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1185" yWindow="1305" windowWidth="14805" windowHeight="8010" activeTab="5"/>
  </bookViews>
  <sheets>
    <sheet name="2015年" sheetId="1" r:id="rId1"/>
    <sheet name="各地运量" sheetId="2" r:id="rId2"/>
    <sheet name="运算表1" sheetId="3" r:id="rId3"/>
    <sheet name="运算表2" sheetId="4" r:id="rId4"/>
    <sheet name="运算表3" sheetId="5" r:id="rId5"/>
    <sheet name="2016年" sheetId="6" r:id="rId6"/>
    <sheet name="Sheet1" sheetId="8" r:id="rId7"/>
    <sheet name="Sheet2" sheetId="9" r:id="rId8"/>
    <sheet name="价格表" sheetId="10" r:id="rId9"/>
  </sheets>
  <definedNames>
    <definedName name="_xlnm._FilterDatabase" localSheetId="0" hidden="1">'2015年'!$N$1:$N$34</definedName>
    <definedName name="_xlnm._FilterDatabase" localSheetId="5" hidden="1">'2016年'!$A$2:$Y$125</definedName>
    <definedName name="_xlnm._FilterDatabase" localSheetId="2" hidden="1">运算表1!$N$1:$N$34</definedName>
  </definedNames>
  <calcPr calcId="125725"/>
</workbook>
</file>

<file path=xl/calcChain.xml><?xml version="1.0" encoding="utf-8"?>
<calcChain xmlns="http://schemas.openxmlformats.org/spreadsheetml/2006/main">
  <c r="Y4" i="6"/>
  <c r="Y5"/>
  <c r="Y6"/>
  <c r="Y7"/>
  <c r="Y8"/>
  <c r="Y9"/>
  <c r="Y10"/>
  <c r="Y11"/>
  <c r="Y12"/>
  <c r="Y13"/>
  <c r="Y14"/>
  <c r="Y15"/>
  <c r="Y16"/>
  <c r="Y17"/>
  <c r="Y18"/>
  <c r="Y19"/>
  <c r="Y20"/>
  <c r="Y21"/>
  <c r="Y22"/>
  <c r="Y23"/>
  <c r="Y24"/>
  <c r="Y25"/>
  <c r="Y26"/>
  <c r="Y27"/>
  <c r="Y28"/>
  <c r="Y29"/>
  <c r="Y30"/>
  <c r="Y31"/>
  <c r="Y32"/>
  <c r="Y33"/>
  <c r="Y34"/>
  <c r="Y35"/>
  <c r="Y36"/>
  <c r="Y37"/>
  <c r="Y38"/>
  <c r="Y39"/>
  <c r="Y40"/>
  <c r="Y41"/>
  <c r="Y42"/>
  <c r="Y43"/>
  <c r="Y44"/>
  <c r="Y45"/>
  <c r="Y46"/>
  <c r="Y47"/>
  <c r="Y48"/>
  <c r="Y49"/>
  <c r="Y50"/>
  <c r="Y51"/>
  <c r="Y52"/>
  <c r="Y53"/>
  <c r="Y54"/>
  <c r="Y55"/>
  <c r="Y56"/>
  <c r="Y57"/>
  <c r="Y58"/>
  <c r="Y59"/>
  <c r="Y60"/>
  <c r="Y61"/>
  <c r="Y62"/>
  <c r="Y63"/>
  <c r="Y64"/>
  <c r="Y65"/>
  <c r="Y66"/>
  <c r="Y67"/>
  <c r="Y68"/>
  <c r="Y69"/>
  <c r="Y70"/>
  <c r="Y71"/>
  <c r="Y72"/>
  <c r="Y73"/>
  <c r="Y74"/>
  <c r="Y75"/>
  <c r="Y76"/>
  <c r="Y77"/>
  <c r="Y78"/>
  <c r="Y79"/>
  <c r="Y80"/>
  <c r="Y81"/>
  <c r="Y82"/>
  <c r="Y83"/>
  <c r="Y84"/>
  <c r="Y85"/>
  <c r="Y86"/>
  <c r="Y87"/>
  <c r="Y88"/>
  <c r="Y89"/>
  <c r="Y91"/>
  <c r="Y92"/>
  <c r="Y93"/>
  <c r="Y94"/>
  <c r="Y95"/>
  <c r="Y96"/>
  <c r="Y97"/>
  <c r="Y98"/>
  <c r="Y99"/>
  <c r="Y100"/>
  <c r="Y101"/>
  <c r="Y102"/>
  <c r="Y103"/>
  <c r="Y104"/>
  <c r="Y105"/>
  <c r="Y106"/>
  <c r="Y107"/>
  <c r="Y108"/>
  <c r="Y109"/>
  <c r="Y110"/>
  <c r="Y111"/>
  <c r="Y112"/>
  <c r="Y113"/>
  <c r="Y114"/>
  <c r="Y115"/>
  <c r="Y116"/>
  <c r="Y117"/>
  <c r="Y118"/>
  <c r="Y119"/>
  <c r="Y120"/>
  <c r="Y121"/>
  <c r="Y122"/>
  <c r="Y123"/>
  <c r="Y124"/>
  <c r="Y125"/>
  <c r="X4" l="1"/>
  <c r="X5"/>
  <c r="X6"/>
  <c r="X7"/>
  <c r="X8"/>
  <c r="X9"/>
  <c r="X10"/>
  <c r="X11"/>
  <c r="X12"/>
  <c r="X13"/>
  <c r="X14"/>
  <c r="X15"/>
  <c r="X16"/>
  <c r="X17"/>
  <c r="X18"/>
  <c r="X19"/>
  <c r="X20"/>
  <c r="X21"/>
  <c r="X22"/>
  <c r="X23"/>
  <c r="X24"/>
  <c r="X25"/>
  <c r="X26"/>
  <c r="X27"/>
  <c r="X28"/>
  <c r="X29"/>
  <c r="X30"/>
  <c r="X31"/>
  <c r="X32"/>
  <c r="X33"/>
  <c r="X34"/>
  <c r="X35"/>
  <c r="X36"/>
  <c r="X37"/>
  <c r="X38"/>
  <c r="X39"/>
  <c r="X40"/>
  <c r="X41"/>
  <c r="X42"/>
  <c r="X43"/>
  <c r="X44"/>
  <c r="X45"/>
  <c r="X46"/>
  <c r="X47"/>
  <c r="X48"/>
  <c r="X49"/>
  <c r="X50"/>
  <c r="X51"/>
  <c r="X52"/>
  <c r="X53"/>
  <c r="X54"/>
  <c r="X55"/>
  <c r="X56"/>
  <c r="X57"/>
  <c r="X58"/>
  <c r="X59"/>
  <c r="X60"/>
  <c r="X61"/>
  <c r="X62"/>
  <c r="X63"/>
  <c r="X64"/>
  <c r="X65"/>
  <c r="X66"/>
  <c r="X67"/>
  <c r="X68"/>
  <c r="X69"/>
  <c r="X70"/>
  <c r="X71"/>
  <c r="X72"/>
  <c r="X73"/>
  <c r="X74"/>
  <c r="X75"/>
  <c r="X76"/>
  <c r="X77"/>
  <c r="X78"/>
  <c r="X79"/>
  <c r="X80"/>
  <c r="X81"/>
  <c r="X82"/>
  <c r="X83"/>
  <c r="X84"/>
  <c r="X85"/>
  <c r="X86"/>
  <c r="X87"/>
  <c r="X88"/>
  <c r="X89"/>
  <c r="X90"/>
  <c r="X91"/>
  <c r="X92"/>
  <c r="X93"/>
  <c r="X94"/>
  <c r="X95"/>
  <c r="X96"/>
  <c r="X97"/>
  <c r="X98"/>
  <c r="X99"/>
  <c r="X100"/>
  <c r="X101"/>
  <c r="X102"/>
  <c r="X103"/>
  <c r="X104"/>
  <c r="X105"/>
  <c r="X106"/>
  <c r="X107"/>
  <c r="X108"/>
  <c r="X109"/>
  <c r="X110"/>
  <c r="X111"/>
  <c r="X112"/>
  <c r="X113"/>
  <c r="X114"/>
  <c r="X115"/>
  <c r="X116"/>
  <c r="X117"/>
  <c r="X118"/>
  <c r="X119"/>
  <c r="X120"/>
  <c r="X121"/>
  <c r="X122"/>
  <c r="X123"/>
  <c r="X124"/>
  <c r="X125"/>
  <c r="X3"/>
  <c r="W4" l="1"/>
  <c r="W5"/>
  <c r="W6"/>
  <c r="W7"/>
  <c r="W8"/>
  <c r="W9"/>
  <c r="W10"/>
  <c r="W11"/>
  <c r="W12"/>
  <c r="W13"/>
  <c r="W14"/>
  <c r="W15"/>
  <c r="W16"/>
  <c r="W17"/>
  <c r="W18"/>
  <c r="W19"/>
  <c r="W20"/>
  <c r="W21"/>
  <c r="W22"/>
  <c r="W23"/>
  <c r="W24"/>
  <c r="W25"/>
  <c r="W26"/>
  <c r="W27"/>
  <c r="W28"/>
  <c r="W29"/>
  <c r="W30"/>
  <c r="W31"/>
  <c r="W32"/>
  <c r="W33"/>
  <c r="W34"/>
  <c r="W35"/>
  <c r="W36"/>
  <c r="W37"/>
  <c r="W38"/>
  <c r="W39"/>
  <c r="W40"/>
  <c r="W41"/>
  <c r="W42"/>
  <c r="W43"/>
  <c r="W44"/>
  <c r="W45"/>
  <c r="W46"/>
  <c r="W47"/>
  <c r="W48"/>
  <c r="W49"/>
  <c r="W50"/>
  <c r="W51"/>
  <c r="W52"/>
  <c r="W53"/>
  <c r="W54"/>
  <c r="W55"/>
  <c r="W56"/>
  <c r="W57"/>
  <c r="W58"/>
  <c r="W59"/>
  <c r="W60"/>
  <c r="W61"/>
  <c r="W62"/>
  <c r="W63"/>
  <c r="W64"/>
  <c r="W65"/>
  <c r="W66"/>
  <c r="W67"/>
  <c r="W68"/>
  <c r="W69"/>
  <c r="W70"/>
  <c r="W71"/>
  <c r="W72"/>
  <c r="W73"/>
  <c r="W74"/>
  <c r="W75"/>
  <c r="W76"/>
  <c r="W77"/>
  <c r="W78"/>
  <c r="W79"/>
  <c r="W80"/>
  <c r="W81"/>
  <c r="W82"/>
  <c r="W83"/>
  <c r="W84"/>
  <c r="W85"/>
  <c r="W86"/>
  <c r="W87"/>
  <c r="W88"/>
  <c r="W89"/>
  <c r="W90"/>
  <c r="W91"/>
  <c r="W92"/>
  <c r="W93"/>
  <c r="W94"/>
  <c r="W95"/>
  <c r="W96"/>
  <c r="W97"/>
  <c r="W98"/>
  <c r="W99"/>
  <c r="W100"/>
  <c r="W101"/>
  <c r="W102"/>
  <c r="W103"/>
  <c r="W104"/>
  <c r="W105"/>
  <c r="W106"/>
  <c r="W107"/>
  <c r="W108"/>
  <c r="W109"/>
  <c r="W110"/>
  <c r="W111"/>
  <c r="W112"/>
  <c r="W113"/>
  <c r="W114"/>
  <c r="W115"/>
  <c r="W116"/>
  <c r="W117"/>
  <c r="W118"/>
  <c r="W119"/>
  <c r="W120"/>
  <c r="W121"/>
  <c r="W122"/>
  <c r="W123"/>
  <c r="W124"/>
  <c r="W125"/>
  <c r="W3"/>
  <c r="J90" l="1"/>
  <c r="K90"/>
  <c r="Q90" s="1"/>
  <c r="N90"/>
  <c r="O90"/>
  <c r="P90"/>
  <c r="V9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L90" l="1"/>
  <c r="S90" s="1"/>
  <c r="Y90" s="1"/>
  <c r="V4"/>
  <c r="V5"/>
  <c r="V6"/>
  <c r="V7"/>
  <c r="V8"/>
  <c r="V9"/>
  <c r="V10"/>
  <c r="V11"/>
  <c r="V12"/>
  <c r="V13"/>
  <c r="V14"/>
  <c r="V15"/>
  <c r="V16"/>
  <c r="V17"/>
  <c r="V18"/>
  <c r="V19"/>
  <c r="V20"/>
  <c r="V21"/>
  <c r="V22"/>
  <c r="V23"/>
  <c r="V24"/>
  <c r="V25"/>
  <c r="V26"/>
  <c r="V27"/>
  <c r="V28"/>
  <c r="V29"/>
  <c r="V30"/>
  <c r="V31"/>
  <c r="V32"/>
  <c r="V33"/>
  <c r="V34"/>
  <c r="V35"/>
  <c r="V36"/>
  <c r="V37"/>
  <c r="V38"/>
  <c r="V39"/>
  <c r="V40"/>
  <c r="V41"/>
  <c r="V42"/>
  <c r="V43"/>
  <c r="V44"/>
  <c r="V45"/>
  <c r="V46"/>
  <c r="V47"/>
  <c r="V48"/>
  <c r="V49"/>
  <c r="V50"/>
  <c r="V51"/>
  <c r="V52"/>
  <c r="V53"/>
  <c r="V54"/>
  <c r="V55"/>
  <c r="V56"/>
  <c r="V57"/>
  <c r="V58"/>
  <c r="V59"/>
  <c r="V60"/>
  <c r="V61"/>
  <c r="V62"/>
  <c r="V63"/>
  <c r="V64"/>
  <c r="V65"/>
  <c r="V66"/>
  <c r="V67"/>
  <c r="V68"/>
  <c r="V69"/>
  <c r="V70"/>
  <c r="V71"/>
  <c r="V72"/>
  <c r="V73"/>
  <c r="V74"/>
  <c r="V75"/>
  <c r="V76"/>
  <c r="V77"/>
  <c r="V78"/>
  <c r="V79"/>
  <c r="V80"/>
  <c r="V81"/>
  <c r="V82"/>
  <c r="V83"/>
  <c r="V84"/>
  <c r="V85"/>
  <c r="V86"/>
  <c r="V87"/>
  <c r="V88"/>
  <c r="V89"/>
  <c r="V91"/>
  <c r="V92"/>
  <c r="V93"/>
  <c r="V94"/>
  <c r="V95"/>
  <c r="V96"/>
  <c r="V97"/>
  <c r="V98"/>
  <c r="V99"/>
  <c r="V100"/>
  <c r="V101"/>
  <c r="V102"/>
  <c r="V103"/>
  <c r="V104"/>
  <c r="V105"/>
  <c r="V106"/>
  <c r="V107"/>
  <c r="V108"/>
  <c r="V109"/>
  <c r="V110"/>
  <c r="V111"/>
  <c r="V112"/>
  <c r="V113"/>
  <c r="V114"/>
  <c r="V115"/>
  <c r="V116"/>
  <c r="V117"/>
  <c r="V118"/>
  <c r="V119"/>
  <c r="V120"/>
  <c r="V121"/>
  <c r="V122"/>
  <c r="V123"/>
  <c r="V124"/>
  <c r="V125"/>
  <c r="V3"/>
  <c r="P125"/>
  <c r="P124"/>
  <c r="P123"/>
  <c r="P122"/>
  <c r="P121"/>
  <c r="P120"/>
  <c r="P119"/>
  <c r="P118"/>
  <c r="P117"/>
  <c r="P116"/>
  <c r="P115"/>
  <c r="P114"/>
  <c r="P113"/>
  <c r="P112"/>
  <c r="P111"/>
  <c r="P110"/>
  <c r="P109"/>
  <c r="P108"/>
  <c r="P107"/>
  <c r="P106"/>
  <c r="P105"/>
  <c r="P104"/>
  <c r="P103"/>
  <c r="P102"/>
  <c r="P101"/>
  <c r="P100"/>
  <c r="P99"/>
  <c r="P98"/>
  <c r="P97"/>
  <c r="P96"/>
  <c r="P95"/>
  <c r="P94"/>
  <c r="P93"/>
  <c r="P92"/>
  <c r="P91"/>
  <c r="P89"/>
  <c r="P88"/>
  <c r="P87"/>
  <c r="P86"/>
  <c r="P85"/>
  <c r="R7"/>
  <c r="N85"/>
  <c r="O85" s="1"/>
  <c r="N86"/>
  <c r="O86" s="1"/>
  <c r="N87"/>
  <c r="O87" s="1"/>
  <c r="N88"/>
  <c r="O88" s="1"/>
  <c r="N89"/>
  <c r="O89" s="1"/>
  <c r="N91"/>
  <c r="O91" s="1"/>
  <c r="N92"/>
  <c r="O92" s="1"/>
  <c r="N93"/>
  <c r="O93" s="1"/>
  <c r="N94"/>
  <c r="O94" s="1"/>
  <c r="N95"/>
  <c r="O95" s="1"/>
  <c r="N96"/>
  <c r="O96" s="1"/>
  <c r="N97"/>
  <c r="O97" s="1"/>
  <c r="N98"/>
  <c r="O98" s="1"/>
  <c r="N99"/>
  <c r="O99" s="1"/>
  <c r="N100"/>
  <c r="O100" s="1"/>
  <c r="N101"/>
  <c r="O101" s="1"/>
  <c r="N102"/>
  <c r="O102" s="1"/>
  <c r="N103"/>
  <c r="O103" s="1"/>
  <c r="N104"/>
  <c r="O104" s="1"/>
  <c r="N105"/>
  <c r="O105" s="1"/>
  <c r="N106"/>
  <c r="O106" s="1"/>
  <c r="N107"/>
  <c r="O107" s="1"/>
  <c r="N108"/>
  <c r="O108" s="1"/>
  <c r="N109"/>
  <c r="O109" s="1"/>
  <c r="N110"/>
  <c r="O110" s="1"/>
  <c r="N111"/>
  <c r="O111" s="1"/>
  <c r="N112"/>
  <c r="O112" s="1"/>
  <c r="N113"/>
  <c r="O113" s="1"/>
  <c r="N114"/>
  <c r="O114" s="1"/>
  <c r="N115"/>
  <c r="O115" s="1"/>
  <c r="N116"/>
  <c r="O116" s="1"/>
  <c r="N117"/>
  <c r="O117" s="1"/>
  <c r="N118"/>
  <c r="O118" s="1"/>
  <c r="N119"/>
  <c r="O119" s="1"/>
  <c r="N120"/>
  <c r="O120" s="1"/>
  <c r="N121"/>
  <c r="O121" s="1"/>
  <c r="N122"/>
  <c r="O122" s="1"/>
  <c r="N123"/>
  <c r="O123" s="1"/>
  <c r="N124"/>
  <c r="O124" s="1"/>
  <c r="N125"/>
  <c r="O125" s="1"/>
  <c r="K4"/>
  <c r="L4" s="1"/>
  <c r="K5"/>
  <c r="L5" s="1"/>
  <c r="K6"/>
  <c r="L6" s="1"/>
  <c r="K7"/>
  <c r="L7" s="1"/>
  <c r="K8"/>
  <c r="L8" s="1"/>
  <c r="K9"/>
  <c r="L9" s="1"/>
  <c r="K10"/>
  <c r="L10" s="1"/>
  <c r="K11"/>
  <c r="L11" s="1"/>
  <c r="K12"/>
  <c r="L12" s="1"/>
  <c r="K13"/>
  <c r="L13" s="1"/>
  <c r="K14"/>
  <c r="L14" s="1"/>
  <c r="K15"/>
  <c r="L15" s="1"/>
  <c r="K16"/>
  <c r="L16" s="1"/>
  <c r="K17"/>
  <c r="L17" s="1"/>
  <c r="K18"/>
  <c r="L18" s="1"/>
  <c r="K19"/>
  <c r="L19" s="1"/>
  <c r="K20"/>
  <c r="L20" s="1"/>
  <c r="K21"/>
  <c r="L21" s="1"/>
  <c r="K22"/>
  <c r="L22" s="1"/>
  <c r="K23"/>
  <c r="L23" s="1"/>
  <c r="K24"/>
  <c r="L24" s="1"/>
  <c r="K25"/>
  <c r="L25" s="1"/>
  <c r="K26"/>
  <c r="L26" s="1"/>
  <c r="K27"/>
  <c r="L27" s="1"/>
  <c r="K28"/>
  <c r="L28" s="1"/>
  <c r="K29"/>
  <c r="L29" s="1"/>
  <c r="K30"/>
  <c r="L30" s="1"/>
  <c r="K31"/>
  <c r="L31" s="1"/>
  <c r="K32"/>
  <c r="L32" s="1"/>
  <c r="K33"/>
  <c r="L33" s="1"/>
  <c r="K34"/>
  <c r="L34" s="1"/>
  <c r="K35"/>
  <c r="L35" s="1"/>
  <c r="K36"/>
  <c r="L36" s="1"/>
  <c r="K37"/>
  <c r="L37" s="1"/>
  <c r="K38"/>
  <c r="L38" s="1"/>
  <c r="K39"/>
  <c r="L39" s="1"/>
  <c r="K40"/>
  <c r="L40" s="1"/>
  <c r="K41"/>
  <c r="L41" s="1"/>
  <c r="K42"/>
  <c r="L42" s="1"/>
  <c r="K43"/>
  <c r="L43" s="1"/>
  <c r="K44"/>
  <c r="L44" s="1"/>
  <c r="K45"/>
  <c r="L45" s="1"/>
  <c r="K46"/>
  <c r="L46" s="1"/>
  <c r="K47"/>
  <c r="L47" s="1"/>
  <c r="K48"/>
  <c r="L48" s="1"/>
  <c r="K49"/>
  <c r="L49" s="1"/>
  <c r="K50"/>
  <c r="L50" s="1"/>
  <c r="K51"/>
  <c r="L51" s="1"/>
  <c r="K52"/>
  <c r="L52" s="1"/>
  <c r="K53"/>
  <c r="L53" s="1"/>
  <c r="K54"/>
  <c r="L54" s="1"/>
  <c r="K55"/>
  <c r="L55" s="1"/>
  <c r="K56"/>
  <c r="L56" s="1"/>
  <c r="K57"/>
  <c r="L57" s="1"/>
  <c r="K58"/>
  <c r="L58" s="1"/>
  <c r="K59"/>
  <c r="L59" s="1"/>
  <c r="K60"/>
  <c r="L60" s="1"/>
  <c r="K61"/>
  <c r="L61" s="1"/>
  <c r="K62"/>
  <c r="L62" s="1"/>
  <c r="K63"/>
  <c r="L63" s="1"/>
  <c r="K64"/>
  <c r="L64" s="1"/>
  <c r="K65"/>
  <c r="L65" s="1"/>
  <c r="K66"/>
  <c r="L66" s="1"/>
  <c r="K67"/>
  <c r="L67" s="1"/>
  <c r="K68"/>
  <c r="L68" s="1"/>
  <c r="K69"/>
  <c r="L69" s="1"/>
  <c r="K70"/>
  <c r="L70" s="1"/>
  <c r="K71"/>
  <c r="L71" s="1"/>
  <c r="K72"/>
  <c r="L72" s="1"/>
  <c r="K73"/>
  <c r="L73" s="1"/>
  <c r="K74"/>
  <c r="L74" s="1"/>
  <c r="K75"/>
  <c r="L75" s="1"/>
  <c r="K76"/>
  <c r="L76" s="1"/>
  <c r="K77"/>
  <c r="L77" s="1"/>
  <c r="K78"/>
  <c r="L78" s="1"/>
  <c r="K79"/>
  <c r="L79" s="1"/>
  <c r="K80"/>
  <c r="L80" s="1"/>
  <c r="K81"/>
  <c r="L81" s="1"/>
  <c r="K82"/>
  <c r="L82" s="1"/>
  <c r="K83"/>
  <c r="L83" s="1"/>
  <c r="K84"/>
  <c r="L84" s="1"/>
  <c r="K85"/>
  <c r="L85" s="1"/>
  <c r="K86"/>
  <c r="L86" s="1"/>
  <c r="K87"/>
  <c r="L87" s="1"/>
  <c r="K88"/>
  <c r="L88" s="1"/>
  <c r="K89"/>
  <c r="L89" s="1"/>
  <c r="K91"/>
  <c r="L91" s="1"/>
  <c r="K92"/>
  <c r="L92" s="1"/>
  <c r="K93"/>
  <c r="L93" s="1"/>
  <c r="K94"/>
  <c r="L94" s="1"/>
  <c r="K95"/>
  <c r="L95" s="1"/>
  <c r="K96"/>
  <c r="L96" s="1"/>
  <c r="K97"/>
  <c r="L97" s="1"/>
  <c r="K98"/>
  <c r="L98" s="1"/>
  <c r="K99"/>
  <c r="L99" s="1"/>
  <c r="K100"/>
  <c r="L100" s="1"/>
  <c r="K101"/>
  <c r="L101" s="1"/>
  <c r="K102"/>
  <c r="L102" s="1"/>
  <c r="K103"/>
  <c r="L103" s="1"/>
  <c r="K104"/>
  <c r="L104" s="1"/>
  <c r="K105"/>
  <c r="L105" s="1"/>
  <c r="K106"/>
  <c r="L106" s="1"/>
  <c r="K107"/>
  <c r="L107" s="1"/>
  <c r="K108"/>
  <c r="L108" s="1"/>
  <c r="K109"/>
  <c r="L109" s="1"/>
  <c r="K110"/>
  <c r="L110" s="1"/>
  <c r="K111"/>
  <c r="L111" s="1"/>
  <c r="K112"/>
  <c r="L112" s="1"/>
  <c r="K113"/>
  <c r="L113" s="1"/>
  <c r="K114"/>
  <c r="L114" s="1"/>
  <c r="K115"/>
  <c r="L115" s="1"/>
  <c r="K116"/>
  <c r="L116" s="1"/>
  <c r="K117"/>
  <c r="L117" s="1"/>
  <c r="K118"/>
  <c r="L118" s="1"/>
  <c r="K119"/>
  <c r="L119" s="1"/>
  <c r="K120"/>
  <c r="L120" s="1"/>
  <c r="K121"/>
  <c r="L121" s="1"/>
  <c r="K122"/>
  <c r="L122" s="1"/>
  <c r="K123"/>
  <c r="L123" s="1"/>
  <c r="K124"/>
  <c r="L124" s="1"/>
  <c r="K125"/>
  <c r="L125" s="1"/>
  <c r="K3"/>
  <c r="L3" s="1"/>
  <c r="J4"/>
  <c r="J5"/>
  <c r="J6"/>
  <c r="J7"/>
  <c r="J8"/>
  <c r="J9"/>
  <c r="J10"/>
  <c r="J11"/>
  <c r="J12"/>
  <c r="J13"/>
  <c r="J14"/>
  <c r="J15"/>
  <c r="J16"/>
  <c r="J17"/>
  <c r="J18"/>
  <c r="J19"/>
  <c r="J20"/>
  <c r="J3"/>
  <c r="Q4"/>
  <c r="Q5"/>
  <c r="Q6"/>
  <c r="Q7"/>
  <c r="Q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Q30"/>
  <c r="Q31"/>
  <c r="Q32"/>
  <c r="Q33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52"/>
  <c r="Q53"/>
  <c r="Q54"/>
  <c r="Q55"/>
  <c r="Q56"/>
  <c r="Q57"/>
  <c r="Q58"/>
  <c r="Q59"/>
  <c r="Q60"/>
  <c r="Q61"/>
  <c r="Q62"/>
  <c r="Q63"/>
  <c r="Q64"/>
  <c r="Q65"/>
  <c r="Q66"/>
  <c r="Q67"/>
  <c r="Q68"/>
  <c r="Q69"/>
  <c r="Q70"/>
  <c r="Q71"/>
  <c r="Q72"/>
  <c r="Q73"/>
  <c r="Q74"/>
  <c r="Q75"/>
  <c r="Q76"/>
  <c r="Q77"/>
  <c r="Q78"/>
  <c r="Q79"/>
  <c r="Q80"/>
  <c r="Q81"/>
  <c r="Q82"/>
  <c r="Q83"/>
  <c r="Q84"/>
  <c r="Q85"/>
  <c r="Q86"/>
  <c r="Q87"/>
  <c r="Q88"/>
  <c r="Q89"/>
  <c r="Q91"/>
  <c r="Q92"/>
  <c r="Q93"/>
  <c r="Q94"/>
  <c r="Q95"/>
  <c r="Q96"/>
  <c r="Q97"/>
  <c r="Q98"/>
  <c r="Q99"/>
  <c r="Q100"/>
  <c r="Q101"/>
  <c r="Q102"/>
  <c r="Q103"/>
  <c r="Q104"/>
  <c r="Q105"/>
  <c r="Q106"/>
  <c r="Q107"/>
  <c r="Q108"/>
  <c r="Q109"/>
  <c r="Q110"/>
  <c r="Q111"/>
  <c r="Q112"/>
  <c r="Q113"/>
  <c r="Q114"/>
  <c r="Q115"/>
  <c r="Q116"/>
  <c r="Q117"/>
  <c r="Q118"/>
  <c r="Q119"/>
  <c r="Q120"/>
  <c r="Q121"/>
  <c r="Q122"/>
  <c r="Q123"/>
  <c r="Q124"/>
  <c r="Q125"/>
  <c r="Q3"/>
  <c r="S125" l="1"/>
  <c r="S121"/>
  <c r="S117"/>
  <c r="S113"/>
  <c r="S109"/>
  <c r="S105"/>
  <c r="S101"/>
  <c r="S97"/>
  <c r="S93"/>
  <c r="S89"/>
  <c r="S85"/>
  <c r="S123"/>
  <c r="S119"/>
  <c r="S115"/>
  <c r="S107"/>
  <c r="S103"/>
  <c r="S99"/>
  <c r="S95"/>
  <c r="S91"/>
  <c r="S87"/>
  <c r="S111"/>
  <c r="S122"/>
  <c r="S118"/>
  <c r="S114"/>
  <c r="S110"/>
  <c r="S106"/>
  <c r="S102"/>
  <c r="S98"/>
  <c r="S94"/>
  <c r="S86"/>
  <c r="S124"/>
  <c r="S120"/>
  <c r="S116"/>
  <c r="S112"/>
  <c r="S108"/>
  <c r="S100"/>
  <c r="S96"/>
  <c r="S92"/>
  <c r="S88"/>
  <c r="S104"/>
  <c r="N67"/>
  <c r="O67" s="1"/>
  <c r="P67"/>
  <c r="N68"/>
  <c r="O68" s="1"/>
  <c r="P68"/>
  <c r="N69"/>
  <c r="O69" s="1"/>
  <c r="P69"/>
  <c r="N70"/>
  <c r="O70" s="1"/>
  <c r="P70"/>
  <c r="N71"/>
  <c r="O71" s="1"/>
  <c r="P71"/>
  <c r="N72"/>
  <c r="O72" s="1"/>
  <c r="P72"/>
  <c r="N73"/>
  <c r="O73" s="1"/>
  <c r="P73"/>
  <c r="N74"/>
  <c r="O74" s="1"/>
  <c r="P74"/>
  <c r="N75"/>
  <c r="O75" s="1"/>
  <c r="P75"/>
  <c r="N76"/>
  <c r="O76" s="1"/>
  <c r="P76"/>
  <c r="N77"/>
  <c r="O77" s="1"/>
  <c r="P77"/>
  <c r="N78"/>
  <c r="O78" s="1"/>
  <c r="P78"/>
  <c r="N79"/>
  <c r="O79" s="1"/>
  <c r="P79"/>
  <c r="N80"/>
  <c r="O80" s="1"/>
  <c r="P80"/>
  <c r="S80" s="1"/>
  <c r="N81"/>
  <c r="O81" s="1"/>
  <c r="P81"/>
  <c r="N82"/>
  <c r="O82" s="1"/>
  <c r="P82"/>
  <c r="N83"/>
  <c r="O83" s="1"/>
  <c r="P83"/>
  <c r="N84"/>
  <c r="O84" s="1"/>
  <c r="P84"/>
  <c r="S84" s="1"/>
  <c r="S76" l="1"/>
  <c r="S71"/>
  <c r="S82"/>
  <c r="S78"/>
  <c r="S75"/>
  <c r="S83"/>
  <c r="S79"/>
  <c r="S67"/>
  <c r="S72"/>
  <c r="S68"/>
  <c r="S81"/>
  <c r="S77"/>
  <c r="S74"/>
  <c r="S73"/>
  <c r="S70"/>
  <c r="S69"/>
  <c r="P34"/>
  <c r="N34"/>
  <c r="O34" s="1"/>
  <c r="P33"/>
  <c r="N33"/>
  <c r="O33" s="1"/>
  <c r="P32"/>
  <c r="N32"/>
  <c r="O32" s="1"/>
  <c r="P31"/>
  <c r="N31"/>
  <c r="O31" s="1"/>
  <c r="P30"/>
  <c r="N30"/>
  <c r="O30" s="1"/>
  <c r="P29"/>
  <c r="N29"/>
  <c r="O29" s="1"/>
  <c r="P28"/>
  <c r="N28"/>
  <c r="O28" s="1"/>
  <c r="P27"/>
  <c r="N27"/>
  <c r="O27" s="1"/>
  <c r="P26"/>
  <c r="N26"/>
  <c r="O26" s="1"/>
  <c r="P25"/>
  <c r="N25"/>
  <c r="O25" s="1"/>
  <c r="P24"/>
  <c r="N24"/>
  <c r="O24" s="1"/>
  <c r="P23"/>
  <c r="N23"/>
  <c r="O23" s="1"/>
  <c r="P22"/>
  <c r="N22"/>
  <c r="O22" s="1"/>
  <c r="P21"/>
  <c r="N21"/>
  <c r="O21" s="1"/>
  <c r="P20"/>
  <c r="N20"/>
  <c r="O20" s="1"/>
  <c r="P19"/>
  <c r="N19"/>
  <c r="O19" s="1"/>
  <c r="P18"/>
  <c r="N18"/>
  <c r="O18" s="1"/>
  <c r="P17"/>
  <c r="N17"/>
  <c r="O17" s="1"/>
  <c r="P16"/>
  <c r="N16"/>
  <c r="O16" s="1"/>
  <c r="P15"/>
  <c r="N15"/>
  <c r="O15" s="1"/>
  <c r="P14"/>
  <c r="N14"/>
  <c r="O14" s="1"/>
  <c r="P13"/>
  <c r="N13"/>
  <c r="O13" s="1"/>
  <c r="P12"/>
  <c r="N12"/>
  <c r="O12" s="1"/>
  <c r="P11"/>
  <c r="N11"/>
  <c r="O11" s="1"/>
  <c r="P10"/>
  <c r="N10"/>
  <c r="O10" s="1"/>
  <c r="P9"/>
  <c r="N9"/>
  <c r="O9" s="1"/>
  <c r="P8"/>
  <c r="N8"/>
  <c r="O8" s="1"/>
  <c r="P7"/>
  <c r="N7"/>
  <c r="O7" s="1"/>
  <c r="P6"/>
  <c r="N6"/>
  <c r="O6" s="1"/>
  <c r="P5"/>
  <c r="N5"/>
  <c r="O5" s="1"/>
  <c r="P4"/>
  <c r="N4"/>
  <c r="O4" s="1"/>
  <c r="P3"/>
  <c r="N3"/>
  <c r="O3" s="1"/>
  <c r="P46"/>
  <c r="P47"/>
  <c r="P48"/>
  <c r="P49"/>
  <c r="P50"/>
  <c r="P51"/>
  <c r="P52"/>
  <c r="P53"/>
  <c r="P54"/>
  <c r="P55"/>
  <c r="P56"/>
  <c r="P57"/>
  <c r="P58"/>
  <c r="P59"/>
  <c r="P60"/>
  <c r="P61"/>
  <c r="P62"/>
  <c r="P63"/>
  <c r="P64"/>
  <c r="P65"/>
  <c r="P66"/>
  <c r="N48"/>
  <c r="O48" s="1"/>
  <c r="N49"/>
  <c r="O49" s="1"/>
  <c r="N50"/>
  <c r="O50" s="1"/>
  <c r="N51"/>
  <c r="O51" s="1"/>
  <c r="N52"/>
  <c r="O52" s="1"/>
  <c r="N53"/>
  <c r="O53" s="1"/>
  <c r="N54"/>
  <c r="O54" s="1"/>
  <c r="N55"/>
  <c r="O55" s="1"/>
  <c r="N56"/>
  <c r="O56" s="1"/>
  <c r="N57"/>
  <c r="O57" s="1"/>
  <c r="N58"/>
  <c r="O58" s="1"/>
  <c r="N59"/>
  <c r="O59" s="1"/>
  <c r="N60"/>
  <c r="O60" s="1"/>
  <c r="N61"/>
  <c r="O61" s="1"/>
  <c r="N62"/>
  <c r="O62" s="1"/>
  <c r="N63"/>
  <c r="O63" s="1"/>
  <c r="N64"/>
  <c r="O64" s="1"/>
  <c r="N65"/>
  <c r="O65" s="1"/>
  <c r="N66"/>
  <c r="O66" s="1"/>
  <c r="N47"/>
  <c r="O47" s="1"/>
  <c r="N46"/>
  <c r="O46" s="1"/>
  <c r="N44"/>
  <c r="O44" s="1"/>
  <c r="P44"/>
  <c r="N45"/>
  <c r="O45" s="1"/>
  <c r="P45"/>
  <c r="N43"/>
  <c r="O43" s="1"/>
  <c r="P43"/>
  <c r="N42"/>
  <c r="O42" s="1"/>
  <c r="P42"/>
  <c r="N41"/>
  <c r="O41" s="1"/>
  <c r="P41"/>
  <c r="N40"/>
  <c r="O40" s="1"/>
  <c r="P40"/>
  <c r="P39"/>
  <c r="N39"/>
  <c r="O39" s="1"/>
  <c r="P38"/>
  <c r="N38"/>
  <c r="O38" s="1"/>
  <c r="N37"/>
  <c r="O37" s="1"/>
  <c r="P37"/>
  <c r="N36"/>
  <c r="O36" s="1"/>
  <c r="P36"/>
  <c r="N35"/>
  <c r="O35" s="1"/>
  <c r="P35"/>
  <c r="S39" l="1"/>
  <c r="S3"/>
  <c r="Y3" s="1"/>
  <c r="S7"/>
  <c r="S11"/>
  <c r="S15"/>
  <c r="S19"/>
  <c r="S23"/>
  <c r="S27"/>
  <c r="S31"/>
  <c r="S49"/>
  <c r="S66"/>
  <c r="S62"/>
  <c r="S58"/>
  <c r="S54"/>
  <c r="S50"/>
  <c r="S4"/>
  <c r="S8"/>
  <c r="S12"/>
  <c r="S16"/>
  <c r="S20"/>
  <c r="S24"/>
  <c r="S28"/>
  <c r="S32"/>
  <c r="S65"/>
  <c r="S61"/>
  <c r="S53"/>
  <c r="S46"/>
  <c r="S6"/>
  <c r="S10"/>
  <c r="S14"/>
  <c r="S18"/>
  <c r="S22"/>
  <c r="S26"/>
  <c r="S30"/>
  <c r="S34"/>
  <c r="S57"/>
  <c r="S40"/>
  <c r="S36"/>
  <c r="S43"/>
  <c r="S45"/>
  <c r="S64"/>
  <c r="S56"/>
  <c r="S52"/>
  <c r="S35"/>
  <c r="S42"/>
  <c r="S47"/>
  <c r="S63"/>
  <c r="S59"/>
  <c r="S55"/>
  <c r="S51"/>
  <c r="S5"/>
  <c r="S9"/>
  <c r="S13"/>
  <c r="S17"/>
  <c r="S21"/>
  <c r="S25"/>
  <c r="S29"/>
  <c r="S33"/>
  <c r="S37"/>
  <c r="S41"/>
  <c r="S44"/>
  <c r="S38"/>
  <c r="S60"/>
  <c r="S48"/>
  <c r="D4" i="4"/>
  <c r="J4" s="1"/>
  <c r="D5"/>
  <c r="E5" s="1"/>
  <c r="D6"/>
  <c r="J6" s="1"/>
  <c r="D7"/>
  <c r="D8"/>
  <c r="J8" s="1"/>
  <c r="D9"/>
  <c r="E9" s="1"/>
  <c r="D10"/>
  <c r="J10" s="1"/>
  <c r="D11"/>
  <c r="D12"/>
  <c r="J12" s="1"/>
  <c r="D13"/>
  <c r="E13" s="1"/>
  <c r="D14"/>
  <c r="J14" s="1"/>
  <c r="D15"/>
  <c r="D16"/>
  <c r="J16" s="1"/>
  <c r="D17"/>
  <c r="E17" s="1"/>
  <c r="D18"/>
  <c r="J18" s="1"/>
  <c r="D19"/>
  <c r="D20"/>
  <c r="J20" s="1"/>
  <c r="D21"/>
  <c r="J21" s="1"/>
  <c r="D22"/>
  <c r="J22" s="1"/>
  <c r="D23"/>
  <c r="D24"/>
  <c r="J24" s="1"/>
  <c r="D25"/>
  <c r="J25" s="1"/>
  <c r="D26"/>
  <c r="J26" s="1"/>
  <c r="D27"/>
  <c r="D28"/>
  <c r="J28" s="1"/>
  <c r="D29"/>
  <c r="J29" s="1"/>
  <c r="D30"/>
  <c r="J30" s="1"/>
  <c r="D31"/>
  <c r="D32"/>
  <c r="J32" s="1"/>
  <c r="D33"/>
  <c r="J33" s="1"/>
  <c r="D34"/>
  <c r="J34" s="1"/>
  <c r="D3"/>
  <c r="M34"/>
  <c r="E34"/>
  <c r="M33"/>
  <c r="M32"/>
  <c r="I32"/>
  <c r="E32"/>
  <c r="M31"/>
  <c r="J31"/>
  <c r="I31"/>
  <c r="G31"/>
  <c r="H31" s="1"/>
  <c r="E31"/>
  <c r="M30"/>
  <c r="I30"/>
  <c r="E30"/>
  <c r="M29"/>
  <c r="I29"/>
  <c r="M28"/>
  <c r="I28"/>
  <c r="E28"/>
  <c r="M27"/>
  <c r="J27"/>
  <c r="I27"/>
  <c r="G27"/>
  <c r="H27" s="1"/>
  <c r="E27"/>
  <c r="M26"/>
  <c r="I26"/>
  <c r="E26"/>
  <c r="M25"/>
  <c r="M24"/>
  <c r="I24"/>
  <c r="E24"/>
  <c r="M23"/>
  <c r="J23"/>
  <c r="I23"/>
  <c r="G23"/>
  <c r="H23" s="1"/>
  <c r="E23"/>
  <c r="M22"/>
  <c r="I22"/>
  <c r="E22"/>
  <c r="M21"/>
  <c r="I21"/>
  <c r="M20"/>
  <c r="I20"/>
  <c r="E20"/>
  <c r="M19"/>
  <c r="J19"/>
  <c r="I19"/>
  <c r="G19"/>
  <c r="H19" s="1"/>
  <c r="E19"/>
  <c r="M18"/>
  <c r="I18"/>
  <c r="E18"/>
  <c r="M17"/>
  <c r="G17"/>
  <c r="H17" s="1"/>
  <c r="M16"/>
  <c r="I16"/>
  <c r="E16"/>
  <c r="M15"/>
  <c r="J15"/>
  <c r="I15"/>
  <c r="G15"/>
  <c r="H15" s="1"/>
  <c r="E15"/>
  <c r="M14"/>
  <c r="I14"/>
  <c r="E14"/>
  <c r="M13"/>
  <c r="M12"/>
  <c r="I12"/>
  <c r="E12"/>
  <c r="M11"/>
  <c r="J11"/>
  <c r="I11"/>
  <c r="G11"/>
  <c r="H11" s="1"/>
  <c r="E11"/>
  <c r="M10"/>
  <c r="I10"/>
  <c r="E10"/>
  <c r="M9"/>
  <c r="J9"/>
  <c r="M8"/>
  <c r="I8"/>
  <c r="E8"/>
  <c r="M7"/>
  <c r="J7"/>
  <c r="I7"/>
  <c r="G7"/>
  <c r="H7" s="1"/>
  <c r="E7"/>
  <c r="M6"/>
  <c r="I6"/>
  <c r="E6"/>
  <c r="M5"/>
  <c r="I5"/>
  <c r="M4"/>
  <c r="I4"/>
  <c r="E4"/>
  <c r="M3"/>
  <c r="J3"/>
  <c r="I3"/>
  <c r="G3"/>
  <c r="H3" s="1"/>
  <c r="E3"/>
  <c r="M34" i="3"/>
  <c r="J34"/>
  <c r="I34"/>
  <c r="G34"/>
  <c r="H34" s="1"/>
  <c r="E34"/>
  <c r="M33"/>
  <c r="J33"/>
  <c r="I33"/>
  <c r="G33"/>
  <c r="H33" s="1"/>
  <c r="E33"/>
  <c r="M32"/>
  <c r="J32"/>
  <c r="I32"/>
  <c r="G32"/>
  <c r="H32" s="1"/>
  <c r="E32"/>
  <c r="M31"/>
  <c r="J31"/>
  <c r="I31"/>
  <c r="H31"/>
  <c r="G31"/>
  <c r="E31"/>
  <c r="M30"/>
  <c r="J30"/>
  <c r="I30"/>
  <c r="G30"/>
  <c r="H30" s="1"/>
  <c r="E30"/>
  <c r="M29"/>
  <c r="J29"/>
  <c r="I29"/>
  <c r="G29"/>
  <c r="H29" s="1"/>
  <c r="E29"/>
  <c r="M28"/>
  <c r="J28"/>
  <c r="I28"/>
  <c r="G28"/>
  <c r="H28" s="1"/>
  <c r="E28"/>
  <c r="M27"/>
  <c r="J27"/>
  <c r="I27"/>
  <c r="G27"/>
  <c r="H27" s="1"/>
  <c r="E27"/>
  <c r="M26"/>
  <c r="J26"/>
  <c r="I26"/>
  <c r="G26"/>
  <c r="H26" s="1"/>
  <c r="E26"/>
  <c r="M25"/>
  <c r="J25"/>
  <c r="I25"/>
  <c r="G25"/>
  <c r="H25" s="1"/>
  <c r="E25"/>
  <c r="M24"/>
  <c r="J24"/>
  <c r="I24"/>
  <c r="G24"/>
  <c r="H24" s="1"/>
  <c r="E24"/>
  <c r="M23"/>
  <c r="J23"/>
  <c r="I23"/>
  <c r="H23"/>
  <c r="G23"/>
  <c r="E23"/>
  <c r="M22"/>
  <c r="J22"/>
  <c r="I22"/>
  <c r="G22"/>
  <c r="H22" s="1"/>
  <c r="E22"/>
  <c r="M21"/>
  <c r="J21"/>
  <c r="I21"/>
  <c r="G21"/>
  <c r="H21" s="1"/>
  <c r="E21"/>
  <c r="M20"/>
  <c r="J20"/>
  <c r="I20"/>
  <c r="G20"/>
  <c r="H20" s="1"/>
  <c r="E20"/>
  <c r="M19"/>
  <c r="J19"/>
  <c r="I19"/>
  <c r="G19"/>
  <c r="H19" s="1"/>
  <c r="E19"/>
  <c r="M18"/>
  <c r="J18"/>
  <c r="I18"/>
  <c r="G18"/>
  <c r="H18" s="1"/>
  <c r="E18"/>
  <c r="M17"/>
  <c r="J17"/>
  <c r="I17"/>
  <c r="H17"/>
  <c r="G17"/>
  <c r="E17"/>
  <c r="M16"/>
  <c r="J16"/>
  <c r="I16"/>
  <c r="G16"/>
  <c r="H16" s="1"/>
  <c r="E16"/>
  <c r="M15"/>
  <c r="J15"/>
  <c r="I15"/>
  <c r="H15"/>
  <c r="G15"/>
  <c r="E15"/>
  <c r="M14"/>
  <c r="J14"/>
  <c r="I14"/>
  <c r="G14"/>
  <c r="H14" s="1"/>
  <c r="E14"/>
  <c r="M13"/>
  <c r="J13"/>
  <c r="I13"/>
  <c r="G13"/>
  <c r="H13" s="1"/>
  <c r="E13"/>
  <c r="M12"/>
  <c r="J12"/>
  <c r="I12"/>
  <c r="G12"/>
  <c r="H12" s="1"/>
  <c r="E12"/>
  <c r="M11"/>
  <c r="J11"/>
  <c r="I11"/>
  <c r="G11"/>
  <c r="H11" s="1"/>
  <c r="E11"/>
  <c r="M10"/>
  <c r="J10"/>
  <c r="I10"/>
  <c r="G10"/>
  <c r="H10" s="1"/>
  <c r="E10"/>
  <c r="M9"/>
  <c r="J9"/>
  <c r="I9"/>
  <c r="G9"/>
  <c r="H9" s="1"/>
  <c r="E9"/>
  <c r="M8"/>
  <c r="J8"/>
  <c r="I8"/>
  <c r="G8"/>
  <c r="H8" s="1"/>
  <c r="E8"/>
  <c r="M7"/>
  <c r="J7"/>
  <c r="I7"/>
  <c r="G7"/>
  <c r="H7" s="1"/>
  <c r="E7"/>
  <c r="M6"/>
  <c r="J6"/>
  <c r="I6"/>
  <c r="G6"/>
  <c r="H6" s="1"/>
  <c r="E6"/>
  <c r="M5"/>
  <c r="J5"/>
  <c r="I5"/>
  <c r="G5"/>
  <c r="H5" s="1"/>
  <c r="E5"/>
  <c r="M4"/>
  <c r="J4"/>
  <c r="I4"/>
  <c r="G4"/>
  <c r="H4" s="1"/>
  <c r="E4"/>
  <c r="M3"/>
  <c r="J3"/>
  <c r="I3"/>
  <c r="G3"/>
  <c r="H3" s="1"/>
  <c r="E3"/>
  <c r="L37" i="2"/>
  <c r="L38"/>
  <c r="L39"/>
  <c r="L36"/>
  <c r="L34"/>
  <c r="L20"/>
  <c r="L21"/>
  <c r="L22"/>
  <c r="L23"/>
  <c r="L24"/>
  <c r="L25"/>
  <c r="L26"/>
  <c r="L27"/>
  <c r="L28"/>
  <c r="L29"/>
  <c r="L30"/>
  <c r="L31"/>
  <c r="L32"/>
  <c r="L33"/>
  <c r="L19"/>
  <c r="L17"/>
  <c r="L16"/>
  <c r="L15"/>
  <c r="L13"/>
  <c r="L8"/>
  <c r="L9"/>
  <c r="L10"/>
  <c r="L11"/>
  <c r="L12"/>
  <c r="L7"/>
  <c r="L5"/>
  <c r="L4"/>
  <c r="K37"/>
  <c r="K38"/>
  <c r="K39"/>
  <c r="K36"/>
  <c r="K34"/>
  <c r="K20"/>
  <c r="K21"/>
  <c r="K22"/>
  <c r="K23"/>
  <c r="K24"/>
  <c r="K25"/>
  <c r="K26"/>
  <c r="K27"/>
  <c r="K28"/>
  <c r="K29"/>
  <c r="K30"/>
  <c r="K31"/>
  <c r="K32"/>
  <c r="K33"/>
  <c r="K19"/>
  <c r="G9" i="4" l="1"/>
  <c r="H9" s="1"/>
  <c r="I13"/>
  <c r="J17"/>
  <c r="I25"/>
  <c r="I33"/>
  <c r="G5"/>
  <c r="H5" s="1"/>
  <c r="I9"/>
  <c r="J13"/>
  <c r="G21"/>
  <c r="H21" s="1"/>
  <c r="G29"/>
  <c r="H29" s="1"/>
  <c r="K29" s="1"/>
  <c r="N29" s="1"/>
  <c r="J5"/>
  <c r="G13"/>
  <c r="H13" s="1"/>
  <c r="I17"/>
  <c r="G25"/>
  <c r="H25" s="1"/>
  <c r="G33"/>
  <c r="H33" s="1"/>
  <c r="K6" i="3"/>
  <c r="N6" s="1"/>
  <c r="E21" i="4"/>
  <c r="E25"/>
  <c r="K25" s="1"/>
  <c r="N25" s="1"/>
  <c r="E29"/>
  <c r="E33"/>
  <c r="K4" i="3"/>
  <c r="N4" s="1"/>
  <c r="K16"/>
  <c r="N16" s="1"/>
  <c r="K18"/>
  <c r="N18" s="1"/>
  <c r="K20"/>
  <c r="N20" s="1"/>
  <c r="K22"/>
  <c r="N22" s="1"/>
  <c r="K24"/>
  <c r="N24" s="1"/>
  <c r="K26"/>
  <c r="N26" s="1"/>
  <c r="K28"/>
  <c r="N28" s="1"/>
  <c r="K30"/>
  <c r="N30" s="1"/>
  <c r="I34" i="4"/>
  <c r="K5" i="3"/>
  <c r="N5" s="1"/>
  <c r="K15"/>
  <c r="N15" s="1"/>
  <c r="K17"/>
  <c r="N17" s="1"/>
  <c r="K19"/>
  <c r="N19" s="1"/>
  <c r="K21"/>
  <c r="N21" s="1"/>
  <c r="K23"/>
  <c r="N23" s="1"/>
  <c r="K25"/>
  <c r="N25" s="1"/>
  <c r="K27"/>
  <c r="N27" s="1"/>
  <c r="K29"/>
  <c r="N29" s="1"/>
  <c r="K31"/>
  <c r="N31" s="1"/>
  <c r="G4" i="4"/>
  <c r="H4" s="1"/>
  <c r="G6"/>
  <c r="H6" s="1"/>
  <c r="K6" s="1"/>
  <c r="N6" s="1"/>
  <c r="G8"/>
  <c r="H8" s="1"/>
  <c r="G10"/>
  <c r="H10" s="1"/>
  <c r="G12"/>
  <c r="H12" s="1"/>
  <c r="K12" s="1"/>
  <c r="N12" s="1"/>
  <c r="G14"/>
  <c r="H14" s="1"/>
  <c r="K14" s="1"/>
  <c r="N14" s="1"/>
  <c r="G16"/>
  <c r="H16" s="1"/>
  <c r="K16" s="1"/>
  <c r="N16" s="1"/>
  <c r="G18"/>
  <c r="H18" s="1"/>
  <c r="K18" s="1"/>
  <c r="N18" s="1"/>
  <c r="G20"/>
  <c r="H20" s="1"/>
  <c r="K20" s="1"/>
  <c r="N20" s="1"/>
  <c r="G22"/>
  <c r="H22" s="1"/>
  <c r="K22" s="1"/>
  <c r="N22" s="1"/>
  <c r="G24"/>
  <c r="H24" s="1"/>
  <c r="K24" s="1"/>
  <c r="N24" s="1"/>
  <c r="G26"/>
  <c r="H26" s="1"/>
  <c r="K26" s="1"/>
  <c r="N26" s="1"/>
  <c r="G28"/>
  <c r="H28" s="1"/>
  <c r="K28" s="1"/>
  <c r="N28" s="1"/>
  <c r="G30"/>
  <c r="H30" s="1"/>
  <c r="K30" s="1"/>
  <c r="N30" s="1"/>
  <c r="G32"/>
  <c r="H32" s="1"/>
  <c r="G34"/>
  <c r="H34" s="1"/>
  <c r="K32"/>
  <c r="N32" s="1"/>
  <c r="K5"/>
  <c r="N5" s="1"/>
  <c r="K7"/>
  <c r="N7" s="1"/>
  <c r="K9"/>
  <c r="N9" s="1"/>
  <c r="K11"/>
  <c r="N11" s="1"/>
  <c r="K13"/>
  <c r="N13" s="1"/>
  <c r="K15"/>
  <c r="N15" s="1"/>
  <c r="K17"/>
  <c r="N17" s="1"/>
  <c r="K19"/>
  <c r="N19" s="1"/>
  <c r="K21"/>
  <c r="N21" s="1"/>
  <c r="K23"/>
  <c r="N23" s="1"/>
  <c r="K27"/>
  <c r="N27" s="1"/>
  <c r="K31"/>
  <c r="N31" s="1"/>
  <c r="K33"/>
  <c r="N33" s="1"/>
  <c r="K4"/>
  <c r="N4" s="1"/>
  <c r="K8"/>
  <c r="N8" s="1"/>
  <c r="K10"/>
  <c r="N10" s="1"/>
  <c r="K3"/>
  <c r="N3" s="1"/>
  <c r="K32" i="3"/>
  <c r="N32" s="1"/>
  <c r="K33"/>
  <c r="N33" s="1"/>
  <c r="K34"/>
  <c r="N34" s="1"/>
  <c r="K10"/>
  <c r="N10" s="1"/>
  <c r="K11"/>
  <c r="N11" s="1"/>
  <c r="K12"/>
  <c r="N12" s="1"/>
  <c r="K13"/>
  <c r="N13" s="1"/>
  <c r="K14"/>
  <c r="N14" s="1"/>
  <c r="K9"/>
  <c r="N9" s="1"/>
  <c r="K8"/>
  <c r="N8" s="1"/>
  <c r="K7"/>
  <c r="N7" s="1"/>
  <c r="K3"/>
  <c r="N3" s="1"/>
  <c r="K17" i="2"/>
  <c r="K16"/>
  <c r="K15"/>
  <c r="K13"/>
  <c r="K8"/>
  <c r="K9"/>
  <c r="K10"/>
  <c r="K11"/>
  <c r="K12"/>
  <c r="K7"/>
  <c r="K5"/>
  <c r="K4"/>
  <c r="J34"/>
  <c r="J17"/>
  <c r="J13"/>
  <c r="J8"/>
  <c r="J9"/>
  <c r="J10"/>
  <c r="J11"/>
  <c r="J12"/>
  <c r="J15"/>
  <c r="J16"/>
  <c r="J19"/>
  <c r="J20"/>
  <c r="J21"/>
  <c r="J22"/>
  <c r="J23"/>
  <c r="J24"/>
  <c r="J25"/>
  <c r="J26"/>
  <c r="J27"/>
  <c r="J28"/>
  <c r="J29"/>
  <c r="J30"/>
  <c r="J31"/>
  <c r="J32"/>
  <c r="J33"/>
  <c r="J36"/>
  <c r="J37"/>
  <c r="J38"/>
  <c r="J39"/>
  <c r="J7"/>
  <c r="J5"/>
  <c r="J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"/>
  <c r="H40"/>
  <c r="M34" i="1"/>
  <c r="J34"/>
  <c r="J33"/>
  <c r="E34"/>
  <c r="G34"/>
  <c r="H34" s="1"/>
  <c r="I34"/>
  <c r="K34" i="4" l="1"/>
  <c r="N34" s="1"/>
  <c r="K34" i="1"/>
  <c r="N34" s="1"/>
  <c r="I41" i="2"/>
  <c r="D40"/>
  <c r="E40"/>
  <c r="F40"/>
  <c r="G40"/>
  <c r="C40"/>
  <c r="I40" l="1"/>
  <c r="J32" i="1"/>
  <c r="M4" l="1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"/>
  <c r="I33" l="1"/>
  <c r="G33"/>
  <c r="H33" s="1"/>
  <c r="E33"/>
  <c r="I32"/>
  <c r="G32"/>
  <c r="H32" s="1"/>
  <c r="E32"/>
  <c r="K32" s="1"/>
  <c r="J31"/>
  <c r="I31"/>
  <c r="G31"/>
  <c r="H31" s="1"/>
  <c r="E31"/>
  <c r="J30"/>
  <c r="I30"/>
  <c r="G30"/>
  <c r="H30" s="1"/>
  <c r="E30"/>
  <c r="J29"/>
  <c r="I29"/>
  <c r="G29"/>
  <c r="H29" s="1"/>
  <c r="E29"/>
  <c r="J28"/>
  <c r="I28"/>
  <c r="G28"/>
  <c r="H28" s="1"/>
  <c r="E28"/>
  <c r="J27"/>
  <c r="I27"/>
  <c r="G27"/>
  <c r="H27" s="1"/>
  <c r="E27"/>
  <c r="J26"/>
  <c r="I26"/>
  <c r="G26"/>
  <c r="H26" s="1"/>
  <c r="E26"/>
  <c r="J25"/>
  <c r="I25"/>
  <c r="G25"/>
  <c r="H25" s="1"/>
  <c r="E25"/>
  <c r="J24"/>
  <c r="I24"/>
  <c r="G24"/>
  <c r="H24" s="1"/>
  <c r="E24"/>
  <c r="J23"/>
  <c r="I23"/>
  <c r="G23"/>
  <c r="H23" s="1"/>
  <c r="E23"/>
  <c r="J22"/>
  <c r="I22"/>
  <c r="G22"/>
  <c r="H22" s="1"/>
  <c r="E22"/>
  <c r="J21"/>
  <c r="I21"/>
  <c r="G21"/>
  <c r="H21" s="1"/>
  <c r="E21"/>
  <c r="J20"/>
  <c r="I20"/>
  <c r="G20"/>
  <c r="H20" s="1"/>
  <c r="E20"/>
  <c r="J19"/>
  <c r="I19"/>
  <c r="G19"/>
  <c r="H19" s="1"/>
  <c r="E19"/>
  <c r="J18"/>
  <c r="I18"/>
  <c r="G18"/>
  <c r="H18" s="1"/>
  <c r="E18"/>
  <c r="J17"/>
  <c r="I17"/>
  <c r="G17"/>
  <c r="H17" s="1"/>
  <c r="E17"/>
  <c r="J16"/>
  <c r="I16"/>
  <c r="G16"/>
  <c r="H16" s="1"/>
  <c r="E16"/>
  <c r="J15"/>
  <c r="I15"/>
  <c r="G15"/>
  <c r="H15" s="1"/>
  <c r="E15"/>
  <c r="J14"/>
  <c r="I14"/>
  <c r="G14"/>
  <c r="H14" s="1"/>
  <c r="E14"/>
  <c r="J13"/>
  <c r="I13"/>
  <c r="G13"/>
  <c r="H13" s="1"/>
  <c r="E13"/>
  <c r="J12"/>
  <c r="I12"/>
  <c r="G12"/>
  <c r="H12" s="1"/>
  <c r="E12"/>
  <c r="J11"/>
  <c r="I11"/>
  <c r="G11"/>
  <c r="H11" s="1"/>
  <c r="E11"/>
  <c r="J10"/>
  <c r="I10"/>
  <c r="G10"/>
  <c r="H10" s="1"/>
  <c r="E10"/>
  <c r="J9"/>
  <c r="I9"/>
  <c r="G9"/>
  <c r="H9" s="1"/>
  <c r="E9"/>
  <c r="J8"/>
  <c r="I8"/>
  <c r="G8"/>
  <c r="H8" s="1"/>
  <c r="E8"/>
  <c r="J7"/>
  <c r="I7"/>
  <c r="G7"/>
  <c r="H7" s="1"/>
  <c r="E7"/>
  <c r="J6"/>
  <c r="I6"/>
  <c r="G6"/>
  <c r="H6" s="1"/>
  <c r="E6"/>
  <c r="J5"/>
  <c r="I5"/>
  <c r="G5"/>
  <c r="H5" s="1"/>
  <c r="E5"/>
  <c r="J4"/>
  <c r="I4"/>
  <c r="G4"/>
  <c r="H4" s="1"/>
  <c r="E4"/>
  <c r="J3"/>
  <c r="I3"/>
  <c r="G3"/>
  <c r="H3" s="1"/>
  <c r="E3"/>
  <c r="K5" l="1"/>
  <c r="N5" s="1"/>
  <c r="K7"/>
  <c r="N7" s="1"/>
  <c r="K9"/>
  <c r="N9" s="1"/>
  <c r="K11"/>
  <c r="K13"/>
  <c r="K16"/>
  <c r="N16" s="1"/>
  <c r="K18"/>
  <c r="N18" s="1"/>
  <c r="K20"/>
  <c r="K22"/>
  <c r="K23"/>
  <c r="N23" s="1"/>
  <c r="K25"/>
  <c r="K27"/>
  <c r="K29"/>
  <c r="K31"/>
  <c r="N31" s="1"/>
  <c r="K15"/>
  <c r="K4"/>
  <c r="K6"/>
  <c r="K8"/>
  <c r="K10"/>
  <c r="K12"/>
  <c r="K14"/>
  <c r="K17"/>
  <c r="K19"/>
  <c r="N19" s="1"/>
  <c r="K21"/>
  <c r="K24"/>
  <c r="K26"/>
  <c r="N26" s="1"/>
  <c r="K28"/>
  <c r="K30"/>
  <c r="K33"/>
  <c r="N33" s="1"/>
  <c r="K3"/>
  <c r="N3" s="1"/>
  <c r="N11"/>
  <c r="N6"/>
  <c r="N4"/>
  <c r="N8"/>
  <c r="N10"/>
  <c r="N29"/>
  <c r="N27"/>
  <c r="N25"/>
  <c r="N21"/>
  <c r="N17"/>
  <c r="N15"/>
  <c r="N13"/>
  <c r="N12"/>
  <c r="N14"/>
  <c r="N20"/>
  <c r="N22"/>
  <c r="N24"/>
  <c r="N28"/>
  <c r="N30"/>
  <c r="N32"/>
</calcChain>
</file>

<file path=xl/comments1.xml><?xml version="1.0" encoding="utf-8"?>
<comments xmlns="http://schemas.openxmlformats.org/spreadsheetml/2006/main">
  <authors>
    <author>作者</author>
  </authors>
  <commentList>
    <comment ref="J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自提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J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自提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J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自提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R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自提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B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不准
</t>
        </r>
      </text>
    </comment>
    <comment ref="B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不准</t>
        </r>
      </text>
    </comment>
  </commentList>
</comments>
</file>

<file path=xl/sharedStrings.xml><?xml version="1.0" encoding="utf-8"?>
<sst xmlns="http://schemas.openxmlformats.org/spreadsheetml/2006/main" count="966" uniqueCount="511">
  <si>
    <t>始发站</t>
  </si>
  <si>
    <t>目的站</t>
  </si>
  <si>
    <r>
      <t>100kg以上（元</t>
    </r>
    <r>
      <rPr>
        <sz val="11"/>
        <color rgb="FF000000"/>
        <rFont val="宋体"/>
        <family val="3"/>
        <charset val="134"/>
        <scheme val="minor"/>
      </rPr>
      <t>/kg</t>
    </r>
    <r>
      <rPr>
        <sz val="11"/>
        <color rgb="FF000000"/>
        <rFont val="宋体"/>
        <family val="3"/>
        <charset val="134"/>
        <scheme val="minor"/>
      </rPr>
      <t>）</t>
    </r>
    <phoneticPr fontId="3" type="noConversion"/>
  </si>
  <si>
    <t>运费</t>
  </si>
  <si>
    <t>保险费率</t>
  </si>
  <si>
    <t>投保金额</t>
  </si>
  <si>
    <t>保险费</t>
  </si>
  <si>
    <t>包装费</t>
  </si>
  <si>
    <t>派送费用</t>
  </si>
  <si>
    <t>空运运费合计</t>
    <phoneticPr fontId="3" type="noConversion"/>
  </si>
  <si>
    <t>公路里程</t>
    <phoneticPr fontId="3" type="noConversion"/>
  </si>
  <si>
    <t xml:space="preserve">公路运费(按最小批次700万支) </t>
    <phoneticPr fontId="3" type="noConversion"/>
  </si>
  <si>
    <t>差异额</t>
    <phoneticPr fontId="3" type="noConversion"/>
  </si>
  <si>
    <t>天津</t>
  </si>
  <si>
    <t>西安</t>
    <phoneticPr fontId="3" type="noConversion"/>
  </si>
  <si>
    <t>榆林</t>
    <phoneticPr fontId="3" type="noConversion"/>
  </si>
  <si>
    <t>汉中</t>
    <phoneticPr fontId="3" type="noConversion"/>
  </si>
  <si>
    <t>长春</t>
    <phoneticPr fontId="3" type="noConversion"/>
  </si>
  <si>
    <t>鄂尔多斯</t>
    <phoneticPr fontId="3" type="noConversion"/>
  </si>
  <si>
    <t>沈阳</t>
    <phoneticPr fontId="3" type="noConversion"/>
  </si>
  <si>
    <t>盘锦</t>
    <phoneticPr fontId="3" type="noConversion"/>
  </si>
  <si>
    <t>加格达奇</t>
    <phoneticPr fontId="3" type="noConversion"/>
  </si>
  <si>
    <t>哈尔滨</t>
    <phoneticPr fontId="3" type="noConversion"/>
  </si>
  <si>
    <t>鹤岗</t>
    <phoneticPr fontId="3" type="noConversion"/>
  </si>
  <si>
    <t>牡丹江</t>
    <phoneticPr fontId="3" type="noConversion"/>
  </si>
  <si>
    <t>呼和浩特</t>
    <phoneticPr fontId="3" type="noConversion"/>
  </si>
  <si>
    <t>包头</t>
    <phoneticPr fontId="3" type="noConversion"/>
  </si>
  <si>
    <t>乌兰察布</t>
    <phoneticPr fontId="3" type="noConversion"/>
  </si>
  <si>
    <t>巴彦淖尔</t>
    <phoneticPr fontId="3" type="noConversion"/>
  </si>
  <si>
    <t>武汉</t>
    <phoneticPr fontId="3" type="noConversion"/>
  </si>
  <si>
    <t>郑州</t>
    <phoneticPr fontId="3" type="noConversion"/>
  </si>
  <si>
    <t>青岛</t>
    <phoneticPr fontId="3" type="noConversion"/>
  </si>
  <si>
    <t>济南</t>
    <phoneticPr fontId="3" type="noConversion"/>
  </si>
  <si>
    <t>昆明</t>
    <phoneticPr fontId="3" type="noConversion"/>
  </si>
  <si>
    <t>南宁</t>
    <phoneticPr fontId="3" type="noConversion"/>
  </si>
  <si>
    <t>成都</t>
    <phoneticPr fontId="3" type="noConversion"/>
  </si>
  <si>
    <t>南昌</t>
    <phoneticPr fontId="3" type="noConversion"/>
  </si>
  <si>
    <t>吕梁</t>
    <phoneticPr fontId="3" type="noConversion"/>
  </si>
  <si>
    <t>太原</t>
    <phoneticPr fontId="3" type="noConversion"/>
  </si>
  <si>
    <t>长治</t>
    <phoneticPr fontId="3" type="noConversion"/>
  </si>
  <si>
    <t>大同</t>
    <phoneticPr fontId="3" type="noConversion"/>
  </si>
  <si>
    <t>贵阳</t>
    <phoneticPr fontId="3" type="noConversion"/>
  </si>
  <si>
    <t>广州</t>
    <phoneticPr fontId="3" type="noConversion"/>
  </si>
  <si>
    <t>泉州</t>
    <phoneticPr fontId="3" type="noConversion"/>
  </si>
  <si>
    <t>福州</t>
    <phoneticPr fontId="3" type="noConversion"/>
  </si>
  <si>
    <t>目的地</t>
    <phoneticPr fontId="2" type="noConversion"/>
  </si>
  <si>
    <t>序号</t>
    <phoneticPr fontId="2" type="noConversion"/>
  </si>
  <si>
    <t>1月份</t>
    <phoneticPr fontId="2" type="noConversion"/>
  </si>
  <si>
    <t>2月份</t>
  </si>
  <si>
    <t>3月份</t>
  </si>
  <si>
    <t>4月份</t>
  </si>
  <si>
    <t>5月份</t>
  </si>
  <si>
    <t>6月份</t>
  </si>
  <si>
    <t>运费</t>
    <phoneticPr fontId="2" type="noConversion"/>
  </si>
  <si>
    <t>天津</t>
    <phoneticPr fontId="2" type="noConversion"/>
  </si>
  <si>
    <t>兰州</t>
    <phoneticPr fontId="2" type="noConversion"/>
  </si>
  <si>
    <t>2015年烟魁空运费用和汽运费用对比（同地区、同箱数）</t>
    <phoneticPr fontId="2" type="noConversion"/>
  </si>
  <si>
    <t>单比最大值</t>
    <phoneticPr fontId="2" type="noConversion"/>
  </si>
  <si>
    <t>单比最小值</t>
    <phoneticPr fontId="2" type="noConversion"/>
  </si>
  <si>
    <t>单笔平均值</t>
    <phoneticPr fontId="2" type="noConversion"/>
  </si>
  <si>
    <t>合计</t>
    <phoneticPr fontId="2" type="noConversion"/>
  </si>
  <si>
    <t>合计</t>
    <phoneticPr fontId="2" type="noConversion"/>
  </si>
  <si>
    <t>单位：万支</t>
    <phoneticPr fontId="2" type="noConversion"/>
  </si>
  <si>
    <t>2015年1--6月份烟魁市外单笔订单卷烟数量</t>
    <phoneticPr fontId="2" type="noConversion"/>
  </si>
  <si>
    <t>单笔订单平均卷烟数量(万支)</t>
    <phoneticPr fontId="3" type="noConversion"/>
  </si>
  <si>
    <t>烟数量(万支)</t>
    <phoneticPr fontId="3" type="noConversion"/>
  </si>
  <si>
    <t>卷烟数量临界值</t>
    <phoneticPr fontId="3" type="noConversion"/>
  </si>
  <si>
    <t>卷烟数量临界值(万支)</t>
    <phoneticPr fontId="3" type="noConversion"/>
  </si>
  <si>
    <t>天津</t>
    <phoneticPr fontId="2" type="noConversion"/>
  </si>
  <si>
    <t>运费单价</t>
    <phoneticPr fontId="2" type="noConversion"/>
  </si>
  <si>
    <t>临界值计算</t>
    <phoneticPr fontId="2" type="noConversion"/>
  </si>
  <si>
    <t>公路运费/490</t>
    <phoneticPr fontId="2" type="noConversion"/>
  </si>
  <si>
    <t>公路运费/508</t>
    <phoneticPr fontId="2" type="noConversion"/>
  </si>
  <si>
    <t>公路运费/526</t>
    <phoneticPr fontId="2" type="noConversion"/>
  </si>
  <si>
    <t>公路运费/544</t>
    <phoneticPr fontId="2" type="noConversion"/>
  </si>
  <si>
    <t>公路运费/616</t>
    <phoneticPr fontId="2" type="noConversion"/>
  </si>
  <si>
    <t>泉州、福州派送费用单价为3.5</t>
    <phoneticPr fontId="2" type="noConversion"/>
  </si>
  <si>
    <t>2016年空运费用和汽运费用对比（同地区、同箱数）</t>
    <phoneticPr fontId="2" type="noConversion"/>
  </si>
  <si>
    <t>朔州</t>
    <phoneticPr fontId="2" type="noConversion"/>
  </si>
  <si>
    <t>阳泉</t>
    <phoneticPr fontId="2" type="noConversion"/>
  </si>
  <si>
    <t>南充</t>
    <phoneticPr fontId="2" type="noConversion"/>
  </si>
  <si>
    <t>襄阳</t>
    <phoneticPr fontId="2" type="noConversion"/>
  </si>
  <si>
    <t>孝感</t>
    <phoneticPr fontId="2" type="noConversion"/>
  </si>
  <si>
    <t>赣州</t>
    <phoneticPr fontId="2" type="noConversion"/>
  </si>
  <si>
    <t>萍乡</t>
    <phoneticPr fontId="2" type="noConversion"/>
  </si>
  <si>
    <t>玉溪</t>
    <phoneticPr fontId="2" type="noConversion"/>
  </si>
  <si>
    <t>岳阳</t>
    <phoneticPr fontId="2" type="noConversion"/>
  </si>
  <si>
    <t>宜昌</t>
    <phoneticPr fontId="2" type="noConversion"/>
  </si>
  <si>
    <t>湘潭</t>
    <phoneticPr fontId="2" type="noConversion"/>
  </si>
  <si>
    <t>天津</t>
    <phoneticPr fontId="2" type="noConversion"/>
  </si>
  <si>
    <t>株洲</t>
    <phoneticPr fontId="2" type="noConversion"/>
  </si>
  <si>
    <t>乐山</t>
    <phoneticPr fontId="2" type="noConversion"/>
  </si>
  <si>
    <t>长沙</t>
    <phoneticPr fontId="2" type="noConversion"/>
  </si>
  <si>
    <t>鄂州</t>
  </si>
  <si>
    <t>开封</t>
    <phoneticPr fontId="2" type="noConversion"/>
  </si>
  <si>
    <t>周口</t>
    <phoneticPr fontId="2" type="noConversion"/>
  </si>
  <si>
    <t>安阳</t>
    <phoneticPr fontId="2" type="noConversion"/>
  </si>
  <si>
    <t>宜春</t>
  </si>
  <si>
    <t>吉安</t>
  </si>
  <si>
    <t>佳木斯</t>
  </si>
  <si>
    <t>银川</t>
    <phoneticPr fontId="2" type="noConversion"/>
  </si>
  <si>
    <t>遵义</t>
  </si>
  <si>
    <t>佛山</t>
  </si>
  <si>
    <t>吴忠</t>
    <phoneticPr fontId="2" type="noConversion"/>
  </si>
  <si>
    <t>珠海</t>
    <phoneticPr fontId="2" type="noConversion"/>
  </si>
  <si>
    <t>深圳</t>
    <phoneticPr fontId="2" type="noConversion"/>
  </si>
  <si>
    <t>淮北</t>
    <phoneticPr fontId="2" type="noConversion"/>
  </si>
  <si>
    <t>天水</t>
    <phoneticPr fontId="2" type="noConversion"/>
  </si>
  <si>
    <t>重庆</t>
    <phoneticPr fontId="2" type="noConversion"/>
  </si>
  <si>
    <t>抚州</t>
    <phoneticPr fontId="2" type="noConversion"/>
  </si>
  <si>
    <t>序号</t>
    <phoneticPr fontId="2" type="noConversion"/>
  </si>
  <si>
    <t>晋中</t>
    <phoneticPr fontId="2" type="noConversion"/>
  </si>
  <si>
    <t>杨凌</t>
    <phoneticPr fontId="2" type="noConversion"/>
  </si>
  <si>
    <t>辽源</t>
    <phoneticPr fontId="2" type="noConversion"/>
  </si>
  <si>
    <t>松原</t>
    <phoneticPr fontId="2" type="noConversion"/>
  </si>
  <si>
    <t>吉林</t>
    <phoneticPr fontId="2" type="noConversion"/>
  </si>
  <si>
    <t>白山</t>
    <phoneticPr fontId="2" type="noConversion"/>
  </si>
  <si>
    <t>黑河</t>
    <phoneticPr fontId="2" type="noConversion"/>
  </si>
  <si>
    <t>鞍山</t>
    <phoneticPr fontId="2" type="noConversion"/>
  </si>
  <si>
    <t>武威</t>
    <phoneticPr fontId="2" type="noConversion"/>
  </si>
  <si>
    <t>阜阳</t>
    <phoneticPr fontId="2" type="noConversion"/>
  </si>
  <si>
    <t>目的站所属省份</t>
    <phoneticPr fontId="2" type="noConversion"/>
  </si>
  <si>
    <t>陕西省</t>
    <phoneticPr fontId="2" type="noConversion"/>
  </si>
  <si>
    <t>山西省</t>
    <phoneticPr fontId="2" type="noConversion"/>
  </si>
  <si>
    <t>山西省</t>
    <phoneticPr fontId="2" type="noConversion"/>
  </si>
  <si>
    <t>山西省</t>
    <phoneticPr fontId="2" type="noConversion"/>
  </si>
  <si>
    <t>内蒙古自治区</t>
    <phoneticPr fontId="2" type="noConversion"/>
  </si>
  <si>
    <t>赤峰</t>
    <phoneticPr fontId="2" type="noConversion"/>
  </si>
  <si>
    <t>100kg以下（元/kg）</t>
    <phoneticPr fontId="3" type="noConversion"/>
  </si>
  <si>
    <t>二连浩特</t>
    <phoneticPr fontId="2" type="noConversion"/>
  </si>
  <si>
    <t>满洲里</t>
    <phoneticPr fontId="2" type="noConversion"/>
  </si>
  <si>
    <t>辽宁省</t>
    <phoneticPr fontId="2" type="noConversion"/>
  </si>
  <si>
    <t>丹东</t>
    <phoneticPr fontId="2" type="noConversion"/>
  </si>
  <si>
    <t>锦州</t>
    <phoneticPr fontId="2" type="noConversion"/>
  </si>
  <si>
    <t>大连</t>
    <phoneticPr fontId="2" type="noConversion"/>
  </si>
  <si>
    <t>吉林省</t>
    <phoneticPr fontId="2" type="noConversion"/>
  </si>
  <si>
    <t>吉林省</t>
    <phoneticPr fontId="2" type="noConversion"/>
  </si>
  <si>
    <t>黑龙江省</t>
    <phoneticPr fontId="2" type="noConversion"/>
  </si>
  <si>
    <t>大庆</t>
    <phoneticPr fontId="2" type="noConversion"/>
  </si>
  <si>
    <t>黑龙江省</t>
    <phoneticPr fontId="2" type="noConversion"/>
  </si>
  <si>
    <t>七台河</t>
    <phoneticPr fontId="2" type="noConversion"/>
  </si>
  <si>
    <t>齐齐哈尔</t>
    <phoneticPr fontId="2" type="noConversion"/>
  </si>
  <si>
    <t>黑龙江省</t>
    <phoneticPr fontId="2" type="noConversion"/>
  </si>
  <si>
    <t>湖北省</t>
    <phoneticPr fontId="2" type="noConversion"/>
  </si>
  <si>
    <t>常德</t>
    <phoneticPr fontId="2" type="noConversion"/>
  </si>
  <si>
    <t>湖南省</t>
    <phoneticPr fontId="2" type="noConversion"/>
  </si>
  <si>
    <t>广东省</t>
    <phoneticPr fontId="2" type="noConversion"/>
  </si>
  <si>
    <t>广东省</t>
    <phoneticPr fontId="2" type="noConversion"/>
  </si>
  <si>
    <t>汕头</t>
    <phoneticPr fontId="2" type="noConversion"/>
  </si>
  <si>
    <t>东莞</t>
    <phoneticPr fontId="2" type="noConversion"/>
  </si>
  <si>
    <t>柳州</t>
    <phoneticPr fontId="2" type="noConversion"/>
  </si>
  <si>
    <t>广西壮族自治区</t>
    <phoneticPr fontId="2" type="noConversion"/>
  </si>
  <si>
    <t>北海</t>
    <phoneticPr fontId="2" type="noConversion"/>
  </si>
  <si>
    <t>广西壮族自治区</t>
    <phoneticPr fontId="2" type="noConversion"/>
  </si>
  <si>
    <t>桂林</t>
    <phoneticPr fontId="2" type="noConversion"/>
  </si>
  <si>
    <t>三亚</t>
    <phoneticPr fontId="2" type="noConversion"/>
  </si>
  <si>
    <t>海南省</t>
    <phoneticPr fontId="2" type="noConversion"/>
  </si>
  <si>
    <t>海口</t>
    <phoneticPr fontId="2" type="noConversion"/>
  </si>
  <si>
    <t>到货（元/kg）</t>
    <phoneticPr fontId="2" type="noConversion"/>
  </si>
  <si>
    <t>自提（元/kg）</t>
    <phoneticPr fontId="2" type="noConversion"/>
  </si>
  <si>
    <t>四川省</t>
    <phoneticPr fontId="2" type="noConversion"/>
  </si>
  <si>
    <t>都江堰</t>
    <phoneticPr fontId="2" type="noConversion"/>
  </si>
  <si>
    <t>宜宾</t>
    <phoneticPr fontId="2" type="noConversion"/>
  </si>
  <si>
    <t>绵阳</t>
    <phoneticPr fontId="2" type="noConversion"/>
  </si>
  <si>
    <t>泸州</t>
    <phoneticPr fontId="2" type="noConversion"/>
  </si>
  <si>
    <t>贵州省</t>
    <phoneticPr fontId="2" type="noConversion"/>
  </si>
  <si>
    <t>大理</t>
    <phoneticPr fontId="2" type="noConversion"/>
  </si>
  <si>
    <t>云南省</t>
    <phoneticPr fontId="2" type="noConversion"/>
  </si>
  <si>
    <t>丽江</t>
    <phoneticPr fontId="2" type="noConversion"/>
  </si>
  <si>
    <t>云南省</t>
    <phoneticPr fontId="2" type="noConversion"/>
  </si>
  <si>
    <t>延安</t>
    <phoneticPr fontId="2" type="noConversion"/>
  </si>
  <si>
    <t>甘肃省</t>
    <phoneticPr fontId="2" type="noConversion"/>
  </si>
  <si>
    <t>甘肃省</t>
    <phoneticPr fontId="2" type="noConversion"/>
  </si>
  <si>
    <t>西宁</t>
    <phoneticPr fontId="2" type="noConversion"/>
  </si>
  <si>
    <t>青海省</t>
    <phoneticPr fontId="2" type="noConversion"/>
  </si>
  <si>
    <t>宁夏回族自治区</t>
    <phoneticPr fontId="2" type="noConversion"/>
  </si>
  <si>
    <t>乌鲁木齐</t>
    <phoneticPr fontId="2" type="noConversion"/>
  </si>
  <si>
    <t>新疆</t>
    <phoneticPr fontId="2" type="noConversion"/>
  </si>
  <si>
    <t>拉萨</t>
    <phoneticPr fontId="2" type="noConversion"/>
  </si>
  <si>
    <t>西藏</t>
    <phoneticPr fontId="2" type="noConversion"/>
  </si>
  <si>
    <t>合肥</t>
    <phoneticPr fontId="2" type="noConversion"/>
  </si>
  <si>
    <t>安徽省</t>
    <phoneticPr fontId="2" type="noConversion"/>
  </si>
  <si>
    <t>江西省</t>
    <phoneticPr fontId="2" type="noConversion"/>
  </si>
  <si>
    <t>景德镇</t>
    <phoneticPr fontId="2" type="noConversion"/>
  </si>
  <si>
    <t>山东省</t>
    <phoneticPr fontId="2" type="noConversion"/>
  </si>
  <si>
    <t>河南省</t>
    <phoneticPr fontId="2" type="noConversion"/>
  </si>
  <si>
    <t>内蒙古自治区</t>
    <phoneticPr fontId="2" type="noConversion"/>
  </si>
  <si>
    <t>黑龙江省</t>
    <phoneticPr fontId="2" type="noConversion"/>
  </si>
  <si>
    <t>辽宁省</t>
    <phoneticPr fontId="2" type="noConversion"/>
  </si>
  <si>
    <t>福建省</t>
    <phoneticPr fontId="2" type="noConversion"/>
  </si>
  <si>
    <t>福建省</t>
    <phoneticPr fontId="2" type="noConversion"/>
  </si>
  <si>
    <t>江西省</t>
    <phoneticPr fontId="2" type="noConversion"/>
  </si>
  <si>
    <t>陕西省</t>
    <phoneticPr fontId="2" type="noConversion"/>
  </si>
  <si>
    <t>南京</t>
    <phoneticPr fontId="2" type="noConversion"/>
  </si>
  <si>
    <t>江苏省</t>
    <phoneticPr fontId="2" type="noConversion"/>
  </si>
  <si>
    <t>湖南省</t>
    <phoneticPr fontId="2" type="noConversion"/>
  </si>
  <si>
    <t>白城</t>
    <phoneticPr fontId="2" type="noConversion"/>
  </si>
  <si>
    <t>吉林省</t>
    <phoneticPr fontId="2" type="noConversion"/>
  </si>
  <si>
    <t>辽宁省</t>
    <phoneticPr fontId="2" type="noConversion"/>
  </si>
  <si>
    <t>四川省</t>
    <phoneticPr fontId="2" type="noConversion"/>
  </si>
  <si>
    <t>呼伦贝尔</t>
    <phoneticPr fontId="2" type="noConversion"/>
  </si>
  <si>
    <t>湖北省</t>
    <phoneticPr fontId="2" type="noConversion"/>
  </si>
  <si>
    <t>无锡</t>
    <phoneticPr fontId="2" type="noConversion"/>
  </si>
  <si>
    <t>盐城</t>
    <phoneticPr fontId="2" type="noConversion"/>
  </si>
  <si>
    <t>贵州省</t>
    <phoneticPr fontId="2" type="noConversion"/>
  </si>
  <si>
    <t>上尧</t>
    <phoneticPr fontId="2" type="noConversion"/>
  </si>
  <si>
    <t>宣城</t>
    <phoneticPr fontId="2" type="noConversion"/>
  </si>
  <si>
    <t>安徽省</t>
    <phoneticPr fontId="2" type="noConversion"/>
  </si>
  <si>
    <t>山西省</t>
    <phoneticPr fontId="2" type="noConversion"/>
  </si>
  <si>
    <t>河南省</t>
    <phoneticPr fontId="2" type="noConversion"/>
  </si>
  <si>
    <t>云南省</t>
    <phoneticPr fontId="2" type="noConversion"/>
  </si>
  <si>
    <t>湖北省</t>
    <phoneticPr fontId="2" type="noConversion"/>
  </si>
  <si>
    <t>宁夏回族自治区</t>
    <phoneticPr fontId="2" type="noConversion"/>
  </si>
  <si>
    <t>广东省</t>
    <phoneticPr fontId="2" type="noConversion"/>
  </si>
  <si>
    <t>黔南</t>
    <phoneticPr fontId="2" type="noConversion"/>
  </si>
  <si>
    <t>淮南</t>
    <phoneticPr fontId="2" type="noConversion"/>
  </si>
  <si>
    <t>安徽省</t>
    <phoneticPr fontId="2" type="noConversion"/>
  </si>
  <si>
    <t>铜川</t>
    <phoneticPr fontId="2" type="noConversion"/>
  </si>
  <si>
    <t>黑龙江省</t>
    <phoneticPr fontId="2" type="noConversion"/>
  </si>
  <si>
    <t>甘肃省</t>
    <phoneticPr fontId="2" type="noConversion"/>
  </si>
  <si>
    <t>湘西</t>
    <phoneticPr fontId="2" type="noConversion"/>
  </si>
  <si>
    <t>湖南省</t>
    <phoneticPr fontId="2" type="noConversion"/>
  </si>
  <si>
    <t>徐州</t>
    <phoneticPr fontId="2" type="noConversion"/>
  </si>
  <si>
    <t>黄山</t>
    <phoneticPr fontId="2" type="noConversion"/>
  </si>
  <si>
    <t>四川省</t>
    <phoneticPr fontId="2" type="noConversion"/>
  </si>
  <si>
    <t>达州</t>
    <phoneticPr fontId="2" type="noConversion"/>
  </si>
  <si>
    <t>四川省</t>
    <phoneticPr fontId="2" type="noConversion"/>
  </si>
  <si>
    <t>广安</t>
    <phoneticPr fontId="2" type="noConversion"/>
  </si>
  <si>
    <t>德阳</t>
    <phoneticPr fontId="2" type="noConversion"/>
  </si>
  <si>
    <t>遂宁</t>
    <phoneticPr fontId="2" type="noConversion"/>
  </si>
  <si>
    <t>内江</t>
    <phoneticPr fontId="2" type="noConversion"/>
  </si>
  <si>
    <t>攀枝花</t>
    <phoneticPr fontId="2" type="noConversion"/>
  </si>
  <si>
    <t>重庆</t>
    <phoneticPr fontId="2" type="noConversion"/>
  </si>
  <si>
    <t>派送费用</t>
    <phoneticPr fontId="2" type="noConversion"/>
  </si>
  <si>
    <t>自提费用</t>
    <phoneticPr fontId="2" type="noConversion"/>
  </si>
  <si>
    <t>烟厂到机场费用</t>
    <phoneticPr fontId="2" type="noConversion"/>
  </si>
  <si>
    <t>转化为公斤数</t>
    <phoneticPr fontId="2" type="noConversion"/>
  </si>
  <si>
    <t>补贴里程</t>
    <phoneticPr fontId="2" type="noConversion"/>
  </si>
  <si>
    <t>公路里程</t>
    <phoneticPr fontId="2" type="noConversion"/>
  </si>
  <si>
    <t>结算里程</t>
    <phoneticPr fontId="3" type="noConversion"/>
  </si>
  <si>
    <t>单价（元/吨公里）</t>
    <phoneticPr fontId="2" type="noConversion"/>
  </si>
  <si>
    <t>卷烟运输里程结算标准</t>
    <phoneticPr fontId="2" type="noConversion"/>
  </si>
  <si>
    <t>序号</t>
    <phoneticPr fontId="2" type="noConversion"/>
  </si>
  <si>
    <t>省份</t>
    <phoneticPr fontId="2" type="noConversion"/>
  </si>
  <si>
    <t>地区</t>
    <phoneticPr fontId="2" type="noConversion"/>
  </si>
  <si>
    <t>公路里程</t>
    <phoneticPr fontId="2" type="noConversion"/>
  </si>
  <si>
    <t>结算里程</t>
    <phoneticPr fontId="2" type="noConversion"/>
  </si>
  <si>
    <t>安徽省</t>
    <phoneticPr fontId="10" type="noConversion"/>
  </si>
  <si>
    <t>安庆</t>
    <phoneticPr fontId="10" type="noConversion"/>
  </si>
  <si>
    <t>蚌埠</t>
    <phoneticPr fontId="10" type="noConversion"/>
  </si>
  <si>
    <t>亳州</t>
    <phoneticPr fontId="10" type="noConversion"/>
  </si>
  <si>
    <t>巢湖</t>
    <phoneticPr fontId="10" type="noConversion"/>
  </si>
  <si>
    <t>池州</t>
    <phoneticPr fontId="10" type="noConversion"/>
  </si>
  <si>
    <t>滁州</t>
    <phoneticPr fontId="10" type="noConversion"/>
  </si>
  <si>
    <t>阜阳</t>
    <phoneticPr fontId="10" type="noConversion"/>
  </si>
  <si>
    <t>合肥</t>
    <phoneticPr fontId="10" type="noConversion"/>
  </si>
  <si>
    <t>淮北</t>
    <phoneticPr fontId="10" type="noConversion"/>
  </si>
  <si>
    <t>淮南</t>
    <phoneticPr fontId="10" type="noConversion"/>
  </si>
  <si>
    <t>六安</t>
    <phoneticPr fontId="10" type="noConversion"/>
  </si>
  <si>
    <t>马鞍山</t>
    <phoneticPr fontId="10" type="noConversion"/>
  </si>
  <si>
    <t>宿州</t>
    <phoneticPr fontId="10" type="noConversion"/>
  </si>
  <si>
    <t>铜陵</t>
    <phoneticPr fontId="10" type="noConversion"/>
  </si>
  <si>
    <t>芜湖</t>
    <phoneticPr fontId="10" type="noConversion"/>
  </si>
  <si>
    <t>宣城</t>
    <phoneticPr fontId="10" type="noConversion"/>
  </si>
  <si>
    <t>黄山</t>
    <phoneticPr fontId="10" type="noConversion"/>
  </si>
  <si>
    <t>北京</t>
    <phoneticPr fontId="10" type="noConversion"/>
  </si>
  <si>
    <t>福建省</t>
    <phoneticPr fontId="3" type="noConversion"/>
  </si>
  <si>
    <t>福州</t>
    <phoneticPr fontId="3" type="noConversion"/>
  </si>
  <si>
    <t>龙岩</t>
    <phoneticPr fontId="3" type="noConversion"/>
  </si>
  <si>
    <t>泉州</t>
    <phoneticPr fontId="3" type="noConversion"/>
  </si>
  <si>
    <t>厦门</t>
    <phoneticPr fontId="3" type="noConversion"/>
  </si>
  <si>
    <t>南平</t>
    <phoneticPr fontId="3" type="noConversion"/>
  </si>
  <si>
    <t>宁德</t>
    <phoneticPr fontId="3" type="noConversion"/>
  </si>
  <si>
    <t>莆田</t>
    <phoneticPr fontId="3" type="noConversion"/>
  </si>
  <si>
    <t>三明</t>
    <phoneticPr fontId="3" type="noConversion"/>
  </si>
  <si>
    <t>邵武</t>
    <phoneticPr fontId="3" type="noConversion"/>
  </si>
  <si>
    <t>云霄</t>
    <phoneticPr fontId="3" type="noConversion"/>
  </si>
  <si>
    <t>漳州</t>
    <phoneticPr fontId="3" type="noConversion"/>
  </si>
  <si>
    <t>补贴里程</t>
    <phoneticPr fontId="2" type="noConversion"/>
  </si>
  <si>
    <t>广东省</t>
    <phoneticPr fontId="3" type="noConversion"/>
  </si>
  <si>
    <t>汕头</t>
    <phoneticPr fontId="3" type="noConversion"/>
  </si>
  <si>
    <t>潮州</t>
    <phoneticPr fontId="3" type="noConversion"/>
  </si>
  <si>
    <t>深圳</t>
  </si>
  <si>
    <t>普宁</t>
    <phoneticPr fontId="3" type="noConversion"/>
  </si>
  <si>
    <t>河北省</t>
    <phoneticPr fontId="3" type="noConversion"/>
  </si>
  <si>
    <t>保定</t>
    <phoneticPr fontId="3" type="noConversion"/>
  </si>
  <si>
    <t>沧州</t>
    <phoneticPr fontId="3" type="noConversion"/>
  </si>
  <si>
    <t>承德</t>
    <phoneticPr fontId="3" type="noConversion"/>
  </si>
  <si>
    <t>邯郸</t>
    <phoneticPr fontId="3" type="noConversion"/>
  </si>
  <si>
    <t>廊坊</t>
    <phoneticPr fontId="3" type="noConversion"/>
  </si>
  <si>
    <t>秦皇岛</t>
    <phoneticPr fontId="3" type="noConversion"/>
  </si>
  <si>
    <t>石家庄</t>
    <phoneticPr fontId="3" type="noConversion"/>
  </si>
  <si>
    <t>衡水</t>
    <phoneticPr fontId="3" type="noConversion"/>
  </si>
  <si>
    <t>唐山</t>
    <phoneticPr fontId="3" type="noConversion"/>
  </si>
  <si>
    <t>邢台</t>
    <phoneticPr fontId="3" type="noConversion"/>
  </si>
  <si>
    <t>张家口</t>
    <phoneticPr fontId="3" type="noConversion"/>
  </si>
  <si>
    <t>河南省</t>
    <phoneticPr fontId="3" type="noConversion"/>
  </si>
  <si>
    <t>郑州</t>
    <phoneticPr fontId="3" type="noConversion"/>
  </si>
  <si>
    <t>新乡</t>
    <phoneticPr fontId="3" type="noConversion"/>
  </si>
  <si>
    <t>商丘</t>
    <phoneticPr fontId="3" type="noConversion"/>
  </si>
  <si>
    <t>平顶山</t>
    <phoneticPr fontId="3" type="noConversion"/>
  </si>
  <si>
    <t>驻马店</t>
    <phoneticPr fontId="3" type="noConversion"/>
  </si>
  <si>
    <t>信阳</t>
    <phoneticPr fontId="3" type="noConversion"/>
  </si>
  <si>
    <t>周口</t>
    <phoneticPr fontId="3" type="noConversion"/>
  </si>
  <si>
    <t>濮阳</t>
    <phoneticPr fontId="3" type="noConversion"/>
  </si>
  <si>
    <t>鹤壁</t>
    <phoneticPr fontId="3" type="noConversion"/>
  </si>
  <si>
    <t>漯河</t>
    <phoneticPr fontId="3" type="noConversion"/>
  </si>
  <si>
    <t>南阳</t>
    <phoneticPr fontId="3" type="noConversion"/>
  </si>
  <si>
    <t>三门峡</t>
    <phoneticPr fontId="3" type="noConversion"/>
  </si>
  <si>
    <t>安阳</t>
    <phoneticPr fontId="3" type="noConversion"/>
  </si>
  <si>
    <t>许昌</t>
    <phoneticPr fontId="3" type="noConversion"/>
  </si>
  <si>
    <t>洛阳</t>
    <phoneticPr fontId="3" type="noConversion"/>
  </si>
  <si>
    <t>济源</t>
  </si>
  <si>
    <t>焦作</t>
  </si>
  <si>
    <t>开封</t>
    <phoneticPr fontId="3" type="noConversion"/>
  </si>
  <si>
    <t>黑龙江</t>
    <phoneticPr fontId="3" type="noConversion"/>
  </si>
  <si>
    <t>哈尔滨</t>
    <phoneticPr fontId="3" type="noConversion"/>
  </si>
  <si>
    <t>伊春</t>
    <phoneticPr fontId="3" type="noConversion"/>
  </si>
  <si>
    <t>绥化</t>
    <phoneticPr fontId="3" type="noConversion"/>
  </si>
  <si>
    <t>大庆</t>
  </si>
  <si>
    <t>鹤岗</t>
    <phoneticPr fontId="3" type="noConversion"/>
  </si>
  <si>
    <t>齐齐哈尔</t>
  </si>
  <si>
    <t>牡丹江</t>
  </si>
  <si>
    <t>鸡西</t>
    <phoneticPr fontId="3" type="noConversion"/>
  </si>
  <si>
    <t>双鸭山</t>
    <phoneticPr fontId="3" type="noConversion"/>
  </si>
  <si>
    <t>绥芬河</t>
    <phoneticPr fontId="3" type="noConversion"/>
  </si>
  <si>
    <t>黑河</t>
    <phoneticPr fontId="3" type="noConversion"/>
  </si>
  <si>
    <t>加格达奇</t>
    <phoneticPr fontId="3" type="noConversion"/>
  </si>
  <si>
    <t>七台河</t>
    <phoneticPr fontId="3" type="noConversion"/>
  </si>
  <si>
    <t>吉林省</t>
    <phoneticPr fontId="3" type="noConversion"/>
  </si>
  <si>
    <t>白城</t>
    <phoneticPr fontId="3" type="noConversion"/>
  </si>
  <si>
    <t>白山</t>
    <phoneticPr fontId="3" type="noConversion"/>
  </si>
  <si>
    <t>长春</t>
    <phoneticPr fontId="3" type="noConversion"/>
  </si>
  <si>
    <t>吉林</t>
    <phoneticPr fontId="3" type="noConversion"/>
  </si>
  <si>
    <t>辽源</t>
    <phoneticPr fontId="3" type="noConversion"/>
  </si>
  <si>
    <t>四平</t>
    <phoneticPr fontId="3" type="noConversion"/>
  </si>
  <si>
    <t>松原</t>
    <phoneticPr fontId="3" type="noConversion"/>
  </si>
  <si>
    <t>通化</t>
    <phoneticPr fontId="3" type="noConversion"/>
  </si>
  <si>
    <t>延边</t>
    <phoneticPr fontId="3" type="noConversion"/>
  </si>
  <si>
    <t>江苏省</t>
    <phoneticPr fontId="3" type="noConversion"/>
  </si>
  <si>
    <t>常熟</t>
    <phoneticPr fontId="3" type="noConversion"/>
  </si>
  <si>
    <t>镇江(丹阳库）</t>
    <phoneticPr fontId="3" type="noConversion"/>
  </si>
  <si>
    <t>盐城</t>
  </si>
  <si>
    <t>南通</t>
  </si>
  <si>
    <t>连云港</t>
  </si>
  <si>
    <t>宿迁</t>
  </si>
  <si>
    <t>苏州</t>
    <phoneticPr fontId="3" type="noConversion"/>
  </si>
  <si>
    <t>南京</t>
  </si>
  <si>
    <t>徐州</t>
  </si>
  <si>
    <t>扬州</t>
  </si>
  <si>
    <t>泰州</t>
  </si>
  <si>
    <t>无锡</t>
  </si>
  <si>
    <t>常州</t>
  </si>
  <si>
    <t>淮安</t>
    <phoneticPr fontId="3" type="noConversion"/>
  </si>
  <si>
    <t>江西省</t>
    <phoneticPr fontId="3" type="noConversion"/>
  </si>
  <si>
    <t>抚州</t>
    <phoneticPr fontId="3" type="noConversion"/>
  </si>
  <si>
    <t>赣州</t>
    <phoneticPr fontId="3" type="noConversion"/>
  </si>
  <si>
    <t>吉安</t>
    <phoneticPr fontId="3" type="noConversion"/>
  </si>
  <si>
    <t>景德镇</t>
    <phoneticPr fontId="3" type="noConversion"/>
  </si>
  <si>
    <t>九江</t>
    <phoneticPr fontId="3" type="noConversion"/>
  </si>
  <si>
    <t>南昌</t>
    <phoneticPr fontId="3" type="noConversion"/>
  </si>
  <si>
    <t>萍乡</t>
    <phoneticPr fontId="3" type="noConversion"/>
  </si>
  <si>
    <t>上饶</t>
    <phoneticPr fontId="3" type="noConversion"/>
  </si>
  <si>
    <t>新余</t>
    <phoneticPr fontId="3" type="noConversion"/>
  </si>
  <si>
    <t>宜春</t>
    <phoneticPr fontId="3" type="noConversion"/>
  </si>
  <si>
    <t>鹰潭</t>
    <phoneticPr fontId="3" type="noConversion"/>
  </si>
  <si>
    <t>辽宁省</t>
    <phoneticPr fontId="3" type="noConversion"/>
  </si>
  <si>
    <t>鞍山</t>
    <phoneticPr fontId="3" type="noConversion"/>
  </si>
  <si>
    <t>丹东</t>
    <phoneticPr fontId="3" type="noConversion"/>
  </si>
  <si>
    <t>营口</t>
    <phoneticPr fontId="3" type="noConversion"/>
  </si>
  <si>
    <t>大连</t>
    <phoneticPr fontId="3" type="noConversion"/>
  </si>
  <si>
    <t>沈阳</t>
    <phoneticPr fontId="3" type="noConversion"/>
  </si>
  <si>
    <t>朝阳</t>
    <phoneticPr fontId="3" type="noConversion"/>
  </si>
  <si>
    <t>阜新</t>
    <phoneticPr fontId="3" type="noConversion"/>
  </si>
  <si>
    <t>铁岭</t>
    <phoneticPr fontId="3" type="noConversion"/>
  </si>
  <si>
    <t>本溪</t>
    <phoneticPr fontId="3" type="noConversion"/>
  </si>
  <si>
    <t>盘锦</t>
    <phoneticPr fontId="3" type="noConversion"/>
  </si>
  <si>
    <t>锦州</t>
    <phoneticPr fontId="3" type="noConversion"/>
  </si>
  <si>
    <t>葫芦岛</t>
    <phoneticPr fontId="3" type="noConversion"/>
  </si>
  <si>
    <t>辽阳</t>
    <phoneticPr fontId="3" type="noConversion"/>
  </si>
  <si>
    <t>抚顺</t>
    <phoneticPr fontId="3" type="noConversion"/>
  </si>
  <si>
    <t>内蒙古</t>
    <phoneticPr fontId="3" type="noConversion"/>
  </si>
  <si>
    <t>乌兰察布</t>
    <phoneticPr fontId="3" type="noConversion"/>
  </si>
  <si>
    <t>阿拉善</t>
    <phoneticPr fontId="3" type="noConversion"/>
  </si>
  <si>
    <t>鄂尔多斯</t>
    <phoneticPr fontId="3" type="noConversion"/>
  </si>
  <si>
    <t>二连浩特</t>
    <phoneticPr fontId="3" type="noConversion"/>
  </si>
  <si>
    <t>乌海</t>
    <phoneticPr fontId="3" type="noConversion"/>
  </si>
  <si>
    <t>锡林郭勒</t>
    <phoneticPr fontId="3" type="noConversion"/>
  </si>
  <si>
    <t>呼和浩特</t>
    <phoneticPr fontId="3" type="noConversion"/>
  </si>
  <si>
    <t>包头</t>
    <phoneticPr fontId="3" type="noConversion"/>
  </si>
  <si>
    <t>赤峰</t>
    <phoneticPr fontId="3" type="noConversion"/>
  </si>
  <si>
    <t>通辽</t>
    <phoneticPr fontId="3" type="noConversion"/>
  </si>
  <si>
    <t>呼伦贝尔</t>
    <phoneticPr fontId="3" type="noConversion"/>
  </si>
  <si>
    <t>兴安盟</t>
    <phoneticPr fontId="3" type="noConversion"/>
  </si>
  <si>
    <t>巴彦淖尔</t>
    <phoneticPr fontId="3" type="noConversion"/>
  </si>
  <si>
    <t>满洲里</t>
    <phoneticPr fontId="3" type="noConversion"/>
  </si>
  <si>
    <t>山东省</t>
    <phoneticPr fontId="3" type="noConversion"/>
  </si>
  <si>
    <t>菏泽</t>
    <phoneticPr fontId="3" type="noConversion"/>
  </si>
  <si>
    <t>莱芜</t>
    <phoneticPr fontId="3" type="noConversion"/>
  </si>
  <si>
    <t>临沂</t>
    <phoneticPr fontId="3" type="noConversion"/>
  </si>
  <si>
    <t>潍坊</t>
    <phoneticPr fontId="3" type="noConversion"/>
  </si>
  <si>
    <t>济南</t>
    <phoneticPr fontId="3" type="noConversion"/>
  </si>
  <si>
    <t>德州</t>
    <phoneticPr fontId="3" type="noConversion"/>
  </si>
  <si>
    <t>淄博</t>
    <phoneticPr fontId="3" type="noConversion"/>
  </si>
  <si>
    <t>烟台</t>
    <phoneticPr fontId="3" type="noConversion"/>
  </si>
  <si>
    <t>威海</t>
    <phoneticPr fontId="3" type="noConversion"/>
  </si>
  <si>
    <t>青岛</t>
    <phoneticPr fontId="3" type="noConversion"/>
  </si>
  <si>
    <t>日照</t>
    <phoneticPr fontId="3" type="noConversion"/>
  </si>
  <si>
    <t>济宁</t>
    <phoneticPr fontId="3" type="noConversion"/>
  </si>
  <si>
    <t>泰安</t>
    <phoneticPr fontId="3" type="noConversion"/>
  </si>
  <si>
    <t>聊城</t>
    <phoneticPr fontId="3" type="noConversion"/>
  </si>
  <si>
    <t>滨州</t>
    <phoneticPr fontId="3" type="noConversion"/>
  </si>
  <si>
    <t>东营</t>
    <phoneticPr fontId="3" type="noConversion"/>
  </si>
  <si>
    <t>枣庄</t>
    <phoneticPr fontId="3" type="noConversion"/>
  </si>
  <si>
    <t>山西省</t>
    <phoneticPr fontId="3" type="noConversion"/>
  </si>
  <si>
    <t>长治</t>
    <phoneticPr fontId="3" type="noConversion"/>
  </si>
  <si>
    <t>大同</t>
    <phoneticPr fontId="3" type="noConversion"/>
  </si>
  <si>
    <t>晋城</t>
    <phoneticPr fontId="3" type="noConversion"/>
  </si>
  <si>
    <t>临汾</t>
    <phoneticPr fontId="3" type="noConversion"/>
  </si>
  <si>
    <t>吕梁</t>
    <phoneticPr fontId="3" type="noConversion"/>
  </si>
  <si>
    <t>朔州</t>
    <phoneticPr fontId="3" type="noConversion"/>
  </si>
  <si>
    <t>太原</t>
    <phoneticPr fontId="3" type="noConversion"/>
  </si>
  <si>
    <t>忻州</t>
    <phoneticPr fontId="3" type="noConversion"/>
  </si>
  <si>
    <t>晋中</t>
    <phoneticPr fontId="3" type="noConversion"/>
  </si>
  <si>
    <t>阳泉</t>
    <phoneticPr fontId="3" type="noConversion"/>
  </si>
  <si>
    <t>运城</t>
    <phoneticPr fontId="3" type="noConversion"/>
  </si>
  <si>
    <t>陕西省</t>
    <phoneticPr fontId="3" type="noConversion"/>
  </si>
  <si>
    <t>西安</t>
  </si>
  <si>
    <t>汉中</t>
  </si>
  <si>
    <t>咸阳</t>
  </si>
  <si>
    <t>安康</t>
    <phoneticPr fontId="3" type="noConversion"/>
  </si>
  <si>
    <t>上海</t>
    <phoneticPr fontId="3" type="noConversion"/>
  </si>
  <si>
    <t>浙江省</t>
    <phoneticPr fontId="3" type="noConversion"/>
  </si>
  <si>
    <t>杭州</t>
    <phoneticPr fontId="3" type="noConversion"/>
  </si>
  <si>
    <t>湖州</t>
    <phoneticPr fontId="3" type="noConversion"/>
  </si>
  <si>
    <t>嘉兴</t>
    <phoneticPr fontId="3" type="noConversion"/>
  </si>
  <si>
    <t>金华</t>
    <phoneticPr fontId="3" type="noConversion"/>
  </si>
  <si>
    <t>丽水</t>
    <phoneticPr fontId="3" type="noConversion"/>
  </si>
  <si>
    <t>宁波</t>
    <phoneticPr fontId="3" type="noConversion"/>
  </si>
  <si>
    <t>衢州</t>
    <phoneticPr fontId="3" type="noConversion"/>
  </si>
  <si>
    <t>绍兴</t>
    <phoneticPr fontId="3" type="noConversion"/>
  </si>
  <si>
    <t>龙泉</t>
    <phoneticPr fontId="3" type="noConversion"/>
  </si>
  <si>
    <t>嵊州</t>
    <phoneticPr fontId="3" type="noConversion"/>
  </si>
  <si>
    <t>台州（新河库）</t>
    <phoneticPr fontId="3" type="noConversion"/>
  </si>
  <si>
    <t>台州</t>
    <phoneticPr fontId="3" type="noConversion"/>
  </si>
  <si>
    <t>温州</t>
    <phoneticPr fontId="3" type="noConversion"/>
  </si>
  <si>
    <t>舟山</t>
    <phoneticPr fontId="3" type="noConversion"/>
  </si>
  <si>
    <t>温岭</t>
  </si>
  <si>
    <t>宁夏</t>
    <phoneticPr fontId="3" type="noConversion"/>
  </si>
  <si>
    <t>银川</t>
    <phoneticPr fontId="3" type="noConversion"/>
  </si>
  <si>
    <t>石嘴山</t>
    <phoneticPr fontId="3" type="noConversion"/>
  </si>
  <si>
    <t>吴忠</t>
    <phoneticPr fontId="3" type="noConversion"/>
  </si>
  <si>
    <t>中卫</t>
    <phoneticPr fontId="3" type="noConversion"/>
  </si>
  <si>
    <t>固原</t>
    <phoneticPr fontId="3" type="noConversion"/>
  </si>
  <si>
    <t>重庆</t>
    <phoneticPr fontId="3" type="noConversion"/>
  </si>
  <si>
    <t>滕州</t>
  </si>
  <si>
    <t>榆林</t>
  </si>
  <si>
    <t>延安</t>
  </si>
  <si>
    <t>宝鸡</t>
  </si>
  <si>
    <t>铜川</t>
    <phoneticPr fontId="3" type="noConversion"/>
  </si>
  <si>
    <t>邵阳</t>
  </si>
  <si>
    <t>岳阳</t>
  </si>
  <si>
    <t>大兴安岭</t>
    <phoneticPr fontId="3" type="noConversion"/>
  </si>
  <si>
    <t>永州</t>
  </si>
  <si>
    <t>郴州</t>
  </si>
  <si>
    <t>怀化</t>
  </si>
  <si>
    <t>益阳</t>
  </si>
  <si>
    <t>娄底</t>
  </si>
  <si>
    <t>汕尾</t>
  </si>
  <si>
    <t>揭阳</t>
  </si>
  <si>
    <t>江门</t>
  </si>
  <si>
    <t>惠州</t>
  </si>
  <si>
    <t>乌兰浩特</t>
  </si>
  <si>
    <t>湘潭</t>
  </si>
  <si>
    <t>清远</t>
  </si>
  <si>
    <t>茂名</t>
  </si>
  <si>
    <t>珠海</t>
  </si>
  <si>
    <t>河源</t>
  </si>
  <si>
    <t>陕西省</t>
    <phoneticPr fontId="3" type="noConversion"/>
  </si>
  <si>
    <t>渭南</t>
    <phoneticPr fontId="3" type="noConversion"/>
  </si>
  <si>
    <t>广东省</t>
    <phoneticPr fontId="3" type="noConversion"/>
  </si>
  <si>
    <t>云浮</t>
    <phoneticPr fontId="3" type="noConversion"/>
  </si>
  <si>
    <t>湖南省</t>
    <phoneticPr fontId="3" type="noConversion"/>
  </si>
  <si>
    <t>株洲</t>
    <phoneticPr fontId="3" type="noConversion"/>
  </si>
  <si>
    <t>广州</t>
    <phoneticPr fontId="3" type="noConversion"/>
  </si>
  <si>
    <t>天津</t>
    <phoneticPr fontId="2" type="noConversion"/>
  </si>
  <si>
    <t>烟魁1903</t>
    <phoneticPr fontId="2" type="noConversion"/>
  </si>
  <si>
    <t>凤凰细支</t>
    <phoneticPr fontId="2" type="noConversion"/>
  </si>
  <si>
    <t>36公斤/万支</t>
    <phoneticPr fontId="2" type="noConversion"/>
  </si>
  <si>
    <t>14公斤/万支</t>
    <phoneticPr fontId="2" type="noConversion"/>
  </si>
  <si>
    <t>投保单价</t>
    <phoneticPr fontId="2" type="noConversion"/>
  </si>
  <si>
    <t>40000元/万支</t>
    <phoneticPr fontId="2" type="noConversion"/>
  </si>
  <si>
    <t>9000元/万支</t>
    <phoneticPr fontId="2" type="noConversion"/>
  </si>
  <si>
    <t>山西省</t>
    <phoneticPr fontId="2" type="noConversion"/>
  </si>
  <si>
    <t>酒泉</t>
    <phoneticPr fontId="2" type="noConversion"/>
  </si>
  <si>
    <t>甘肃省</t>
    <phoneticPr fontId="2" type="noConversion"/>
  </si>
  <si>
    <t>晶喜</t>
    <phoneticPr fontId="2" type="noConversion"/>
  </si>
  <si>
    <t>牡丹</t>
    <phoneticPr fontId="2" type="noConversion"/>
  </si>
  <si>
    <t>4000元/万支</t>
    <phoneticPr fontId="2" type="noConversion"/>
  </si>
  <si>
    <t>21公斤/万支</t>
    <phoneticPr fontId="2" type="noConversion"/>
  </si>
  <si>
    <t>序号</t>
  </si>
  <si>
    <t>运输范围</t>
  </si>
  <si>
    <t>运输价格(元/吨.公里)</t>
  </si>
  <si>
    <t>500公里（含）以内</t>
  </si>
  <si>
    <r>
      <t>500公里以上-</t>
    </r>
    <r>
      <rPr>
        <sz val="11"/>
        <color theme="1"/>
        <rFont val="宋体"/>
        <family val="2"/>
        <scheme val="minor"/>
      </rPr>
      <t>1</t>
    </r>
    <r>
      <rPr>
        <sz val="12"/>
        <rFont val="宋体"/>
        <family val="3"/>
        <charset val="134"/>
      </rPr>
      <t>000公里（含）</t>
    </r>
    <phoneticPr fontId="3" type="noConversion"/>
  </si>
  <si>
    <r>
      <t>1000公里以上-</t>
    </r>
    <r>
      <rPr>
        <sz val="11"/>
        <color theme="1"/>
        <rFont val="宋体"/>
        <family val="2"/>
        <scheme val="minor"/>
      </rPr>
      <t>2</t>
    </r>
    <r>
      <rPr>
        <sz val="12"/>
        <rFont val="宋体"/>
        <family val="3"/>
        <charset val="134"/>
      </rPr>
      <t>000公里（含）</t>
    </r>
    <phoneticPr fontId="3" type="noConversion"/>
  </si>
  <si>
    <t>2000公里以上</t>
    <phoneticPr fontId="3" type="noConversion"/>
  </si>
  <si>
    <t>阿坝州</t>
    <phoneticPr fontId="2" type="noConversion"/>
  </si>
  <si>
    <t>烟数量(万支)</t>
    <phoneticPr fontId="3" type="noConversion"/>
  </si>
  <si>
    <t>保险费率</t>
    <phoneticPr fontId="2" type="noConversion"/>
  </si>
  <si>
    <t xml:space="preserve">公路运费(按最小批次700万支) </t>
    <phoneticPr fontId="3" type="noConversion"/>
  </si>
</sst>
</file>

<file path=xl/styles.xml><?xml version="1.0" encoding="utf-8"?>
<styleSheet xmlns="http://schemas.openxmlformats.org/spreadsheetml/2006/main">
  <numFmts count="6">
    <numFmt numFmtId="176" formatCode="0_ "/>
    <numFmt numFmtId="177" formatCode="0.0%"/>
    <numFmt numFmtId="178" formatCode="0.00_ "/>
    <numFmt numFmtId="179" formatCode="0_);[Red]\(0\)"/>
    <numFmt numFmtId="180" formatCode="0.0_);[Red]\(0.0\)"/>
    <numFmt numFmtId="181" formatCode="0.00_);[Red]\(0.00\)"/>
  </numFmts>
  <fonts count="15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11"/>
      <color rgb="FF000000"/>
      <name val="宋体"/>
      <family val="3"/>
      <charset val="134"/>
      <scheme val="minor"/>
    </font>
    <font>
      <sz val="10"/>
      <color rgb="FF000000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18"/>
      <color theme="1"/>
      <name val="宋体"/>
      <family val="2"/>
      <scheme val="minor"/>
    </font>
    <font>
      <sz val="18"/>
      <color theme="1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</cellStyleXfs>
  <cellXfs count="89">
    <xf numFmtId="0" fontId="0" fillId="0" borderId="0" xfId="0"/>
    <xf numFmtId="0" fontId="4" fillId="2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176" fontId="4" fillId="0" borderId="1" xfId="0" applyNumberFormat="1" applyFont="1" applyFill="1" applyBorder="1" applyAlignment="1">
      <alignment horizontal="center" vertical="center" wrapText="1"/>
    </xf>
    <xf numFmtId="177" fontId="4" fillId="0" borderId="1" xfId="1" applyNumberFormat="1" applyFont="1" applyFill="1" applyBorder="1" applyAlignment="1">
      <alignment horizontal="center" vertical="center" wrapText="1"/>
    </xf>
    <xf numFmtId="178" fontId="0" fillId="0" borderId="1" xfId="0" applyNumberFormat="1" applyBorder="1" applyAlignment="1">
      <alignment vertical="center"/>
    </xf>
    <xf numFmtId="0" fontId="4" fillId="0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/>
    </xf>
    <xf numFmtId="176" fontId="4" fillId="5" borderId="1" xfId="0" applyNumberFormat="1" applyFont="1" applyFill="1" applyBorder="1" applyAlignment="1">
      <alignment horizontal="center" vertical="center" wrapText="1"/>
    </xf>
    <xf numFmtId="177" fontId="4" fillId="5" borderId="1" xfId="1" applyNumberFormat="1" applyFont="1" applyFill="1" applyBorder="1" applyAlignment="1">
      <alignment horizontal="center" vertical="center" wrapText="1"/>
    </xf>
    <xf numFmtId="0" fontId="0" fillId="5" borderId="0" xfId="0" applyFill="1"/>
    <xf numFmtId="176" fontId="8" fillId="5" borderId="1" xfId="0" applyNumberFormat="1" applyFont="1" applyFill="1" applyBorder="1" applyAlignment="1">
      <alignment horizontal="center" vertical="center" wrapText="1"/>
    </xf>
    <xf numFmtId="178" fontId="0" fillId="5" borderId="1" xfId="0" applyNumberFormat="1" applyFill="1" applyBorder="1" applyAlignment="1">
      <alignment vertical="center"/>
    </xf>
    <xf numFmtId="0" fontId="0" fillId="0" borderId="0" xfId="0" applyBorder="1"/>
    <xf numFmtId="0" fontId="0" fillId="5" borderId="1" xfId="0" applyFill="1" applyBorder="1" applyAlignment="1">
      <alignment horizontal="center"/>
    </xf>
    <xf numFmtId="178" fontId="0" fillId="0" borderId="1" xfId="0" applyNumberFormat="1" applyBorder="1" applyAlignment="1">
      <alignment horizontal="center" vertical="center"/>
    </xf>
    <xf numFmtId="0" fontId="0" fillId="5" borderId="0" xfId="0" applyFill="1" applyBorder="1"/>
    <xf numFmtId="0" fontId="4" fillId="0" borderId="1" xfId="0" applyFont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/>
    </xf>
    <xf numFmtId="179" fontId="0" fillId="0" borderId="1" xfId="0" applyNumberFormat="1" applyFill="1" applyBorder="1" applyAlignment="1">
      <alignment horizontal="center" vertical="center" wrapText="1"/>
    </xf>
    <xf numFmtId="179" fontId="0" fillId="0" borderId="1" xfId="0" applyNumberFormat="1" applyBorder="1" applyAlignment="1">
      <alignment horizontal="center" vertical="center" wrapText="1"/>
    </xf>
    <xf numFmtId="179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5" borderId="1" xfId="0" applyFill="1" applyBorder="1"/>
    <xf numFmtId="0" fontId="4" fillId="6" borderId="1" xfId="0" applyFont="1" applyFill="1" applyBorder="1" applyAlignment="1">
      <alignment horizontal="center" vertical="center" wrapText="1"/>
    </xf>
    <xf numFmtId="178" fontId="0" fillId="0" borderId="1" xfId="0" applyNumberFormat="1" applyBorder="1" applyAlignment="1">
      <alignment horizontal="right" vertical="center"/>
    </xf>
    <xf numFmtId="0" fontId="0" fillId="0" borderId="1" xfId="0" applyBorder="1" applyAlignment="1">
      <alignment horizontal="center"/>
    </xf>
    <xf numFmtId="0" fontId="0" fillId="0" borderId="1" xfId="0" applyFill="1" applyBorder="1"/>
    <xf numFmtId="0" fontId="0" fillId="0" borderId="0" xfId="0" applyFill="1"/>
    <xf numFmtId="180" fontId="4" fillId="2" borderId="1" xfId="0" applyNumberFormat="1" applyFont="1" applyFill="1" applyBorder="1" applyAlignment="1">
      <alignment horizontal="center" vertical="center" wrapText="1"/>
    </xf>
    <xf numFmtId="180" fontId="4" fillId="5" borderId="1" xfId="0" applyNumberFormat="1" applyFont="1" applyFill="1" applyBorder="1" applyAlignment="1">
      <alignment horizontal="center" vertical="center" wrapText="1"/>
    </xf>
    <xf numFmtId="178" fontId="0" fillId="5" borderId="1" xfId="0" applyNumberFormat="1" applyFill="1" applyBorder="1" applyAlignment="1">
      <alignment horizontal="center" vertical="center"/>
    </xf>
    <xf numFmtId="0" fontId="0" fillId="5" borderId="0" xfId="0" applyFill="1" applyAlignment="1">
      <alignment horizontal="center"/>
    </xf>
    <xf numFmtId="0" fontId="5" fillId="2" borderId="1" xfId="0" applyFont="1" applyFill="1" applyBorder="1" applyAlignment="1">
      <alignment horizontal="center" vertical="center" wrapText="1"/>
    </xf>
    <xf numFmtId="180" fontId="9" fillId="5" borderId="0" xfId="0" applyNumberFormat="1" applyFont="1" applyFill="1" applyAlignment="1">
      <alignment horizontal="center"/>
    </xf>
    <xf numFmtId="0" fontId="0" fillId="0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2" fillId="0" borderId="1" xfId="2" applyFill="1" applyBorder="1" applyAlignment="1">
      <alignment horizontal="center" vertical="center"/>
    </xf>
    <xf numFmtId="0" fontId="12" fillId="0" borderId="1" xfId="3" applyFill="1" applyBorder="1" applyAlignment="1">
      <alignment horizontal="center" vertical="center"/>
    </xf>
    <xf numFmtId="0" fontId="12" fillId="0" borderId="1" xfId="4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12" fillId="0" borderId="1" xfId="5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vertical="center"/>
    </xf>
    <xf numFmtId="0" fontId="0" fillId="5" borderId="1" xfId="0" applyFont="1" applyFill="1" applyBorder="1" applyAlignment="1">
      <alignment vertical="center"/>
    </xf>
    <xf numFmtId="179" fontId="4" fillId="5" borderId="1" xfId="0" applyNumberFormat="1" applyFont="1" applyFill="1" applyBorder="1" applyAlignment="1">
      <alignment horizontal="center" vertical="center" wrapText="1"/>
    </xf>
    <xf numFmtId="179" fontId="9" fillId="5" borderId="0" xfId="0" applyNumberFormat="1" applyFont="1" applyFill="1" applyAlignment="1">
      <alignment horizontal="center"/>
    </xf>
    <xf numFmtId="0" fontId="0" fillId="6" borderId="0" xfId="0" applyFill="1"/>
    <xf numFmtId="0" fontId="12" fillId="0" borderId="4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12" fillId="0" borderId="7" xfId="0" applyFont="1" applyBorder="1" applyAlignment="1">
      <alignment vertical="center" wrapText="1"/>
    </xf>
    <xf numFmtId="178" fontId="12" fillId="0" borderId="7" xfId="0" applyNumberFormat="1" applyFont="1" applyBorder="1" applyAlignment="1">
      <alignment vertical="center" wrapText="1"/>
    </xf>
    <xf numFmtId="0" fontId="0" fillId="0" borderId="7" xfId="0" applyBorder="1" applyAlignment="1">
      <alignment vertical="center" wrapText="1"/>
    </xf>
    <xf numFmtId="181" fontId="4" fillId="5" borderId="1" xfId="0" applyNumberFormat="1" applyFont="1" applyFill="1" applyBorder="1" applyAlignment="1">
      <alignment horizontal="center" vertical="center" wrapText="1"/>
    </xf>
    <xf numFmtId="181" fontId="9" fillId="5" borderId="0" xfId="0" applyNumberFormat="1" applyFont="1" applyFill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5" borderId="0" xfId="0" applyFill="1" applyBorder="1" applyAlignment="1">
      <alignment horizontal="center" vertical="center"/>
    </xf>
    <xf numFmtId="0" fontId="0" fillId="5" borderId="0" xfId="0" applyFill="1" applyBorder="1" applyAlignment="1">
      <alignment horizontal="right" vertical="center"/>
    </xf>
    <xf numFmtId="179" fontId="0" fillId="0" borderId="1" xfId="0" applyNumberForma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5" borderId="8" xfId="0" applyFill="1" applyBorder="1" applyAlignment="1">
      <alignment horizontal="center" vertical="center" wrapText="1"/>
    </xf>
    <xf numFmtId="0" fontId="0" fillId="5" borderId="9" xfId="0" applyFill="1" applyBorder="1" applyAlignment="1">
      <alignment horizontal="center" vertical="center" wrapText="1"/>
    </xf>
    <xf numFmtId="0" fontId="0" fillId="5" borderId="10" xfId="0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center"/>
    </xf>
  </cellXfs>
  <cellStyles count="6">
    <cellStyle name="百分比" xfId="1" builtinId="5"/>
    <cellStyle name="常规" xfId="0" builtinId="0"/>
    <cellStyle name="常规 3" xfId="4"/>
    <cellStyle name="常规 4" xfId="2"/>
    <cellStyle name="常规 5" xfId="3"/>
    <cellStyle name="常规 6" xf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34"/>
  <sheetViews>
    <sheetView workbookViewId="0">
      <selection activeCell="A2" sqref="A2:N34"/>
    </sheetView>
  </sheetViews>
  <sheetFormatPr defaultRowHeight="13.5"/>
  <cols>
    <col min="1" max="1" width="7.75" customWidth="1"/>
    <col min="2" max="2" width="8.625" customWidth="1"/>
    <col min="3" max="3" width="8.375" customWidth="1"/>
    <col min="4" max="4" width="9.5" customWidth="1"/>
    <col min="5" max="5" width="8.25" customWidth="1"/>
    <col min="6" max="6" width="5.5" customWidth="1"/>
    <col min="8" max="8" width="8.625" customWidth="1"/>
    <col min="9" max="9" width="8.25" customWidth="1"/>
    <col min="13" max="13" width="11.375" customWidth="1"/>
    <col min="14" max="14" width="13.625" customWidth="1"/>
  </cols>
  <sheetData>
    <row r="1" spans="1:16" ht="31.5" customHeight="1">
      <c r="A1" s="73" t="s">
        <v>56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</row>
    <row r="2" spans="1:16" ht="40.5">
      <c r="A2" s="22" t="s">
        <v>0</v>
      </c>
      <c r="B2" s="22" t="s">
        <v>1</v>
      </c>
      <c r="C2" s="22" t="s">
        <v>2</v>
      </c>
      <c r="D2" s="22" t="s">
        <v>65</v>
      </c>
      <c r="E2" s="23" t="s">
        <v>3</v>
      </c>
      <c r="F2" s="23" t="s">
        <v>4</v>
      </c>
      <c r="G2" s="23" t="s">
        <v>5</v>
      </c>
      <c r="H2" s="23" t="s">
        <v>6</v>
      </c>
      <c r="I2" s="23" t="s">
        <v>7</v>
      </c>
      <c r="J2" s="23" t="s">
        <v>8</v>
      </c>
      <c r="K2" s="1" t="s">
        <v>9</v>
      </c>
      <c r="L2" s="23" t="s">
        <v>10</v>
      </c>
      <c r="M2" s="2" t="s">
        <v>11</v>
      </c>
      <c r="N2" s="19" t="s">
        <v>12</v>
      </c>
      <c r="O2" s="14"/>
      <c r="P2" s="14"/>
    </row>
    <row r="3" spans="1:16">
      <c r="A3" s="22" t="s">
        <v>13</v>
      </c>
      <c r="B3" s="22" t="s">
        <v>14</v>
      </c>
      <c r="C3" s="22">
        <v>5</v>
      </c>
      <c r="D3" s="22">
        <v>60</v>
      </c>
      <c r="E3" s="3">
        <f>C3*D3*36</f>
        <v>10800</v>
      </c>
      <c r="F3" s="4">
        <v>3.0000000000000001E-3</v>
      </c>
      <c r="G3" s="3">
        <f>40000*D3</f>
        <v>2400000</v>
      </c>
      <c r="H3" s="3">
        <f>G3*F3</f>
        <v>7200</v>
      </c>
      <c r="I3" s="3">
        <f>100*D3</f>
        <v>6000</v>
      </c>
      <c r="J3" s="3">
        <f>2.5*D3*36</f>
        <v>5400</v>
      </c>
      <c r="K3" s="3">
        <f>E3+H3+I3+J3</f>
        <v>29400</v>
      </c>
      <c r="L3" s="22">
        <v>1412</v>
      </c>
      <c r="M3" s="5">
        <f>700/45*0.7*L3</f>
        <v>15375.111111111109</v>
      </c>
      <c r="N3" s="5">
        <f>K3-M3</f>
        <v>14024.888888888891</v>
      </c>
      <c r="O3" s="14"/>
      <c r="P3" s="14"/>
    </row>
    <row r="4" spans="1:16">
      <c r="A4" s="22" t="s">
        <v>13</v>
      </c>
      <c r="B4" s="22" t="s">
        <v>15</v>
      </c>
      <c r="C4" s="22">
        <v>6</v>
      </c>
      <c r="D4" s="22">
        <v>25</v>
      </c>
      <c r="E4" s="3">
        <f t="shared" ref="E4:E32" si="0">C4*D4*36</f>
        <v>5400</v>
      </c>
      <c r="F4" s="4">
        <v>3.0000000000000001E-3</v>
      </c>
      <c r="G4" s="3">
        <f t="shared" ref="G4:G32" si="1">40000*D4</f>
        <v>1000000</v>
      </c>
      <c r="H4" s="3">
        <f t="shared" ref="H4:H32" si="2">G4*F4</f>
        <v>3000</v>
      </c>
      <c r="I4" s="3">
        <f t="shared" ref="I4:I32" si="3">100*D4</f>
        <v>2500</v>
      </c>
      <c r="J4" s="3">
        <f t="shared" ref="J4:J31" si="4">2.5*D4*36</f>
        <v>2250</v>
      </c>
      <c r="K4" s="3">
        <f t="shared" ref="K4:K34" si="5">E4+H4+I4+J4</f>
        <v>13150</v>
      </c>
      <c r="L4" s="22">
        <v>1039</v>
      </c>
      <c r="M4" s="5">
        <f t="shared" ref="M4:M32" si="6">700/45*0.7*L4</f>
        <v>11313.555555555555</v>
      </c>
      <c r="N4" s="5">
        <f t="shared" ref="N4:N32" si="7">K4-M4</f>
        <v>1836.4444444444453</v>
      </c>
      <c r="O4" s="14"/>
      <c r="P4" s="14"/>
    </row>
    <row r="5" spans="1:16">
      <c r="A5" s="22" t="s">
        <v>13</v>
      </c>
      <c r="B5" s="22" t="s">
        <v>16</v>
      </c>
      <c r="C5" s="22">
        <v>6</v>
      </c>
      <c r="D5" s="22">
        <v>10</v>
      </c>
      <c r="E5" s="3">
        <f t="shared" si="0"/>
        <v>2160</v>
      </c>
      <c r="F5" s="4">
        <v>3.0000000000000001E-3</v>
      </c>
      <c r="G5" s="3">
        <f t="shared" si="1"/>
        <v>400000</v>
      </c>
      <c r="H5" s="3">
        <f t="shared" si="2"/>
        <v>1200</v>
      </c>
      <c r="I5" s="3">
        <f t="shared" si="3"/>
        <v>1000</v>
      </c>
      <c r="J5" s="3">
        <f t="shared" si="4"/>
        <v>900</v>
      </c>
      <c r="K5" s="3">
        <f t="shared" si="5"/>
        <v>5260</v>
      </c>
      <c r="L5" s="22">
        <v>1743</v>
      </c>
      <c r="M5" s="5">
        <f t="shared" si="6"/>
        <v>18979.333333333332</v>
      </c>
      <c r="N5" s="5">
        <f t="shared" si="7"/>
        <v>-13719.333333333332</v>
      </c>
      <c r="O5" s="14"/>
      <c r="P5" s="14"/>
    </row>
    <row r="6" spans="1:16">
      <c r="A6" s="22" t="s">
        <v>13</v>
      </c>
      <c r="B6" s="22" t="s">
        <v>17</v>
      </c>
      <c r="C6" s="22">
        <v>6</v>
      </c>
      <c r="D6" s="22">
        <v>25</v>
      </c>
      <c r="E6" s="3">
        <f t="shared" si="0"/>
        <v>5400</v>
      </c>
      <c r="F6" s="4">
        <v>3.0000000000000001E-3</v>
      </c>
      <c r="G6" s="3">
        <f t="shared" si="1"/>
        <v>1000000</v>
      </c>
      <c r="H6" s="3">
        <f t="shared" si="2"/>
        <v>3000</v>
      </c>
      <c r="I6" s="3">
        <f t="shared" si="3"/>
        <v>2500</v>
      </c>
      <c r="J6" s="3">
        <f t="shared" si="4"/>
        <v>2250</v>
      </c>
      <c r="K6" s="3">
        <f t="shared" si="5"/>
        <v>13150</v>
      </c>
      <c r="L6" s="22">
        <v>1128</v>
      </c>
      <c r="M6" s="5">
        <f t="shared" si="6"/>
        <v>12282.666666666664</v>
      </c>
      <c r="N6" s="5">
        <f t="shared" si="7"/>
        <v>867.33333333333576</v>
      </c>
      <c r="O6" s="14"/>
      <c r="P6" s="14"/>
    </row>
    <row r="7" spans="1:16">
      <c r="A7" s="22" t="s">
        <v>13</v>
      </c>
      <c r="B7" s="22" t="s">
        <v>18</v>
      </c>
      <c r="C7" s="22">
        <v>6</v>
      </c>
      <c r="D7" s="22">
        <v>50</v>
      </c>
      <c r="E7" s="3">
        <f t="shared" si="0"/>
        <v>10800</v>
      </c>
      <c r="F7" s="4">
        <v>3.0000000000000001E-3</v>
      </c>
      <c r="G7" s="3">
        <f t="shared" si="1"/>
        <v>2000000</v>
      </c>
      <c r="H7" s="3">
        <f t="shared" si="2"/>
        <v>6000</v>
      </c>
      <c r="I7" s="3">
        <f t="shared" si="3"/>
        <v>5000</v>
      </c>
      <c r="J7" s="3">
        <f>1.1*D7*36</f>
        <v>1980.0000000000002</v>
      </c>
      <c r="K7" s="3">
        <f t="shared" si="5"/>
        <v>23780</v>
      </c>
      <c r="L7" s="22">
        <v>996</v>
      </c>
      <c r="M7" s="5">
        <f t="shared" si="6"/>
        <v>10845.333333333332</v>
      </c>
      <c r="N7" s="5">
        <f t="shared" si="7"/>
        <v>12934.666666666668</v>
      </c>
      <c r="O7" s="14"/>
      <c r="P7" s="14"/>
    </row>
    <row r="8" spans="1:16">
      <c r="A8" s="22" t="s">
        <v>13</v>
      </c>
      <c r="B8" s="22" t="s">
        <v>19</v>
      </c>
      <c r="C8" s="22">
        <v>5.5</v>
      </c>
      <c r="D8" s="22">
        <v>30</v>
      </c>
      <c r="E8" s="3">
        <f t="shared" si="0"/>
        <v>5940</v>
      </c>
      <c r="F8" s="4">
        <v>3.0000000000000001E-3</v>
      </c>
      <c r="G8" s="3">
        <f t="shared" si="1"/>
        <v>1200000</v>
      </c>
      <c r="H8" s="3">
        <f t="shared" si="2"/>
        <v>3600</v>
      </c>
      <c r="I8" s="3">
        <f t="shared" si="3"/>
        <v>3000</v>
      </c>
      <c r="J8" s="3">
        <f t="shared" si="4"/>
        <v>2700</v>
      </c>
      <c r="K8" s="3">
        <f t="shared" si="5"/>
        <v>15240</v>
      </c>
      <c r="L8" s="22">
        <v>818</v>
      </c>
      <c r="M8" s="5">
        <f t="shared" si="6"/>
        <v>8907.1111111111095</v>
      </c>
      <c r="N8" s="5">
        <f t="shared" si="7"/>
        <v>6332.8888888888905</v>
      </c>
      <c r="O8" s="14"/>
      <c r="P8" s="14"/>
    </row>
    <row r="9" spans="1:16">
      <c r="A9" s="22" t="s">
        <v>13</v>
      </c>
      <c r="B9" s="22" t="s">
        <v>20</v>
      </c>
      <c r="C9" s="22">
        <v>5.5</v>
      </c>
      <c r="D9" s="22">
        <v>10</v>
      </c>
      <c r="E9" s="3">
        <f t="shared" si="0"/>
        <v>1980</v>
      </c>
      <c r="F9" s="4">
        <v>3.0000000000000001E-3</v>
      </c>
      <c r="G9" s="3">
        <f t="shared" si="1"/>
        <v>400000</v>
      </c>
      <c r="H9" s="3">
        <f t="shared" si="2"/>
        <v>1200</v>
      </c>
      <c r="I9" s="3">
        <f t="shared" si="3"/>
        <v>1000</v>
      </c>
      <c r="J9" s="3">
        <f t="shared" si="4"/>
        <v>900</v>
      </c>
      <c r="K9" s="3">
        <f t="shared" si="5"/>
        <v>5080</v>
      </c>
      <c r="L9" s="22">
        <v>649</v>
      </c>
      <c r="M9" s="5">
        <f t="shared" si="6"/>
        <v>7066.8888888888878</v>
      </c>
      <c r="N9" s="5">
        <f t="shared" si="7"/>
        <v>-1986.8888888888878</v>
      </c>
      <c r="O9" s="14"/>
      <c r="P9" s="14"/>
    </row>
    <row r="10" spans="1:16" s="11" customFormat="1">
      <c r="A10" s="7" t="s">
        <v>13</v>
      </c>
      <c r="B10" s="8" t="s">
        <v>21</v>
      </c>
      <c r="C10" s="7">
        <v>8.5</v>
      </c>
      <c r="D10" s="7">
        <v>5</v>
      </c>
      <c r="E10" s="9">
        <f t="shared" si="0"/>
        <v>1530</v>
      </c>
      <c r="F10" s="10">
        <v>3.0000000000000001E-3</v>
      </c>
      <c r="G10" s="9">
        <f t="shared" si="1"/>
        <v>200000</v>
      </c>
      <c r="H10" s="9">
        <f t="shared" si="2"/>
        <v>600</v>
      </c>
      <c r="I10" s="9">
        <f t="shared" si="3"/>
        <v>500</v>
      </c>
      <c r="J10" s="9">
        <f t="shared" si="4"/>
        <v>450</v>
      </c>
      <c r="K10" s="3">
        <f t="shared" si="5"/>
        <v>3080</v>
      </c>
      <c r="L10" s="7">
        <v>2190</v>
      </c>
      <c r="M10" s="5">
        <f t="shared" si="6"/>
        <v>23846.666666666664</v>
      </c>
      <c r="N10" s="5">
        <f t="shared" si="7"/>
        <v>-20766.666666666664</v>
      </c>
      <c r="O10" s="17"/>
      <c r="P10" s="17"/>
    </row>
    <row r="11" spans="1:16">
      <c r="A11" s="22" t="s">
        <v>13</v>
      </c>
      <c r="B11" s="18" t="s">
        <v>22</v>
      </c>
      <c r="C11" s="22">
        <v>6</v>
      </c>
      <c r="D11" s="22">
        <v>50</v>
      </c>
      <c r="E11" s="3">
        <f t="shared" si="0"/>
        <v>10800</v>
      </c>
      <c r="F11" s="4">
        <v>3.0000000000000001E-3</v>
      </c>
      <c r="G11" s="3">
        <f t="shared" si="1"/>
        <v>2000000</v>
      </c>
      <c r="H11" s="3">
        <f t="shared" si="2"/>
        <v>6000</v>
      </c>
      <c r="I11" s="3">
        <f t="shared" si="3"/>
        <v>5000</v>
      </c>
      <c r="J11" s="3">
        <f t="shared" si="4"/>
        <v>4500</v>
      </c>
      <c r="K11" s="3">
        <f t="shared" si="5"/>
        <v>26300</v>
      </c>
      <c r="L11" s="22">
        <v>1400</v>
      </c>
      <c r="M11" s="5">
        <f t="shared" si="6"/>
        <v>15244.444444444442</v>
      </c>
      <c r="N11" s="5">
        <f t="shared" si="7"/>
        <v>11055.555555555558</v>
      </c>
      <c r="O11" s="14"/>
      <c r="P11" s="14"/>
    </row>
    <row r="12" spans="1:16" s="11" customFormat="1">
      <c r="A12" s="7" t="s">
        <v>13</v>
      </c>
      <c r="B12" s="8" t="s">
        <v>23</v>
      </c>
      <c r="C12" s="7">
        <v>6.5</v>
      </c>
      <c r="D12" s="7">
        <v>5</v>
      </c>
      <c r="E12" s="9">
        <f t="shared" si="0"/>
        <v>1170</v>
      </c>
      <c r="F12" s="10">
        <v>3.0000000000000001E-3</v>
      </c>
      <c r="G12" s="9">
        <f t="shared" si="1"/>
        <v>200000</v>
      </c>
      <c r="H12" s="9">
        <f t="shared" si="2"/>
        <v>600</v>
      </c>
      <c r="I12" s="9">
        <f t="shared" si="3"/>
        <v>500</v>
      </c>
      <c r="J12" s="9">
        <f t="shared" si="4"/>
        <v>450</v>
      </c>
      <c r="K12" s="3">
        <f t="shared" si="5"/>
        <v>2720</v>
      </c>
      <c r="L12" s="7">
        <v>1798</v>
      </c>
      <c r="M12" s="5">
        <f t="shared" si="6"/>
        <v>19578.222222222219</v>
      </c>
      <c r="N12" s="5">
        <f t="shared" si="7"/>
        <v>-16858.222222222219</v>
      </c>
      <c r="O12" s="17"/>
      <c r="P12" s="17"/>
    </row>
    <row r="13" spans="1:16" s="11" customFormat="1">
      <c r="A13" s="7" t="s">
        <v>13</v>
      </c>
      <c r="B13" s="8" t="s">
        <v>24</v>
      </c>
      <c r="C13" s="7">
        <v>6.5</v>
      </c>
      <c r="D13" s="7">
        <v>5</v>
      </c>
      <c r="E13" s="9">
        <f t="shared" si="0"/>
        <v>1170</v>
      </c>
      <c r="F13" s="10">
        <v>3.0000000000000001E-3</v>
      </c>
      <c r="G13" s="9">
        <f t="shared" si="1"/>
        <v>200000</v>
      </c>
      <c r="H13" s="9">
        <f t="shared" si="2"/>
        <v>600</v>
      </c>
      <c r="I13" s="9">
        <f t="shared" si="3"/>
        <v>500</v>
      </c>
      <c r="J13" s="9">
        <f t="shared" si="4"/>
        <v>450</v>
      </c>
      <c r="K13" s="3">
        <f t="shared" si="5"/>
        <v>2720</v>
      </c>
      <c r="L13" s="7">
        <v>1689</v>
      </c>
      <c r="M13" s="5">
        <f t="shared" si="6"/>
        <v>18391.333333333332</v>
      </c>
      <c r="N13" s="5">
        <f t="shared" si="7"/>
        <v>-15671.333333333332</v>
      </c>
      <c r="O13" s="17"/>
      <c r="P13" s="17"/>
    </row>
    <row r="14" spans="1:16">
      <c r="A14" s="22" t="s">
        <v>13</v>
      </c>
      <c r="B14" s="18" t="s">
        <v>25</v>
      </c>
      <c r="C14" s="22">
        <v>6</v>
      </c>
      <c r="D14" s="22">
        <v>50</v>
      </c>
      <c r="E14" s="3">
        <f t="shared" si="0"/>
        <v>10800</v>
      </c>
      <c r="F14" s="4">
        <v>3.0000000000000001E-3</v>
      </c>
      <c r="G14" s="3">
        <f t="shared" si="1"/>
        <v>2000000</v>
      </c>
      <c r="H14" s="3">
        <f t="shared" si="2"/>
        <v>6000</v>
      </c>
      <c r="I14" s="3">
        <f t="shared" si="3"/>
        <v>5000</v>
      </c>
      <c r="J14" s="3">
        <f t="shared" si="4"/>
        <v>4500</v>
      </c>
      <c r="K14" s="3">
        <f t="shared" si="5"/>
        <v>26300</v>
      </c>
      <c r="L14" s="22">
        <v>796</v>
      </c>
      <c r="M14" s="5">
        <f t="shared" si="6"/>
        <v>8667.5555555555547</v>
      </c>
      <c r="N14" s="5">
        <f t="shared" si="7"/>
        <v>17632.444444444445</v>
      </c>
      <c r="O14" s="14"/>
      <c r="P14" s="14"/>
    </row>
    <row r="15" spans="1:16">
      <c r="A15" s="22" t="s">
        <v>13</v>
      </c>
      <c r="B15" s="18" t="s">
        <v>26</v>
      </c>
      <c r="C15" s="22">
        <v>6.5</v>
      </c>
      <c r="D15" s="22">
        <v>10</v>
      </c>
      <c r="E15" s="3">
        <f t="shared" si="0"/>
        <v>2340</v>
      </c>
      <c r="F15" s="4">
        <v>3.0000000000000001E-3</v>
      </c>
      <c r="G15" s="3">
        <f t="shared" si="1"/>
        <v>400000</v>
      </c>
      <c r="H15" s="3">
        <f t="shared" si="2"/>
        <v>1200</v>
      </c>
      <c r="I15" s="3">
        <f t="shared" si="3"/>
        <v>1000</v>
      </c>
      <c r="J15" s="3">
        <f t="shared" si="4"/>
        <v>900</v>
      </c>
      <c r="K15" s="3">
        <f t="shared" si="5"/>
        <v>5440</v>
      </c>
      <c r="L15" s="22">
        <v>929</v>
      </c>
      <c r="M15" s="5">
        <f t="shared" si="6"/>
        <v>10115.777777777777</v>
      </c>
      <c r="N15" s="5">
        <f t="shared" si="7"/>
        <v>-4675.7777777777774</v>
      </c>
      <c r="O15" s="14"/>
      <c r="P15" s="14"/>
    </row>
    <row r="16" spans="1:16">
      <c r="A16" s="22" t="s">
        <v>13</v>
      </c>
      <c r="B16" s="18" t="s">
        <v>27</v>
      </c>
      <c r="C16" s="22">
        <v>6.5</v>
      </c>
      <c r="D16" s="22">
        <v>10</v>
      </c>
      <c r="E16" s="3">
        <f t="shared" si="0"/>
        <v>2340</v>
      </c>
      <c r="F16" s="4">
        <v>3.0000000000000001E-3</v>
      </c>
      <c r="G16" s="3">
        <f t="shared" si="1"/>
        <v>400000</v>
      </c>
      <c r="H16" s="3">
        <f t="shared" si="2"/>
        <v>1200</v>
      </c>
      <c r="I16" s="3">
        <f t="shared" si="3"/>
        <v>1000</v>
      </c>
      <c r="J16" s="3">
        <f t="shared" si="4"/>
        <v>900</v>
      </c>
      <c r="K16" s="3">
        <f t="shared" si="5"/>
        <v>5440</v>
      </c>
      <c r="L16" s="22">
        <v>611</v>
      </c>
      <c r="M16" s="5">
        <f t="shared" si="6"/>
        <v>6653.1111111111104</v>
      </c>
      <c r="N16" s="5">
        <f t="shared" si="7"/>
        <v>-1213.1111111111104</v>
      </c>
      <c r="O16" s="14"/>
      <c r="P16" s="14"/>
    </row>
    <row r="17" spans="1:16">
      <c r="A17" s="22" t="s">
        <v>13</v>
      </c>
      <c r="B17" s="18" t="s">
        <v>28</v>
      </c>
      <c r="C17" s="22">
        <v>6.5</v>
      </c>
      <c r="D17" s="22">
        <v>10</v>
      </c>
      <c r="E17" s="3">
        <f t="shared" si="0"/>
        <v>2340</v>
      </c>
      <c r="F17" s="4">
        <v>3.0000000000000001E-3</v>
      </c>
      <c r="G17" s="3">
        <f t="shared" si="1"/>
        <v>400000</v>
      </c>
      <c r="H17" s="3">
        <f t="shared" si="2"/>
        <v>1200</v>
      </c>
      <c r="I17" s="3">
        <f t="shared" si="3"/>
        <v>1000</v>
      </c>
      <c r="J17" s="3">
        <f t="shared" si="4"/>
        <v>900</v>
      </c>
      <c r="K17" s="3">
        <f t="shared" si="5"/>
        <v>5440</v>
      </c>
      <c r="L17" s="22">
        <v>1212</v>
      </c>
      <c r="M17" s="5">
        <f t="shared" si="6"/>
        <v>13197.333333333332</v>
      </c>
      <c r="N17" s="5">
        <f t="shared" si="7"/>
        <v>-7757.3333333333321</v>
      </c>
      <c r="O17" s="14"/>
      <c r="P17" s="14"/>
    </row>
    <row r="18" spans="1:16">
      <c r="A18" s="22" t="s">
        <v>13</v>
      </c>
      <c r="B18" s="18" t="s">
        <v>29</v>
      </c>
      <c r="C18" s="22">
        <v>6</v>
      </c>
      <c r="D18" s="22">
        <v>10</v>
      </c>
      <c r="E18" s="3">
        <f t="shared" si="0"/>
        <v>2160</v>
      </c>
      <c r="F18" s="4">
        <v>3.0000000000000001E-3</v>
      </c>
      <c r="G18" s="3">
        <f t="shared" si="1"/>
        <v>400000</v>
      </c>
      <c r="H18" s="3">
        <f t="shared" si="2"/>
        <v>1200</v>
      </c>
      <c r="I18" s="3">
        <f t="shared" si="3"/>
        <v>1000</v>
      </c>
      <c r="J18" s="3">
        <f t="shared" si="4"/>
        <v>900</v>
      </c>
      <c r="K18" s="3">
        <f t="shared" si="5"/>
        <v>5260</v>
      </c>
      <c r="L18" s="22">
        <v>1438</v>
      </c>
      <c r="M18" s="5">
        <f t="shared" si="6"/>
        <v>15658.222222222221</v>
      </c>
      <c r="N18" s="5">
        <f t="shared" si="7"/>
        <v>-10398.222222222221</v>
      </c>
      <c r="O18" s="14"/>
      <c r="P18" s="14"/>
    </row>
    <row r="19" spans="1:16">
      <c r="A19" s="22" t="s">
        <v>13</v>
      </c>
      <c r="B19" s="18" t="s">
        <v>30</v>
      </c>
      <c r="C19" s="22">
        <v>6</v>
      </c>
      <c r="D19" s="22">
        <v>10</v>
      </c>
      <c r="E19" s="3">
        <f t="shared" si="0"/>
        <v>2160</v>
      </c>
      <c r="F19" s="4">
        <v>3.0000000000000001E-3</v>
      </c>
      <c r="G19" s="3">
        <f t="shared" si="1"/>
        <v>400000</v>
      </c>
      <c r="H19" s="3">
        <f t="shared" si="2"/>
        <v>1200</v>
      </c>
      <c r="I19" s="3">
        <f t="shared" si="3"/>
        <v>1000</v>
      </c>
      <c r="J19" s="3">
        <f t="shared" si="4"/>
        <v>900</v>
      </c>
      <c r="K19" s="3">
        <f t="shared" si="5"/>
        <v>5260</v>
      </c>
      <c r="L19" s="22">
        <v>882</v>
      </c>
      <c r="M19" s="5">
        <f t="shared" si="6"/>
        <v>9603.9999999999982</v>
      </c>
      <c r="N19" s="5">
        <f t="shared" si="7"/>
        <v>-4343.9999999999982</v>
      </c>
      <c r="O19" s="14"/>
      <c r="P19" s="14"/>
    </row>
    <row r="20" spans="1:16">
      <c r="A20" s="22" t="s">
        <v>13</v>
      </c>
      <c r="B20" s="18" t="s">
        <v>31</v>
      </c>
      <c r="C20" s="22">
        <v>6</v>
      </c>
      <c r="D20" s="22">
        <v>10</v>
      </c>
      <c r="E20" s="3">
        <f t="shared" si="0"/>
        <v>2160</v>
      </c>
      <c r="F20" s="4">
        <v>3.0000000000000001E-3</v>
      </c>
      <c r="G20" s="3">
        <f t="shared" si="1"/>
        <v>400000</v>
      </c>
      <c r="H20" s="3">
        <f t="shared" si="2"/>
        <v>1200</v>
      </c>
      <c r="I20" s="3">
        <f t="shared" si="3"/>
        <v>1000</v>
      </c>
      <c r="J20" s="3">
        <f t="shared" si="4"/>
        <v>900</v>
      </c>
      <c r="K20" s="3">
        <f t="shared" si="5"/>
        <v>5260</v>
      </c>
      <c r="L20" s="22">
        <v>663</v>
      </c>
      <c r="M20" s="5">
        <f t="shared" si="6"/>
        <v>7219.3333333333321</v>
      </c>
      <c r="N20" s="5">
        <f t="shared" si="7"/>
        <v>-1959.3333333333321</v>
      </c>
      <c r="O20" s="14"/>
      <c r="P20" s="14"/>
    </row>
    <row r="21" spans="1:16" s="11" customFormat="1">
      <c r="A21" s="7" t="s">
        <v>13</v>
      </c>
      <c r="B21" s="8" t="s">
        <v>32</v>
      </c>
      <c r="C21" s="7">
        <v>6.5</v>
      </c>
      <c r="D21" s="7">
        <v>5</v>
      </c>
      <c r="E21" s="9">
        <f t="shared" si="0"/>
        <v>1170</v>
      </c>
      <c r="F21" s="10">
        <v>3.0000000000000001E-3</v>
      </c>
      <c r="G21" s="9">
        <f t="shared" si="1"/>
        <v>200000</v>
      </c>
      <c r="H21" s="9">
        <f t="shared" si="2"/>
        <v>600</v>
      </c>
      <c r="I21" s="9">
        <f t="shared" si="3"/>
        <v>500</v>
      </c>
      <c r="J21" s="9">
        <f t="shared" si="4"/>
        <v>450</v>
      </c>
      <c r="K21" s="3">
        <f t="shared" si="5"/>
        <v>2720</v>
      </c>
      <c r="L21" s="7">
        <v>464</v>
      </c>
      <c r="M21" s="5">
        <f t="shared" si="6"/>
        <v>5052.4444444444434</v>
      </c>
      <c r="N21" s="5">
        <f t="shared" si="7"/>
        <v>-2332.4444444444434</v>
      </c>
      <c r="O21" s="17"/>
      <c r="P21" s="17"/>
    </row>
    <row r="22" spans="1:16">
      <c r="A22" s="22" t="s">
        <v>13</v>
      </c>
      <c r="B22" s="18" t="s">
        <v>33</v>
      </c>
      <c r="C22" s="22">
        <v>5</v>
      </c>
      <c r="D22" s="22">
        <v>35</v>
      </c>
      <c r="E22" s="3">
        <f t="shared" si="0"/>
        <v>6300</v>
      </c>
      <c r="F22" s="4">
        <v>3.0000000000000001E-3</v>
      </c>
      <c r="G22" s="3">
        <f t="shared" si="1"/>
        <v>1400000</v>
      </c>
      <c r="H22" s="3">
        <f t="shared" si="2"/>
        <v>4200</v>
      </c>
      <c r="I22" s="3">
        <f t="shared" si="3"/>
        <v>3500</v>
      </c>
      <c r="J22" s="3">
        <f t="shared" si="4"/>
        <v>3150</v>
      </c>
      <c r="K22" s="3">
        <f t="shared" si="5"/>
        <v>17150</v>
      </c>
      <c r="L22" s="22">
        <v>3436</v>
      </c>
      <c r="M22" s="5">
        <f t="shared" si="6"/>
        <v>37414.222222222219</v>
      </c>
      <c r="N22" s="5">
        <f t="shared" si="7"/>
        <v>-20264.222222222219</v>
      </c>
      <c r="O22" s="14"/>
      <c r="P22" s="14"/>
    </row>
    <row r="23" spans="1:16">
      <c r="A23" s="22" t="s">
        <v>13</v>
      </c>
      <c r="B23" s="18" t="s">
        <v>34</v>
      </c>
      <c r="C23" s="22">
        <v>6.5</v>
      </c>
      <c r="D23" s="22">
        <v>10</v>
      </c>
      <c r="E23" s="3">
        <f t="shared" si="0"/>
        <v>2340</v>
      </c>
      <c r="F23" s="4">
        <v>3.0000000000000001E-3</v>
      </c>
      <c r="G23" s="3">
        <f t="shared" si="1"/>
        <v>400000</v>
      </c>
      <c r="H23" s="3">
        <f t="shared" si="2"/>
        <v>1200</v>
      </c>
      <c r="I23" s="3">
        <f t="shared" si="3"/>
        <v>1000</v>
      </c>
      <c r="J23" s="3">
        <f t="shared" si="4"/>
        <v>900</v>
      </c>
      <c r="K23" s="3">
        <f t="shared" si="5"/>
        <v>5440</v>
      </c>
      <c r="L23" s="22">
        <v>2894</v>
      </c>
      <c r="M23" s="5">
        <f t="shared" si="6"/>
        <v>31512.444444444442</v>
      </c>
      <c r="N23" s="5">
        <f t="shared" si="7"/>
        <v>-26072.444444444442</v>
      </c>
      <c r="O23" s="14"/>
      <c r="P23" s="14"/>
    </row>
    <row r="24" spans="1:16">
      <c r="A24" s="22" t="s">
        <v>13</v>
      </c>
      <c r="B24" s="18" t="s">
        <v>35</v>
      </c>
      <c r="C24" s="22">
        <v>5</v>
      </c>
      <c r="D24" s="22">
        <v>30</v>
      </c>
      <c r="E24" s="3">
        <f t="shared" si="0"/>
        <v>5400</v>
      </c>
      <c r="F24" s="4">
        <v>3.0000000000000001E-3</v>
      </c>
      <c r="G24" s="3">
        <f t="shared" si="1"/>
        <v>1200000</v>
      </c>
      <c r="H24" s="3">
        <f t="shared" si="2"/>
        <v>3600</v>
      </c>
      <c r="I24" s="3">
        <f t="shared" si="3"/>
        <v>3000</v>
      </c>
      <c r="J24" s="3">
        <f t="shared" si="4"/>
        <v>2700</v>
      </c>
      <c r="K24" s="3">
        <f t="shared" si="5"/>
        <v>14700</v>
      </c>
      <c r="L24" s="22">
        <v>2330</v>
      </c>
      <c r="M24" s="5">
        <f t="shared" si="6"/>
        <v>25371.111111111109</v>
      </c>
      <c r="N24" s="5">
        <f t="shared" si="7"/>
        <v>-10671.111111111109</v>
      </c>
      <c r="O24" s="14"/>
      <c r="P24" s="14"/>
    </row>
    <row r="25" spans="1:16">
      <c r="A25" s="22" t="s">
        <v>13</v>
      </c>
      <c r="B25" s="6" t="s">
        <v>36</v>
      </c>
      <c r="C25" s="22">
        <v>6</v>
      </c>
      <c r="D25" s="22">
        <v>10</v>
      </c>
      <c r="E25" s="3">
        <f t="shared" si="0"/>
        <v>2160</v>
      </c>
      <c r="F25" s="4">
        <v>3.0000000000000001E-3</v>
      </c>
      <c r="G25" s="3">
        <f t="shared" si="1"/>
        <v>400000</v>
      </c>
      <c r="H25" s="3">
        <f t="shared" si="2"/>
        <v>1200</v>
      </c>
      <c r="I25" s="3">
        <f t="shared" si="3"/>
        <v>1000</v>
      </c>
      <c r="J25" s="3">
        <f t="shared" si="4"/>
        <v>900</v>
      </c>
      <c r="K25" s="3">
        <f t="shared" si="5"/>
        <v>5260</v>
      </c>
      <c r="L25" s="22">
        <v>1667</v>
      </c>
      <c r="M25" s="5">
        <f t="shared" si="6"/>
        <v>18151.777777777774</v>
      </c>
      <c r="N25" s="5">
        <f t="shared" si="7"/>
        <v>-12891.777777777774</v>
      </c>
      <c r="O25" s="14"/>
      <c r="P25" s="14"/>
    </row>
    <row r="26" spans="1:16">
      <c r="A26" s="22" t="s">
        <v>13</v>
      </c>
      <c r="B26" s="18" t="s">
        <v>37</v>
      </c>
      <c r="C26" s="22">
        <v>6</v>
      </c>
      <c r="D26" s="22">
        <v>10</v>
      </c>
      <c r="E26" s="3">
        <f t="shared" si="0"/>
        <v>2160</v>
      </c>
      <c r="F26" s="4">
        <v>3.0000000000000001E-3</v>
      </c>
      <c r="G26" s="3">
        <f t="shared" si="1"/>
        <v>400000</v>
      </c>
      <c r="H26" s="3">
        <f t="shared" si="2"/>
        <v>1200</v>
      </c>
      <c r="I26" s="3">
        <f t="shared" si="3"/>
        <v>1000</v>
      </c>
      <c r="J26" s="3">
        <f t="shared" si="4"/>
        <v>900</v>
      </c>
      <c r="K26" s="3">
        <f t="shared" si="5"/>
        <v>5260</v>
      </c>
      <c r="L26" s="22">
        <v>894</v>
      </c>
      <c r="M26" s="5">
        <f t="shared" si="6"/>
        <v>9734.6666666666661</v>
      </c>
      <c r="N26" s="5">
        <f t="shared" si="7"/>
        <v>-4474.6666666666661</v>
      </c>
      <c r="O26" s="14"/>
      <c r="P26" s="14"/>
    </row>
    <row r="27" spans="1:16" s="11" customFormat="1">
      <c r="A27" s="7" t="s">
        <v>13</v>
      </c>
      <c r="B27" s="8" t="s">
        <v>38</v>
      </c>
      <c r="C27" s="7">
        <v>6</v>
      </c>
      <c r="D27" s="7">
        <v>15</v>
      </c>
      <c r="E27" s="9">
        <f t="shared" si="0"/>
        <v>3240</v>
      </c>
      <c r="F27" s="10">
        <v>3.0000000000000001E-3</v>
      </c>
      <c r="G27" s="9">
        <f t="shared" si="1"/>
        <v>600000</v>
      </c>
      <c r="H27" s="9">
        <f t="shared" si="2"/>
        <v>1800</v>
      </c>
      <c r="I27" s="9">
        <f t="shared" si="3"/>
        <v>1500</v>
      </c>
      <c r="J27" s="9">
        <f t="shared" si="4"/>
        <v>1350</v>
      </c>
      <c r="K27" s="3">
        <f t="shared" si="5"/>
        <v>7890</v>
      </c>
      <c r="L27" s="7">
        <v>657</v>
      </c>
      <c r="M27" s="13">
        <f t="shared" si="6"/>
        <v>7153.9999999999991</v>
      </c>
      <c r="N27" s="13">
        <f t="shared" si="7"/>
        <v>736.00000000000091</v>
      </c>
      <c r="O27" s="17"/>
      <c r="P27" s="17"/>
    </row>
    <row r="28" spans="1:16">
      <c r="A28" s="22" t="s">
        <v>13</v>
      </c>
      <c r="B28" s="18" t="s">
        <v>39</v>
      </c>
      <c r="C28" s="22">
        <v>6</v>
      </c>
      <c r="D28" s="22">
        <v>5</v>
      </c>
      <c r="E28" s="3">
        <f t="shared" si="0"/>
        <v>1080</v>
      </c>
      <c r="F28" s="4">
        <v>3.0000000000000001E-3</v>
      </c>
      <c r="G28" s="3">
        <f t="shared" si="1"/>
        <v>200000</v>
      </c>
      <c r="H28" s="3">
        <f t="shared" si="2"/>
        <v>600</v>
      </c>
      <c r="I28" s="3">
        <f t="shared" si="3"/>
        <v>500</v>
      </c>
      <c r="J28" s="3">
        <f t="shared" si="4"/>
        <v>450</v>
      </c>
      <c r="K28" s="3">
        <f t="shared" si="5"/>
        <v>2630</v>
      </c>
      <c r="L28" s="22">
        <v>759</v>
      </c>
      <c r="M28" s="5">
        <f t="shared" si="6"/>
        <v>8264.6666666666661</v>
      </c>
      <c r="N28" s="5">
        <f t="shared" si="7"/>
        <v>-5634.6666666666661</v>
      </c>
      <c r="O28" s="14"/>
      <c r="P28" s="14"/>
    </row>
    <row r="29" spans="1:16">
      <c r="A29" s="22" t="s">
        <v>13</v>
      </c>
      <c r="B29" s="18" t="s">
        <v>40</v>
      </c>
      <c r="C29" s="22">
        <v>6</v>
      </c>
      <c r="D29" s="22">
        <v>15</v>
      </c>
      <c r="E29" s="3">
        <f t="shared" si="0"/>
        <v>3240</v>
      </c>
      <c r="F29" s="4">
        <v>3.0000000000000001E-3</v>
      </c>
      <c r="G29" s="3">
        <f t="shared" si="1"/>
        <v>600000</v>
      </c>
      <c r="H29" s="3">
        <f t="shared" si="2"/>
        <v>1800</v>
      </c>
      <c r="I29" s="3">
        <f t="shared" si="3"/>
        <v>1500</v>
      </c>
      <c r="J29" s="3">
        <f t="shared" si="4"/>
        <v>1350</v>
      </c>
      <c r="K29" s="3">
        <f t="shared" si="5"/>
        <v>7890</v>
      </c>
      <c r="L29" s="22">
        <v>577</v>
      </c>
      <c r="M29" s="5">
        <f t="shared" si="6"/>
        <v>6282.8888888888878</v>
      </c>
      <c r="N29" s="5">
        <f t="shared" si="7"/>
        <v>1607.1111111111122</v>
      </c>
      <c r="O29" s="14"/>
      <c r="P29" s="14"/>
    </row>
    <row r="30" spans="1:16">
      <c r="A30" s="22" t="s">
        <v>13</v>
      </c>
      <c r="B30" s="18" t="s">
        <v>41</v>
      </c>
      <c r="C30" s="22">
        <v>6</v>
      </c>
      <c r="D30" s="22">
        <v>5</v>
      </c>
      <c r="E30" s="3">
        <f t="shared" si="0"/>
        <v>1080</v>
      </c>
      <c r="F30" s="4">
        <v>3.0000000000000001E-3</v>
      </c>
      <c r="G30" s="3">
        <f t="shared" si="1"/>
        <v>200000</v>
      </c>
      <c r="H30" s="3">
        <f t="shared" si="2"/>
        <v>600</v>
      </c>
      <c r="I30" s="3">
        <f t="shared" si="3"/>
        <v>500</v>
      </c>
      <c r="J30" s="3">
        <f t="shared" si="4"/>
        <v>450</v>
      </c>
      <c r="K30" s="3">
        <f t="shared" si="5"/>
        <v>2630</v>
      </c>
      <c r="L30" s="22">
        <v>2749</v>
      </c>
      <c r="M30" s="5">
        <f t="shared" si="6"/>
        <v>29933.555555555551</v>
      </c>
      <c r="N30" s="5">
        <f t="shared" si="7"/>
        <v>-27303.555555555551</v>
      </c>
      <c r="O30" s="14"/>
      <c r="P30" s="14"/>
    </row>
    <row r="31" spans="1:16">
      <c r="A31" s="22" t="s">
        <v>13</v>
      </c>
      <c r="B31" s="18" t="s">
        <v>42</v>
      </c>
      <c r="C31" s="22">
        <v>5</v>
      </c>
      <c r="D31" s="22">
        <v>30</v>
      </c>
      <c r="E31" s="3">
        <f t="shared" si="0"/>
        <v>5400</v>
      </c>
      <c r="F31" s="4">
        <v>3.0000000000000001E-3</v>
      </c>
      <c r="G31" s="3">
        <f t="shared" si="1"/>
        <v>1200000</v>
      </c>
      <c r="H31" s="3">
        <f t="shared" si="2"/>
        <v>3600</v>
      </c>
      <c r="I31" s="3">
        <f t="shared" si="3"/>
        <v>3000</v>
      </c>
      <c r="J31" s="3">
        <f t="shared" si="4"/>
        <v>2700</v>
      </c>
      <c r="K31" s="3">
        <f t="shared" si="5"/>
        <v>14700</v>
      </c>
      <c r="L31" s="22">
        <v>2639</v>
      </c>
      <c r="M31" s="5">
        <f t="shared" si="6"/>
        <v>28735.777777777774</v>
      </c>
      <c r="N31" s="5">
        <f t="shared" si="7"/>
        <v>-14035.777777777774</v>
      </c>
      <c r="O31" s="14"/>
      <c r="P31" s="14"/>
    </row>
    <row r="32" spans="1:16" s="11" customFormat="1">
      <c r="A32" s="7" t="s">
        <v>13</v>
      </c>
      <c r="B32" s="8" t="s">
        <v>43</v>
      </c>
      <c r="C32" s="7">
        <v>7.5</v>
      </c>
      <c r="D32" s="7">
        <v>5</v>
      </c>
      <c r="E32" s="9">
        <f t="shared" si="0"/>
        <v>1350</v>
      </c>
      <c r="F32" s="10">
        <v>3.0000000000000001E-3</v>
      </c>
      <c r="G32" s="9">
        <f t="shared" si="1"/>
        <v>200000</v>
      </c>
      <c r="H32" s="9">
        <f t="shared" si="2"/>
        <v>600</v>
      </c>
      <c r="I32" s="9">
        <f t="shared" si="3"/>
        <v>500</v>
      </c>
      <c r="J32" s="12">
        <f>3.5*D32*36</f>
        <v>630</v>
      </c>
      <c r="K32" s="3">
        <f t="shared" si="5"/>
        <v>3080</v>
      </c>
      <c r="L32" s="7">
        <v>2395</v>
      </c>
      <c r="M32" s="5">
        <f t="shared" si="6"/>
        <v>26078.888888888887</v>
      </c>
      <c r="N32" s="5">
        <f t="shared" si="7"/>
        <v>-22998.888888888887</v>
      </c>
      <c r="O32" s="17"/>
      <c r="P32" s="17"/>
    </row>
    <row r="33" spans="1:16" s="11" customFormat="1">
      <c r="A33" s="7" t="s">
        <v>13</v>
      </c>
      <c r="B33" s="8" t="s">
        <v>44</v>
      </c>
      <c r="C33" s="7">
        <v>7.5</v>
      </c>
      <c r="D33" s="7">
        <v>5</v>
      </c>
      <c r="E33" s="9">
        <f>C33*D33*36</f>
        <v>1350</v>
      </c>
      <c r="F33" s="10">
        <v>3.0000000000000001E-3</v>
      </c>
      <c r="G33" s="9">
        <f>40000*D33</f>
        <v>200000</v>
      </c>
      <c r="H33" s="9">
        <f>G33*F33</f>
        <v>600</v>
      </c>
      <c r="I33" s="9">
        <f>100*D33</f>
        <v>500</v>
      </c>
      <c r="J33" s="12">
        <f>3.5*D33*36</f>
        <v>630</v>
      </c>
      <c r="K33" s="3">
        <f t="shared" si="5"/>
        <v>3080</v>
      </c>
      <c r="L33" s="7">
        <v>2229</v>
      </c>
      <c r="M33" s="16">
        <f>700/45*0.7*L33</f>
        <v>24271.333333333328</v>
      </c>
      <c r="N33" s="16">
        <f>K33-M33</f>
        <v>-21191.333333333328</v>
      </c>
      <c r="O33" s="17"/>
      <c r="P33" s="17"/>
    </row>
    <row r="34" spans="1:16" s="11" customFormat="1">
      <c r="A34" s="15" t="s">
        <v>54</v>
      </c>
      <c r="B34" s="15" t="s">
        <v>55</v>
      </c>
      <c r="C34" s="15">
        <v>6</v>
      </c>
      <c r="D34" s="15">
        <v>10</v>
      </c>
      <c r="E34" s="15">
        <f>C34*D34*36</f>
        <v>2160</v>
      </c>
      <c r="F34" s="10">
        <v>3.0000000000000001E-3</v>
      </c>
      <c r="G34" s="15">
        <f>40000*D34</f>
        <v>400000</v>
      </c>
      <c r="H34" s="9">
        <f>G34*F34</f>
        <v>1200</v>
      </c>
      <c r="I34" s="15">
        <f>100*D34</f>
        <v>1000</v>
      </c>
      <c r="J34" s="15">
        <f>2.5*D34*36</f>
        <v>900</v>
      </c>
      <c r="K34" s="3">
        <f t="shared" si="5"/>
        <v>5260</v>
      </c>
      <c r="L34" s="15">
        <v>1970</v>
      </c>
      <c r="M34" s="15">
        <f>700/45*0.7*L34</f>
        <v>21451.111111111109</v>
      </c>
      <c r="N34" s="15">
        <f>K34-M34</f>
        <v>-16191.111111111109</v>
      </c>
      <c r="O34" s="17"/>
      <c r="P34" s="17"/>
    </row>
  </sheetData>
  <autoFilter ref="N1:N34"/>
  <mergeCells count="1">
    <mergeCell ref="A1:N1"/>
  </mergeCells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N41"/>
  <sheetViews>
    <sheetView workbookViewId="0">
      <selection activeCell="L4" sqref="L4"/>
    </sheetView>
  </sheetViews>
  <sheetFormatPr defaultRowHeight="13.5"/>
  <cols>
    <col min="1" max="1" width="4" style="25" customWidth="1"/>
    <col min="2" max="2" width="8.625" style="25" customWidth="1"/>
    <col min="3" max="8" width="9" style="28" customWidth="1"/>
    <col min="9" max="9" width="8.625" style="25" customWidth="1"/>
    <col min="10" max="10" width="10.625" style="25" customWidth="1"/>
    <col min="11" max="11" width="10.375" style="25" customWidth="1"/>
    <col min="12" max="12" width="10" style="31" customWidth="1"/>
    <col min="13" max="16384" width="9" style="25"/>
  </cols>
  <sheetData>
    <row r="1" spans="1:14">
      <c r="A1" s="77" t="s">
        <v>63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24"/>
      <c r="N1" s="24"/>
    </row>
    <row r="2" spans="1:14">
      <c r="A2" s="78" t="s">
        <v>62</v>
      </c>
      <c r="B2" s="78"/>
      <c r="C2" s="78"/>
      <c r="D2" s="78"/>
      <c r="E2" s="78"/>
      <c r="F2" s="78"/>
      <c r="G2" s="78"/>
      <c r="H2" s="78"/>
      <c r="I2" s="78"/>
      <c r="J2" s="78"/>
      <c r="K2" s="78"/>
      <c r="L2" s="78"/>
      <c r="M2" s="24"/>
      <c r="N2" s="24"/>
    </row>
    <row r="3" spans="1:14" ht="48" customHeight="1">
      <c r="A3" s="20" t="s">
        <v>46</v>
      </c>
      <c r="B3" s="20" t="s">
        <v>45</v>
      </c>
      <c r="C3" s="26" t="s">
        <v>47</v>
      </c>
      <c r="D3" s="26" t="s">
        <v>48</v>
      </c>
      <c r="E3" s="26" t="s">
        <v>49</v>
      </c>
      <c r="F3" s="26" t="s">
        <v>50</v>
      </c>
      <c r="G3" s="26" t="s">
        <v>51</v>
      </c>
      <c r="H3" s="26" t="s">
        <v>52</v>
      </c>
      <c r="I3" s="20" t="s">
        <v>60</v>
      </c>
      <c r="J3" s="27" t="s">
        <v>57</v>
      </c>
      <c r="K3" s="27" t="s">
        <v>58</v>
      </c>
      <c r="L3" s="29" t="s">
        <v>59</v>
      </c>
      <c r="M3" s="24"/>
      <c r="N3" s="24"/>
    </row>
    <row r="4" spans="1:14">
      <c r="A4" s="20">
        <v>1</v>
      </c>
      <c r="B4" s="21" t="s">
        <v>14</v>
      </c>
      <c r="C4" s="26">
        <v>60</v>
      </c>
      <c r="D4" s="26">
        <v>15</v>
      </c>
      <c r="E4" s="26">
        <v>50</v>
      </c>
      <c r="F4" s="26">
        <v>50</v>
      </c>
      <c r="G4" s="26">
        <v>50</v>
      </c>
      <c r="H4" s="26">
        <v>25</v>
      </c>
      <c r="I4" s="20">
        <f>SUM(C4:H4)</f>
        <v>250</v>
      </c>
      <c r="J4" s="20">
        <f>MAX(C4:H4)</f>
        <v>60</v>
      </c>
      <c r="K4" s="20">
        <f>MIN(C4:H4)</f>
        <v>15</v>
      </c>
      <c r="L4" s="30">
        <f>AVERAGE(C4:H4)</f>
        <v>41.666666666666664</v>
      </c>
      <c r="M4" s="24"/>
      <c r="N4" s="24"/>
    </row>
    <row r="5" spans="1:14">
      <c r="A5" s="75">
        <v>2</v>
      </c>
      <c r="B5" s="76" t="s">
        <v>15</v>
      </c>
      <c r="C5" s="26">
        <v>25</v>
      </c>
      <c r="D5" s="26"/>
      <c r="E5" s="26">
        <v>20</v>
      </c>
      <c r="F5" s="26">
        <v>30</v>
      </c>
      <c r="G5" s="26">
        <v>30</v>
      </c>
      <c r="H5" s="26">
        <v>20</v>
      </c>
      <c r="I5" s="20">
        <f t="shared" ref="I5:I40" si="0">SUM(C5:H5)</f>
        <v>125</v>
      </c>
      <c r="J5" s="75">
        <f>MAX(C5:H6)</f>
        <v>30</v>
      </c>
      <c r="K5" s="75">
        <f>MIN(C5:H6)</f>
        <v>20</v>
      </c>
      <c r="L5" s="79">
        <f>AVERAGE(C5:H6)</f>
        <v>25</v>
      </c>
      <c r="M5" s="24"/>
      <c r="N5" s="24"/>
    </row>
    <row r="6" spans="1:14">
      <c r="A6" s="75"/>
      <c r="B6" s="76"/>
      <c r="C6" s="26"/>
      <c r="D6" s="26"/>
      <c r="E6" s="26"/>
      <c r="F6" s="26"/>
      <c r="G6" s="26"/>
      <c r="H6" s="26">
        <v>25</v>
      </c>
      <c r="I6" s="20">
        <f t="shared" si="0"/>
        <v>25</v>
      </c>
      <c r="J6" s="75"/>
      <c r="K6" s="75"/>
      <c r="L6" s="79"/>
      <c r="M6" s="24"/>
      <c r="N6" s="24"/>
    </row>
    <row r="7" spans="1:14">
      <c r="A7" s="20">
        <v>3</v>
      </c>
      <c r="B7" s="21" t="s">
        <v>16</v>
      </c>
      <c r="C7" s="26">
        <v>10</v>
      </c>
      <c r="D7" s="26"/>
      <c r="E7" s="26">
        <v>10</v>
      </c>
      <c r="F7" s="26">
        <v>15</v>
      </c>
      <c r="G7" s="26">
        <v>10</v>
      </c>
      <c r="H7" s="26">
        <v>5</v>
      </c>
      <c r="I7" s="20">
        <f t="shared" si="0"/>
        <v>50</v>
      </c>
      <c r="J7" s="20">
        <f>MAX(C7:H7)</f>
        <v>15</v>
      </c>
      <c r="K7" s="20">
        <f>MIN(C7:H7)</f>
        <v>5</v>
      </c>
      <c r="L7" s="30">
        <f>AVERAGE(C7:H7)</f>
        <v>10</v>
      </c>
      <c r="M7" s="24"/>
      <c r="N7" s="24"/>
    </row>
    <row r="8" spans="1:14">
      <c r="A8" s="20">
        <v>4</v>
      </c>
      <c r="B8" s="21" t="s">
        <v>17</v>
      </c>
      <c r="C8" s="26">
        <v>25</v>
      </c>
      <c r="D8" s="26"/>
      <c r="E8" s="26">
        <v>10</v>
      </c>
      <c r="F8" s="26">
        <v>10</v>
      </c>
      <c r="G8" s="26">
        <v>15</v>
      </c>
      <c r="H8" s="26">
        <v>15</v>
      </c>
      <c r="I8" s="20">
        <f t="shared" si="0"/>
        <v>75</v>
      </c>
      <c r="J8" s="20">
        <f t="shared" ref="J8:J39" si="1">MAX(C8:H8)</f>
        <v>25</v>
      </c>
      <c r="K8" s="20">
        <f t="shared" ref="K8:K12" si="2">MIN(C8:H8)</f>
        <v>10</v>
      </c>
      <c r="L8" s="30">
        <f t="shared" ref="L8:L12" si="3">AVERAGE(C8:H8)</f>
        <v>15</v>
      </c>
      <c r="M8" s="24"/>
      <c r="N8" s="24"/>
    </row>
    <row r="9" spans="1:14">
      <c r="A9" s="20">
        <v>5</v>
      </c>
      <c r="B9" s="21" t="s">
        <v>18</v>
      </c>
      <c r="C9" s="26">
        <v>100</v>
      </c>
      <c r="D9" s="26">
        <v>15</v>
      </c>
      <c r="E9" s="26">
        <v>40</v>
      </c>
      <c r="F9" s="26">
        <v>40</v>
      </c>
      <c r="G9" s="26">
        <v>40</v>
      </c>
      <c r="H9" s="26">
        <v>15</v>
      </c>
      <c r="I9" s="20">
        <f t="shared" si="0"/>
        <v>250</v>
      </c>
      <c r="J9" s="20">
        <f t="shared" si="1"/>
        <v>100</v>
      </c>
      <c r="K9" s="20">
        <f t="shared" si="2"/>
        <v>15</v>
      </c>
      <c r="L9" s="30">
        <f t="shared" si="3"/>
        <v>41.666666666666664</v>
      </c>
      <c r="M9" s="24"/>
      <c r="N9" s="24"/>
    </row>
    <row r="10" spans="1:14">
      <c r="A10" s="20">
        <v>6</v>
      </c>
      <c r="B10" s="21" t="s">
        <v>19</v>
      </c>
      <c r="C10" s="26">
        <v>30</v>
      </c>
      <c r="D10" s="26">
        <v>10</v>
      </c>
      <c r="E10" s="26">
        <v>5</v>
      </c>
      <c r="F10" s="26">
        <v>15</v>
      </c>
      <c r="G10" s="26"/>
      <c r="H10" s="26">
        <v>5</v>
      </c>
      <c r="I10" s="20">
        <f t="shared" si="0"/>
        <v>65</v>
      </c>
      <c r="J10" s="20">
        <f t="shared" si="1"/>
        <v>30</v>
      </c>
      <c r="K10" s="20">
        <f t="shared" si="2"/>
        <v>5</v>
      </c>
      <c r="L10" s="30">
        <f t="shared" si="3"/>
        <v>13</v>
      </c>
      <c r="M10" s="24"/>
      <c r="N10" s="24"/>
    </row>
    <row r="11" spans="1:14">
      <c r="A11" s="20">
        <v>7</v>
      </c>
      <c r="B11" s="21" t="s">
        <v>20</v>
      </c>
      <c r="C11" s="26">
        <v>10</v>
      </c>
      <c r="D11" s="26">
        <v>5</v>
      </c>
      <c r="E11" s="26">
        <v>5</v>
      </c>
      <c r="F11" s="26">
        <v>5</v>
      </c>
      <c r="G11" s="26"/>
      <c r="H11" s="26"/>
      <c r="I11" s="20">
        <f t="shared" si="0"/>
        <v>25</v>
      </c>
      <c r="J11" s="20">
        <f t="shared" si="1"/>
        <v>10</v>
      </c>
      <c r="K11" s="20">
        <f t="shared" si="2"/>
        <v>5</v>
      </c>
      <c r="L11" s="30">
        <f t="shared" si="3"/>
        <v>6.25</v>
      </c>
      <c r="M11" s="24"/>
      <c r="N11" s="24"/>
    </row>
    <row r="12" spans="1:14">
      <c r="A12" s="20">
        <v>8</v>
      </c>
      <c r="B12" s="7" t="s">
        <v>21</v>
      </c>
      <c r="C12" s="26">
        <v>5</v>
      </c>
      <c r="D12" s="26">
        <v>5</v>
      </c>
      <c r="E12" s="26">
        <v>5</v>
      </c>
      <c r="F12" s="26">
        <v>2</v>
      </c>
      <c r="G12" s="26">
        <v>3</v>
      </c>
      <c r="H12" s="26">
        <v>5</v>
      </c>
      <c r="I12" s="20">
        <f t="shared" si="0"/>
        <v>25</v>
      </c>
      <c r="J12" s="20">
        <f t="shared" si="1"/>
        <v>5</v>
      </c>
      <c r="K12" s="20">
        <f t="shared" si="2"/>
        <v>2</v>
      </c>
      <c r="L12" s="30">
        <f t="shared" si="3"/>
        <v>4.166666666666667</v>
      </c>
      <c r="M12" s="24"/>
      <c r="N12" s="24"/>
    </row>
    <row r="13" spans="1:14">
      <c r="A13" s="75">
        <v>9</v>
      </c>
      <c r="B13" s="76" t="s">
        <v>22</v>
      </c>
      <c r="C13" s="26">
        <v>50</v>
      </c>
      <c r="D13" s="26">
        <v>25</v>
      </c>
      <c r="E13" s="26">
        <v>15</v>
      </c>
      <c r="F13" s="26"/>
      <c r="G13" s="26"/>
      <c r="H13" s="26">
        <v>15</v>
      </c>
      <c r="I13" s="20">
        <f t="shared" si="0"/>
        <v>105</v>
      </c>
      <c r="J13" s="75">
        <f>MAX(C13:H14)</f>
        <v>50</v>
      </c>
      <c r="K13" s="75">
        <f>MIN(C13:H14)</f>
        <v>10</v>
      </c>
      <c r="L13" s="79">
        <f>AVERAGE(C13:H14)</f>
        <v>23</v>
      </c>
      <c r="M13" s="24"/>
      <c r="N13" s="24"/>
    </row>
    <row r="14" spans="1:14">
      <c r="A14" s="75"/>
      <c r="B14" s="76"/>
      <c r="C14" s="26"/>
      <c r="D14" s="26"/>
      <c r="E14" s="26"/>
      <c r="F14" s="26"/>
      <c r="G14" s="26"/>
      <c r="H14" s="26">
        <v>10</v>
      </c>
      <c r="I14" s="20">
        <f t="shared" si="0"/>
        <v>10</v>
      </c>
      <c r="J14" s="75"/>
      <c r="K14" s="75"/>
      <c r="L14" s="79"/>
      <c r="M14" s="24"/>
      <c r="N14" s="24"/>
    </row>
    <row r="15" spans="1:14">
      <c r="A15" s="20">
        <v>10</v>
      </c>
      <c r="B15" s="7" t="s">
        <v>23</v>
      </c>
      <c r="C15" s="26">
        <v>5</v>
      </c>
      <c r="D15" s="26">
        <v>5</v>
      </c>
      <c r="E15" s="26">
        <v>5</v>
      </c>
      <c r="F15" s="26">
        <v>5</v>
      </c>
      <c r="G15" s="26"/>
      <c r="H15" s="26">
        <v>10</v>
      </c>
      <c r="I15" s="20">
        <f t="shared" si="0"/>
        <v>30</v>
      </c>
      <c r="J15" s="20">
        <f t="shared" si="1"/>
        <v>10</v>
      </c>
      <c r="K15" s="20">
        <f>MIN(C15:H15)</f>
        <v>5</v>
      </c>
      <c r="L15" s="30">
        <f>AVERAGE(C15:H15)</f>
        <v>6</v>
      </c>
      <c r="M15" s="24"/>
      <c r="N15" s="24"/>
    </row>
    <row r="16" spans="1:14">
      <c r="A16" s="20">
        <v>11</v>
      </c>
      <c r="B16" s="7" t="s">
        <v>24</v>
      </c>
      <c r="C16" s="26">
        <v>5</v>
      </c>
      <c r="D16" s="26">
        <v>5</v>
      </c>
      <c r="E16" s="26"/>
      <c r="F16" s="26">
        <v>5</v>
      </c>
      <c r="G16" s="26">
        <v>5</v>
      </c>
      <c r="H16" s="26"/>
      <c r="I16" s="20">
        <f t="shared" si="0"/>
        <v>20</v>
      </c>
      <c r="J16" s="20">
        <f t="shared" si="1"/>
        <v>5</v>
      </c>
      <c r="K16" s="20">
        <f>MIN(C16:H16)</f>
        <v>5</v>
      </c>
      <c r="L16" s="30">
        <f>AVERAGE(C16:H16)</f>
        <v>5</v>
      </c>
      <c r="M16" s="24"/>
      <c r="N16" s="24"/>
    </row>
    <row r="17" spans="1:14">
      <c r="A17" s="75">
        <v>12</v>
      </c>
      <c r="B17" s="76" t="s">
        <v>25</v>
      </c>
      <c r="C17" s="26">
        <v>75</v>
      </c>
      <c r="D17" s="26">
        <v>15</v>
      </c>
      <c r="E17" s="26">
        <v>50</v>
      </c>
      <c r="F17" s="26">
        <v>40</v>
      </c>
      <c r="G17" s="26">
        <v>40</v>
      </c>
      <c r="H17" s="26">
        <v>15</v>
      </c>
      <c r="I17" s="20">
        <f t="shared" si="0"/>
        <v>235</v>
      </c>
      <c r="J17" s="75">
        <f>MAX(C17:H18)</f>
        <v>75</v>
      </c>
      <c r="K17" s="75">
        <f>MIN(C17:H18)</f>
        <v>15</v>
      </c>
      <c r="L17" s="79">
        <f>AVERAGE(C17:H18)</f>
        <v>35.714285714285715</v>
      </c>
      <c r="M17" s="24"/>
      <c r="N17" s="24"/>
    </row>
    <row r="18" spans="1:14">
      <c r="A18" s="75"/>
      <c r="B18" s="76"/>
      <c r="C18" s="26"/>
      <c r="D18" s="26"/>
      <c r="E18" s="26"/>
      <c r="F18" s="26"/>
      <c r="G18" s="26"/>
      <c r="H18" s="26">
        <v>15</v>
      </c>
      <c r="I18" s="20">
        <f t="shared" si="0"/>
        <v>15</v>
      </c>
      <c r="J18" s="75"/>
      <c r="K18" s="75"/>
      <c r="L18" s="79"/>
      <c r="M18" s="24"/>
      <c r="N18" s="24"/>
    </row>
    <row r="19" spans="1:14">
      <c r="A19" s="20">
        <v>13</v>
      </c>
      <c r="B19" s="21" t="s">
        <v>26</v>
      </c>
      <c r="C19" s="26">
        <v>10</v>
      </c>
      <c r="D19" s="26"/>
      <c r="E19" s="26"/>
      <c r="F19" s="26">
        <v>7</v>
      </c>
      <c r="G19" s="26">
        <v>8</v>
      </c>
      <c r="H19" s="26"/>
      <c r="I19" s="20">
        <f t="shared" si="0"/>
        <v>25</v>
      </c>
      <c r="J19" s="20">
        <f t="shared" si="1"/>
        <v>10</v>
      </c>
      <c r="K19" s="20">
        <f>MIN(C19:H19)</f>
        <v>7</v>
      </c>
      <c r="L19" s="30">
        <f>AVERAGE(C19:H19)</f>
        <v>8.3333333333333339</v>
      </c>
      <c r="M19" s="24"/>
      <c r="N19" s="24"/>
    </row>
    <row r="20" spans="1:14">
      <c r="A20" s="20">
        <v>14</v>
      </c>
      <c r="B20" s="21" t="s">
        <v>27</v>
      </c>
      <c r="C20" s="26">
        <v>10</v>
      </c>
      <c r="D20" s="26"/>
      <c r="E20" s="26">
        <v>4</v>
      </c>
      <c r="F20" s="26">
        <v>3</v>
      </c>
      <c r="G20" s="26">
        <v>4</v>
      </c>
      <c r="H20" s="26">
        <v>4</v>
      </c>
      <c r="I20" s="20">
        <f t="shared" si="0"/>
        <v>25</v>
      </c>
      <c r="J20" s="20">
        <f t="shared" si="1"/>
        <v>10</v>
      </c>
      <c r="K20" s="20">
        <f t="shared" ref="K20:K33" si="4">MIN(C20:H20)</f>
        <v>3</v>
      </c>
      <c r="L20" s="30">
        <f t="shared" ref="L20:L33" si="5">AVERAGE(C20:H20)</f>
        <v>5</v>
      </c>
      <c r="M20" s="24"/>
      <c r="N20" s="24"/>
    </row>
    <row r="21" spans="1:14">
      <c r="A21" s="20">
        <v>15</v>
      </c>
      <c r="B21" s="21" t="s">
        <v>28</v>
      </c>
      <c r="C21" s="26">
        <v>10</v>
      </c>
      <c r="D21" s="26"/>
      <c r="E21" s="26">
        <v>4</v>
      </c>
      <c r="F21" s="26">
        <v>5</v>
      </c>
      <c r="G21" s="26">
        <v>6</v>
      </c>
      <c r="H21" s="26">
        <v>5</v>
      </c>
      <c r="I21" s="20">
        <f t="shared" si="0"/>
        <v>30</v>
      </c>
      <c r="J21" s="20">
        <f t="shared" si="1"/>
        <v>10</v>
      </c>
      <c r="K21" s="20">
        <f t="shared" si="4"/>
        <v>4</v>
      </c>
      <c r="L21" s="30">
        <f t="shared" si="5"/>
        <v>6</v>
      </c>
      <c r="M21" s="24"/>
      <c r="N21" s="24"/>
    </row>
    <row r="22" spans="1:14">
      <c r="A22" s="20">
        <v>16</v>
      </c>
      <c r="B22" s="21" t="s">
        <v>29</v>
      </c>
      <c r="C22" s="26">
        <v>10</v>
      </c>
      <c r="D22" s="26"/>
      <c r="E22" s="26">
        <v>5</v>
      </c>
      <c r="F22" s="26">
        <v>10</v>
      </c>
      <c r="G22" s="26">
        <v>5</v>
      </c>
      <c r="H22" s="26">
        <v>5</v>
      </c>
      <c r="I22" s="20">
        <f t="shared" si="0"/>
        <v>35</v>
      </c>
      <c r="J22" s="20">
        <f t="shared" si="1"/>
        <v>10</v>
      </c>
      <c r="K22" s="20">
        <f t="shared" si="4"/>
        <v>5</v>
      </c>
      <c r="L22" s="30">
        <f t="shared" si="5"/>
        <v>7</v>
      </c>
      <c r="M22" s="24"/>
      <c r="N22" s="24"/>
    </row>
    <row r="23" spans="1:14">
      <c r="A23" s="20">
        <v>17</v>
      </c>
      <c r="B23" s="21" t="s">
        <v>30</v>
      </c>
      <c r="C23" s="26">
        <v>10</v>
      </c>
      <c r="D23" s="26"/>
      <c r="E23" s="26"/>
      <c r="F23" s="26"/>
      <c r="G23" s="26"/>
      <c r="H23" s="26">
        <v>10</v>
      </c>
      <c r="I23" s="20">
        <f t="shared" si="0"/>
        <v>20</v>
      </c>
      <c r="J23" s="20">
        <f t="shared" si="1"/>
        <v>10</v>
      </c>
      <c r="K23" s="20">
        <f t="shared" si="4"/>
        <v>10</v>
      </c>
      <c r="L23" s="30">
        <f t="shared" si="5"/>
        <v>10</v>
      </c>
      <c r="M23" s="24"/>
      <c r="N23" s="24"/>
    </row>
    <row r="24" spans="1:14">
      <c r="A24" s="20">
        <v>18</v>
      </c>
      <c r="B24" s="21" t="s">
        <v>31</v>
      </c>
      <c r="C24" s="26">
        <v>10</v>
      </c>
      <c r="D24" s="26">
        <v>5</v>
      </c>
      <c r="E24" s="26">
        <v>3</v>
      </c>
      <c r="F24" s="26">
        <v>6</v>
      </c>
      <c r="G24" s="26">
        <v>5</v>
      </c>
      <c r="H24" s="26">
        <v>6</v>
      </c>
      <c r="I24" s="20">
        <f t="shared" si="0"/>
        <v>35</v>
      </c>
      <c r="J24" s="20">
        <f t="shared" si="1"/>
        <v>10</v>
      </c>
      <c r="K24" s="20">
        <f t="shared" si="4"/>
        <v>3</v>
      </c>
      <c r="L24" s="30">
        <f t="shared" si="5"/>
        <v>5.833333333333333</v>
      </c>
      <c r="M24" s="24"/>
      <c r="N24" s="24"/>
    </row>
    <row r="25" spans="1:14">
      <c r="A25" s="20">
        <v>19</v>
      </c>
      <c r="B25" s="7" t="s">
        <v>32</v>
      </c>
      <c r="C25" s="26">
        <v>5</v>
      </c>
      <c r="D25" s="26">
        <v>5</v>
      </c>
      <c r="E25" s="26"/>
      <c r="F25" s="26">
        <v>5</v>
      </c>
      <c r="G25" s="26">
        <v>5</v>
      </c>
      <c r="H25" s="26"/>
      <c r="I25" s="20">
        <f t="shared" si="0"/>
        <v>20</v>
      </c>
      <c r="J25" s="20">
        <f t="shared" si="1"/>
        <v>5</v>
      </c>
      <c r="K25" s="20">
        <f t="shared" si="4"/>
        <v>5</v>
      </c>
      <c r="L25" s="30">
        <f t="shared" si="5"/>
        <v>5</v>
      </c>
      <c r="M25" s="24"/>
      <c r="N25" s="24"/>
    </row>
    <row r="26" spans="1:14">
      <c r="A26" s="20">
        <v>20</v>
      </c>
      <c r="B26" s="21" t="s">
        <v>33</v>
      </c>
      <c r="C26" s="26">
        <v>35</v>
      </c>
      <c r="D26" s="26"/>
      <c r="E26" s="26">
        <v>20</v>
      </c>
      <c r="F26" s="26">
        <v>15</v>
      </c>
      <c r="G26" s="26">
        <v>20</v>
      </c>
      <c r="H26" s="26">
        <v>10</v>
      </c>
      <c r="I26" s="20">
        <f t="shared" si="0"/>
        <v>100</v>
      </c>
      <c r="J26" s="20">
        <f t="shared" si="1"/>
        <v>35</v>
      </c>
      <c r="K26" s="20">
        <f t="shared" si="4"/>
        <v>10</v>
      </c>
      <c r="L26" s="30">
        <f t="shared" si="5"/>
        <v>20</v>
      </c>
      <c r="M26" s="24"/>
      <c r="N26" s="24"/>
    </row>
    <row r="27" spans="1:14">
      <c r="A27" s="20">
        <v>21</v>
      </c>
      <c r="B27" s="21" t="s">
        <v>34</v>
      </c>
      <c r="C27" s="26">
        <v>10</v>
      </c>
      <c r="D27" s="26">
        <v>5</v>
      </c>
      <c r="E27" s="26">
        <v>5</v>
      </c>
      <c r="F27" s="26">
        <v>10</v>
      </c>
      <c r="G27" s="26">
        <v>5</v>
      </c>
      <c r="H27" s="26">
        <v>5</v>
      </c>
      <c r="I27" s="20">
        <f t="shared" si="0"/>
        <v>40</v>
      </c>
      <c r="J27" s="20">
        <f t="shared" si="1"/>
        <v>10</v>
      </c>
      <c r="K27" s="20">
        <f t="shared" si="4"/>
        <v>5</v>
      </c>
      <c r="L27" s="30">
        <f t="shared" si="5"/>
        <v>6.666666666666667</v>
      </c>
      <c r="M27" s="24"/>
      <c r="N27" s="24"/>
    </row>
    <row r="28" spans="1:14">
      <c r="A28" s="20">
        <v>22</v>
      </c>
      <c r="B28" s="21" t="s">
        <v>35</v>
      </c>
      <c r="C28" s="26">
        <v>30</v>
      </c>
      <c r="D28" s="26"/>
      <c r="E28" s="26">
        <v>20</v>
      </c>
      <c r="F28" s="26">
        <v>20</v>
      </c>
      <c r="G28" s="26">
        <v>20</v>
      </c>
      <c r="H28" s="26">
        <v>10</v>
      </c>
      <c r="I28" s="20">
        <f t="shared" si="0"/>
        <v>100</v>
      </c>
      <c r="J28" s="20">
        <f t="shared" si="1"/>
        <v>30</v>
      </c>
      <c r="K28" s="20">
        <f t="shared" si="4"/>
        <v>10</v>
      </c>
      <c r="L28" s="30">
        <f t="shared" si="5"/>
        <v>20</v>
      </c>
      <c r="M28" s="24"/>
      <c r="N28" s="24"/>
    </row>
    <row r="29" spans="1:14">
      <c r="A29" s="20">
        <v>23</v>
      </c>
      <c r="B29" s="23" t="s">
        <v>36</v>
      </c>
      <c r="C29" s="26">
        <v>10</v>
      </c>
      <c r="D29" s="26"/>
      <c r="E29" s="26"/>
      <c r="F29" s="26"/>
      <c r="G29" s="26">
        <v>10</v>
      </c>
      <c r="H29" s="26"/>
      <c r="I29" s="20">
        <f t="shared" si="0"/>
        <v>20</v>
      </c>
      <c r="J29" s="20">
        <f t="shared" si="1"/>
        <v>10</v>
      </c>
      <c r="K29" s="20">
        <f t="shared" si="4"/>
        <v>10</v>
      </c>
      <c r="L29" s="30">
        <f t="shared" si="5"/>
        <v>10</v>
      </c>
      <c r="M29" s="24"/>
      <c r="N29" s="24"/>
    </row>
    <row r="30" spans="1:14">
      <c r="A30" s="20">
        <v>24</v>
      </c>
      <c r="B30" s="21" t="s">
        <v>37</v>
      </c>
      <c r="C30" s="26"/>
      <c r="D30" s="26">
        <v>10</v>
      </c>
      <c r="E30" s="26">
        <v>5</v>
      </c>
      <c r="F30" s="26">
        <v>12</v>
      </c>
      <c r="G30" s="26">
        <v>10</v>
      </c>
      <c r="H30" s="26">
        <v>13</v>
      </c>
      <c r="I30" s="20">
        <f t="shared" si="0"/>
        <v>50</v>
      </c>
      <c r="J30" s="20">
        <f t="shared" si="1"/>
        <v>13</v>
      </c>
      <c r="K30" s="20">
        <f t="shared" si="4"/>
        <v>5</v>
      </c>
      <c r="L30" s="30">
        <f t="shared" si="5"/>
        <v>10</v>
      </c>
      <c r="M30" s="24"/>
      <c r="N30" s="24"/>
    </row>
    <row r="31" spans="1:14">
      <c r="A31" s="20">
        <v>25</v>
      </c>
      <c r="B31" s="7" t="s">
        <v>38</v>
      </c>
      <c r="C31" s="26"/>
      <c r="D31" s="26">
        <v>15</v>
      </c>
      <c r="E31" s="26">
        <v>13</v>
      </c>
      <c r="F31" s="26">
        <v>5</v>
      </c>
      <c r="G31" s="26">
        <v>10</v>
      </c>
      <c r="H31" s="26">
        <v>7</v>
      </c>
      <c r="I31" s="20">
        <f t="shared" si="0"/>
        <v>50</v>
      </c>
      <c r="J31" s="20">
        <f t="shared" si="1"/>
        <v>15</v>
      </c>
      <c r="K31" s="20">
        <f t="shared" si="4"/>
        <v>5</v>
      </c>
      <c r="L31" s="30">
        <f t="shared" si="5"/>
        <v>10</v>
      </c>
      <c r="M31" s="24"/>
      <c r="N31" s="24"/>
    </row>
    <row r="32" spans="1:14">
      <c r="A32" s="20">
        <v>26</v>
      </c>
      <c r="B32" s="21" t="s">
        <v>39</v>
      </c>
      <c r="C32" s="26"/>
      <c r="D32" s="26">
        <v>15</v>
      </c>
      <c r="E32" s="26">
        <v>8</v>
      </c>
      <c r="F32" s="26">
        <v>12</v>
      </c>
      <c r="G32" s="26">
        <v>5</v>
      </c>
      <c r="H32" s="26">
        <v>10</v>
      </c>
      <c r="I32" s="20">
        <f t="shared" si="0"/>
        <v>50</v>
      </c>
      <c r="J32" s="20">
        <f t="shared" si="1"/>
        <v>15</v>
      </c>
      <c r="K32" s="20">
        <f t="shared" si="4"/>
        <v>5</v>
      </c>
      <c r="L32" s="30">
        <f t="shared" si="5"/>
        <v>10</v>
      </c>
      <c r="M32" s="24"/>
      <c r="N32" s="24"/>
    </row>
    <row r="33" spans="1:14">
      <c r="A33" s="20">
        <v>27</v>
      </c>
      <c r="B33" s="21" t="s">
        <v>40</v>
      </c>
      <c r="C33" s="26"/>
      <c r="D33" s="26">
        <v>15</v>
      </c>
      <c r="E33" s="26">
        <v>8</v>
      </c>
      <c r="F33" s="26">
        <v>15</v>
      </c>
      <c r="G33" s="26">
        <v>5</v>
      </c>
      <c r="H33" s="26">
        <v>7</v>
      </c>
      <c r="I33" s="20">
        <f t="shared" si="0"/>
        <v>50</v>
      </c>
      <c r="J33" s="20">
        <f t="shared" si="1"/>
        <v>15</v>
      </c>
      <c r="K33" s="20">
        <f t="shared" si="4"/>
        <v>5</v>
      </c>
      <c r="L33" s="30">
        <f t="shared" si="5"/>
        <v>10</v>
      </c>
      <c r="M33" s="24"/>
      <c r="N33" s="24"/>
    </row>
    <row r="34" spans="1:14">
      <c r="A34" s="75">
        <v>28</v>
      </c>
      <c r="B34" s="76" t="s">
        <v>41</v>
      </c>
      <c r="C34" s="26"/>
      <c r="D34" s="26">
        <v>5</v>
      </c>
      <c r="E34" s="26">
        <v>5</v>
      </c>
      <c r="F34" s="26">
        <v>5</v>
      </c>
      <c r="G34" s="26"/>
      <c r="H34" s="26">
        <v>5</v>
      </c>
      <c r="I34" s="20">
        <f t="shared" si="0"/>
        <v>20</v>
      </c>
      <c r="J34" s="75">
        <f>MAX(C34:H35)</f>
        <v>5</v>
      </c>
      <c r="K34" s="75">
        <f>MIN(C34:H35)</f>
        <v>5</v>
      </c>
      <c r="L34" s="79">
        <f>AVERAGE(C34:H35)</f>
        <v>5</v>
      </c>
      <c r="M34" s="24"/>
      <c r="N34" s="24"/>
    </row>
    <row r="35" spans="1:14">
      <c r="A35" s="75"/>
      <c r="B35" s="76"/>
      <c r="C35" s="26"/>
      <c r="D35" s="26"/>
      <c r="E35" s="26"/>
      <c r="F35" s="26"/>
      <c r="G35" s="26"/>
      <c r="H35" s="26">
        <v>5</v>
      </c>
      <c r="I35" s="20">
        <f t="shared" si="0"/>
        <v>5</v>
      </c>
      <c r="J35" s="75"/>
      <c r="K35" s="75"/>
      <c r="L35" s="79"/>
      <c r="M35" s="24"/>
      <c r="N35" s="24"/>
    </row>
    <row r="36" spans="1:14">
      <c r="A36" s="20">
        <v>29</v>
      </c>
      <c r="B36" s="21" t="s">
        <v>42</v>
      </c>
      <c r="C36" s="26"/>
      <c r="D36" s="26"/>
      <c r="E36" s="26">
        <v>30</v>
      </c>
      <c r="F36" s="26">
        <v>85</v>
      </c>
      <c r="G36" s="26">
        <v>20</v>
      </c>
      <c r="H36" s="26">
        <v>30</v>
      </c>
      <c r="I36" s="20">
        <f t="shared" si="0"/>
        <v>165</v>
      </c>
      <c r="J36" s="20">
        <f t="shared" si="1"/>
        <v>85</v>
      </c>
      <c r="K36" s="20">
        <f>MIN(C36:H36)</f>
        <v>20</v>
      </c>
      <c r="L36" s="30">
        <f>AVERAGE(C36:H36)</f>
        <v>41.25</v>
      </c>
      <c r="M36" s="24"/>
      <c r="N36" s="24"/>
    </row>
    <row r="37" spans="1:14">
      <c r="A37" s="20">
        <v>30</v>
      </c>
      <c r="B37" s="7" t="s">
        <v>43</v>
      </c>
      <c r="C37" s="26"/>
      <c r="D37" s="26"/>
      <c r="E37" s="26"/>
      <c r="F37" s="26">
        <v>5</v>
      </c>
      <c r="G37" s="26"/>
      <c r="H37" s="26"/>
      <c r="I37" s="20">
        <f t="shared" si="0"/>
        <v>5</v>
      </c>
      <c r="J37" s="20">
        <f t="shared" si="1"/>
        <v>5</v>
      </c>
      <c r="K37" s="20">
        <f t="shared" ref="K37:K39" si="6">MIN(C37:H37)</f>
        <v>5</v>
      </c>
      <c r="L37" s="30">
        <f t="shared" ref="L37:L39" si="7">AVERAGE(C37:H37)</f>
        <v>5</v>
      </c>
      <c r="M37" s="24"/>
      <c r="N37" s="24"/>
    </row>
    <row r="38" spans="1:14">
      <c r="A38" s="20">
        <v>31</v>
      </c>
      <c r="B38" s="7" t="s">
        <v>44</v>
      </c>
      <c r="C38" s="26"/>
      <c r="D38" s="26"/>
      <c r="E38" s="26"/>
      <c r="F38" s="26"/>
      <c r="G38" s="26">
        <v>5</v>
      </c>
      <c r="H38" s="26"/>
      <c r="I38" s="20">
        <f t="shared" si="0"/>
        <v>5</v>
      </c>
      <c r="J38" s="20">
        <f t="shared" si="1"/>
        <v>5</v>
      </c>
      <c r="K38" s="20">
        <f t="shared" si="6"/>
        <v>5</v>
      </c>
      <c r="L38" s="30">
        <f t="shared" si="7"/>
        <v>5</v>
      </c>
      <c r="M38" s="24"/>
      <c r="N38" s="24"/>
    </row>
    <row r="39" spans="1:14">
      <c r="A39" s="20">
        <v>32</v>
      </c>
      <c r="B39" s="7" t="s">
        <v>55</v>
      </c>
      <c r="C39" s="26"/>
      <c r="D39" s="26"/>
      <c r="E39" s="26"/>
      <c r="F39" s="26"/>
      <c r="G39" s="26"/>
      <c r="H39" s="26">
        <v>10</v>
      </c>
      <c r="I39" s="20">
        <f t="shared" si="0"/>
        <v>10</v>
      </c>
      <c r="J39" s="20">
        <f t="shared" si="1"/>
        <v>10</v>
      </c>
      <c r="K39" s="20">
        <f t="shared" si="6"/>
        <v>10</v>
      </c>
      <c r="L39" s="30">
        <f t="shared" si="7"/>
        <v>10</v>
      </c>
      <c r="M39" s="24"/>
      <c r="N39" s="24"/>
    </row>
    <row r="40" spans="1:14">
      <c r="A40" s="75" t="s">
        <v>61</v>
      </c>
      <c r="B40" s="75"/>
      <c r="C40" s="26">
        <f>SUM(C4:C38)</f>
        <v>550</v>
      </c>
      <c r="D40" s="26">
        <f t="shared" ref="D40:G40" si="8">SUM(D4:D38)</f>
        <v>175</v>
      </c>
      <c r="E40" s="26">
        <f t="shared" si="8"/>
        <v>345</v>
      </c>
      <c r="F40" s="26">
        <f t="shared" si="8"/>
        <v>437</v>
      </c>
      <c r="G40" s="26">
        <f t="shared" si="8"/>
        <v>336</v>
      </c>
      <c r="H40" s="26">
        <f>SUM(H4:H39)</f>
        <v>322</v>
      </c>
      <c r="I40" s="20">
        <f t="shared" si="0"/>
        <v>2165</v>
      </c>
      <c r="J40" s="20"/>
      <c r="K40" s="20"/>
      <c r="L40" s="30"/>
    </row>
    <row r="41" spans="1:14">
      <c r="A41" s="75" t="s">
        <v>53</v>
      </c>
      <c r="B41" s="75"/>
      <c r="C41" s="26">
        <v>285610</v>
      </c>
      <c r="D41" s="26">
        <v>91294</v>
      </c>
      <c r="E41" s="26">
        <v>176484</v>
      </c>
      <c r="F41" s="26">
        <v>223430</v>
      </c>
      <c r="G41" s="26">
        <v>172156</v>
      </c>
      <c r="H41" s="26">
        <v>168396</v>
      </c>
      <c r="I41" s="20">
        <f>SUM(C41:H41)</f>
        <v>1117370</v>
      </c>
      <c r="J41" s="20"/>
      <c r="K41" s="20"/>
      <c r="L41" s="30"/>
    </row>
  </sheetData>
  <mergeCells count="24">
    <mergeCell ref="J34:J35"/>
    <mergeCell ref="B34:B35"/>
    <mergeCell ref="A1:L1"/>
    <mergeCell ref="A2:L2"/>
    <mergeCell ref="J5:J6"/>
    <mergeCell ref="J13:J14"/>
    <mergeCell ref="J17:J18"/>
    <mergeCell ref="K5:K6"/>
    <mergeCell ref="K34:K35"/>
    <mergeCell ref="L5:L6"/>
    <mergeCell ref="K13:K14"/>
    <mergeCell ref="L13:L14"/>
    <mergeCell ref="K17:K18"/>
    <mergeCell ref="L17:L18"/>
    <mergeCell ref="L34:L35"/>
    <mergeCell ref="A40:B40"/>
    <mergeCell ref="A41:B41"/>
    <mergeCell ref="B5:B6"/>
    <mergeCell ref="A5:A6"/>
    <mergeCell ref="B13:B14"/>
    <mergeCell ref="A13:A14"/>
    <mergeCell ref="B17:B18"/>
    <mergeCell ref="A17:A18"/>
    <mergeCell ref="A34:A35"/>
  </mergeCells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O34"/>
  <sheetViews>
    <sheetView workbookViewId="0">
      <selection activeCell="O3" sqref="O3"/>
    </sheetView>
  </sheetViews>
  <sheetFormatPr defaultRowHeight="13.5"/>
  <cols>
    <col min="1" max="1" width="7.375" customWidth="1"/>
    <col min="2" max="2" width="8.375" customWidth="1"/>
    <col min="3" max="3" width="7.625" customWidth="1"/>
    <col min="4" max="4" width="8.5" customWidth="1"/>
    <col min="5" max="5" width="6.75" customWidth="1"/>
    <col min="6" max="6" width="5.375" customWidth="1"/>
    <col min="7" max="7" width="8.875" customWidth="1"/>
    <col min="8" max="8" width="7" customWidth="1"/>
    <col min="9" max="9" width="7.25" customWidth="1"/>
    <col min="10" max="10" width="7.125" customWidth="1"/>
    <col min="11" max="11" width="7.75" customWidth="1"/>
    <col min="12" max="12" width="5.5" customWidth="1"/>
    <col min="13" max="13" width="10.75" customWidth="1"/>
    <col min="14" max="14" width="10.625" customWidth="1"/>
  </cols>
  <sheetData>
    <row r="1" spans="1:15" ht="30.75" customHeight="1">
      <c r="A1" s="80" t="s">
        <v>56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</row>
    <row r="2" spans="1:15" ht="54">
      <c r="A2" s="22" t="s">
        <v>0</v>
      </c>
      <c r="B2" s="22" t="s">
        <v>1</v>
      </c>
      <c r="C2" s="22" t="s">
        <v>2</v>
      </c>
      <c r="D2" s="22" t="s">
        <v>64</v>
      </c>
      <c r="E2" s="23" t="s">
        <v>3</v>
      </c>
      <c r="F2" s="23" t="s">
        <v>4</v>
      </c>
      <c r="G2" s="23" t="s">
        <v>5</v>
      </c>
      <c r="H2" s="23" t="s">
        <v>6</v>
      </c>
      <c r="I2" s="23" t="s">
        <v>7</v>
      </c>
      <c r="J2" s="23" t="s">
        <v>8</v>
      </c>
      <c r="K2" s="1" t="s">
        <v>9</v>
      </c>
      <c r="L2" s="23" t="s">
        <v>10</v>
      </c>
      <c r="M2" s="2" t="s">
        <v>11</v>
      </c>
      <c r="N2" s="19" t="s">
        <v>12</v>
      </c>
      <c r="O2" s="35" t="s">
        <v>67</v>
      </c>
    </row>
    <row r="3" spans="1:15">
      <c r="A3" s="22" t="s">
        <v>13</v>
      </c>
      <c r="B3" s="22" t="s">
        <v>14</v>
      </c>
      <c r="C3" s="22">
        <v>5</v>
      </c>
      <c r="D3" s="22">
        <v>42</v>
      </c>
      <c r="E3" s="3">
        <f>C3*D3*36</f>
        <v>7560</v>
      </c>
      <c r="F3" s="4">
        <v>3.0000000000000001E-3</v>
      </c>
      <c r="G3" s="3">
        <f>40000*D3</f>
        <v>1680000</v>
      </c>
      <c r="H3" s="3">
        <f>G3*F3</f>
        <v>5040</v>
      </c>
      <c r="I3" s="3">
        <f>100*D3</f>
        <v>4200</v>
      </c>
      <c r="J3" s="3">
        <f>2.5*D3*36</f>
        <v>3780</v>
      </c>
      <c r="K3" s="3">
        <f>E3+H3+I3+J3</f>
        <v>20580</v>
      </c>
      <c r="L3" s="22">
        <v>1412</v>
      </c>
      <c r="M3" s="5">
        <f>700/45*0.7*L3</f>
        <v>15375.111111111109</v>
      </c>
      <c r="N3" s="5">
        <f>K3-M3</f>
        <v>5204.8888888888905</v>
      </c>
      <c r="O3" s="37">
        <v>32</v>
      </c>
    </row>
    <row r="4" spans="1:15">
      <c r="A4" s="22" t="s">
        <v>13</v>
      </c>
      <c r="B4" s="22" t="s">
        <v>15</v>
      </c>
      <c r="C4" s="22">
        <v>6</v>
      </c>
      <c r="D4" s="22">
        <v>25</v>
      </c>
      <c r="E4" s="3">
        <f t="shared" ref="E4:E32" si="0">C4*D4*36</f>
        <v>5400</v>
      </c>
      <c r="F4" s="4">
        <v>3.0000000000000001E-3</v>
      </c>
      <c r="G4" s="3">
        <f t="shared" ref="G4:G32" si="1">40000*D4</f>
        <v>1000000</v>
      </c>
      <c r="H4" s="3">
        <f t="shared" ref="H4:H32" si="2">G4*F4</f>
        <v>3000</v>
      </c>
      <c r="I4" s="3">
        <f t="shared" ref="I4:I32" si="3">100*D4</f>
        <v>2500</v>
      </c>
      <c r="J4" s="3">
        <f t="shared" ref="J4:J31" si="4">2.5*D4*36</f>
        <v>2250</v>
      </c>
      <c r="K4" s="3">
        <f t="shared" ref="K4:K34" si="5">E4+H4+I4+J4</f>
        <v>13150</v>
      </c>
      <c r="L4" s="22">
        <v>1039</v>
      </c>
      <c r="M4" s="5">
        <f t="shared" ref="M4:M32" si="6">700/45*0.7*L4</f>
        <v>11313.555555555555</v>
      </c>
      <c r="N4" s="5">
        <f t="shared" ref="N4:N32" si="7">K4-M4</f>
        <v>1836.4444444444453</v>
      </c>
      <c r="O4" s="37">
        <v>22</v>
      </c>
    </row>
    <row r="5" spans="1:15">
      <c r="A5" s="22" t="s">
        <v>13</v>
      </c>
      <c r="B5" s="22" t="s">
        <v>16</v>
      </c>
      <c r="C5" s="22">
        <v>6</v>
      </c>
      <c r="D5" s="22">
        <v>10</v>
      </c>
      <c r="E5" s="3">
        <f t="shared" si="0"/>
        <v>2160</v>
      </c>
      <c r="F5" s="4">
        <v>3.0000000000000001E-3</v>
      </c>
      <c r="G5" s="3">
        <f t="shared" si="1"/>
        <v>400000</v>
      </c>
      <c r="H5" s="3">
        <f t="shared" si="2"/>
        <v>1200</v>
      </c>
      <c r="I5" s="3">
        <f t="shared" si="3"/>
        <v>1000</v>
      </c>
      <c r="J5" s="3">
        <f t="shared" si="4"/>
        <v>900</v>
      </c>
      <c r="K5" s="3">
        <f t="shared" si="5"/>
        <v>5260</v>
      </c>
      <c r="L5" s="22">
        <v>1743</v>
      </c>
      <c r="M5" s="5">
        <f t="shared" si="6"/>
        <v>18979.333333333332</v>
      </c>
      <c r="N5" s="5">
        <f t="shared" si="7"/>
        <v>-13719.333333333332</v>
      </c>
      <c r="O5" s="37">
        <v>37</v>
      </c>
    </row>
    <row r="6" spans="1:15">
      <c r="A6" s="22" t="s">
        <v>13</v>
      </c>
      <c r="B6" s="22" t="s">
        <v>17</v>
      </c>
      <c r="C6" s="22">
        <v>6</v>
      </c>
      <c r="D6" s="22">
        <v>15</v>
      </c>
      <c r="E6" s="3">
        <f t="shared" si="0"/>
        <v>3240</v>
      </c>
      <c r="F6" s="4">
        <v>3.0000000000000001E-3</v>
      </c>
      <c r="G6" s="3">
        <f t="shared" si="1"/>
        <v>600000</v>
      </c>
      <c r="H6" s="3">
        <f t="shared" si="2"/>
        <v>1800</v>
      </c>
      <c r="I6" s="3">
        <f t="shared" si="3"/>
        <v>1500</v>
      </c>
      <c r="J6" s="3">
        <f t="shared" si="4"/>
        <v>1350</v>
      </c>
      <c r="K6" s="3">
        <f t="shared" si="5"/>
        <v>7890</v>
      </c>
      <c r="L6" s="22">
        <v>1128</v>
      </c>
      <c r="M6" s="5">
        <f t="shared" si="6"/>
        <v>12282.666666666664</v>
      </c>
      <c r="N6" s="5">
        <f t="shared" si="7"/>
        <v>-4392.6666666666642</v>
      </c>
      <c r="O6" s="37">
        <v>24</v>
      </c>
    </row>
    <row r="7" spans="1:15">
      <c r="A7" s="22" t="s">
        <v>13</v>
      </c>
      <c r="B7" s="22" t="s">
        <v>18</v>
      </c>
      <c r="C7" s="22">
        <v>6</v>
      </c>
      <c r="D7" s="22">
        <v>42</v>
      </c>
      <c r="E7" s="3">
        <f t="shared" si="0"/>
        <v>9072</v>
      </c>
      <c r="F7" s="4">
        <v>3.0000000000000001E-3</v>
      </c>
      <c r="G7" s="3">
        <f t="shared" si="1"/>
        <v>1680000</v>
      </c>
      <c r="H7" s="3">
        <f t="shared" si="2"/>
        <v>5040</v>
      </c>
      <c r="I7" s="3">
        <f t="shared" si="3"/>
        <v>4200</v>
      </c>
      <c r="J7" s="3">
        <f>1.1*D7*36</f>
        <v>1663.2</v>
      </c>
      <c r="K7" s="3">
        <f t="shared" si="5"/>
        <v>19975.2</v>
      </c>
      <c r="L7" s="22">
        <v>996</v>
      </c>
      <c r="M7" s="5">
        <f t="shared" si="6"/>
        <v>10845.333333333332</v>
      </c>
      <c r="N7" s="5">
        <f t="shared" si="7"/>
        <v>9129.8666666666686</v>
      </c>
      <c r="O7" s="37">
        <v>23</v>
      </c>
    </row>
    <row r="8" spans="1:15">
      <c r="A8" s="22" t="s">
        <v>13</v>
      </c>
      <c r="B8" s="22" t="s">
        <v>19</v>
      </c>
      <c r="C8" s="22">
        <v>5.5</v>
      </c>
      <c r="D8" s="22">
        <v>13</v>
      </c>
      <c r="E8" s="3">
        <f t="shared" si="0"/>
        <v>2574</v>
      </c>
      <c r="F8" s="4">
        <v>3.0000000000000001E-3</v>
      </c>
      <c r="G8" s="3">
        <f t="shared" si="1"/>
        <v>520000</v>
      </c>
      <c r="H8" s="3">
        <f t="shared" si="2"/>
        <v>1560</v>
      </c>
      <c r="I8" s="3">
        <f t="shared" si="3"/>
        <v>1300</v>
      </c>
      <c r="J8" s="3">
        <f t="shared" si="4"/>
        <v>1170</v>
      </c>
      <c r="K8" s="3">
        <f t="shared" si="5"/>
        <v>6604</v>
      </c>
      <c r="L8" s="22">
        <v>818</v>
      </c>
      <c r="M8" s="5">
        <f t="shared" si="6"/>
        <v>8907.1111111111095</v>
      </c>
      <c r="N8" s="5">
        <f t="shared" si="7"/>
        <v>-2303.1111111111095</v>
      </c>
      <c r="O8" s="37">
        <v>18</v>
      </c>
    </row>
    <row r="9" spans="1:15">
      <c r="A9" s="22" t="s">
        <v>13</v>
      </c>
      <c r="B9" s="22" t="s">
        <v>20</v>
      </c>
      <c r="C9" s="22">
        <v>5.5</v>
      </c>
      <c r="D9" s="22">
        <v>6</v>
      </c>
      <c r="E9" s="3">
        <f t="shared" si="0"/>
        <v>1188</v>
      </c>
      <c r="F9" s="4">
        <v>3.0000000000000001E-3</v>
      </c>
      <c r="G9" s="3">
        <f t="shared" si="1"/>
        <v>240000</v>
      </c>
      <c r="H9" s="3">
        <f t="shared" si="2"/>
        <v>720</v>
      </c>
      <c r="I9" s="3">
        <f t="shared" si="3"/>
        <v>600</v>
      </c>
      <c r="J9" s="3">
        <f t="shared" si="4"/>
        <v>540</v>
      </c>
      <c r="K9" s="3">
        <f t="shared" si="5"/>
        <v>3048</v>
      </c>
      <c r="L9" s="22">
        <v>649</v>
      </c>
      <c r="M9" s="5">
        <f t="shared" si="6"/>
        <v>7066.8888888888878</v>
      </c>
      <c r="N9" s="5">
        <f t="shared" si="7"/>
        <v>-4018.8888888888878</v>
      </c>
      <c r="O9" s="37">
        <v>14</v>
      </c>
    </row>
    <row r="10" spans="1:15">
      <c r="A10" s="7" t="s">
        <v>13</v>
      </c>
      <c r="B10" s="8" t="s">
        <v>21</v>
      </c>
      <c r="C10" s="7">
        <v>8.5</v>
      </c>
      <c r="D10" s="7">
        <v>4</v>
      </c>
      <c r="E10" s="9">
        <f t="shared" si="0"/>
        <v>1224</v>
      </c>
      <c r="F10" s="10">
        <v>3.0000000000000001E-3</v>
      </c>
      <c r="G10" s="9">
        <f t="shared" si="1"/>
        <v>160000</v>
      </c>
      <c r="H10" s="9">
        <f t="shared" si="2"/>
        <v>480</v>
      </c>
      <c r="I10" s="9">
        <f t="shared" si="3"/>
        <v>400</v>
      </c>
      <c r="J10" s="9">
        <f t="shared" si="4"/>
        <v>360</v>
      </c>
      <c r="K10" s="3">
        <f t="shared" si="5"/>
        <v>2464</v>
      </c>
      <c r="L10" s="7">
        <v>2190</v>
      </c>
      <c r="M10" s="5">
        <f t="shared" si="6"/>
        <v>23846.666666666664</v>
      </c>
      <c r="N10" s="5">
        <f t="shared" si="7"/>
        <v>-21382.666666666664</v>
      </c>
      <c r="O10" s="15">
        <v>39</v>
      </c>
    </row>
    <row r="11" spans="1:15">
      <c r="A11" s="22" t="s">
        <v>13</v>
      </c>
      <c r="B11" s="18" t="s">
        <v>22</v>
      </c>
      <c r="C11" s="22">
        <v>6</v>
      </c>
      <c r="D11" s="22">
        <v>23</v>
      </c>
      <c r="E11" s="3">
        <f t="shared" si="0"/>
        <v>4968</v>
      </c>
      <c r="F11" s="4">
        <v>3.0000000000000001E-3</v>
      </c>
      <c r="G11" s="3">
        <f t="shared" si="1"/>
        <v>920000</v>
      </c>
      <c r="H11" s="3">
        <f t="shared" si="2"/>
        <v>2760</v>
      </c>
      <c r="I11" s="3">
        <f t="shared" si="3"/>
        <v>2300</v>
      </c>
      <c r="J11" s="3">
        <f t="shared" si="4"/>
        <v>2070</v>
      </c>
      <c r="K11" s="3">
        <f t="shared" si="5"/>
        <v>12098</v>
      </c>
      <c r="L11" s="22">
        <v>1400</v>
      </c>
      <c r="M11" s="5">
        <f t="shared" si="6"/>
        <v>15244.444444444442</v>
      </c>
      <c r="N11" s="5">
        <f t="shared" si="7"/>
        <v>-3146.4444444444416</v>
      </c>
      <c r="O11" s="37">
        <v>29</v>
      </c>
    </row>
    <row r="12" spans="1:15">
      <c r="A12" s="7" t="s">
        <v>13</v>
      </c>
      <c r="B12" s="8" t="s">
        <v>23</v>
      </c>
      <c r="C12" s="7">
        <v>6.5</v>
      </c>
      <c r="D12" s="7">
        <v>6</v>
      </c>
      <c r="E12" s="9">
        <f t="shared" si="0"/>
        <v>1404</v>
      </c>
      <c r="F12" s="10">
        <v>3.0000000000000001E-3</v>
      </c>
      <c r="G12" s="9">
        <f t="shared" si="1"/>
        <v>240000</v>
      </c>
      <c r="H12" s="9">
        <f t="shared" si="2"/>
        <v>720</v>
      </c>
      <c r="I12" s="9">
        <f t="shared" si="3"/>
        <v>600</v>
      </c>
      <c r="J12" s="9">
        <f t="shared" si="4"/>
        <v>540</v>
      </c>
      <c r="K12" s="3">
        <f t="shared" si="5"/>
        <v>3264</v>
      </c>
      <c r="L12" s="7">
        <v>1798</v>
      </c>
      <c r="M12" s="5">
        <f t="shared" si="6"/>
        <v>19578.222222222219</v>
      </c>
      <c r="N12" s="5">
        <f t="shared" si="7"/>
        <v>-16314.222222222219</v>
      </c>
      <c r="O12" s="15">
        <v>36</v>
      </c>
    </row>
    <row r="13" spans="1:15">
      <c r="A13" s="7" t="s">
        <v>13</v>
      </c>
      <c r="B13" s="8" t="s">
        <v>24</v>
      </c>
      <c r="C13" s="7">
        <v>6.5</v>
      </c>
      <c r="D13" s="7">
        <v>5</v>
      </c>
      <c r="E13" s="9">
        <f t="shared" si="0"/>
        <v>1170</v>
      </c>
      <c r="F13" s="10">
        <v>3.0000000000000001E-3</v>
      </c>
      <c r="G13" s="9">
        <f t="shared" si="1"/>
        <v>200000</v>
      </c>
      <c r="H13" s="9">
        <f t="shared" si="2"/>
        <v>600</v>
      </c>
      <c r="I13" s="9">
        <f t="shared" si="3"/>
        <v>500</v>
      </c>
      <c r="J13" s="9">
        <f t="shared" si="4"/>
        <v>450</v>
      </c>
      <c r="K13" s="3">
        <f t="shared" si="5"/>
        <v>2720</v>
      </c>
      <c r="L13" s="7">
        <v>1689</v>
      </c>
      <c r="M13" s="5">
        <f t="shared" si="6"/>
        <v>18391.333333333332</v>
      </c>
      <c r="N13" s="5">
        <f t="shared" si="7"/>
        <v>-15671.333333333332</v>
      </c>
      <c r="O13" s="15">
        <v>34</v>
      </c>
    </row>
    <row r="14" spans="1:15">
      <c r="A14" s="22" t="s">
        <v>13</v>
      </c>
      <c r="B14" s="18" t="s">
        <v>25</v>
      </c>
      <c r="C14" s="22">
        <v>6</v>
      </c>
      <c r="D14" s="22">
        <v>36</v>
      </c>
      <c r="E14" s="3">
        <f t="shared" si="0"/>
        <v>7776</v>
      </c>
      <c r="F14" s="4">
        <v>3.0000000000000001E-3</v>
      </c>
      <c r="G14" s="3">
        <f t="shared" si="1"/>
        <v>1440000</v>
      </c>
      <c r="H14" s="3">
        <f t="shared" si="2"/>
        <v>4320</v>
      </c>
      <c r="I14" s="3">
        <f t="shared" si="3"/>
        <v>3600</v>
      </c>
      <c r="J14" s="3">
        <f t="shared" si="4"/>
        <v>3240</v>
      </c>
      <c r="K14" s="3">
        <f t="shared" si="5"/>
        <v>18936</v>
      </c>
      <c r="L14" s="22">
        <v>796</v>
      </c>
      <c r="M14" s="5">
        <f t="shared" si="6"/>
        <v>8667.5555555555547</v>
      </c>
      <c r="N14" s="5">
        <f t="shared" si="7"/>
        <v>10268.444444444445</v>
      </c>
      <c r="O14" s="15">
        <v>17</v>
      </c>
    </row>
    <row r="15" spans="1:15">
      <c r="A15" s="22" t="s">
        <v>13</v>
      </c>
      <c r="B15" s="18" t="s">
        <v>26</v>
      </c>
      <c r="C15" s="22">
        <v>6.5</v>
      </c>
      <c r="D15" s="22">
        <v>8</v>
      </c>
      <c r="E15" s="3">
        <f t="shared" si="0"/>
        <v>1872</v>
      </c>
      <c r="F15" s="4">
        <v>3.0000000000000001E-3</v>
      </c>
      <c r="G15" s="3">
        <f t="shared" si="1"/>
        <v>320000</v>
      </c>
      <c r="H15" s="3">
        <f t="shared" si="2"/>
        <v>960</v>
      </c>
      <c r="I15" s="3">
        <f t="shared" si="3"/>
        <v>800</v>
      </c>
      <c r="J15" s="3">
        <f t="shared" si="4"/>
        <v>720</v>
      </c>
      <c r="K15" s="3">
        <f t="shared" si="5"/>
        <v>4352</v>
      </c>
      <c r="L15" s="22">
        <v>929</v>
      </c>
      <c r="M15" s="5">
        <f t="shared" si="6"/>
        <v>10115.777777777777</v>
      </c>
      <c r="N15" s="5">
        <f t="shared" si="7"/>
        <v>-5763.7777777777774</v>
      </c>
      <c r="O15" s="15">
        <v>19</v>
      </c>
    </row>
    <row r="16" spans="1:15">
      <c r="A16" s="22" t="s">
        <v>13</v>
      </c>
      <c r="B16" s="18" t="s">
        <v>27</v>
      </c>
      <c r="C16" s="22">
        <v>6.5</v>
      </c>
      <c r="D16" s="22">
        <v>5</v>
      </c>
      <c r="E16" s="3">
        <f t="shared" si="0"/>
        <v>1170</v>
      </c>
      <c r="F16" s="4">
        <v>3.0000000000000001E-3</v>
      </c>
      <c r="G16" s="3">
        <f t="shared" si="1"/>
        <v>200000</v>
      </c>
      <c r="H16" s="3">
        <f t="shared" si="2"/>
        <v>600</v>
      </c>
      <c r="I16" s="3">
        <f t="shared" si="3"/>
        <v>500</v>
      </c>
      <c r="J16" s="3">
        <f t="shared" si="4"/>
        <v>450</v>
      </c>
      <c r="K16" s="3">
        <f t="shared" si="5"/>
        <v>2720</v>
      </c>
      <c r="L16" s="22">
        <v>611</v>
      </c>
      <c r="M16" s="5">
        <f t="shared" si="6"/>
        <v>6653.1111111111104</v>
      </c>
      <c r="N16" s="5">
        <f t="shared" si="7"/>
        <v>-3933.1111111111104</v>
      </c>
      <c r="O16" s="15">
        <v>13</v>
      </c>
    </row>
    <row r="17" spans="1:15">
      <c r="A17" s="22" t="s">
        <v>13</v>
      </c>
      <c r="B17" s="18" t="s">
        <v>28</v>
      </c>
      <c r="C17" s="22">
        <v>6.5</v>
      </c>
      <c r="D17" s="22">
        <v>6</v>
      </c>
      <c r="E17" s="3">
        <f t="shared" si="0"/>
        <v>1404</v>
      </c>
      <c r="F17" s="4">
        <v>3.0000000000000001E-3</v>
      </c>
      <c r="G17" s="3">
        <f t="shared" si="1"/>
        <v>240000</v>
      </c>
      <c r="H17" s="3">
        <f t="shared" si="2"/>
        <v>720</v>
      </c>
      <c r="I17" s="3">
        <f t="shared" si="3"/>
        <v>600</v>
      </c>
      <c r="J17" s="3">
        <f t="shared" si="4"/>
        <v>540</v>
      </c>
      <c r="K17" s="3">
        <f t="shared" si="5"/>
        <v>3264</v>
      </c>
      <c r="L17" s="22">
        <v>1212</v>
      </c>
      <c r="M17" s="5">
        <f t="shared" si="6"/>
        <v>13197.333333333332</v>
      </c>
      <c r="N17" s="5">
        <f t="shared" si="7"/>
        <v>-9933.3333333333321</v>
      </c>
      <c r="O17" s="15">
        <v>25</v>
      </c>
    </row>
    <row r="18" spans="1:15">
      <c r="A18" s="22" t="s">
        <v>13</v>
      </c>
      <c r="B18" s="18" t="s">
        <v>29</v>
      </c>
      <c r="C18" s="22">
        <v>6</v>
      </c>
      <c r="D18" s="22">
        <v>7</v>
      </c>
      <c r="E18" s="3">
        <f t="shared" si="0"/>
        <v>1512</v>
      </c>
      <c r="F18" s="4">
        <v>3.0000000000000001E-3</v>
      </c>
      <c r="G18" s="3">
        <f t="shared" si="1"/>
        <v>280000</v>
      </c>
      <c r="H18" s="3">
        <f t="shared" si="2"/>
        <v>840</v>
      </c>
      <c r="I18" s="3">
        <f t="shared" si="3"/>
        <v>700</v>
      </c>
      <c r="J18" s="3">
        <f t="shared" si="4"/>
        <v>630</v>
      </c>
      <c r="K18" s="3">
        <f t="shared" si="5"/>
        <v>3682</v>
      </c>
      <c r="L18" s="22">
        <v>1438</v>
      </c>
      <c r="M18" s="5">
        <f t="shared" si="6"/>
        <v>15658.222222222221</v>
      </c>
      <c r="N18" s="5">
        <f t="shared" si="7"/>
        <v>-11976.222222222221</v>
      </c>
      <c r="O18" s="15">
        <v>30</v>
      </c>
    </row>
    <row r="19" spans="1:15">
      <c r="A19" s="22" t="s">
        <v>13</v>
      </c>
      <c r="B19" s="18" t="s">
        <v>30</v>
      </c>
      <c r="C19" s="22">
        <v>6</v>
      </c>
      <c r="D19" s="22">
        <v>10</v>
      </c>
      <c r="E19" s="3">
        <f t="shared" si="0"/>
        <v>2160</v>
      </c>
      <c r="F19" s="4">
        <v>3.0000000000000001E-3</v>
      </c>
      <c r="G19" s="3">
        <f t="shared" si="1"/>
        <v>400000</v>
      </c>
      <c r="H19" s="3">
        <f t="shared" si="2"/>
        <v>1200</v>
      </c>
      <c r="I19" s="3">
        <f t="shared" si="3"/>
        <v>1000</v>
      </c>
      <c r="J19" s="3">
        <f t="shared" si="4"/>
        <v>900</v>
      </c>
      <c r="K19" s="3">
        <f t="shared" si="5"/>
        <v>5260</v>
      </c>
      <c r="L19" s="22">
        <v>882</v>
      </c>
      <c r="M19" s="5">
        <f t="shared" si="6"/>
        <v>9603.9999999999982</v>
      </c>
      <c r="N19" s="5">
        <f t="shared" si="7"/>
        <v>-4343.9999999999982</v>
      </c>
      <c r="O19" s="15">
        <v>19</v>
      </c>
    </row>
    <row r="20" spans="1:15">
      <c r="A20" s="22" t="s">
        <v>13</v>
      </c>
      <c r="B20" s="18" t="s">
        <v>31</v>
      </c>
      <c r="C20" s="22">
        <v>6</v>
      </c>
      <c r="D20" s="22">
        <v>6</v>
      </c>
      <c r="E20" s="3">
        <f t="shared" si="0"/>
        <v>1296</v>
      </c>
      <c r="F20" s="4">
        <v>3.0000000000000001E-3</v>
      </c>
      <c r="G20" s="3">
        <f t="shared" si="1"/>
        <v>240000</v>
      </c>
      <c r="H20" s="3">
        <f t="shared" si="2"/>
        <v>720</v>
      </c>
      <c r="I20" s="3">
        <f t="shared" si="3"/>
        <v>600</v>
      </c>
      <c r="J20" s="3">
        <f t="shared" si="4"/>
        <v>540</v>
      </c>
      <c r="K20" s="3">
        <f t="shared" si="5"/>
        <v>3156</v>
      </c>
      <c r="L20" s="22">
        <v>663</v>
      </c>
      <c r="M20" s="5">
        <f t="shared" si="6"/>
        <v>7219.3333333333321</v>
      </c>
      <c r="N20" s="5">
        <f t="shared" si="7"/>
        <v>-4063.3333333333321</v>
      </c>
      <c r="O20" s="15">
        <v>14</v>
      </c>
    </row>
    <row r="21" spans="1:15">
      <c r="A21" s="7" t="s">
        <v>13</v>
      </c>
      <c r="B21" s="8" t="s">
        <v>32</v>
      </c>
      <c r="C21" s="7">
        <v>6.5</v>
      </c>
      <c r="D21" s="7">
        <v>5</v>
      </c>
      <c r="E21" s="9">
        <f t="shared" si="0"/>
        <v>1170</v>
      </c>
      <c r="F21" s="10">
        <v>3.0000000000000001E-3</v>
      </c>
      <c r="G21" s="9">
        <f t="shared" si="1"/>
        <v>200000</v>
      </c>
      <c r="H21" s="9">
        <f t="shared" si="2"/>
        <v>600</v>
      </c>
      <c r="I21" s="9">
        <f t="shared" si="3"/>
        <v>500</v>
      </c>
      <c r="J21" s="9">
        <f t="shared" si="4"/>
        <v>450</v>
      </c>
      <c r="K21" s="3">
        <f t="shared" si="5"/>
        <v>2720</v>
      </c>
      <c r="L21" s="7">
        <v>464</v>
      </c>
      <c r="M21" s="5">
        <f t="shared" si="6"/>
        <v>5052.4444444444434</v>
      </c>
      <c r="N21" s="5">
        <f t="shared" si="7"/>
        <v>-2332.4444444444434</v>
      </c>
      <c r="O21" s="15">
        <v>10</v>
      </c>
    </row>
    <row r="22" spans="1:15">
      <c r="A22" s="22" t="s">
        <v>13</v>
      </c>
      <c r="B22" s="18" t="s">
        <v>33</v>
      </c>
      <c r="C22" s="22">
        <v>5</v>
      </c>
      <c r="D22" s="22">
        <v>20</v>
      </c>
      <c r="E22" s="3">
        <f t="shared" si="0"/>
        <v>3600</v>
      </c>
      <c r="F22" s="4">
        <v>3.0000000000000001E-3</v>
      </c>
      <c r="G22" s="3">
        <f t="shared" si="1"/>
        <v>800000</v>
      </c>
      <c r="H22" s="3">
        <f t="shared" si="2"/>
        <v>2400</v>
      </c>
      <c r="I22" s="3">
        <f t="shared" si="3"/>
        <v>2000</v>
      </c>
      <c r="J22" s="3">
        <f t="shared" si="4"/>
        <v>1800</v>
      </c>
      <c r="K22" s="3">
        <f t="shared" si="5"/>
        <v>9800</v>
      </c>
      <c r="L22" s="22">
        <v>3436</v>
      </c>
      <c r="M22" s="5">
        <f t="shared" si="6"/>
        <v>37414.222222222219</v>
      </c>
      <c r="N22" s="5">
        <f t="shared" si="7"/>
        <v>-27614.222222222219</v>
      </c>
      <c r="O22" s="15">
        <v>77</v>
      </c>
    </row>
    <row r="23" spans="1:15">
      <c r="A23" s="22" t="s">
        <v>13</v>
      </c>
      <c r="B23" s="18" t="s">
        <v>34</v>
      </c>
      <c r="C23" s="22">
        <v>6.5</v>
      </c>
      <c r="D23" s="22">
        <v>7</v>
      </c>
      <c r="E23" s="3">
        <f t="shared" si="0"/>
        <v>1638</v>
      </c>
      <c r="F23" s="4">
        <v>3.0000000000000001E-3</v>
      </c>
      <c r="G23" s="3">
        <f t="shared" si="1"/>
        <v>280000</v>
      </c>
      <c r="H23" s="3">
        <f t="shared" si="2"/>
        <v>840</v>
      </c>
      <c r="I23" s="3">
        <f t="shared" si="3"/>
        <v>700</v>
      </c>
      <c r="J23" s="3">
        <f t="shared" si="4"/>
        <v>630</v>
      </c>
      <c r="K23" s="3">
        <f t="shared" si="5"/>
        <v>3808</v>
      </c>
      <c r="L23" s="22">
        <v>2894</v>
      </c>
      <c r="M23" s="5">
        <f t="shared" si="6"/>
        <v>31512.444444444442</v>
      </c>
      <c r="N23" s="5">
        <f t="shared" si="7"/>
        <v>-27704.444444444442</v>
      </c>
      <c r="O23" s="15">
        <v>58</v>
      </c>
    </row>
    <row r="24" spans="1:15">
      <c r="A24" s="22" t="s">
        <v>13</v>
      </c>
      <c r="B24" s="18" t="s">
        <v>35</v>
      </c>
      <c r="C24" s="22">
        <v>5</v>
      </c>
      <c r="D24" s="22">
        <v>20</v>
      </c>
      <c r="E24" s="3">
        <f t="shared" si="0"/>
        <v>3600</v>
      </c>
      <c r="F24" s="4">
        <v>3.0000000000000001E-3</v>
      </c>
      <c r="G24" s="3">
        <f t="shared" si="1"/>
        <v>800000</v>
      </c>
      <c r="H24" s="3">
        <f t="shared" si="2"/>
        <v>2400</v>
      </c>
      <c r="I24" s="3">
        <f t="shared" si="3"/>
        <v>2000</v>
      </c>
      <c r="J24" s="3">
        <f t="shared" si="4"/>
        <v>1800</v>
      </c>
      <c r="K24" s="3">
        <f t="shared" si="5"/>
        <v>9800</v>
      </c>
      <c r="L24" s="22">
        <v>2330</v>
      </c>
      <c r="M24" s="5">
        <f t="shared" si="6"/>
        <v>25371.111111111109</v>
      </c>
      <c r="N24" s="5">
        <f t="shared" si="7"/>
        <v>-15571.111111111109</v>
      </c>
      <c r="O24" s="15">
        <v>52</v>
      </c>
    </row>
    <row r="25" spans="1:15">
      <c r="A25" s="22" t="s">
        <v>13</v>
      </c>
      <c r="B25" s="6" t="s">
        <v>36</v>
      </c>
      <c r="C25" s="22">
        <v>6</v>
      </c>
      <c r="D25" s="22">
        <v>10</v>
      </c>
      <c r="E25" s="3">
        <f t="shared" si="0"/>
        <v>2160</v>
      </c>
      <c r="F25" s="4">
        <v>3.0000000000000001E-3</v>
      </c>
      <c r="G25" s="3">
        <f t="shared" si="1"/>
        <v>400000</v>
      </c>
      <c r="H25" s="3">
        <f t="shared" si="2"/>
        <v>1200</v>
      </c>
      <c r="I25" s="3">
        <f t="shared" si="3"/>
        <v>1000</v>
      </c>
      <c r="J25" s="3">
        <f t="shared" si="4"/>
        <v>900</v>
      </c>
      <c r="K25" s="3">
        <f t="shared" si="5"/>
        <v>5260</v>
      </c>
      <c r="L25" s="22">
        <v>1667</v>
      </c>
      <c r="M25" s="5">
        <f t="shared" si="6"/>
        <v>18151.777777777774</v>
      </c>
      <c r="N25" s="5">
        <f t="shared" si="7"/>
        <v>-12891.777777777774</v>
      </c>
      <c r="O25" s="15">
        <v>35</v>
      </c>
    </row>
    <row r="26" spans="1:15">
      <c r="A26" s="22" t="s">
        <v>13</v>
      </c>
      <c r="B26" s="18" t="s">
        <v>37</v>
      </c>
      <c r="C26" s="22">
        <v>6</v>
      </c>
      <c r="D26" s="22">
        <v>10</v>
      </c>
      <c r="E26" s="3">
        <f t="shared" si="0"/>
        <v>2160</v>
      </c>
      <c r="F26" s="4">
        <v>3.0000000000000001E-3</v>
      </c>
      <c r="G26" s="3">
        <f t="shared" si="1"/>
        <v>400000</v>
      </c>
      <c r="H26" s="3">
        <f t="shared" si="2"/>
        <v>1200</v>
      </c>
      <c r="I26" s="3">
        <f t="shared" si="3"/>
        <v>1000</v>
      </c>
      <c r="J26" s="3">
        <f t="shared" si="4"/>
        <v>900</v>
      </c>
      <c r="K26" s="3">
        <f t="shared" si="5"/>
        <v>5260</v>
      </c>
      <c r="L26" s="22">
        <v>894</v>
      </c>
      <c r="M26" s="5">
        <f t="shared" si="6"/>
        <v>9734.6666666666661</v>
      </c>
      <c r="N26" s="5">
        <f t="shared" si="7"/>
        <v>-4474.6666666666661</v>
      </c>
      <c r="O26" s="15">
        <v>19</v>
      </c>
    </row>
    <row r="27" spans="1:15">
      <c r="A27" s="7" t="s">
        <v>13</v>
      </c>
      <c r="B27" s="8" t="s">
        <v>38</v>
      </c>
      <c r="C27" s="7">
        <v>6</v>
      </c>
      <c r="D27" s="7">
        <v>10</v>
      </c>
      <c r="E27" s="9">
        <f t="shared" si="0"/>
        <v>2160</v>
      </c>
      <c r="F27" s="10">
        <v>3.0000000000000001E-3</v>
      </c>
      <c r="G27" s="9">
        <f t="shared" si="1"/>
        <v>400000</v>
      </c>
      <c r="H27" s="9">
        <f t="shared" si="2"/>
        <v>1200</v>
      </c>
      <c r="I27" s="9">
        <f t="shared" si="3"/>
        <v>1000</v>
      </c>
      <c r="J27" s="9">
        <f t="shared" si="4"/>
        <v>900</v>
      </c>
      <c r="K27" s="3">
        <f t="shared" si="5"/>
        <v>5260</v>
      </c>
      <c r="L27" s="7">
        <v>657</v>
      </c>
      <c r="M27" s="13">
        <f t="shared" si="6"/>
        <v>7153.9999999999991</v>
      </c>
      <c r="N27" s="13">
        <f t="shared" si="7"/>
        <v>-1893.9999999999991</v>
      </c>
      <c r="O27" s="15">
        <v>14</v>
      </c>
    </row>
    <row r="28" spans="1:15">
      <c r="A28" s="22" t="s">
        <v>13</v>
      </c>
      <c r="B28" s="18" t="s">
        <v>39</v>
      </c>
      <c r="C28" s="22">
        <v>6</v>
      </c>
      <c r="D28" s="22">
        <v>10</v>
      </c>
      <c r="E28" s="3">
        <f t="shared" si="0"/>
        <v>2160</v>
      </c>
      <c r="F28" s="4">
        <v>3.0000000000000001E-3</v>
      </c>
      <c r="G28" s="3">
        <f t="shared" si="1"/>
        <v>400000</v>
      </c>
      <c r="H28" s="3">
        <f t="shared" si="2"/>
        <v>1200</v>
      </c>
      <c r="I28" s="3">
        <f t="shared" si="3"/>
        <v>1000</v>
      </c>
      <c r="J28" s="3">
        <f t="shared" si="4"/>
        <v>900</v>
      </c>
      <c r="K28" s="3">
        <f t="shared" si="5"/>
        <v>5260</v>
      </c>
      <c r="L28" s="22">
        <v>759</v>
      </c>
      <c r="M28" s="5">
        <f t="shared" si="6"/>
        <v>8264.6666666666661</v>
      </c>
      <c r="N28" s="5">
        <f t="shared" si="7"/>
        <v>-3004.6666666666661</v>
      </c>
      <c r="O28" s="15">
        <v>16</v>
      </c>
    </row>
    <row r="29" spans="1:15">
      <c r="A29" s="22" t="s">
        <v>13</v>
      </c>
      <c r="B29" s="18" t="s">
        <v>40</v>
      </c>
      <c r="C29" s="22">
        <v>6</v>
      </c>
      <c r="D29" s="22">
        <v>10</v>
      </c>
      <c r="E29" s="3">
        <f t="shared" si="0"/>
        <v>2160</v>
      </c>
      <c r="F29" s="4">
        <v>3.0000000000000001E-3</v>
      </c>
      <c r="G29" s="3">
        <f t="shared" si="1"/>
        <v>400000</v>
      </c>
      <c r="H29" s="3">
        <f t="shared" si="2"/>
        <v>1200</v>
      </c>
      <c r="I29" s="3">
        <f t="shared" si="3"/>
        <v>1000</v>
      </c>
      <c r="J29" s="3">
        <f t="shared" si="4"/>
        <v>900</v>
      </c>
      <c r="K29" s="3">
        <f t="shared" si="5"/>
        <v>5260</v>
      </c>
      <c r="L29" s="22">
        <v>577</v>
      </c>
      <c r="M29" s="5">
        <f t="shared" si="6"/>
        <v>6282.8888888888878</v>
      </c>
      <c r="N29" s="5">
        <f t="shared" si="7"/>
        <v>-1022.8888888888878</v>
      </c>
      <c r="O29" s="15">
        <v>12</v>
      </c>
    </row>
    <row r="30" spans="1:15">
      <c r="A30" s="22" t="s">
        <v>13</v>
      </c>
      <c r="B30" s="18" t="s">
        <v>41</v>
      </c>
      <c r="C30" s="22">
        <v>6</v>
      </c>
      <c r="D30" s="22">
        <v>5</v>
      </c>
      <c r="E30" s="3">
        <f t="shared" si="0"/>
        <v>1080</v>
      </c>
      <c r="F30" s="4">
        <v>3.0000000000000001E-3</v>
      </c>
      <c r="G30" s="3">
        <f t="shared" si="1"/>
        <v>200000</v>
      </c>
      <c r="H30" s="3">
        <f t="shared" si="2"/>
        <v>600</v>
      </c>
      <c r="I30" s="3">
        <f t="shared" si="3"/>
        <v>500</v>
      </c>
      <c r="J30" s="3">
        <f t="shared" si="4"/>
        <v>450</v>
      </c>
      <c r="K30" s="3">
        <f t="shared" si="5"/>
        <v>2630</v>
      </c>
      <c r="L30" s="22">
        <v>2749</v>
      </c>
      <c r="M30" s="5">
        <f t="shared" si="6"/>
        <v>29933.555555555551</v>
      </c>
      <c r="N30" s="5">
        <f t="shared" si="7"/>
        <v>-27303.555555555551</v>
      </c>
      <c r="O30" s="15">
        <v>57</v>
      </c>
    </row>
    <row r="31" spans="1:15">
      <c r="A31" s="22" t="s">
        <v>13</v>
      </c>
      <c r="B31" s="18" t="s">
        <v>42</v>
      </c>
      <c r="C31" s="22">
        <v>5</v>
      </c>
      <c r="D31" s="22">
        <v>41</v>
      </c>
      <c r="E31" s="3">
        <f t="shared" si="0"/>
        <v>7380</v>
      </c>
      <c r="F31" s="4">
        <v>3.0000000000000001E-3</v>
      </c>
      <c r="G31" s="3">
        <f t="shared" si="1"/>
        <v>1640000</v>
      </c>
      <c r="H31" s="3">
        <f t="shared" si="2"/>
        <v>4920</v>
      </c>
      <c r="I31" s="3">
        <f t="shared" si="3"/>
        <v>4100</v>
      </c>
      <c r="J31" s="3">
        <f t="shared" si="4"/>
        <v>3690</v>
      </c>
      <c r="K31" s="3">
        <f t="shared" si="5"/>
        <v>20090</v>
      </c>
      <c r="L31" s="22">
        <v>2639</v>
      </c>
      <c r="M31" s="5">
        <f t="shared" si="6"/>
        <v>28735.777777777774</v>
      </c>
      <c r="N31" s="5">
        <f t="shared" si="7"/>
        <v>-8645.7777777777737</v>
      </c>
      <c r="O31" s="15">
        <v>59</v>
      </c>
    </row>
    <row r="32" spans="1:15">
      <c r="A32" s="7" t="s">
        <v>13</v>
      </c>
      <c r="B32" s="8" t="s">
        <v>43</v>
      </c>
      <c r="C32" s="7">
        <v>7.5</v>
      </c>
      <c r="D32" s="7">
        <v>5</v>
      </c>
      <c r="E32" s="9">
        <f t="shared" si="0"/>
        <v>1350</v>
      </c>
      <c r="F32" s="10">
        <v>3.0000000000000001E-3</v>
      </c>
      <c r="G32" s="9">
        <f t="shared" si="1"/>
        <v>200000</v>
      </c>
      <c r="H32" s="9">
        <f t="shared" si="2"/>
        <v>600</v>
      </c>
      <c r="I32" s="9">
        <f t="shared" si="3"/>
        <v>500</v>
      </c>
      <c r="J32" s="12">
        <f>3.5*D32*36</f>
        <v>630</v>
      </c>
      <c r="K32" s="3">
        <f t="shared" si="5"/>
        <v>3080</v>
      </c>
      <c r="L32" s="7">
        <v>2395</v>
      </c>
      <c r="M32" s="5">
        <f t="shared" si="6"/>
        <v>26078.888888888887</v>
      </c>
      <c r="N32" s="5">
        <f t="shared" si="7"/>
        <v>-22998.888888888887</v>
      </c>
      <c r="O32" s="15">
        <v>43</v>
      </c>
    </row>
    <row r="33" spans="1:15">
      <c r="A33" s="7" t="s">
        <v>13</v>
      </c>
      <c r="B33" s="8" t="s">
        <v>44</v>
      </c>
      <c r="C33" s="7">
        <v>7.5</v>
      </c>
      <c r="D33" s="7">
        <v>5</v>
      </c>
      <c r="E33" s="9">
        <f>C33*D33*36</f>
        <v>1350</v>
      </c>
      <c r="F33" s="10">
        <v>3.0000000000000001E-3</v>
      </c>
      <c r="G33" s="9">
        <f>40000*D33</f>
        <v>200000</v>
      </c>
      <c r="H33" s="9">
        <f>G33*F33</f>
        <v>600</v>
      </c>
      <c r="I33" s="9">
        <f>100*D33</f>
        <v>500</v>
      </c>
      <c r="J33" s="12">
        <f>3.5*D33*36</f>
        <v>630</v>
      </c>
      <c r="K33" s="3">
        <f t="shared" si="5"/>
        <v>3080</v>
      </c>
      <c r="L33" s="7">
        <v>2229</v>
      </c>
      <c r="M33" s="16">
        <f>700/45*0.7*L33</f>
        <v>24271.333333333328</v>
      </c>
      <c r="N33" s="16">
        <f>K33-M33</f>
        <v>-21191.333333333328</v>
      </c>
      <c r="O33" s="15">
        <v>40</v>
      </c>
    </row>
    <row r="34" spans="1:15">
      <c r="A34" s="15" t="s">
        <v>54</v>
      </c>
      <c r="B34" s="15" t="s">
        <v>55</v>
      </c>
      <c r="C34" s="15">
        <v>6</v>
      </c>
      <c r="D34" s="15">
        <v>10</v>
      </c>
      <c r="E34" s="15">
        <f>C34*D34*36</f>
        <v>2160</v>
      </c>
      <c r="F34" s="10">
        <v>3.0000000000000001E-3</v>
      </c>
      <c r="G34" s="15">
        <f>40000*D34</f>
        <v>400000</v>
      </c>
      <c r="H34" s="9">
        <f>G34*F34</f>
        <v>1200</v>
      </c>
      <c r="I34" s="15">
        <f>100*D34</f>
        <v>1000</v>
      </c>
      <c r="J34" s="15">
        <f>2.5*D34*36</f>
        <v>900</v>
      </c>
      <c r="K34" s="3">
        <f t="shared" si="5"/>
        <v>5260</v>
      </c>
      <c r="L34" s="15">
        <v>1970</v>
      </c>
      <c r="M34" s="15">
        <f>700/45*0.7*L34</f>
        <v>21451.111111111109</v>
      </c>
      <c r="N34" s="15">
        <f>K34-M34</f>
        <v>-16191.111111111109</v>
      </c>
      <c r="O34" s="15">
        <v>41</v>
      </c>
    </row>
  </sheetData>
  <mergeCells count="1">
    <mergeCell ref="A1:O1"/>
  </mergeCells>
  <phoneticPr fontId="2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O34"/>
  <sheetViews>
    <sheetView topLeftCell="A13" workbookViewId="0">
      <selection activeCell="J33" sqref="J33"/>
    </sheetView>
  </sheetViews>
  <sheetFormatPr defaultRowHeight="13.5"/>
  <cols>
    <col min="4" max="4" width="9" style="39"/>
    <col min="13" max="13" width="12.375" customWidth="1"/>
    <col min="14" max="14" width="13.5" customWidth="1"/>
  </cols>
  <sheetData>
    <row r="1" spans="1:15">
      <c r="A1" s="73" t="s">
        <v>56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</row>
    <row r="2" spans="1:15" ht="54">
      <c r="A2" s="22" t="s">
        <v>0</v>
      </c>
      <c r="B2" s="22" t="s">
        <v>1</v>
      </c>
      <c r="C2" s="22" t="s">
        <v>2</v>
      </c>
      <c r="D2" s="23" t="s">
        <v>64</v>
      </c>
      <c r="E2" s="23" t="s">
        <v>3</v>
      </c>
      <c r="F2" s="23" t="s">
        <v>4</v>
      </c>
      <c r="G2" s="23" t="s">
        <v>5</v>
      </c>
      <c r="H2" s="23" t="s">
        <v>6</v>
      </c>
      <c r="I2" s="23" t="s">
        <v>7</v>
      </c>
      <c r="J2" s="23" t="s">
        <v>8</v>
      </c>
      <c r="K2" s="1" t="s">
        <v>9</v>
      </c>
      <c r="L2" s="23" t="s">
        <v>10</v>
      </c>
      <c r="M2" s="2" t="s">
        <v>11</v>
      </c>
      <c r="N2" s="19" t="s">
        <v>12</v>
      </c>
      <c r="O2" s="23" t="s">
        <v>66</v>
      </c>
    </row>
    <row r="3" spans="1:15">
      <c r="A3" s="22" t="s">
        <v>13</v>
      </c>
      <c r="B3" s="22" t="s">
        <v>14</v>
      </c>
      <c r="C3" s="22">
        <v>5</v>
      </c>
      <c r="D3" s="38">
        <f>O3-1</f>
        <v>31</v>
      </c>
      <c r="E3" s="3">
        <f>C3*D3*36</f>
        <v>5580</v>
      </c>
      <c r="F3" s="4">
        <v>3.0000000000000001E-3</v>
      </c>
      <c r="G3" s="3">
        <f>40000*D3</f>
        <v>1240000</v>
      </c>
      <c r="H3" s="3">
        <f>G3*F3</f>
        <v>3720</v>
      </c>
      <c r="I3" s="3">
        <f>100*D3</f>
        <v>3100</v>
      </c>
      <c r="J3" s="3">
        <f>2.5*D3*36</f>
        <v>2790</v>
      </c>
      <c r="K3" s="3">
        <f>E3+H3+I3+J3</f>
        <v>15190</v>
      </c>
      <c r="L3" s="22">
        <v>1412</v>
      </c>
      <c r="M3" s="5">
        <f>700/45*0.7*L3</f>
        <v>15375.111111111109</v>
      </c>
      <c r="N3" s="5">
        <f>K3-M3</f>
        <v>-185.11111111110949</v>
      </c>
      <c r="O3" s="33">
        <v>32</v>
      </c>
    </row>
    <row r="4" spans="1:15">
      <c r="A4" s="22" t="s">
        <v>13</v>
      </c>
      <c r="B4" s="22" t="s">
        <v>15</v>
      </c>
      <c r="C4" s="22">
        <v>6</v>
      </c>
      <c r="D4" s="38">
        <f t="shared" ref="D4:D34" si="0">O4-1</f>
        <v>21</v>
      </c>
      <c r="E4" s="3">
        <f t="shared" ref="E4:E32" si="1">C4*D4*36</f>
        <v>4536</v>
      </c>
      <c r="F4" s="4">
        <v>3.0000000000000001E-3</v>
      </c>
      <c r="G4" s="3">
        <f t="shared" ref="G4:G32" si="2">40000*D4</f>
        <v>840000</v>
      </c>
      <c r="H4" s="3">
        <f t="shared" ref="H4:H32" si="3">G4*F4</f>
        <v>2520</v>
      </c>
      <c r="I4" s="3">
        <f t="shared" ref="I4:I32" si="4">100*D4</f>
        <v>2100</v>
      </c>
      <c r="J4" s="3">
        <f t="shared" ref="J4:J31" si="5">2.5*D4*36</f>
        <v>1890</v>
      </c>
      <c r="K4" s="3">
        <f t="shared" ref="K4:K34" si="6">E4+H4+I4+J4</f>
        <v>11046</v>
      </c>
      <c r="L4" s="22">
        <v>1039</v>
      </c>
      <c r="M4" s="5">
        <f t="shared" ref="M4:M32" si="7">700/45*0.7*L4</f>
        <v>11313.555555555555</v>
      </c>
      <c r="N4" s="5">
        <f t="shared" ref="N4:N32" si="8">K4-M4</f>
        <v>-267.55555555555475</v>
      </c>
      <c r="O4" s="33">
        <v>22</v>
      </c>
    </row>
    <row r="5" spans="1:15">
      <c r="A5" s="22" t="s">
        <v>13</v>
      </c>
      <c r="B5" s="22" t="s">
        <v>16</v>
      </c>
      <c r="C5" s="22">
        <v>6</v>
      </c>
      <c r="D5" s="38">
        <f t="shared" si="0"/>
        <v>36</v>
      </c>
      <c r="E5" s="3">
        <f t="shared" si="1"/>
        <v>7776</v>
      </c>
      <c r="F5" s="4">
        <v>3.0000000000000001E-3</v>
      </c>
      <c r="G5" s="3">
        <f t="shared" si="2"/>
        <v>1440000</v>
      </c>
      <c r="H5" s="3">
        <f t="shared" si="3"/>
        <v>4320</v>
      </c>
      <c r="I5" s="3">
        <f t="shared" si="4"/>
        <v>3600</v>
      </c>
      <c r="J5" s="3">
        <f t="shared" si="5"/>
        <v>3240</v>
      </c>
      <c r="K5" s="3">
        <f t="shared" si="6"/>
        <v>18936</v>
      </c>
      <c r="L5" s="22">
        <v>1743</v>
      </c>
      <c r="M5" s="5">
        <f t="shared" si="7"/>
        <v>18979.333333333332</v>
      </c>
      <c r="N5" s="5">
        <f t="shared" si="8"/>
        <v>-43.333333333332121</v>
      </c>
      <c r="O5" s="33">
        <v>37</v>
      </c>
    </row>
    <row r="6" spans="1:15">
      <c r="A6" s="22" t="s">
        <v>13</v>
      </c>
      <c r="B6" s="22" t="s">
        <v>17</v>
      </c>
      <c r="C6" s="22">
        <v>6</v>
      </c>
      <c r="D6" s="38">
        <f t="shared" si="0"/>
        <v>23</v>
      </c>
      <c r="E6" s="3">
        <f t="shared" si="1"/>
        <v>4968</v>
      </c>
      <c r="F6" s="4">
        <v>3.0000000000000001E-3</v>
      </c>
      <c r="G6" s="3">
        <f t="shared" si="2"/>
        <v>920000</v>
      </c>
      <c r="H6" s="3">
        <f t="shared" si="3"/>
        <v>2760</v>
      </c>
      <c r="I6" s="3">
        <f t="shared" si="4"/>
        <v>2300</v>
      </c>
      <c r="J6" s="3">
        <f t="shared" si="5"/>
        <v>2070</v>
      </c>
      <c r="K6" s="3">
        <f t="shared" si="6"/>
        <v>12098</v>
      </c>
      <c r="L6" s="22">
        <v>1128</v>
      </c>
      <c r="M6" s="5">
        <f t="shared" si="7"/>
        <v>12282.666666666664</v>
      </c>
      <c r="N6" s="5">
        <f t="shared" si="8"/>
        <v>-184.66666666666424</v>
      </c>
      <c r="O6" s="33">
        <v>24</v>
      </c>
    </row>
    <row r="7" spans="1:15">
      <c r="A7" s="22" t="s">
        <v>13</v>
      </c>
      <c r="B7" s="22" t="s">
        <v>18</v>
      </c>
      <c r="C7" s="22">
        <v>6</v>
      </c>
      <c r="D7" s="38">
        <f t="shared" si="0"/>
        <v>22</v>
      </c>
      <c r="E7" s="3">
        <f t="shared" si="1"/>
        <v>4752</v>
      </c>
      <c r="F7" s="4">
        <v>3.0000000000000001E-3</v>
      </c>
      <c r="G7" s="3">
        <f t="shared" si="2"/>
        <v>880000</v>
      </c>
      <c r="H7" s="3">
        <f t="shared" si="3"/>
        <v>2640</v>
      </c>
      <c r="I7" s="3">
        <f t="shared" si="4"/>
        <v>2200</v>
      </c>
      <c r="J7" s="3">
        <f>1.1*D7*36</f>
        <v>871.2</v>
      </c>
      <c r="K7" s="3">
        <f t="shared" si="6"/>
        <v>10463.200000000001</v>
      </c>
      <c r="L7" s="22">
        <v>996</v>
      </c>
      <c r="M7" s="5">
        <f t="shared" si="7"/>
        <v>10845.333333333332</v>
      </c>
      <c r="N7" s="5">
        <f t="shared" si="8"/>
        <v>-382.13333333333139</v>
      </c>
      <c r="O7" s="33">
        <v>23</v>
      </c>
    </row>
    <row r="8" spans="1:15">
      <c r="A8" s="22" t="s">
        <v>13</v>
      </c>
      <c r="B8" s="22" t="s">
        <v>19</v>
      </c>
      <c r="C8" s="22">
        <v>5.5</v>
      </c>
      <c r="D8" s="38">
        <f t="shared" si="0"/>
        <v>17</v>
      </c>
      <c r="E8" s="3">
        <f t="shared" si="1"/>
        <v>3366</v>
      </c>
      <c r="F8" s="4">
        <v>3.0000000000000001E-3</v>
      </c>
      <c r="G8" s="3">
        <f t="shared" si="2"/>
        <v>680000</v>
      </c>
      <c r="H8" s="3">
        <f t="shared" si="3"/>
        <v>2040</v>
      </c>
      <c r="I8" s="3">
        <f t="shared" si="4"/>
        <v>1700</v>
      </c>
      <c r="J8" s="3">
        <f t="shared" si="5"/>
        <v>1530</v>
      </c>
      <c r="K8" s="3">
        <f t="shared" si="6"/>
        <v>8636</v>
      </c>
      <c r="L8" s="22">
        <v>818</v>
      </c>
      <c r="M8" s="5">
        <f t="shared" si="7"/>
        <v>8907.1111111111095</v>
      </c>
      <c r="N8" s="5">
        <f t="shared" si="8"/>
        <v>-271.11111111110949</v>
      </c>
      <c r="O8" s="33">
        <v>18</v>
      </c>
    </row>
    <row r="9" spans="1:15">
      <c r="A9" s="22" t="s">
        <v>13</v>
      </c>
      <c r="B9" s="22" t="s">
        <v>20</v>
      </c>
      <c r="C9" s="22">
        <v>5.5</v>
      </c>
      <c r="D9" s="38">
        <f t="shared" si="0"/>
        <v>13</v>
      </c>
      <c r="E9" s="3">
        <f t="shared" si="1"/>
        <v>2574</v>
      </c>
      <c r="F9" s="4">
        <v>3.0000000000000001E-3</v>
      </c>
      <c r="G9" s="3">
        <f t="shared" si="2"/>
        <v>520000</v>
      </c>
      <c r="H9" s="3">
        <f t="shared" si="3"/>
        <v>1560</v>
      </c>
      <c r="I9" s="3">
        <f t="shared" si="4"/>
        <v>1300</v>
      </c>
      <c r="J9" s="3">
        <f t="shared" si="5"/>
        <v>1170</v>
      </c>
      <c r="K9" s="3">
        <f t="shared" si="6"/>
        <v>6604</v>
      </c>
      <c r="L9" s="22">
        <v>649</v>
      </c>
      <c r="M9" s="5">
        <f t="shared" si="7"/>
        <v>7066.8888888888878</v>
      </c>
      <c r="N9" s="5">
        <f t="shared" si="8"/>
        <v>-462.88888888888778</v>
      </c>
      <c r="O9" s="33">
        <v>14</v>
      </c>
    </row>
    <row r="10" spans="1:15">
      <c r="A10" s="7" t="s">
        <v>68</v>
      </c>
      <c r="B10" s="8" t="s">
        <v>21</v>
      </c>
      <c r="C10" s="7">
        <v>8.5</v>
      </c>
      <c r="D10" s="38">
        <f t="shared" si="0"/>
        <v>38</v>
      </c>
      <c r="E10" s="9">
        <f t="shared" si="1"/>
        <v>11628</v>
      </c>
      <c r="F10" s="10">
        <v>3.0000000000000001E-3</v>
      </c>
      <c r="G10" s="9">
        <f t="shared" si="2"/>
        <v>1520000</v>
      </c>
      <c r="H10" s="9">
        <f t="shared" si="3"/>
        <v>4560</v>
      </c>
      <c r="I10" s="9">
        <f t="shared" si="4"/>
        <v>3800</v>
      </c>
      <c r="J10" s="9">
        <f t="shared" si="5"/>
        <v>3420</v>
      </c>
      <c r="K10" s="3">
        <f t="shared" si="6"/>
        <v>23408</v>
      </c>
      <c r="L10" s="7">
        <v>2190</v>
      </c>
      <c r="M10" s="5">
        <f t="shared" si="7"/>
        <v>23846.666666666664</v>
      </c>
      <c r="N10" s="5">
        <f t="shared" si="8"/>
        <v>-438.66666666666424</v>
      </c>
      <c r="O10" s="34">
        <v>39</v>
      </c>
    </row>
    <row r="11" spans="1:15">
      <c r="A11" s="22" t="s">
        <v>13</v>
      </c>
      <c r="B11" s="18" t="s">
        <v>22</v>
      </c>
      <c r="C11" s="22">
        <v>6</v>
      </c>
      <c r="D11" s="38">
        <f t="shared" si="0"/>
        <v>28</v>
      </c>
      <c r="E11" s="3">
        <f t="shared" si="1"/>
        <v>6048</v>
      </c>
      <c r="F11" s="4">
        <v>3.0000000000000001E-3</v>
      </c>
      <c r="G11" s="3">
        <f t="shared" si="2"/>
        <v>1120000</v>
      </c>
      <c r="H11" s="3">
        <f t="shared" si="3"/>
        <v>3360</v>
      </c>
      <c r="I11" s="3">
        <f t="shared" si="4"/>
        <v>2800</v>
      </c>
      <c r="J11" s="3">
        <f t="shared" si="5"/>
        <v>2520</v>
      </c>
      <c r="K11" s="3">
        <f t="shared" si="6"/>
        <v>14728</v>
      </c>
      <c r="L11" s="22">
        <v>1400</v>
      </c>
      <c r="M11" s="5">
        <f t="shared" si="7"/>
        <v>15244.444444444442</v>
      </c>
      <c r="N11" s="5">
        <f t="shared" si="8"/>
        <v>-516.44444444444161</v>
      </c>
      <c r="O11" s="33">
        <v>29</v>
      </c>
    </row>
    <row r="12" spans="1:15">
      <c r="A12" s="7" t="s">
        <v>13</v>
      </c>
      <c r="B12" s="8" t="s">
        <v>23</v>
      </c>
      <c r="C12" s="7">
        <v>6.5</v>
      </c>
      <c r="D12" s="38">
        <f t="shared" si="0"/>
        <v>35</v>
      </c>
      <c r="E12" s="9">
        <f t="shared" si="1"/>
        <v>8190</v>
      </c>
      <c r="F12" s="10">
        <v>3.0000000000000001E-3</v>
      </c>
      <c r="G12" s="9">
        <f t="shared" si="2"/>
        <v>1400000</v>
      </c>
      <c r="H12" s="9">
        <f t="shared" si="3"/>
        <v>4200</v>
      </c>
      <c r="I12" s="9">
        <f t="shared" si="4"/>
        <v>3500</v>
      </c>
      <c r="J12" s="9">
        <f t="shared" si="5"/>
        <v>3150</v>
      </c>
      <c r="K12" s="3">
        <f t="shared" si="6"/>
        <v>19040</v>
      </c>
      <c r="L12" s="7">
        <v>1798</v>
      </c>
      <c r="M12" s="5">
        <f t="shared" si="7"/>
        <v>19578.222222222219</v>
      </c>
      <c r="N12" s="5">
        <f t="shared" si="8"/>
        <v>-538.22222222221899</v>
      </c>
      <c r="O12" s="34">
        <v>36</v>
      </c>
    </row>
    <row r="13" spans="1:15">
      <c r="A13" s="7" t="s">
        <v>13</v>
      </c>
      <c r="B13" s="8" t="s">
        <v>24</v>
      </c>
      <c r="C13" s="7">
        <v>6.5</v>
      </c>
      <c r="D13" s="38">
        <f t="shared" si="0"/>
        <v>33</v>
      </c>
      <c r="E13" s="9">
        <f t="shared" si="1"/>
        <v>7722</v>
      </c>
      <c r="F13" s="10">
        <v>3.0000000000000001E-3</v>
      </c>
      <c r="G13" s="9">
        <f t="shared" si="2"/>
        <v>1320000</v>
      </c>
      <c r="H13" s="9">
        <f t="shared" si="3"/>
        <v>3960</v>
      </c>
      <c r="I13" s="9">
        <f t="shared" si="4"/>
        <v>3300</v>
      </c>
      <c r="J13" s="9">
        <f t="shared" si="5"/>
        <v>2970</v>
      </c>
      <c r="K13" s="3">
        <f t="shared" si="6"/>
        <v>17952</v>
      </c>
      <c r="L13" s="7">
        <v>1689</v>
      </c>
      <c r="M13" s="5">
        <f t="shared" si="7"/>
        <v>18391.333333333332</v>
      </c>
      <c r="N13" s="5">
        <f t="shared" si="8"/>
        <v>-439.33333333333212</v>
      </c>
      <c r="O13" s="34">
        <v>34</v>
      </c>
    </row>
    <row r="14" spans="1:15">
      <c r="A14" s="22" t="s">
        <v>13</v>
      </c>
      <c r="B14" s="18" t="s">
        <v>25</v>
      </c>
      <c r="C14" s="22">
        <v>6</v>
      </c>
      <c r="D14" s="38">
        <f t="shared" si="0"/>
        <v>16</v>
      </c>
      <c r="E14" s="3">
        <f t="shared" si="1"/>
        <v>3456</v>
      </c>
      <c r="F14" s="4">
        <v>3.0000000000000001E-3</v>
      </c>
      <c r="G14" s="3">
        <f t="shared" si="2"/>
        <v>640000</v>
      </c>
      <c r="H14" s="3">
        <f t="shared" si="3"/>
        <v>1920</v>
      </c>
      <c r="I14" s="3">
        <f t="shared" si="4"/>
        <v>1600</v>
      </c>
      <c r="J14" s="3">
        <f t="shared" si="5"/>
        <v>1440</v>
      </c>
      <c r="K14" s="3">
        <f t="shared" si="6"/>
        <v>8416</v>
      </c>
      <c r="L14" s="22">
        <v>796</v>
      </c>
      <c r="M14" s="5">
        <f t="shared" si="7"/>
        <v>8667.5555555555547</v>
      </c>
      <c r="N14" s="5">
        <f t="shared" si="8"/>
        <v>-251.55555555555475</v>
      </c>
      <c r="O14" s="34">
        <v>17</v>
      </c>
    </row>
    <row r="15" spans="1:15">
      <c r="A15" s="22" t="s">
        <v>13</v>
      </c>
      <c r="B15" s="18" t="s">
        <v>26</v>
      </c>
      <c r="C15" s="22">
        <v>6.5</v>
      </c>
      <c r="D15" s="38">
        <f t="shared" si="0"/>
        <v>18</v>
      </c>
      <c r="E15" s="3">
        <f t="shared" si="1"/>
        <v>4212</v>
      </c>
      <c r="F15" s="4">
        <v>3.0000000000000001E-3</v>
      </c>
      <c r="G15" s="3">
        <f t="shared" si="2"/>
        <v>720000</v>
      </c>
      <c r="H15" s="3">
        <f t="shared" si="3"/>
        <v>2160</v>
      </c>
      <c r="I15" s="3">
        <f t="shared" si="4"/>
        <v>1800</v>
      </c>
      <c r="J15" s="3">
        <f t="shared" si="5"/>
        <v>1620</v>
      </c>
      <c r="K15" s="3">
        <f t="shared" si="6"/>
        <v>9792</v>
      </c>
      <c r="L15" s="22">
        <v>929</v>
      </c>
      <c r="M15" s="5">
        <f t="shared" si="7"/>
        <v>10115.777777777777</v>
      </c>
      <c r="N15" s="5">
        <f t="shared" si="8"/>
        <v>-323.77777777777737</v>
      </c>
      <c r="O15" s="34">
        <v>19</v>
      </c>
    </row>
    <row r="16" spans="1:15">
      <c r="A16" s="22" t="s">
        <v>13</v>
      </c>
      <c r="B16" s="18" t="s">
        <v>27</v>
      </c>
      <c r="C16" s="22">
        <v>6.5</v>
      </c>
      <c r="D16" s="38">
        <f t="shared" si="0"/>
        <v>12</v>
      </c>
      <c r="E16" s="3">
        <f t="shared" si="1"/>
        <v>2808</v>
      </c>
      <c r="F16" s="4">
        <v>3.0000000000000001E-3</v>
      </c>
      <c r="G16" s="3">
        <f t="shared" si="2"/>
        <v>480000</v>
      </c>
      <c r="H16" s="3">
        <f t="shared" si="3"/>
        <v>1440</v>
      </c>
      <c r="I16" s="3">
        <f t="shared" si="4"/>
        <v>1200</v>
      </c>
      <c r="J16" s="3">
        <f t="shared" si="5"/>
        <v>1080</v>
      </c>
      <c r="K16" s="3">
        <f t="shared" si="6"/>
        <v>6528</v>
      </c>
      <c r="L16" s="22">
        <v>611</v>
      </c>
      <c r="M16" s="5">
        <f t="shared" si="7"/>
        <v>6653.1111111111104</v>
      </c>
      <c r="N16" s="5">
        <f t="shared" si="8"/>
        <v>-125.1111111111104</v>
      </c>
      <c r="O16" s="34">
        <v>13</v>
      </c>
    </row>
    <row r="17" spans="1:15">
      <c r="A17" s="22" t="s">
        <v>13</v>
      </c>
      <c r="B17" s="18" t="s">
        <v>28</v>
      </c>
      <c r="C17" s="22">
        <v>6.5</v>
      </c>
      <c r="D17" s="38">
        <f t="shared" si="0"/>
        <v>24</v>
      </c>
      <c r="E17" s="3">
        <f t="shared" si="1"/>
        <v>5616</v>
      </c>
      <c r="F17" s="4">
        <v>3.0000000000000001E-3</v>
      </c>
      <c r="G17" s="3">
        <f t="shared" si="2"/>
        <v>960000</v>
      </c>
      <c r="H17" s="3">
        <f t="shared" si="3"/>
        <v>2880</v>
      </c>
      <c r="I17" s="3">
        <f t="shared" si="4"/>
        <v>2400</v>
      </c>
      <c r="J17" s="3">
        <f t="shared" si="5"/>
        <v>2160</v>
      </c>
      <c r="K17" s="3">
        <f t="shared" si="6"/>
        <v>13056</v>
      </c>
      <c r="L17" s="22">
        <v>1212</v>
      </c>
      <c r="M17" s="5">
        <f t="shared" si="7"/>
        <v>13197.333333333332</v>
      </c>
      <c r="N17" s="5">
        <f t="shared" si="8"/>
        <v>-141.33333333333212</v>
      </c>
      <c r="O17" s="34">
        <v>25</v>
      </c>
    </row>
    <row r="18" spans="1:15">
      <c r="A18" s="22" t="s">
        <v>13</v>
      </c>
      <c r="B18" s="18" t="s">
        <v>29</v>
      </c>
      <c r="C18" s="22">
        <v>6</v>
      </c>
      <c r="D18" s="38">
        <f t="shared" si="0"/>
        <v>29</v>
      </c>
      <c r="E18" s="3">
        <f t="shared" si="1"/>
        <v>6264</v>
      </c>
      <c r="F18" s="4">
        <v>3.0000000000000001E-3</v>
      </c>
      <c r="G18" s="3">
        <f t="shared" si="2"/>
        <v>1160000</v>
      </c>
      <c r="H18" s="3">
        <f t="shared" si="3"/>
        <v>3480</v>
      </c>
      <c r="I18" s="3">
        <f t="shared" si="4"/>
        <v>2900</v>
      </c>
      <c r="J18" s="3">
        <f t="shared" si="5"/>
        <v>2610</v>
      </c>
      <c r="K18" s="3">
        <f t="shared" si="6"/>
        <v>15254</v>
      </c>
      <c r="L18" s="22">
        <v>1438</v>
      </c>
      <c r="M18" s="5">
        <f t="shared" si="7"/>
        <v>15658.222222222221</v>
      </c>
      <c r="N18" s="5">
        <f t="shared" si="8"/>
        <v>-404.22222222222081</v>
      </c>
      <c r="O18" s="34">
        <v>30</v>
      </c>
    </row>
    <row r="19" spans="1:15">
      <c r="A19" s="22" t="s">
        <v>13</v>
      </c>
      <c r="B19" s="18" t="s">
        <v>30</v>
      </c>
      <c r="C19" s="22">
        <v>6</v>
      </c>
      <c r="D19" s="38">
        <f t="shared" si="0"/>
        <v>18</v>
      </c>
      <c r="E19" s="3">
        <f t="shared" si="1"/>
        <v>3888</v>
      </c>
      <c r="F19" s="4">
        <v>3.0000000000000001E-3</v>
      </c>
      <c r="G19" s="3">
        <f t="shared" si="2"/>
        <v>720000</v>
      </c>
      <c r="H19" s="3">
        <f t="shared" si="3"/>
        <v>2160</v>
      </c>
      <c r="I19" s="3">
        <f t="shared" si="4"/>
        <v>1800</v>
      </c>
      <c r="J19" s="3">
        <f t="shared" si="5"/>
        <v>1620</v>
      </c>
      <c r="K19" s="3">
        <f t="shared" si="6"/>
        <v>9468</v>
      </c>
      <c r="L19" s="22">
        <v>882</v>
      </c>
      <c r="M19" s="5">
        <f t="shared" si="7"/>
        <v>9603.9999999999982</v>
      </c>
      <c r="N19" s="5">
        <f t="shared" si="8"/>
        <v>-135.99999999999818</v>
      </c>
      <c r="O19" s="34">
        <v>19</v>
      </c>
    </row>
    <row r="20" spans="1:15">
      <c r="A20" s="22" t="s">
        <v>13</v>
      </c>
      <c r="B20" s="18" t="s">
        <v>31</v>
      </c>
      <c r="C20" s="22">
        <v>6</v>
      </c>
      <c r="D20" s="38">
        <f t="shared" si="0"/>
        <v>13</v>
      </c>
      <c r="E20" s="3">
        <f t="shared" si="1"/>
        <v>2808</v>
      </c>
      <c r="F20" s="4">
        <v>3.0000000000000001E-3</v>
      </c>
      <c r="G20" s="3">
        <f t="shared" si="2"/>
        <v>520000</v>
      </c>
      <c r="H20" s="3">
        <f t="shared" si="3"/>
        <v>1560</v>
      </c>
      <c r="I20" s="3">
        <f t="shared" si="4"/>
        <v>1300</v>
      </c>
      <c r="J20" s="3">
        <f t="shared" si="5"/>
        <v>1170</v>
      </c>
      <c r="K20" s="3">
        <f t="shared" si="6"/>
        <v>6838</v>
      </c>
      <c r="L20" s="22">
        <v>663</v>
      </c>
      <c r="M20" s="5">
        <f t="shared" si="7"/>
        <v>7219.3333333333321</v>
      </c>
      <c r="N20" s="5">
        <f t="shared" si="8"/>
        <v>-381.33333333333212</v>
      </c>
      <c r="O20" s="34">
        <v>14</v>
      </c>
    </row>
    <row r="21" spans="1:15">
      <c r="A21" s="7" t="s">
        <v>13</v>
      </c>
      <c r="B21" s="8" t="s">
        <v>32</v>
      </c>
      <c r="C21" s="7">
        <v>6.5</v>
      </c>
      <c r="D21" s="38">
        <f t="shared" si="0"/>
        <v>9</v>
      </c>
      <c r="E21" s="9">
        <f t="shared" si="1"/>
        <v>2106</v>
      </c>
      <c r="F21" s="10">
        <v>3.0000000000000001E-3</v>
      </c>
      <c r="G21" s="9">
        <f t="shared" si="2"/>
        <v>360000</v>
      </c>
      <c r="H21" s="9">
        <f t="shared" si="3"/>
        <v>1080</v>
      </c>
      <c r="I21" s="9">
        <f t="shared" si="4"/>
        <v>900</v>
      </c>
      <c r="J21" s="9">
        <f t="shared" si="5"/>
        <v>810</v>
      </c>
      <c r="K21" s="3">
        <f t="shared" si="6"/>
        <v>4896</v>
      </c>
      <c r="L21" s="7">
        <v>464</v>
      </c>
      <c r="M21" s="5">
        <f t="shared" si="7"/>
        <v>5052.4444444444434</v>
      </c>
      <c r="N21" s="5">
        <f t="shared" si="8"/>
        <v>-156.44444444444343</v>
      </c>
      <c r="O21" s="34">
        <v>10</v>
      </c>
    </row>
    <row r="22" spans="1:15">
      <c r="A22" s="22" t="s">
        <v>13</v>
      </c>
      <c r="B22" s="18" t="s">
        <v>33</v>
      </c>
      <c r="C22" s="22">
        <v>5</v>
      </c>
      <c r="D22" s="38">
        <f t="shared" si="0"/>
        <v>76</v>
      </c>
      <c r="E22" s="3">
        <f t="shared" si="1"/>
        <v>13680</v>
      </c>
      <c r="F22" s="4">
        <v>3.0000000000000001E-3</v>
      </c>
      <c r="G22" s="3">
        <f t="shared" si="2"/>
        <v>3040000</v>
      </c>
      <c r="H22" s="3">
        <f t="shared" si="3"/>
        <v>9120</v>
      </c>
      <c r="I22" s="3">
        <f t="shared" si="4"/>
        <v>7600</v>
      </c>
      <c r="J22" s="3">
        <f t="shared" si="5"/>
        <v>6840</v>
      </c>
      <c r="K22" s="3">
        <f t="shared" si="6"/>
        <v>37240</v>
      </c>
      <c r="L22" s="22">
        <v>3436</v>
      </c>
      <c r="M22" s="5">
        <f t="shared" si="7"/>
        <v>37414.222222222219</v>
      </c>
      <c r="N22" s="5">
        <f t="shared" si="8"/>
        <v>-174.22222222221899</v>
      </c>
      <c r="O22" s="34">
        <v>77</v>
      </c>
    </row>
    <row r="23" spans="1:15">
      <c r="A23" s="22" t="s">
        <v>13</v>
      </c>
      <c r="B23" s="18" t="s">
        <v>34</v>
      </c>
      <c r="C23" s="22">
        <v>6.5</v>
      </c>
      <c r="D23" s="38">
        <f t="shared" si="0"/>
        <v>57</v>
      </c>
      <c r="E23" s="3">
        <f t="shared" si="1"/>
        <v>13338</v>
      </c>
      <c r="F23" s="4">
        <v>3.0000000000000001E-3</v>
      </c>
      <c r="G23" s="3">
        <f t="shared" si="2"/>
        <v>2280000</v>
      </c>
      <c r="H23" s="3">
        <f t="shared" si="3"/>
        <v>6840</v>
      </c>
      <c r="I23" s="3">
        <f t="shared" si="4"/>
        <v>5700</v>
      </c>
      <c r="J23" s="3">
        <f t="shared" si="5"/>
        <v>5130</v>
      </c>
      <c r="K23" s="3">
        <f t="shared" si="6"/>
        <v>31008</v>
      </c>
      <c r="L23" s="22">
        <v>2894</v>
      </c>
      <c r="M23" s="5">
        <f t="shared" si="7"/>
        <v>31512.444444444442</v>
      </c>
      <c r="N23" s="5">
        <f t="shared" si="8"/>
        <v>-504.44444444444161</v>
      </c>
      <c r="O23" s="34">
        <v>58</v>
      </c>
    </row>
    <row r="24" spans="1:15">
      <c r="A24" s="22" t="s">
        <v>13</v>
      </c>
      <c r="B24" s="18" t="s">
        <v>35</v>
      </c>
      <c r="C24" s="22">
        <v>5</v>
      </c>
      <c r="D24" s="38">
        <f t="shared" si="0"/>
        <v>51</v>
      </c>
      <c r="E24" s="3">
        <f t="shared" si="1"/>
        <v>9180</v>
      </c>
      <c r="F24" s="4">
        <v>3.0000000000000001E-3</v>
      </c>
      <c r="G24" s="3">
        <f t="shared" si="2"/>
        <v>2040000</v>
      </c>
      <c r="H24" s="3">
        <f t="shared" si="3"/>
        <v>6120</v>
      </c>
      <c r="I24" s="3">
        <f t="shared" si="4"/>
        <v>5100</v>
      </c>
      <c r="J24" s="3">
        <f t="shared" si="5"/>
        <v>4590</v>
      </c>
      <c r="K24" s="3">
        <f t="shared" si="6"/>
        <v>24990</v>
      </c>
      <c r="L24" s="22">
        <v>2330</v>
      </c>
      <c r="M24" s="5">
        <f t="shared" si="7"/>
        <v>25371.111111111109</v>
      </c>
      <c r="N24" s="5">
        <f t="shared" si="8"/>
        <v>-381.11111111110949</v>
      </c>
      <c r="O24" s="34">
        <v>52</v>
      </c>
    </row>
    <row r="25" spans="1:15">
      <c r="A25" s="22" t="s">
        <v>13</v>
      </c>
      <c r="B25" s="6" t="s">
        <v>36</v>
      </c>
      <c r="C25" s="22">
        <v>6</v>
      </c>
      <c r="D25" s="38">
        <f t="shared" si="0"/>
        <v>34</v>
      </c>
      <c r="E25" s="3">
        <f t="shared" si="1"/>
        <v>7344</v>
      </c>
      <c r="F25" s="4">
        <v>3.0000000000000001E-3</v>
      </c>
      <c r="G25" s="3">
        <f t="shared" si="2"/>
        <v>1360000</v>
      </c>
      <c r="H25" s="3">
        <f t="shared" si="3"/>
        <v>4080</v>
      </c>
      <c r="I25" s="3">
        <f t="shared" si="4"/>
        <v>3400</v>
      </c>
      <c r="J25" s="3">
        <f t="shared" si="5"/>
        <v>3060</v>
      </c>
      <c r="K25" s="3">
        <f t="shared" si="6"/>
        <v>17884</v>
      </c>
      <c r="L25" s="22">
        <v>1667</v>
      </c>
      <c r="M25" s="5">
        <f t="shared" si="7"/>
        <v>18151.777777777774</v>
      </c>
      <c r="N25" s="5">
        <f t="shared" si="8"/>
        <v>-267.77777777777374</v>
      </c>
      <c r="O25" s="34">
        <v>35</v>
      </c>
    </row>
    <row r="26" spans="1:15">
      <c r="A26" s="22" t="s">
        <v>13</v>
      </c>
      <c r="B26" s="18" t="s">
        <v>37</v>
      </c>
      <c r="C26" s="22">
        <v>6</v>
      </c>
      <c r="D26" s="38">
        <f t="shared" si="0"/>
        <v>18</v>
      </c>
      <c r="E26" s="3">
        <f t="shared" si="1"/>
        <v>3888</v>
      </c>
      <c r="F26" s="4">
        <v>3.0000000000000001E-3</v>
      </c>
      <c r="G26" s="3">
        <f t="shared" si="2"/>
        <v>720000</v>
      </c>
      <c r="H26" s="3">
        <f t="shared" si="3"/>
        <v>2160</v>
      </c>
      <c r="I26" s="3">
        <f t="shared" si="4"/>
        <v>1800</v>
      </c>
      <c r="J26" s="3">
        <f t="shared" si="5"/>
        <v>1620</v>
      </c>
      <c r="K26" s="3">
        <f t="shared" si="6"/>
        <v>9468</v>
      </c>
      <c r="L26" s="22">
        <v>894</v>
      </c>
      <c r="M26" s="5">
        <f t="shared" si="7"/>
        <v>9734.6666666666661</v>
      </c>
      <c r="N26" s="5">
        <f t="shared" si="8"/>
        <v>-266.66666666666606</v>
      </c>
      <c r="O26" s="34">
        <v>19</v>
      </c>
    </row>
    <row r="27" spans="1:15">
      <c r="A27" s="7" t="s">
        <v>13</v>
      </c>
      <c r="B27" s="8" t="s">
        <v>38</v>
      </c>
      <c r="C27" s="7">
        <v>6</v>
      </c>
      <c r="D27" s="38">
        <f t="shared" si="0"/>
        <v>13</v>
      </c>
      <c r="E27" s="9">
        <f t="shared" si="1"/>
        <v>2808</v>
      </c>
      <c r="F27" s="10">
        <v>3.0000000000000001E-3</v>
      </c>
      <c r="G27" s="9">
        <f t="shared" si="2"/>
        <v>520000</v>
      </c>
      <c r="H27" s="9">
        <f t="shared" si="3"/>
        <v>1560</v>
      </c>
      <c r="I27" s="9">
        <f t="shared" si="4"/>
        <v>1300</v>
      </c>
      <c r="J27" s="9">
        <f t="shared" si="5"/>
        <v>1170</v>
      </c>
      <c r="K27" s="3">
        <f t="shared" si="6"/>
        <v>6838</v>
      </c>
      <c r="L27" s="7">
        <v>657</v>
      </c>
      <c r="M27" s="13">
        <f t="shared" si="7"/>
        <v>7153.9999999999991</v>
      </c>
      <c r="N27" s="13">
        <f t="shared" si="8"/>
        <v>-315.99999999999909</v>
      </c>
      <c r="O27" s="34">
        <v>14</v>
      </c>
    </row>
    <row r="28" spans="1:15">
      <c r="A28" s="22" t="s">
        <v>13</v>
      </c>
      <c r="B28" s="18" t="s">
        <v>39</v>
      </c>
      <c r="C28" s="22">
        <v>6</v>
      </c>
      <c r="D28" s="38">
        <f t="shared" si="0"/>
        <v>15</v>
      </c>
      <c r="E28" s="3">
        <f t="shared" si="1"/>
        <v>3240</v>
      </c>
      <c r="F28" s="4">
        <v>3.0000000000000001E-3</v>
      </c>
      <c r="G28" s="3">
        <f t="shared" si="2"/>
        <v>600000</v>
      </c>
      <c r="H28" s="3">
        <f t="shared" si="3"/>
        <v>1800</v>
      </c>
      <c r="I28" s="3">
        <f t="shared" si="4"/>
        <v>1500</v>
      </c>
      <c r="J28" s="3">
        <f t="shared" si="5"/>
        <v>1350</v>
      </c>
      <c r="K28" s="3">
        <f t="shared" si="6"/>
        <v>7890</v>
      </c>
      <c r="L28" s="22">
        <v>759</v>
      </c>
      <c r="M28" s="5">
        <f t="shared" si="7"/>
        <v>8264.6666666666661</v>
      </c>
      <c r="N28" s="5">
        <f t="shared" si="8"/>
        <v>-374.66666666666606</v>
      </c>
      <c r="O28" s="34">
        <v>16</v>
      </c>
    </row>
    <row r="29" spans="1:15">
      <c r="A29" s="22" t="s">
        <v>13</v>
      </c>
      <c r="B29" s="18" t="s">
        <v>40</v>
      </c>
      <c r="C29" s="22">
        <v>6</v>
      </c>
      <c r="D29" s="38">
        <f t="shared" si="0"/>
        <v>11</v>
      </c>
      <c r="E29" s="3">
        <f t="shared" si="1"/>
        <v>2376</v>
      </c>
      <c r="F29" s="4">
        <v>3.0000000000000001E-3</v>
      </c>
      <c r="G29" s="3">
        <f t="shared" si="2"/>
        <v>440000</v>
      </c>
      <c r="H29" s="3">
        <f t="shared" si="3"/>
        <v>1320</v>
      </c>
      <c r="I29" s="3">
        <f t="shared" si="4"/>
        <v>1100</v>
      </c>
      <c r="J29" s="3">
        <f t="shared" si="5"/>
        <v>990</v>
      </c>
      <c r="K29" s="3">
        <f t="shared" si="6"/>
        <v>5786</v>
      </c>
      <c r="L29" s="22">
        <v>577</v>
      </c>
      <c r="M29" s="5">
        <f t="shared" si="7"/>
        <v>6282.8888888888878</v>
      </c>
      <c r="N29" s="5">
        <f t="shared" si="8"/>
        <v>-496.88888888888778</v>
      </c>
      <c r="O29" s="34">
        <v>12</v>
      </c>
    </row>
    <row r="30" spans="1:15">
      <c r="A30" s="22" t="s">
        <v>13</v>
      </c>
      <c r="B30" s="18" t="s">
        <v>41</v>
      </c>
      <c r="C30" s="22">
        <v>6</v>
      </c>
      <c r="D30" s="38">
        <f t="shared" si="0"/>
        <v>56</v>
      </c>
      <c r="E30" s="3">
        <f t="shared" si="1"/>
        <v>12096</v>
      </c>
      <c r="F30" s="4">
        <v>3.0000000000000001E-3</v>
      </c>
      <c r="G30" s="3">
        <f t="shared" si="2"/>
        <v>2240000</v>
      </c>
      <c r="H30" s="3">
        <f t="shared" si="3"/>
        <v>6720</v>
      </c>
      <c r="I30" s="3">
        <f t="shared" si="4"/>
        <v>5600</v>
      </c>
      <c r="J30" s="3">
        <f t="shared" si="5"/>
        <v>5040</v>
      </c>
      <c r="K30" s="3">
        <f t="shared" si="6"/>
        <v>29456</v>
      </c>
      <c r="L30" s="22">
        <v>2749</v>
      </c>
      <c r="M30" s="5">
        <f t="shared" si="7"/>
        <v>29933.555555555551</v>
      </c>
      <c r="N30" s="5">
        <f t="shared" si="8"/>
        <v>-477.55555555555111</v>
      </c>
      <c r="O30" s="34">
        <v>57</v>
      </c>
    </row>
    <row r="31" spans="1:15">
      <c r="A31" s="22" t="s">
        <v>13</v>
      </c>
      <c r="B31" s="18" t="s">
        <v>42</v>
      </c>
      <c r="C31" s="22">
        <v>5</v>
      </c>
      <c r="D31" s="38">
        <f t="shared" si="0"/>
        <v>58</v>
      </c>
      <c r="E31" s="3">
        <f t="shared" si="1"/>
        <v>10440</v>
      </c>
      <c r="F31" s="4">
        <v>3.0000000000000001E-3</v>
      </c>
      <c r="G31" s="3">
        <f t="shared" si="2"/>
        <v>2320000</v>
      </c>
      <c r="H31" s="3">
        <f t="shared" si="3"/>
        <v>6960</v>
      </c>
      <c r="I31" s="3">
        <f t="shared" si="4"/>
        <v>5800</v>
      </c>
      <c r="J31" s="3">
        <f t="shared" si="5"/>
        <v>5220</v>
      </c>
      <c r="K31" s="3">
        <f t="shared" si="6"/>
        <v>28420</v>
      </c>
      <c r="L31" s="22">
        <v>2639</v>
      </c>
      <c r="M31" s="5">
        <f t="shared" si="7"/>
        <v>28735.777777777774</v>
      </c>
      <c r="N31" s="5">
        <f t="shared" si="8"/>
        <v>-315.77777777777374</v>
      </c>
      <c r="O31" s="34">
        <v>59</v>
      </c>
    </row>
    <row r="32" spans="1:15">
      <c r="A32" s="7" t="s">
        <v>13</v>
      </c>
      <c r="B32" s="8" t="s">
        <v>43</v>
      </c>
      <c r="C32" s="7">
        <v>7.5</v>
      </c>
      <c r="D32" s="38">
        <f t="shared" si="0"/>
        <v>42</v>
      </c>
      <c r="E32" s="9">
        <f t="shared" si="1"/>
        <v>11340</v>
      </c>
      <c r="F32" s="10">
        <v>3.0000000000000001E-3</v>
      </c>
      <c r="G32" s="9">
        <f t="shared" si="2"/>
        <v>1680000</v>
      </c>
      <c r="H32" s="9">
        <f t="shared" si="3"/>
        <v>5040</v>
      </c>
      <c r="I32" s="9">
        <f t="shared" si="4"/>
        <v>4200</v>
      </c>
      <c r="J32" s="12">
        <f>3.5*D32*36</f>
        <v>5292</v>
      </c>
      <c r="K32" s="3">
        <f t="shared" si="6"/>
        <v>25872</v>
      </c>
      <c r="L32" s="7">
        <v>2395</v>
      </c>
      <c r="M32" s="5">
        <f t="shared" si="7"/>
        <v>26078.888888888887</v>
      </c>
      <c r="N32" s="5">
        <f t="shared" si="8"/>
        <v>-206.88888888888687</v>
      </c>
      <c r="O32" s="34">
        <v>43</v>
      </c>
    </row>
    <row r="33" spans="1:15">
      <c r="A33" s="7" t="s">
        <v>13</v>
      </c>
      <c r="B33" s="8" t="s">
        <v>44</v>
      </c>
      <c r="C33" s="7">
        <v>7.5</v>
      </c>
      <c r="D33" s="38">
        <f t="shared" si="0"/>
        <v>39</v>
      </c>
      <c r="E33" s="9">
        <f>C33*D33*36</f>
        <v>10530</v>
      </c>
      <c r="F33" s="10">
        <v>3.0000000000000001E-3</v>
      </c>
      <c r="G33" s="9">
        <f>40000*D33</f>
        <v>1560000</v>
      </c>
      <c r="H33" s="9">
        <f>G33*F33</f>
        <v>4680</v>
      </c>
      <c r="I33" s="9">
        <f>100*D33</f>
        <v>3900</v>
      </c>
      <c r="J33" s="12">
        <f>3.5*D33*36</f>
        <v>4914</v>
      </c>
      <c r="K33" s="3">
        <f t="shared" si="6"/>
        <v>24024</v>
      </c>
      <c r="L33" s="7">
        <v>2229</v>
      </c>
      <c r="M33" s="16">
        <f>700/45*0.7*L33</f>
        <v>24271.333333333328</v>
      </c>
      <c r="N33" s="36">
        <f>K33-M33</f>
        <v>-247.33333333332848</v>
      </c>
      <c r="O33" s="34">
        <v>40</v>
      </c>
    </row>
    <row r="34" spans="1:15">
      <c r="A34" s="15" t="s">
        <v>54</v>
      </c>
      <c r="B34" s="15" t="s">
        <v>55</v>
      </c>
      <c r="C34" s="15">
        <v>6</v>
      </c>
      <c r="D34" s="38">
        <f t="shared" si="0"/>
        <v>40</v>
      </c>
      <c r="E34" s="15">
        <f>C34*D34*36</f>
        <v>8640</v>
      </c>
      <c r="F34" s="10">
        <v>3.0000000000000001E-3</v>
      </c>
      <c r="G34" s="15">
        <f>40000*D34</f>
        <v>1600000</v>
      </c>
      <c r="H34" s="9">
        <f>G34*F34</f>
        <v>4800</v>
      </c>
      <c r="I34" s="15">
        <f>100*D34</f>
        <v>4000</v>
      </c>
      <c r="J34" s="15">
        <f>2.5*D34*36</f>
        <v>3600</v>
      </c>
      <c r="K34" s="3">
        <f t="shared" si="6"/>
        <v>21040</v>
      </c>
      <c r="L34" s="15">
        <v>1970</v>
      </c>
      <c r="M34" s="15">
        <f>700/45*0.7*L34</f>
        <v>21451.111111111109</v>
      </c>
      <c r="N34" s="15">
        <f>K34-M34</f>
        <v>-411.11111111110949</v>
      </c>
      <c r="O34" s="34">
        <v>41</v>
      </c>
    </row>
  </sheetData>
  <mergeCells count="1">
    <mergeCell ref="A1:O1"/>
  </mergeCells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C7"/>
  <sheetViews>
    <sheetView workbookViewId="0">
      <selection activeCell="B3" sqref="B3"/>
    </sheetView>
  </sheetViews>
  <sheetFormatPr defaultRowHeight="13.5"/>
  <cols>
    <col min="1" max="1" width="10.875" style="32" customWidth="1"/>
    <col min="2" max="2" width="12.5" customWidth="1"/>
    <col min="3" max="3" width="33" customWidth="1"/>
  </cols>
  <sheetData>
    <row r="1" spans="1:3">
      <c r="A1" s="37" t="s">
        <v>69</v>
      </c>
      <c r="B1" s="33" t="s">
        <v>70</v>
      </c>
    </row>
    <row r="2" spans="1:3">
      <c r="A2" s="37">
        <v>5</v>
      </c>
      <c r="B2" s="33" t="s">
        <v>71</v>
      </c>
    </row>
    <row r="3" spans="1:3">
      <c r="A3" s="37">
        <v>5.5</v>
      </c>
      <c r="B3" s="33" t="s">
        <v>72</v>
      </c>
    </row>
    <row r="4" spans="1:3">
      <c r="A4" s="37">
        <v>6</v>
      </c>
      <c r="B4" s="33" t="s">
        <v>73</v>
      </c>
    </row>
    <row r="5" spans="1:3">
      <c r="A5" s="37">
        <v>6.5</v>
      </c>
      <c r="B5" s="33" t="s">
        <v>74</v>
      </c>
    </row>
    <row r="6" spans="1:3">
      <c r="A6" s="37">
        <v>7.5</v>
      </c>
      <c r="B6" s="33" t="s">
        <v>75</v>
      </c>
      <c r="C6" t="s">
        <v>76</v>
      </c>
    </row>
    <row r="7" spans="1:3">
      <c r="A7" s="37">
        <v>8.5</v>
      </c>
      <c r="B7" s="33" t="s">
        <v>75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Y125"/>
  <sheetViews>
    <sheetView tabSelected="1" topLeftCell="K1" workbookViewId="0">
      <pane ySplit="2" topLeftCell="A3" activePane="bottomLeft" state="frozen"/>
      <selection pane="bottomLeft" activeCell="X90" sqref="X90"/>
    </sheetView>
  </sheetViews>
  <sheetFormatPr defaultRowHeight="13.5"/>
  <cols>
    <col min="1" max="1" width="7.5" style="43" customWidth="1"/>
    <col min="2" max="2" width="9" style="43" customWidth="1"/>
    <col min="3" max="3" width="9" style="43"/>
    <col min="4" max="4" width="15.875" style="43" customWidth="1"/>
    <col min="5" max="5" width="12.625" style="43" customWidth="1"/>
    <col min="6" max="6" width="11.625" style="43" customWidth="1"/>
    <col min="7" max="7" width="15.25" style="43" customWidth="1"/>
    <col min="8" max="8" width="13" style="43" customWidth="1"/>
    <col min="9" max="11" width="12.625" style="43" customWidth="1"/>
    <col min="12" max="12" width="10.25" style="43" customWidth="1"/>
    <col min="13" max="18" width="9" style="43"/>
    <col min="19" max="19" width="9.5" style="45" bestFit="1" customWidth="1"/>
    <col min="20" max="21" width="9.5" style="63" customWidth="1"/>
    <col min="22" max="22" width="9" style="63"/>
    <col min="23" max="23" width="9" style="72"/>
    <col min="24" max="24" width="10.875" style="43" customWidth="1"/>
    <col min="25" max="25" width="12.625" style="43" customWidth="1"/>
    <col min="26" max="16384" width="9" style="43"/>
  </cols>
  <sheetData>
    <row r="1" spans="1:25" ht="13.5" customHeight="1">
      <c r="A1" s="15"/>
      <c r="B1" s="81" t="s">
        <v>77</v>
      </c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82"/>
      <c r="X1" s="82"/>
      <c r="Y1" s="83"/>
    </row>
    <row r="2" spans="1:25" ht="40.5">
      <c r="A2" s="7" t="s">
        <v>110</v>
      </c>
      <c r="B2" s="7" t="s">
        <v>0</v>
      </c>
      <c r="C2" s="7" t="s">
        <v>1</v>
      </c>
      <c r="D2" s="7" t="s">
        <v>121</v>
      </c>
      <c r="E2" s="7" t="s">
        <v>128</v>
      </c>
      <c r="F2" s="7" t="s">
        <v>2</v>
      </c>
      <c r="G2" s="7" t="s">
        <v>158</v>
      </c>
      <c r="H2" s="7" t="s">
        <v>159</v>
      </c>
      <c r="I2" s="7" t="s">
        <v>508</v>
      </c>
      <c r="J2" s="7" t="s">
        <v>235</v>
      </c>
      <c r="K2" s="7" t="s">
        <v>236</v>
      </c>
      <c r="L2" s="1" t="s">
        <v>3</v>
      </c>
      <c r="M2" s="7" t="s">
        <v>509</v>
      </c>
      <c r="N2" s="7" t="s">
        <v>5</v>
      </c>
      <c r="O2" s="7" t="s">
        <v>6</v>
      </c>
      <c r="P2" s="7" t="s">
        <v>7</v>
      </c>
      <c r="Q2" s="7" t="s">
        <v>233</v>
      </c>
      <c r="R2" s="7" t="s">
        <v>234</v>
      </c>
      <c r="S2" s="40" t="s">
        <v>9</v>
      </c>
      <c r="T2" s="62" t="s">
        <v>237</v>
      </c>
      <c r="U2" s="62" t="s">
        <v>238</v>
      </c>
      <c r="V2" s="62" t="s">
        <v>239</v>
      </c>
      <c r="W2" s="71" t="s">
        <v>240</v>
      </c>
      <c r="X2" s="44" t="s">
        <v>510</v>
      </c>
      <c r="Y2" s="7" t="s">
        <v>12</v>
      </c>
    </row>
    <row r="3" spans="1:25">
      <c r="A3" s="15">
        <v>1</v>
      </c>
      <c r="B3" s="7" t="s">
        <v>13</v>
      </c>
      <c r="C3" s="7" t="s">
        <v>14</v>
      </c>
      <c r="D3" s="7" t="s">
        <v>122</v>
      </c>
      <c r="E3" s="7">
        <v>10.3</v>
      </c>
      <c r="F3" s="7">
        <v>5</v>
      </c>
      <c r="G3" s="7">
        <v>2.5</v>
      </c>
      <c r="H3" s="7">
        <v>1.1000000000000001</v>
      </c>
      <c r="I3" s="7">
        <v>60</v>
      </c>
      <c r="J3" s="7">
        <f>I3*40</f>
        <v>2400</v>
      </c>
      <c r="K3" s="7">
        <f>I3*36</f>
        <v>2160</v>
      </c>
      <c r="L3" s="9">
        <f>IF(K3&lt;100,K3*E3,(K3*F3))</f>
        <v>10800</v>
      </c>
      <c r="M3" s="10">
        <v>3.0000000000000001E-3</v>
      </c>
      <c r="N3" s="9">
        <f t="shared" ref="N3:N34" si="0">40000*I3</f>
        <v>2400000</v>
      </c>
      <c r="O3" s="9">
        <f>N3*M3</f>
        <v>7200</v>
      </c>
      <c r="P3" s="9">
        <f t="shared" ref="P3:P34" si="1">100*I3</f>
        <v>6000</v>
      </c>
      <c r="Q3" s="9">
        <f t="shared" ref="Q3:Q34" si="2">G3*I3*36</f>
        <v>5400</v>
      </c>
      <c r="R3" s="9"/>
      <c r="S3" s="41">
        <f>J3+L3+O3+P3+Q3</f>
        <v>31800</v>
      </c>
      <c r="T3" s="62">
        <v>60</v>
      </c>
      <c r="U3" s="62">
        <v>1106</v>
      </c>
      <c r="V3" s="62">
        <f>T3+U3</f>
        <v>1166</v>
      </c>
      <c r="W3" s="71">
        <f>IF(V3&lt;=500,价格表!$C$2,IF(AND(V3&gt;500,V3&lt;=1000),价格表!$C$3,IF(AND(V3&gt;1000,V3&lt;=2000),价格表!$C$4,IF(V3&gt;2000,价格表!$C$5))))</f>
        <v>0.81</v>
      </c>
      <c r="X3" s="42">
        <f>700/50*W3*V3</f>
        <v>13222.44</v>
      </c>
      <c r="Y3" s="42">
        <f>S3-X3</f>
        <v>18577.559999999998</v>
      </c>
    </row>
    <row r="4" spans="1:25">
      <c r="A4" s="15">
        <v>2</v>
      </c>
      <c r="B4" s="7" t="s">
        <v>13</v>
      </c>
      <c r="C4" s="7" t="s">
        <v>15</v>
      </c>
      <c r="D4" s="7" t="s">
        <v>122</v>
      </c>
      <c r="E4" s="7">
        <v>10.3</v>
      </c>
      <c r="F4" s="7">
        <v>6</v>
      </c>
      <c r="G4" s="7">
        <v>2.5</v>
      </c>
      <c r="H4" s="7">
        <v>1.1000000000000001</v>
      </c>
      <c r="I4" s="7">
        <v>25</v>
      </c>
      <c r="J4" s="7">
        <f t="shared" ref="J4:J67" si="3">I4*40</f>
        <v>1000</v>
      </c>
      <c r="K4" s="7">
        <f t="shared" ref="K4:K67" si="4">I4*36</f>
        <v>900</v>
      </c>
      <c r="L4" s="9">
        <f t="shared" ref="L4:L67" si="5">IF(K4&lt;100,K4*E4,(K4*F4))</f>
        <v>5400</v>
      </c>
      <c r="M4" s="10">
        <v>3.0000000000000001E-3</v>
      </c>
      <c r="N4" s="9">
        <f t="shared" si="0"/>
        <v>1000000</v>
      </c>
      <c r="O4" s="9">
        <f t="shared" ref="O4:O32" si="6">N4*M4</f>
        <v>3000</v>
      </c>
      <c r="P4" s="9">
        <f t="shared" si="1"/>
        <v>2500</v>
      </c>
      <c r="Q4" s="9">
        <f t="shared" si="2"/>
        <v>2250</v>
      </c>
      <c r="R4" s="9"/>
      <c r="S4" s="41">
        <f t="shared" ref="S4:S67" si="7">J4+L4+O4+P4+Q4</f>
        <v>14150</v>
      </c>
      <c r="T4" s="62">
        <v>40</v>
      </c>
      <c r="U4" s="62">
        <v>892</v>
      </c>
      <c r="V4" s="62">
        <f t="shared" ref="V4:V67" si="8">T4+U4</f>
        <v>932</v>
      </c>
      <c r="W4" s="71">
        <f>IF(V4&lt;=500,价格表!$C$2,IF(AND(V4&gt;500,V4&lt;=1000),价格表!$C$3,IF(AND(V4&gt;1000,V4&lt;=2000),价格表!$C$4,IF(V4&gt;2000,价格表!$C$5))))</f>
        <v>0.82</v>
      </c>
      <c r="X4" s="42">
        <f t="shared" ref="X4:X67" si="9">700/50*W4*V4</f>
        <v>10699.359999999999</v>
      </c>
      <c r="Y4" s="42">
        <f t="shared" ref="Y4:Y67" si="10">S4-X4</f>
        <v>3450.6400000000012</v>
      </c>
    </row>
    <row r="5" spans="1:25">
      <c r="A5" s="15">
        <v>3</v>
      </c>
      <c r="B5" s="7" t="s">
        <v>13</v>
      </c>
      <c r="C5" s="7" t="s">
        <v>16</v>
      </c>
      <c r="D5" s="7" t="s">
        <v>122</v>
      </c>
      <c r="E5" s="7">
        <v>10.3</v>
      </c>
      <c r="F5" s="7">
        <v>6</v>
      </c>
      <c r="G5" s="7">
        <v>2.5</v>
      </c>
      <c r="H5" s="7">
        <v>1.1000000000000001</v>
      </c>
      <c r="I5" s="7">
        <v>10</v>
      </c>
      <c r="J5" s="7">
        <f t="shared" si="3"/>
        <v>400</v>
      </c>
      <c r="K5" s="7">
        <f t="shared" si="4"/>
        <v>360</v>
      </c>
      <c r="L5" s="9">
        <f t="shared" si="5"/>
        <v>2160</v>
      </c>
      <c r="M5" s="10">
        <v>3.0000000000000001E-3</v>
      </c>
      <c r="N5" s="9">
        <f t="shared" si="0"/>
        <v>400000</v>
      </c>
      <c r="O5" s="9">
        <f t="shared" si="6"/>
        <v>1200</v>
      </c>
      <c r="P5" s="9">
        <f t="shared" si="1"/>
        <v>1000</v>
      </c>
      <c r="Q5" s="9">
        <f t="shared" si="2"/>
        <v>900</v>
      </c>
      <c r="R5" s="9"/>
      <c r="S5" s="41">
        <f t="shared" si="7"/>
        <v>5660</v>
      </c>
      <c r="T5" s="62">
        <v>40</v>
      </c>
      <c r="U5" s="62">
        <v>1389</v>
      </c>
      <c r="V5" s="62">
        <f t="shared" si="8"/>
        <v>1429</v>
      </c>
      <c r="W5" s="71">
        <f>IF(V5&lt;=500,价格表!$C$2,IF(AND(V5&gt;500,V5&lt;=1000),价格表!$C$3,IF(AND(V5&gt;1000,V5&lt;=2000),价格表!$C$4,IF(V5&gt;2000,价格表!$C$5))))</f>
        <v>0.81</v>
      </c>
      <c r="X5" s="42">
        <f t="shared" si="9"/>
        <v>16204.86</v>
      </c>
      <c r="Y5" s="42">
        <f t="shared" si="10"/>
        <v>-10544.86</v>
      </c>
    </row>
    <row r="6" spans="1:25">
      <c r="A6" s="15">
        <v>4</v>
      </c>
      <c r="B6" s="7" t="s">
        <v>13</v>
      </c>
      <c r="C6" s="7" t="s">
        <v>17</v>
      </c>
      <c r="D6" s="7" t="s">
        <v>135</v>
      </c>
      <c r="E6" s="7">
        <v>10.3</v>
      </c>
      <c r="F6" s="7">
        <v>6</v>
      </c>
      <c r="G6" s="7">
        <v>2.5</v>
      </c>
      <c r="H6" s="7">
        <v>1.1000000000000001</v>
      </c>
      <c r="I6" s="7">
        <v>25</v>
      </c>
      <c r="J6" s="7">
        <f t="shared" si="3"/>
        <v>1000</v>
      </c>
      <c r="K6" s="7">
        <f t="shared" si="4"/>
        <v>900</v>
      </c>
      <c r="L6" s="9">
        <f t="shared" si="5"/>
        <v>5400</v>
      </c>
      <c r="M6" s="10">
        <v>3.0000000000000001E-3</v>
      </c>
      <c r="N6" s="9">
        <f t="shared" si="0"/>
        <v>1000000</v>
      </c>
      <c r="O6" s="9">
        <f t="shared" si="6"/>
        <v>3000</v>
      </c>
      <c r="P6" s="9">
        <f t="shared" si="1"/>
        <v>2500</v>
      </c>
      <c r="Q6" s="9">
        <f t="shared" si="2"/>
        <v>2250</v>
      </c>
      <c r="R6" s="9"/>
      <c r="S6" s="41">
        <f t="shared" si="7"/>
        <v>14150</v>
      </c>
      <c r="T6" s="62">
        <v>60</v>
      </c>
      <c r="U6" s="62">
        <v>952</v>
      </c>
      <c r="V6" s="62">
        <f t="shared" si="8"/>
        <v>1012</v>
      </c>
      <c r="W6" s="71">
        <f>IF(V6&lt;=500,价格表!$C$2,IF(AND(V6&gt;500,V6&lt;=1000),价格表!$C$3,IF(AND(V6&gt;1000,V6&lt;=2000),价格表!$C$4,IF(V6&gt;2000,价格表!$C$5))))</f>
        <v>0.81</v>
      </c>
      <c r="X6" s="42">
        <f t="shared" si="9"/>
        <v>11476.08</v>
      </c>
      <c r="Y6" s="42">
        <f t="shared" si="10"/>
        <v>2673.92</v>
      </c>
    </row>
    <row r="7" spans="1:25">
      <c r="A7" s="15">
        <v>5</v>
      </c>
      <c r="B7" s="7" t="s">
        <v>485</v>
      </c>
      <c r="C7" s="7" t="s">
        <v>18</v>
      </c>
      <c r="D7" s="7" t="s">
        <v>186</v>
      </c>
      <c r="E7" s="7">
        <v>10.3</v>
      </c>
      <c r="F7" s="7">
        <v>6</v>
      </c>
      <c r="G7" s="7">
        <v>2.5</v>
      </c>
      <c r="H7" s="7">
        <v>1.1000000000000001</v>
      </c>
      <c r="I7" s="7">
        <v>50</v>
      </c>
      <c r="J7" s="7">
        <f t="shared" si="3"/>
        <v>2000</v>
      </c>
      <c r="K7" s="7">
        <f t="shared" si="4"/>
        <v>1800</v>
      </c>
      <c r="L7" s="9">
        <f t="shared" si="5"/>
        <v>10800</v>
      </c>
      <c r="M7" s="10">
        <v>3.0000000000000001E-3</v>
      </c>
      <c r="N7" s="9">
        <f t="shared" si="0"/>
        <v>2000000</v>
      </c>
      <c r="O7" s="9">
        <f t="shared" si="6"/>
        <v>6000</v>
      </c>
      <c r="P7" s="9">
        <f t="shared" si="1"/>
        <v>5000</v>
      </c>
      <c r="Q7" s="9">
        <f t="shared" si="2"/>
        <v>4500</v>
      </c>
      <c r="R7" s="9">
        <f>1.1*I7*36</f>
        <v>1980.0000000000002</v>
      </c>
      <c r="S7" s="41">
        <f t="shared" si="7"/>
        <v>28300</v>
      </c>
      <c r="T7" s="62">
        <v>40</v>
      </c>
      <c r="U7" s="62">
        <v>883</v>
      </c>
      <c r="V7" s="62">
        <f t="shared" si="8"/>
        <v>923</v>
      </c>
      <c r="W7" s="71">
        <f>IF(V7&lt;=500,价格表!$C$2,IF(AND(V7&gt;500,V7&lt;=1000),价格表!$C$3,IF(AND(V7&gt;1000,V7&lt;=2000),价格表!$C$4,IF(V7&gt;2000,价格表!$C$5))))</f>
        <v>0.82</v>
      </c>
      <c r="X7" s="42">
        <f t="shared" si="9"/>
        <v>10596.039999999999</v>
      </c>
      <c r="Y7" s="42">
        <f t="shared" si="10"/>
        <v>17703.96</v>
      </c>
    </row>
    <row r="8" spans="1:25">
      <c r="A8" s="15">
        <v>6</v>
      </c>
      <c r="B8" s="7" t="s">
        <v>13</v>
      </c>
      <c r="C8" s="7" t="s">
        <v>19</v>
      </c>
      <c r="D8" s="7" t="s">
        <v>131</v>
      </c>
      <c r="E8" s="7">
        <v>10.3</v>
      </c>
      <c r="F8" s="7">
        <v>5.5</v>
      </c>
      <c r="G8" s="7">
        <v>2.5</v>
      </c>
      <c r="H8" s="7">
        <v>1.1000000000000001</v>
      </c>
      <c r="I8" s="7">
        <v>30</v>
      </c>
      <c r="J8" s="7">
        <f t="shared" si="3"/>
        <v>1200</v>
      </c>
      <c r="K8" s="7">
        <f t="shared" si="4"/>
        <v>1080</v>
      </c>
      <c r="L8" s="9">
        <f t="shared" si="5"/>
        <v>5940</v>
      </c>
      <c r="M8" s="10">
        <v>3.0000000000000001E-3</v>
      </c>
      <c r="N8" s="9">
        <f t="shared" si="0"/>
        <v>1200000</v>
      </c>
      <c r="O8" s="9">
        <f t="shared" si="6"/>
        <v>3600</v>
      </c>
      <c r="P8" s="9">
        <f t="shared" si="1"/>
        <v>3000</v>
      </c>
      <c r="Q8" s="9">
        <f t="shared" si="2"/>
        <v>2700</v>
      </c>
      <c r="R8" s="9"/>
      <c r="S8" s="41">
        <f t="shared" si="7"/>
        <v>16440</v>
      </c>
      <c r="T8" s="62">
        <v>60</v>
      </c>
      <c r="U8" s="62">
        <v>670</v>
      </c>
      <c r="V8" s="62">
        <f t="shared" si="8"/>
        <v>730</v>
      </c>
      <c r="W8" s="71">
        <f>IF(V8&lt;=500,价格表!$C$2,IF(AND(V8&gt;500,V8&lt;=1000),价格表!$C$3,IF(AND(V8&gt;1000,V8&lt;=2000),价格表!$C$4,IF(V8&gt;2000,价格表!$C$5))))</f>
        <v>0.82</v>
      </c>
      <c r="X8" s="42">
        <f t="shared" si="9"/>
        <v>8380.4</v>
      </c>
      <c r="Y8" s="42">
        <f t="shared" si="10"/>
        <v>8059.6</v>
      </c>
    </row>
    <row r="9" spans="1:25">
      <c r="A9" s="15">
        <v>7</v>
      </c>
      <c r="B9" s="7" t="s">
        <v>13</v>
      </c>
      <c r="C9" s="7" t="s">
        <v>20</v>
      </c>
      <c r="D9" s="7" t="s">
        <v>188</v>
      </c>
      <c r="E9" s="7">
        <v>10.3</v>
      </c>
      <c r="F9" s="7">
        <v>5.5</v>
      </c>
      <c r="G9" s="7">
        <v>2.5</v>
      </c>
      <c r="H9" s="7">
        <v>1.1000000000000001</v>
      </c>
      <c r="I9" s="7">
        <v>10</v>
      </c>
      <c r="J9" s="7">
        <f t="shared" si="3"/>
        <v>400</v>
      </c>
      <c r="K9" s="7">
        <f t="shared" si="4"/>
        <v>360</v>
      </c>
      <c r="L9" s="9">
        <f t="shared" si="5"/>
        <v>1980</v>
      </c>
      <c r="M9" s="10">
        <v>3.0000000000000001E-3</v>
      </c>
      <c r="N9" s="9">
        <f t="shared" si="0"/>
        <v>400000</v>
      </c>
      <c r="O9" s="9">
        <f t="shared" si="6"/>
        <v>1200</v>
      </c>
      <c r="P9" s="9">
        <f t="shared" si="1"/>
        <v>1000</v>
      </c>
      <c r="Q9" s="9">
        <f t="shared" si="2"/>
        <v>900</v>
      </c>
      <c r="R9" s="9"/>
      <c r="S9" s="41">
        <f t="shared" si="7"/>
        <v>5480</v>
      </c>
      <c r="T9" s="62">
        <v>40</v>
      </c>
      <c r="U9" s="62">
        <v>543</v>
      </c>
      <c r="V9" s="62">
        <f t="shared" si="8"/>
        <v>583</v>
      </c>
      <c r="W9" s="71">
        <f>IF(V9&lt;=500,价格表!$C$2,IF(AND(V9&gt;500,V9&lt;=1000),价格表!$C$3,IF(AND(V9&gt;1000,V9&lt;=2000),价格表!$C$4,IF(V9&gt;2000,价格表!$C$5))))</f>
        <v>0.82</v>
      </c>
      <c r="X9" s="42">
        <f t="shared" si="9"/>
        <v>6692.8399999999992</v>
      </c>
      <c r="Y9" s="42">
        <f t="shared" si="10"/>
        <v>-1212.8399999999992</v>
      </c>
    </row>
    <row r="10" spans="1:25">
      <c r="A10" s="15">
        <v>8</v>
      </c>
      <c r="B10" s="7" t="s">
        <v>13</v>
      </c>
      <c r="C10" s="8" t="s">
        <v>21</v>
      </c>
      <c r="D10" s="8" t="s">
        <v>187</v>
      </c>
      <c r="E10" s="8">
        <v>10.3</v>
      </c>
      <c r="F10" s="7">
        <v>8.5</v>
      </c>
      <c r="G10" s="7">
        <v>2.5</v>
      </c>
      <c r="H10" s="7">
        <v>1.1000000000000001</v>
      </c>
      <c r="I10" s="7">
        <v>5</v>
      </c>
      <c r="J10" s="7">
        <f t="shared" si="3"/>
        <v>200</v>
      </c>
      <c r="K10" s="7">
        <f t="shared" si="4"/>
        <v>180</v>
      </c>
      <c r="L10" s="9">
        <f t="shared" si="5"/>
        <v>1530</v>
      </c>
      <c r="M10" s="10">
        <v>3.0000000000000001E-3</v>
      </c>
      <c r="N10" s="9">
        <f t="shared" si="0"/>
        <v>200000</v>
      </c>
      <c r="O10" s="9">
        <f t="shared" si="6"/>
        <v>600</v>
      </c>
      <c r="P10" s="9">
        <f t="shared" si="1"/>
        <v>500</v>
      </c>
      <c r="Q10" s="9">
        <f t="shared" si="2"/>
        <v>450</v>
      </c>
      <c r="R10" s="9"/>
      <c r="S10" s="41">
        <f t="shared" si="7"/>
        <v>3280</v>
      </c>
      <c r="T10" s="62">
        <v>40</v>
      </c>
      <c r="U10" s="62">
        <v>2013</v>
      </c>
      <c r="V10" s="62">
        <f t="shared" si="8"/>
        <v>2053</v>
      </c>
      <c r="W10" s="71">
        <f>IF(V10&lt;=500,价格表!$C$2,IF(AND(V10&gt;500,V10&lt;=1000),价格表!$C$3,IF(AND(V10&gt;1000,V10&lt;=2000),价格表!$C$4,IF(V10&gt;2000,价格表!$C$5))))</f>
        <v>0.8</v>
      </c>
      <c r="X10" s="42">
        <f t="shared" si="9"/>
        <v>22993.600000000002</v>
      </c>
      <c r="Y10" s="42">
        <f t="shared" si="10"/>
        <v>-19713.600000000002</v>
      </c>
    </row>
    <row r="11" spans="1:25">
      <c r="A11" s="15">
        <v>9</v>
      </c>
      <c r="B11" s="7" t="s">
        <v>13</v>
      </c>
      <c r="C11" s="8" t="s">
        <v>22</v>
      </c>
      <c r="D11" s="8" t="s">
        <v>137</v>
      </c>
      <c r="E11" s="8">
        <v>10.3</v>
      </c>
      <c r="F11" s="7">
        <v>6</v>
      </c>
      <c r="G11" s="7">
        <v>2.5</v>
      </c>
      <c r="H11" s="7">
        <v>1.1000000000000001</v>
      </c>
      <c r="I11" s="7">
        <v>50</v>
      </c>
      <c r="J11" s="7">
        <f t="shared" si="3"/>
        <v>2000</v>
      </c>
      <c r="K11" s="7">
        <f t="shared" si="4"/>
        <v>1800</v>
      </c>
      <c r="L11" s="9">
        <f t="shared" si="5"/>
        <v>10800</v>
      </c>
      <c r="M11" s="10">
        <v>3.0000000000000001E-3</v>
      </c>
      <c r="N11" s="9">
        <f t="shared" si="0"/>
        <v>2000000</v>
      </c>
      <c r="O11" s="9">
        <f t="shared" si="6"/>
        <v>6000</v>
      </c>
      <c r="P11" s="9">
        <f t="shared" si="1"/>
        <v>5000</v>
      </c>
      <c r="Q11" s="9">
        <f t="shared" si="2"/>
        <v>4500</v>
      </c>
      <c r="R11" s="9"/>
      <c r="S11" s="41">
        <f t="shared" si="7"/>
        <v>28300</v>
      </c>
      <c r="T11" s="62">
        <v>60</v>
      </c>
      <c r="U11" s="62">
        <v>1223</v>
      </c>
      <c r="V11" s="62">
        <f t="shared" si="8"/>
        <v>1283</v>
      </c>
      <c r="W11" s="71">
        <f>IF(V11&lt;=500,价格表!$C$2,IF(AND(V11&gt;500,V11&lt;=1000),价格表!$C$3,IF(AND(V11&gt;1000,V11&lt;=2000),价格表!$C$4,IF(V11&gt;2000,价格表!$C$5))))</f>
        <v>0.81</v>
      </c>
      <c r="X11" s="42">
        <f t="shared" si="9"/>
        <v>14549.22</v>
      </c>
      <c r="Y11" s="42">
        <f t="shared" si="10"/>
        <v>13750.78</v>
      </c>
    </row>
    <row r="12" spans="1:25">
      <c r="A12" s="15">
        <v>10</v>
      </c>
      <c r="B12" s="7" t="s">
        <v>13</v>
      </c>
      <c r="C12" s="8" t="s">
        <v>23</v>
      </c>
      <c r="D12" s="8" t="s">
        <v>139</v>
      </c>
      <c r="E12" s="8">
        <v>10.3</v>
      </c>
      <c r="F12" s="7">
        <v>6.5</v>
      </c>
      <c r="G12" s="7">
        <v>2.5</v>
      </c>
      <c r="H12" s="7">
        <v>1.1000000000000001</v>
      </c>
      <c r="I12" s="7">
        <v>5</v>
      </c>
      <c r="J12" s="7">
        <f t="shared" si="3"/>
        <v>200</v>
      </c>
      <c r="K12" s="7">
        <f t="shared" si="4"/>
        <v>180</v>
      </c>
      <c r="L12" s="9">
        <f t="shared" si="5"/>
        <v>1170</v>
      </c>
      <c r="M12" s="10">
        <v>3.0000000000000001E-3</v>
      </c>
      <c r="N12" s="9">
        <f t="shared" si="0"/>
        <v>200000</v>
      </c>
      <c r="O12" s="9">
        <f t="shared" si="6"/>
        <v>600</v>
      </c>
      <c r="P12" s="9">
        <f t="shared" si="1"/>
        <v>500</v>
      </c>
      <c r="Q12" s="9">
        <f t="shared" si="2"/>
        <v>450</v>
      </c>
      <c r="R12" s="9"/>
      <c r="S12" s="41">
        <f t="shared" si="7"/>
        <v>2920</v>
      </c>
      <c r="T12" s="62">
        <v>40</v>
      </c>
      <c r="U12" s="62">
        <v>1626</v>
      </c>
      <c r="V12" s="62">
        <f t="shared" si="8"/>
        <v>1666</v>
      </c>
      <c r="W12" s="71">
        <f>IF(V12&lt;=500,价格表!$C$2,IF(AND(V12&gt;500,V12&lt;=1000),价格表!$C$3,IF(AND(V12&gt;1000,V12&lt;=2000),价格表!$C$4,IF(V12&gt;2000,价格表!$C$5))))</f>
        <v>0.81</v>
      </c>
      <c r="X12" s="42">
        <f t="shared" si="9"/>
        <v>18892.439999999999</v>
      </c>
      <c r="Y12" s="42">
        <f t="shared" si="10"/>
        <v>-15972.439999999999</v>
      </c>
    </row>
    <row r="13" spans="1:25" ht="15.75" customHeight="1">
      <c r="A13" s="15">
        <v>11</v>
      </c>
      <c r="B13" s="7" t="s">
        <v>13</v>
      </c>
      <c r="C13" s="8" t="s">
        <v>24</v>
      </c>
      <c r="D13" s="8" t="s">
        <v>142</v>
      </c>
      <c r="E13" s="8">
        <v>10.3</v>
      </c>
      <c r="F13" s="7">
        <v>6.5</v>
      </c>
      <c r="G13" s="7">
        <v>2.5</v>
      </c>
      <c r="H13" s="7">
        <v>1.1000000000000001</v>
      </c>
      <c r="I13" s="7">
        <v>5</v>
      </c>
      <c r="J13" s="7">
        <f t="shared" si="3"/>
        <v>200</v>
      </c>
      <c r="K13" s="7">
        <f t="shared" si="4"/>
        <v>180</v>
      </c>
      <c r="L13" s="9">
        <f t="shared" si="5"/>
        <v>1170</v>
      </c>
      <c r="M13" s="10">
        <v>3.0000000000000001E-3</v>
      </c>
      <c r="N13" s="9">
        <f t="shared" si="0"/>
        <v>200000</v>
      </c>
      <c r="O13" s="9">
        <f t="shared" si="6"/>
        <v>600</v>
      </c>
      <c r="P13" s="9">
        <f t="shared" si="1"/>
        <v>500</v>
      </c>
      <c r="Q13" s="9">
        <f t="shared" si="2"/>
        <v>450</v>
      </c>
      <c r="R13" s="9"/>
      <c r="S13" s="41">
        <f t="shared" si="7"/>
        <v>2920</v>
      </c>
      <c r="T13" s="62">
        <v>40</v>
      </c>
      <c r="U13" s="62">
        <v>1508</v>
      </c>
      <c r="V13" s="62">
        <f t="shared" si="8"/>
        <v>1548</v>
      </c>
      <c r="W13" s="71">
        <f>IF(V13&lt;=500,价格表!$C$2,IF(AND(V13&gt;500,V13&lt;=1000),价格表!$C$3,IF(AND(V13&gt;1000,V13&lt;=2000),价格表!$C$4,IF(V13&gt;2000,价格表!$C$5))))</f>
        <v>0.81</v>
      </c>
      <c r="X13" s="42">
        <f t="shared" si="9"/>
        <v>17554.32</v>
      </c>
      <c r="Y13" s="42">
        <f t="shared" si="10"/>
        <v>-14634.32</v>
      </c>
    </row>
    <row r="14" spans="1:25">
      <c r="A14" s="15">
        <v>12</v>
      </c>
      <c r="B14" s="7" t="s">
        <v>13</v>
      </c>
      <c r="C14" s="8" t="s">
        <v>25</v>
      </c>
      <c r="D14" s="8" t="s">
        <v>126</v>
      </c>
      <c r="E14" s="8">
        <v>10.3</v>
      </c>
      <c r="F14" s="7">
        <v>6</v>
      </c>
      <c r="G14" s="7">
        <v>2.5</v>
      </c>
      <c r="H14" s="7">
        <v>1.1000000000000001</v>
      </c>
      <c r="I14" s="7">
        <v>50</v>
      </c>
      <c r="J14" s="7">
        <f t="shared" si="3"/>
        <v>2000</v>
      </c>
      <c r="K14" s="7">
        <f t="shared" si="4"/>
        <v>1800</v>
      </c>
      <c r="L14" s="9">
        <f t="shared" si="5"/>
        <v>10800</v>
      </c>
      <c r="M14" s="10">
        <v>3.0000000000000001E-3</v>
      </c>
      <c r="N14" s="9">
        <f t="shared" si="0"/>
        <v>2000000</v>
      </c>
      <c r="O14" s="9">
        <f t="shared" si="6"/>
        <v>6000</v>
      </c>
      <c r="P14" s="9">
        <f t="shared" si="1"/>
        <v>5000</v>
      </c>
      <c r="Q14" s="9">
        <f t="shared" si="2"/>
        <v>4500</v>
      </c>
      <c r="R14" s="9"/>
      <c r="S14" s="41">
        <f t="shared" si="7"/>
        <v>28300</v>
      </c>
      <c r="T14" s="62">
        <v>60</v>
      </c>
      <c r="U14" s="62">
        <v>615</v>
      </c>
      <c r="V14" s="62">
        <f t="shared" si="8"/>
        <v>675</v>
      </c>
      <c r="W14" s="71">
        <f>IF(V14&lt;=500,价格表!$C$2,IF(AND(V14&gt;500,V14&lt;=1000),价格表!$C$3,IF(AND(V14&gt;1000,V14&lt;=2000),价格表!$C$4,IF(V14&gt;2000,价格表!$C$5))))</f>
        <v>0.82</v>
      </c>
      <c r="X14" s="42">
        <f t="shared" si="9"/>
        <v>7748.9999999999991</v>
      </c>
      <c r="Y14" s="42">
        <f t="shared" si="10"/>
        <v>20551</v>
      </c>
    </row>
    <row r="15" spans="1:25">
      <c r="A15" s="15">
        <v>13</v>
      </c>
      <c r="B15" s="7" t="s">
        <v>13</v>
      </c>
      <c r="C15" s="8" t="s">
        <v>26</v>
      </c>
      <c r="D15" s="8" t="s">
        <v>126</v>
      </c>
      <c r="E15" s="8">
        <v>10.3</v>
      </c>
      <c r="F15" s="7">
        <v>6.5</v>
      </c>
      <c r="G15" s="7">
        <v>2.5</v>
      </c>
      <c r="H15" s="7">
        <v>1.1000000000000001</v>
      </c>
      <c r="I15" s="7">
        <v>10</v>
      </c>
      <c r="J15" s="7">
        <f t="shared" si="3"/>
        <v>400</v>
      </c>
      <c r="K15" s="7">
        <f t="shared" si="4"/>
        <v>360</v>
      </c>
      <c r="L15" s="9">
        <f t="shared" si="5"/>
        <v>2340</v>
      </c>
      <c r="M15" s="10">
        <v>3.0000000000000001E-3</v>
      </c>
      <c r="N15" s="9">
        <f t="shared" si="0"/>
        <v>400000</v>
      </c>
      <c r="O15" s="9">
        <f t="shared" si="6"/>
        <v>1200</v>
      </c>
      <c r="P15" s="9">
        <f t="shared" si="1"/>
        <v>1000</v>
      </c>
      <c r="Q15" s="9">
        <f t="shared" si="2"/>
        <v>900</v>
      </c>
      <c r="R15" s="9"/>
      <c r="S15" s="41">
        <f t="shared" si="7"/>
        <v>5840</v>
      </c>
      <c r="T15" s="62">
        <v>40</v>
      </c>
      <c r="U15" s="62">
        <v>795</v>
      </c>
      <c r="V15" s="62">
        <f t="shared" si="8"/>
        <v>835</v>
      </c>
      <c r="W15" s="71">
        <f>IF(V15&lt;=500,价格表!$C$2,IF(AND(V15&gt;500,V15&lt;=1000),价格表!$C$3,IF(AND(V15&gt;1000,V15&lt;=2000),价格表!$C$4,IF(V15&gt;2000,价格表!$C$5))))</f>
        <v>0.82</v>
      </c>
      <c r="X15" s="42">
        <f t="shared" si="9"/>
        <v>9585.7999999999993</v>
      </c>
      <c r="Y15" s="42">
        <f t="shared" si="10"/>
        <v>-3745.7999999999993</v>
      </c>
    </row>
    <row r="16" spans="1:25">
      <c r="A16" s="15">
        <v>14</v>
      </c>
      <c r="B16" s="7" t="s">
        <v>13</v>
      </c>
      <c r="C16" s="8" t="s">
        <v>27</v>
      </c>
      <c r="D16" s="8" t="s">
        <v>126</v>
      </c>
      <c r="E16" s="8">
        <v>10.3</v>
      </c>
      <c r="F16" s="7">
        <v>6.5</v>
      </c>
      <c r="G16" s="7">
        <v>2.5</v>
      </c>
      <c r="H16" s="7">
        <v>1.1000000000000001</v>
      </c>
      <c r="I16" s="7">
        <v>10</v>
      </c>
      <c r="J16" s="7">
        <f t="shared" si="3"/>
        <v>400</v>
      </c>
      <c r="K16" s="7">
        <f t="shared" si="4"/>
        <v>360</v>
      </c>
      <c r="L16" s="9">
        <f t="shared" si="5"/>
        <v>2340</v>
      </c>
      <c r="M16" s="10">
        <v>3.0000000000000001E-3</v>
      </c>
      <c r="N16" s="9">
        <f t="shared" si="0"/>
        <v>400000</v>
      </c>
      <c r="O16" s="9">
        <f t="shared" si="6"/>
        <v>1200</v>
      </c>
      <c r="P16" s="9">
        <f t="shared" si="1"/>
        <v>1000</v>
      </c>
      <c r="Q16" s="9">
        <f t="shared" si="2"/>
        <v>900</v>
      </c>
      <c r="R16" s="9"/>
      <c r="S16" s="41">
        <f t="shared" si="7"/>
        <v>5840</v>
      </c>
      <c r="T16" s="62">
        <v>40</v>
      </c>
      <c r="U16" s="62">
        <v>485</v>
      </c>
      <c r="V16" s="62">
        <f t="shared" si="8"/>
        <v>525</v>
      </c>
      <c r="W16" s="71">
        <f>IF(V16&lt;=500,价格表!$C$2,IF(AND(V16&gt;500,V16&lt;=1000),价格表!$C$3,IF(AND(V16&gt;1000,V16&lt;=2000),价格表!$C$4,IF(V16&gt;2000,价格表!$C$5))))</f>
        <v>0.82</v>
      </c>
      <c r="X16" s="42">
        <f t="shared" si="9"/>
        <v>6026.9999999999991</v>
      </c>
      <c r="Y16" s="42">
        <f t="shared" si="10"/>
        <v>-186.99999999999909</v>
      </c>
    </row>
    <row r="17" spans="1:25">
      <c r="A17" s="15">
        <v>15</v>
      </c>
      <c r="B17" s="7" t="s">
        <v>13</v>
      </c>
      <c r="C17" s="8" t="s">
        <v>28</v>
      </c>
      <c r="D17" s="8" t="s">
        <v>126</v>
      </c>
      <c r="E17" s="8">
        <v>10.3</v>
      </c>
      <c r="F17" s="7">
        <v>6.5</v>
      </c>
      <c r="G17" s="7">
        <v>2.5</v>
      </c>
      <c r="H17" s="7">
        <v>1.1000000000000001</v>
      </c>
      <c r="I17" s="7">
        <v>10</v>
      </c>
      <c r="J17" s="7">
        <f t="shared" si="3"/>
        <v>400</v>
      </c>
      <c r="K17" s="7">
        <f t="shared" si="4"/>
        <v>360</v>
      </c>
      <c r="L17" s="9">
        <f t="shared" si="5"/>
        <v>2340</v>
      </c>
      <c r="M17" s="10">
        <v>3.0000000000000001E-3</v>
      </c>
      <c r="N17" s="9">
        <f t="shared" si="0"/>
        <v>400000</v>
      </c>
      <c r="O17" s="9">
        <f t="shared" si="6"/>
        <v>1200</v>
      </c>
      <c r="P17" s="9">
        <f t="shared" si="1"/>
        <v>1000</v>
      </c>
      <c r="Q17" s="9">
        <f t="shared" si="2"/>
        <v>900</v>
      </c>
      <c r="R17" s="9"/>
      <c r="S17" s="41">
        <f t="shared" si="7"/>
        <v>5840</v>
      </c>
      <c r="T17" s="62">
        <v>40</v>
      </c>
      <c r="U17" s="62">
        <v>1032</v>
      </c>
      <c r="V17" s="62">
        <f t="shared" si="8"/>
        <v>1072</v>
      </c>
      <c r="W17" s="71">
        <f>IF(V17&lt;=500,价格表!$C$2,IF(AND(V17&gt;500,V17&lt;=1000),价格表!$C$3,IF(AND(V17&gt;1000,V17&lt;=2000),价格表!$C$4,IF(V17&gt;2000,价格表!$C$5))))</f>
        <v>0.81</v>
      </c>
      <c r="X17" s="42">
        <f t="shared" si="9"/>
        <v>12156.48</v>
      </c>
      <c r="Y17" s="42">
        <f t="shared" si="10"/>
        <v>-6316.48</v>
      </c>
    </row>
    <row r="18" spans="1:25">
      <c r="A18" s="15">
        <v>16</v>
      </c>
      <c r="B18" s="7" t="s">
        <v>13</v>
      </c>
      <c r="C18" s="8" t="s">
        <v>29</v>
      </c>
      <c r="D18" s="8" t="s">
        <v>143</v>
      </c>
      <c r="E18" s="8">
        <v>10.3</v>
      </c>
      <c r="F18" s="7">
        <v>6</v>
      </c>
      <c r="G18" s="7">
        <v>2.5</v>
      </c>
      <c r="H18" s="7">
        <v>1.1000000000000001</v>
      </c>
      <c r="I18" s="7">
        <v>10</v>
      </c>
      <c r="J18" s="7">
        <f t="shared" si="3"/>
        <v>400</v>
      </c>
      <c r="K18" s="7">
        <f t="shared" si="4"/>
        <v>360</v>
      </c>
      <c r="L18" s="9">
        <f t="shared" si="5"/>
        <v>2160</v>
      </c>
      <c r="M18" s="10">
        <v>3.0000000000000001E-3</v>
      </c>
      <c r="N18" s="9">
        <f t="shared" si="0"/>
        <v>400000</v>
      </c>
      <c r="O18" s="9">
        <f t="shared" si="6"/>
        <v>1200</v>
      </c>
      <c r="P18" s="9">
        <f t="shared" si="1"/>
        <v>1000</v>
      </c>
      <c r="Q18" s="9">
        <f t="shared" si="2"/>
        <v>900</v>
      </c>
      <c r="R18" s="9"/>
      <c r="S18" s="41">
        <f t="shared" si="7"/>
        <v>5660</v>
      </c>
      <c r="T18" s="62">
        <v>60</v>
      </c>
      <c r="U18" s="62">
        <v>1130</v>
      </c>
      <c r="V18" s="62">
        <f t="shared" si="8"/>
        <v>1190</v>
      </c>
      <c r="W18" s="71">
        <f>IF(V18&lt;=500,价格表!$C$2,IF(AND(V18&gt;500,V18&lt;=1000),价格表!$C$3,IF(AND(V18&gt;1000,V18&lt;=2000),价格表!$C$4,IF(V18&gt;2000,价格表!$C$5))))</f>
        <v>0.81</v>
      </c>
      <c r="X18" s="42">
        <f t="shared" si="9"/>
        <v>13494.6</v>
      </c>
      <c r="Y18" s="42">
        <f t="shared" si="10"/>
        <v>-7834.6</v>
      </c>
    </row>
    <row r="19" spans="1:25">
      <c r="A19" s="15">
        <v>17</v>
      </c>
      <c r="B19" s="7" t="s">
        <v>13</v>
      </c>
      <c r="C19" s="8" t="s">
        <v>30</v>
      </c>
      <c r="D19" s="8" t="s">
        <v>185</v>
      </c>
      <c r="E19" s="8">
        <v>10.3</v>
      </c>
      <c r="F19" s="7">
        <v>6</v>
      </c>
      <c r="G19" s="7">
        <v>2.5</v>
      </c>
      <c r="H19" s="7">
        <v>1.1000000000000001</v>
      </c>
      <c r="I19" s="7">
        <v>10</v>
      </c>
      <c r="J19" s="7">
        <f t="shared" si="3"/>
        <v>400</v>
      </c>
      <c r="K19" s="7">
        <f t="shared" si="4"/>
        <v>360</v>
      </c>
      <c r="L19" s="9">
        <f t="shared" si="5"/>
        <v>2160</v>
      </c>
      <c r="M19" s="10">
        <v>3.0000000000000001E-3</v>
      </c>
      <c r="N19" s="9">
        <f t="shared" si="0"/>
        <v>400000</v>
      </c>
      <c r="O19" s="9">
        <f t="shared" si="6"/>
        <v>1200</v>
      </c>
      <c r="P19" s="9">
        <f t="shared" si="1"/>
        <v>1000</v>
      </c>
      <c r="Q19" s="9">
        <f t="shared" si="2"/>
        <v>900</v>
      </c>
      <c r="R19" s="9"/>
      <c r="S19" s="41">
        <f t="shared" si="7"/>
        <v>5660</v>
      </c>
      <c r="T19" s="62">
        <v>60</v>
      </c>
      <c r="U19" s="62">
        <v>694</v>
      </c>
      <c r="V19" s="62">
        <f t="shared" si="8"/>
        <v>754</v>
      </c>
      <c r="W19" s="71">
        <f>IF(V19&lt;=500,价格表!$C$2,IF(AND(V19&gt;500,V19&lt;=1000),价格表!$C$3,IF(AND(V19&gt;1000,V19&lt;=2000),价格表!$C$4,IF(V19&gt;2000,价格表!$C$5))))</f>
        <v>0.82</v>
      </c>
      <c r="X19" s="42">
        <f t="shared" si="9"/>
        <v>8655.9199999999983</v>
      </c>
      <c r="Y19" s="42">
        <f t="shared" si="10"/>
        <v>-2995.9199999999983</v>
      </c>
    </row>
    <row r="20" spans="1:25">
      <c r="A20" s="15">
        <v>18</v>
      </c>
      <c r="B20" s="7" t="s">
        <v>13</v>
      </c>
      <c r="C20" s="8" t="s">
        <v>31</v>
      </c>
      <c r="D20" s="8" t="s">
        <v>184</v>
      </c>
      <c r="E20" s="8">
        <v>10.3</v>
      </c>
      <c r="F20" s="7">
        <v>6</v>
      </c>
      <c r="G20" s="7">
        <v>2.5</v>
      </c>
      <c r="H20" s="7">
        <v>1.1000000000000001</v>
      </c>
      <c r="I20" s="7">
        <v>10</v>
      </c>
      <c r="J20" s="7">
        <f t="shared" si="3"/>
        <v>400</v>
      </c>
      <c r="K20" s="7">
        <f t="shared" si="4"/>
        <v>360</v>
      </c>
      <c r="L20" s="9">
        <f t="shared" si="5"/>
        <v>2160</v>
      </c>
      <c r="M20" s="10">
        <v>3.0000000000000001E-3</v>
      </c>
      <c r="N20" s="9">
        <f t="shared" si="0"/>
        <v>400000</v>
      </c>
      <c r="O20" s="9">
        <f t="shared" si="6"/>
        <v>1200</v>
      </c>
      <c r="P20" s="9">
        <f t="shared" si="1"/>
        <v>1000</v>
      </c>
      <c r="Q20" s="9">
        <f t="shared" si="2"/>
        <v>900</v>
      </c>
      <c r="R20" s="9"/>
      <c r="S20" s="41">
        <f t="shared" si="7"/>
        <v>5660</v>
      </c>
      <c r="T20" s="62">
        <v>60</v>
      </c>
      <c r="U20" s="62">
        <v>606</v>
      </c>
      <c r="V20" s="62">
        <f t="shared" si="8"/>
        <v>666</v>
      </c>
      <c r="W20" s="71">
        <f>IF(V20&lt;=500,价格表!$C$2,IF(AND(V20&gt;500,V20&lt;=1000),价格表!$C$3,IF(AND(V20&gt;1000,V20&lt;=2000),价格表!$C$4,IF(V20&gt;2000,价格表!$C$5))))</f>
        <v>0.82</v>
      </c>
      <c r="X20" s="42">
        <f t="shared" si="9"/>
        <v>7645.6799999999994</v>
      </c>
      <c r="Y20" s="42">
        <f t="shared" si="10"/>
        <v>-1985.6799999999994</v>
      </c>
    </row>
    <row r="21" spans="1:25">
      <c r="A21" s="15">
        <v>19</v>
      </c>
      <c r="B21" s="7" t="s">
        <v>13</v>
      </c>
      <c r="C21" s="8" t="s">
        <v>32</v>
      </c>
      <c r="D21" s="8" t="s">
        <v>184</v>
      </c>
      <c r="E21" s="8">
        <v>10.3</v>
      </c>
      <c r="F21" s="7">
        <v>6.5</v>
      </c>
      <c r="G21" s="7">
        <v>2.5</v>
      </c>
      <c r="H21" s="7">
        <v>1.1000000000000001</v>
      </c>
      <c r="I21" s="7">
        <v>5</v>
      </c>
      <c r="J21" s="7">
        <f t="shared" si="3"/>
        <v>200</v>
      </c>
      <c r="K21" s="7">
        <f t="shared" si="4"/>
        <v>180</v>
      </c>
      <c r="L21" s="9">
        <f t="shared" si="5"/>
        <v>1170</v>
      </c>
      <c r="M21" s="10">
        <v>3.0000000000000001E-3</v>
      </c>
      <c r="N21" s="9">
        <f t="shared" si="0"/>
        <v>200000</v>
      </c>
      <c r="O21" s="9">
        <f t="shared" si="6"/>
        <v>600</v>
      </c>
      <c r="P21" s="9">
        <f t="shared" si="1"/>
        <v>500</v>
      </c>
      <c r="Q21" s="9">
        <f t="shared" si="2"/>
        <v>450</v>
      </c>
      <c r="R21" s="9"/>
      <c r="S21" s="41">
        <f t="shared" si="7"/>
        <v>2920</v>
      </c>
      <c r="T21" s="62">
        <v>60</v>
      </c>
      <c r="U21" s="62">
        <v>329</v>
      </c>
      <c r="V21" s="62">
        <f t="shared" si="8"/>
        <v>389</v>
      </c>
      <c r="W21" s="71">
        <f>IF(V21&lt;=500,价格表!$C$2,IF(AND(V21&gt;500,V21&lt;=1000),价格表!$C$3,IF(AND(V21&gt;1000,V21&lt;=2000),价格表!$C$4,IF(V21&gt;2000,价格表!$C$5))))</f>
        <v>0.83</v>
      </c>
      <c r="X21" s="42">
        <f t="shared" si="9"/>
        <v>4520.1799999999994</v>
      </c>
      <c r="Y21" s="42">
        <f t="shared" si="10"/>
        <v>-1600.1799999999994</v>
      </c>
    </row>
    <row r="22" spans="1:25">
      <c r="A22" s="15">
        <v>20</v>
      </c>
      <c r="B22" s="7" t="s">
        <v>13</v>
      </c>
      <c r="C22" s="8" t="s">
        <v>33</v>
      </c>
      <c r="D22" s="8" t="s">
        <v>169</v>
      </c>
      <c r="E22" s="8">
        <v>10.3</v>
      </c>
      <c r="F22" s="7">
        <v>5</v>
      </c>
      <c r="G22" s="7">
        <v>2.5</v>
      </c>
      <c r="H22" s="7">
        <v>1.1000000000000001</v>
      </c>
      <c r="I22" s="7">
        <v>35</v>
      </c>
      <c r="J22" s="7">
        <f t="shared" si="3"/>
        <v>1400</v>
      </c>
      <c r="K22" s="7">
        <f t="shared" si="4"/>
        <v>1260</v>
      </c>
      <c r="L22" s="9">
        <f t="shared" si="5"/>
        <v>6300</v>
      </c>
      <c r="M22" s="10">
        <v>3.0000000000000001E-3</v>
      </c>
      <c r="N22" s="9">
        <f t="shared" si="0"/>
        <v>1400000</v>
      </c>
      <c r="O22" s="9">
        <f t="shared" si="6"/>
        <v>4200</v>
      </c>
      <c r="P22" s="9">
        <f t="shared" si="1"/>
        <v>3500</v>
      </c>
      <c r="Q22" s="9">
        <f t="shared" si="2"/>
        <v>3150</v>
      </c>
      <c r="R22" s="9"/>
      <c r="S22" s="41">
        <f t="shared" si="7"/>
        <v>18550</v>
      </c>
      <c r="T22" s="62">
        <v>60</v>
      </c>
      <c r="U22" s="62">
        <v>2729</v>
      </c>
      <c r="V22" s="62">
        <f t="shared" si="8"/>
        <v>2789</v>
      </c>
      <c r="W22" s="71">
        <f>IF(V22&lt;=500,价格表!$C$2,IF(AND(V22&gt;500,V22&lt;=1000),价格表!$C$3,IF(AND(V22&gt;1000,V22&lt;=2000),价格表!$C$4,IF(V22&gt;2000,价格表!$C$5))))</f>
        <v>0.8</v>
      </c>
      <c r="X22" s="42">
        <f t="shared" si="9"/>
        <v>31236.800000000003</v>
      </c>
      <c r="Y22" s="42">
        <f t="shared" si="10"/>
        <v>-12686.800000000003</v>
      </c>
    </row>
    <row r="23" spans="1:25">
      <c r="A23" s="15">
        <v>21</v>
      </c>
      <c r="B23" s="7" t="s">
        <v>13</v>
      </c>
      <c r="C23" s="8" t="s">
        <v>34</v>
      </c>
      <c r="D23" s="8" t="s">
        <v>153</v>
      </c>
      <c r="E23" s="8">
        <v>10.3</v>
      </c>
      <c r="F23" s="7">
        <v>6.5</v>
      </c>
      <c r="G23" s="7">
        <v>2.5</v>
      </c>
      <c r="H23" s="7">
        <v>1.1000000000000001</v>
      </c>
      <c r="I23" s="7">
        <v>10</v>
      </c>
      <c r="J23" s="7">
        <f t="shared" si="3"/>
        <v>400</v>
      </c>
      <c r="K23" s="7">
        <f t="shared" si="4"/>
        <v>360</v>
      </c>
      <c r="L23" s="9">
        <f t="shared" si="5"/>
        <v>2340</v>
      </c>
      <c r="M23" s="10">
        <v>3.0000000000000001E-3</v>
      </c>
      <c r="N23" s="9">
        <f t="shared" si="0"/>
        <v>400000</v>
      </c>
      <c r="O23" s="9">
        <f t="shared" si="6"/>
        <v>1200</v>
      </c>
      <c r="P23" s="9">
        <f t="shared" si="1"/>
        <v>1000</v>
      </c>
      <c r="Q23" s="9">
        <f t="shared" si="2"/>
        <v>900</v>
      </c>
      <c r="R23" s="9"/>
      <c r="S23" s="41">
        <f t="shared" si="7"/>
        <v>5840</v>
      </c>
      <c r="T23" s="62">
        <v>60</v>
      </c>
      <c r="U23" s="62">
        <v>2316</v>
      </c>
      <c r="V23" s="62">
        <f t="shared" si="8"/>
        <v>2376</v>
      </c>
      <c r="W23" s="71">
        <f>IF(V23&lt;=500,价格表!$C$2,IF(AND(V23&gt;500,V23&lt;=1000),价格表!$C$3,IF(AND(V23&gt;1000,V23&lt;=2000),价格表!$C$4,IF(V23&gt;2000,价格表!$C$5))))</f>
        <v>0.8</v>
      </c>
      <c r="X23" s="42">
        <f t="shared" si="9"/>
        <v>26611.200000000001</v>
      </c>
      <c r="Y23" s="42">
        <f t="shared" si="10"/>
        <v>-20771.2</v>
      </c>
    </row>
    <row r="24" spans="1:25">
      <c r="A24" s="15">
        <v>22</v>
      </c>
      <c r="B24" s="7" t="s">
        <v>13</v>
      </c>
      <c r="C24" s="8" t="s">
        <v>35</v>
      </c>
      <c r="D24" s="8" t="s">
        <v>160</v>
      </c>
      <c r="E24" s="8">
        <v>10.3</v>
      </c>
      <c r="F24" s="7">
        <v>5</v>
      </c>
      <c r="G24" s="7">
        <v>2.5</v>
      </c>
      <c r="H24" s="7">
        <v>1.1000000000000001</v>
      </c>
      <c r="I24" s="7">
        <v>30</v>
      </c>
      <c r="J24" s="7">
        <f t="shared" si="3"/>
        <v>1200</v>
      </c>
      <c r="K24" s="7">
        <f t="shared" si="4"/>
        <v>1080</v>
      </c>
      <c r="L24" s="9">
        <f t="shared" si="5"/>
        <v>5400</v>
      </c>
      <c r="M24" s="10">
        <v>3.0000000000000001E-3</v>
      </c>
      <c r="N24" s="9">
        <f t="shared" si="0"/>
        <v>1200000</v>
      </c>
      <c r="O24" s="9">
        <f t="shared" si="6"/>
        <v>3600</v>
      </c>
      <c r="P24" s="9">
        <f t="shared" si="1"/>
        <v>3000</v>
      </c>
      <c r="Q24" s="9">
        <f t="shared" si="2"/>
        <v>2700</v>
      </c>
      <c r="R24" s="9"/>
      <c r="S24" s="41">
        <f t="shared" si="7"/>
        <v>15900</v>
      </c>
      <c r="T24" s="62">
        <v>60</v>
      </c>
      <c r="U24" s="62">
        <v>1837</v>
      </c>
      <c r="V24" s="62">
        <f t="shared" si="8"/>
        <v>1897</v>
      </c>
      <c r="W24" s="71">
        <f>IF(V24&lt;=500,价格表!$C$2,IF(AND(V24&gt;500,V24&lt;=1000),价格表!$C$3,IF(AND(V24&gt;1000,V24&lt;=2000),价格表!$C$4,IF(V24&gt;2000,价格表!$C$5))))</f>
        <v>0.81</v>
      </c>
      <c r="X24" s="42">
        <f t="shared" si="9"/>
        <v>21511.98</v>
      </c>
      <c r="Y24" s="42">
        <f t="shared" si="10"/>
        <v>-5611.98</v>
      </c>
    </row>
    <row r="25" spans="1:25">
      <c r="A25" s="15">
        <v>23</v>
      </c>
      <c r="B25" s="7" t="s">
        <v>13</v>
      </c>
      <c r="C25" s="8" t="s">
        <v>36</v>
      </c>
      <c r="D25" s="8" t="s">
        <v>182</v>
      </c>
      <c r="E25" s="8">
        <v>10.3</v>
      </c>
      <c r="F25" s="7">
        <v>6</v>
      </c>
      <c r="G25" s="7">
        <v>2.5</v>
      </c>
      <c r="H25" s="7">
        <v>1.1000000000000001</v>
      </c>
      <c r="I25" s="7">
        <v>10</v>
      </c>
      <c r="J25" s="7">
        <f t="shared" si="3"/>
        <v>400</v>
      </c>
      <c r="K25" s="7">
        <f t="shared" si="4"/>
        <v>360</v>
      </c>
      <c r="L25" s="9">
        <f t="shared" si="5"/>
        <v>2160</v>
      </c>
      <c r="M25" s="10">
        <v>3.0000000000000001E-3</v>
      </c>
      <c r="N25" s="9">
        <f t="shared" si="0"/>
        <v>400000</v>
      </c>
      <c r="O25" s="9">
        <f t="shared" si="6"/>
        <v>1200</v>
      </c>
      <c r="P25" s="9">
        <f t="shared" si="1"/>
        <v>1000</v>
      </c>
      <c r="Q25" s="9">
        <f t="shared" si="2"/>
        <v>900</v>
      </c>
      <c r="R25" s="9"/>
      <c r="S25" s="41">
        <f t="shared" si="7"/>
        <v>5660</v>
      </c>
      <c r="T25" s="62">
        <v>60</v>
      </c>
      <c r="U25" s="62">
        <v>1353</v>
      </c>
      <c r="V25" s="62">
        <f t="shared" si="8"/>
        <v>1413</v>
      </c>
      <c r="W25" s="71">
        <f>IF(V25&lt;=500,价格表!$C$2,IF(AND(V25&gt;500,V25&lt;=1000),价格表!$C$3,IF(AND(V25&gt;1000,V25&lt;=2000),价格表!$C$4,IF(V25&gt;2000,价格表!$C$5))))</f>
        <v>0.81</v>
      </c>
      <c r="X25" s="42">
        <f t="shared" si="9"/>
        <v>16023.42</v>
      </c>
      <c r="Y25" s="42">
        <f t="shared" si="10"/>
        <v>-10363.42</v>
      </c>
    </row>
    <row r="26" spans="1:25" ht="14.25" customHeight="1">
      <c r="A26" s="15">
        <v>24</v>
      </c>
      <c r="B26" s="7" t="s">
        <v>13</v>
      </c>
      <c r="C26" s="8" t="s">
        <v>37</v>
      </c>
      <c r="D26" s="8" t="s">
        <v>123</v>
      </c>
      <c r="E26" s="8">
        <v>10.3</v>
      </c>
      <c r="F26" s="7">
        <v>6</v>
      </c>
      <c r="G26" s="7">
        <v>2.5</v>
      </c>
      <c r="H26" s="7">
        <v>1.1000000000000001</v>
      </c>
      <c r="I26" s="7">
        <v>10</v>
      </c>
      <c r="J26" s="7">
        <f t="shared" si="3"/>
        <v>400</v>
      </c>
      <c r="K26" s="7">
        <f t="shared" si="4"/>
        <v>360</v>
      </c>
      <c r="L26" s="9">
        <f t="shared" si="5"/>
        <v>2160</v>
      </c>
      <c r="M26" s="10">
        <v>3.0000000000000001E-3</v>
      </c>
      <c r="N26" s="9">
        <f t="shared" si="0"/>
        <v>400000</v>
      </c>
      <c r="O26" s="9">
        <f t="shared" si="6"/>
        <v>1200</v>
      </c>
      <c r="P26" s="9">
        <f t="shared" si="1"/>
        <v>1000</v>
      </c>
      <c r="Q26" s="9">
        <f t="shared" si="2"/>
        <v>900</v>
      </c>
      <c r="R26" s="9"/>
      <c r="S26" s="41">
        <f t="shared" si="7"/>
        <v>5660</v>
      </c>
      <c r="T26" s="62">
        <v>40</v>
      </c>
      <c r="U26" s="62">
        <v>690</v>
      </c>
      <c r="V26" s="62">
        <f t="shared" si="8"/>
        <v>730</v>
      </c>
      <c r="W26" s="71">
        <f>IF(V26&lt;=500,价格表!$C$2,IF(AND(V26&gt;500,V26&lt;=1000),价格表!$C$3,IF(AND(V26&gt;1000,V26&lt;=2000),价格表!$C$4,IF(V26&gt;2000,价格表!$C$5))))</f>
        <v>0.82</v>
      </c>
      <c r="X26" s="42">
        <f t="shared" si="9"/>
        <v>8380.4</v>
      </c>
      <c r="Y26" s="42">
        <f t="shared" si="10"/>
        <v>-2720.3999999999996</v>
      </c>
    </row>
    <row r="27" spans="1:25">
      <c r="A27" s="15">
        <v>25</v>
      </c>
      <c r="B27" s="7" t="s">
        <v>13</v>
      </c>
      <c r="C27" s="8" t="s">
        <v>38</v>
      </c>
      <c r="D27" s="8" t="s">
        <v>123</v>
      </c>
      <c r="E27" s="8">
        <v>10.3</v>
      </c>
      <c r="F27" s="7">
        <v>6</v>
      </c>
      <c r="G27" s="7">
        <v>2.5</v>
      </c>
      <c r="H27" s="7">
        <v>1.1000000000000001</v>
      </c>
      <c r="I27" s="7">
        <v>15</v>
      </c>
      <c r="J27" s="7">
        <f t="shared" si="3"/>
        <v>600</v>
      </c>
      <c r="K27" s="7">
        <f t="shared" si="4"/>
        <v>540</v>
      </c>
      <c r="L27" s="9">
        <f t="shared" si="5"/>
        <v>3240</v>
      </c>
      <c r="M27" s="10">
        <v>3.0000000000000001E-3</v>
      </c>
      <c r="N27" s="9">
        <f t="shared" si="0"/>
        <v>600000</v>
      </c>
      <c r="O27" s="9">
        <f t="shared" si="6"/>
        <v>1800</v>
      </c>
      <c r="P27" s="9">
        <f t="shared" si="1"/>
        <v>1500</v>
      </c>
      <c r="Q27" s="9">
        <f t="shared" si="2"/>
        <v>1350</v>
      </c>
      <c r="R27" s="9"/>
      <c r="S27" s="41">
        <f t="shared" si="7"/>
        <v>8490</v>
      </c>
      <c r="T27" s="62">
        <v>60</v>
      </c>
      <c r="U27" s="62">
        <v>532</v>
      </c>
      <c r="V27" s="62">
        <f t="shared" si="8"/>
        <v>592</v>
      </c>
      <c r="W27" s="71">
        <f>IF(V27&lt;=500,价格表!$C$2,IF(AND(V27&gt;500,V27&lt;=1000),价格表!$C$3,IF(AND(V27&gt;1000,V27&lt;=2000),价格表!$C$4,IF(V27&gt;2000,价格表!$C$5))))</f>
        <v>0.82</v>
      </c>
      <c r="X27" s="42">
        <f t="shared" si="9"/>
        <v>6796.1599999999989</v>
      </c>
      <c r="Y27" s="42">
        <f t="shared" si="10"/>
        <v>1693.8400000000011</v>
      </c>
    </row>
    <row r="28" spans="1:25">
      <c r="A28" s="15">
        <v>26</v>
      </c>
      <c r="B28" s="7" t="s">
        <v>13</v>
      </c>
      <c r="C28" s="8" t="s">
        <v>39</v>
      </c>
      <c r="D28" s="8" t="s">
        <v>124</v>
      </c>
      <c r="E28" s="8">
        <v>10.3</v>
      </c>
      <c r="F28" s="7">
        <v>6</v>
      </c>
      <c r="G28" s="7">
        <v>2.5</v>
      </c>
      <c r="H28" s="7">
        <v>1.1000000000000001</v>
      </c>
      <c r="I28" s="7">
        <v>5</v>
      </c>
      <c r="J28" s="7">
        <f t="shared" si="3"/>
        <v>200</v>
      </c>
      <c r="K28" s="7">
        <f t="shared" si="4"/>
        <v>180</v>
      </c>
      <c r="L28" s="9">
        <f t="shared" si="5"/>
        <v>1080</v>
      </c>
      <c r="M28" s="10">
        <v>3.0000000000000001E-3</v>
      </c>
      <c r="N28" s="9">
        <f t="shared" si="0"/>
        <v>200000</v>
      </c>
      <c r="O28" s="9">
        <f t="shared" si="6"/>
        <v>600</v>
      </c>
      <c r="P28" s="9">
        <f t="shared" si="1"/>
        <v>500</v>
      </c>
      <c r="Q28" s="9">
        <f t="shared" si="2"/>
        <v>450</v>
      </c>
      <c r="R28" s="9"/>
      <c r="S28" s="41">
        <f t="shared" si="7"/>
        <v>2830</v>
      </c>
      <c r="T28" s="62">
        <v>40</v>
      </c>
      <c r="U28" s="62">
        <v>626</v>
      </c>
      <c r="V28" s="62">
        <f t="shared" si="8"/>
        <v>666</v>
      </c>
      <c r="W28" s="71">
        <f>IF(V28&lt;=500,价格表!$C$2,IF(AND(V28&gt;500,V28&lt;=1000),价格表!$C$3,IF(AND(V28&gt;1000,V28&lt;=2000),价格表!$C$4,IF(V28&gt;2000,价格表!$C$5))))</f>
        <v>0.82</v>
      </c>
      <c r="X28" s="42">
        <f t="shared" si="9"/>
        <v>7645.6799999999994</v>
      </c>
      <c r="Y28" s="42">
        <f t="shared" si="10"/>
        <v>-4815.6799999999994</v>
      </c>
    </row>
    <row r="29" spans="1:25">
      <c r="A29" s="15">
        <v>27</v>
      </c>
      <c r="B29" s="7" t="s">
        <v>13</v>
      </c>
      <c r="C29" s="8" t="s">
        <v>40</v>
      </c>
      <c r="D29" s="8" t="s">
        <v>125</v>
      </c>
      <c r="E29" s="8">
        <v>10.3</v>
      </c>
      <c r="F29" s="7">
        <v>6</v>
      </c>
      <c r="G29" s="7">
        <v>2.5</v>
      </c>
      <c r="H29" s="7">
        <v>1.1000000000000001</v>
      </c>
      <c r="I29" s="7">
        <v>15</v>
      </c>
      <c r="J29" s="7">
        <f t="shared" si="3"/>
        <v>600</v>
      </c>
      <c r="K29" s="7">
        <f t="shared" si="4"/>
        <v>540</v>
      </c>
      <c r="L29" s="9">
        <f t="shared" si="5"/>
        <v>3240</v>
      </c>
      <c r="M29" s="10">
        <v>3.0000000000000001E-3</v>
      </c>
      <c r="N29" s="9">
        <f t="shared" si="0"/>
        <v>600000</v>
      </c>
      <c r="O29" s="9">
        <f t="shared" si="6"/>
        <v>1800</v>
      </c>
      <c r="P29" s="9">
        <f t="shared" si="1"/>
        <v>1500</v>
      </c>
      <c r="Q29" s="9">
        <f t="shared" si="2"/>
        <v>1350</v>
      </c>
      <c r="R29" s="9"/>
      <c r="S29" s="41">
        <f t="shared" si="7"/>
        <v>8490</v>
      </c>
      <c r="T29" s="62">
        <v>40</v>
      </c>
      <c r="U29" s="62">
        <v>478</v>
      </c>
      <c r="V29" s="62">
        <f t="shared" si="8"/>
        <v>518</v>
      </c>
      <c r="W29" s="71">
        <f>IF(V29&lt;=500,价格表!$C$2,IF(AND(V29&gt;500,V29&lt;=1000),价格表!$C$3,IF(AND(V29&gt;1000,V29&lt;=2000),价格表!$C$4,IF(V29&gt;2000,价格表!$C$5))))</f>
        <v>0.82</v>
      </c>
      <c r="X29" s="42">
        <f t="shared" si="9"/>
        <v>5946.6399999999994</v>
      </c>
      <c r="Y29" s="42">
        <f t="shared" si="10"/>
        <v>2543.3600000000006</v>
      </c>
    </row>
    <row r="30" spans="1:25">
      <c r="A30" s="15">
        <v>28</v>
      </c>
      <c r="B30" s="7" t="s">
        <v>13</v>
      </c>
      <c r="C30" s="8" t="s">
        <v>41</v>
      </c>
      <c r="D30" s="8" t="s">
        <v>165</v>
      </c>
      <c r="E30" s="8">
        <v>10.3</v>
      </c>
      <c r="F30" s="7">
        <v>6</v>
      </c>
      <c r="G30" s="7">
        <v>2.5</v>
      </c>
      <c r="H30" s="7">
        <v>1.1000000000000001</v>
      </c>
      <c r="I30" s="7">
        <v>5</v>
      </c>
      <c r="J30" s="7">
        <f t="shared" si="3"/>
        <v>200</v>
      </c>
      <c r="K30" s="7">
        <f t="shared" si="4"/>
        <v>180</v>
      </c>
      <c r="L30" s="9">
        <f t="shared" si="5"/>
        <v>1080</v>
      </c>
      <c r="M30" s="10">
        <v>3.0000000000000001E-3</v>
      </c>
      <c r="N30" s="9">
        <f t="shared" si="0"/>
        <v>200000</v>
      </c>
      <c r="O30" s="9">
        <f t="shared" si="6"/>
        <v>600</v>
      </c>
      <c r="P30" s="9">
        <f t="shared" si="1"/>
        <v>500</v>
      </c>
      <c r="Q30" s="9">
        <f t="shared" si="2"/>
        <v>450</v>
      </c>
      <c r="R30" s="9"/>
      <c r="S30" s="41">
        <f t="shared" si="7"/>
        <v>2830</v>
      </c>
      <c r="T30" s="62">
        <v>60</v>
      </c>
      <c r="U30" s="62">
        <v>2205</v>
      </c>
      <c r="V30" s="62">
        <f t="shared" si="8"/>
        <v>2265</v>
      </c>
      <c r="W30" s="71">
        <f>IF(V30&lt;=500,价格表!$C$2,IF(AND(V30&gt;500,V30&lt;=1000),价格表!$C$3,IF(AND(V30&gt;1000,V30&lt;=2000),价格表!$C$4,IF(V30&gt;2000,价格表!$C$5))))</f>
        <v>0.8</v>
      </c>
      <c r="X30" s="42">
        <f t="shared" si="9"/>
        <v>25368.000000000004</v>
      </c>
      <c r="Y30" s="42">
        <f t="shared" si="10"/>
        <v>-22538.000000000004</v>
      </c>
    </row>
    <row r="31" spans="1:25">
      <c r="A31" s="15">
        <v>29</v>
      </c>
      <c r="B31" s="7" t="s">
        <v>13</v>
      </c>
      <c r="C31" s="8" t="s">
        <v>42</v>
      </c>
      <c r="D31" s="8" t="s">
        <v>146</v>
      </c>
      <c r="E31" s="8">
        <v>10.3</v>
      </c>
      <c r="F31" s="7">
        <v>5</v>
      </c>
      <c r="G31" s="7">
        <v>2.5</v>
      </c>
      <c r="H31" s="7">
        <v>1.1000000000000001</v>
      </c>
      <c r="I31" s="7">
        <v>30</v>
      </c>
      <c r="J31" s="7">
        <f t="shared" si="3"/>
        <v>1200</v>
      </c>
      <c r="K31" s="7">
        <f t="shared" si="4"/>
        <v>1080</v>
      </c>
      <c r="L31" s="9">
        <f t="shared" si="5"/>
        <v>5400</v>
      </c>
      <c r="M31" s="10">
        <v>3.0000000000000001E-3</v>
      </c>
      <c r="N31" s="9">
        <f t="shared" si="0"/>
        <v>1200000</v>
      </c>
      <c r="O31" s="9">
        <f t="shared" si="6"/>
        <v>3600</v>
      </c>
      <c r="P31" s="9">
        <f t="shared" si="1"/>
        <v>3000</v>
      </c>
      <c r="Q31" s="9">
        <f t="shared" si="2"/>
        <v>2700</v>
      </c>
      <c r="R31" s="9"/>
      <c r="S31" s="41">
        <f t="shared" si="7"/>
        <v>15900</v>
      </c>
      <c r="T31" s="62">
        <v>60</v>
      </c>
      <c r="U31" s="62">
        <v>2124</v>
      </c>
      <c r="V31" s="62">
        <f t="shared" si="8"/>
        <v>2184</v>
      </c>
      <c r="W31" s="71">
        <f>IF(V31&lt;=500,价格表!$C$2,IF(AND(V31&gt;500,V31&lt;=1000),价格表!$C$3,IF(AND(V31&gt;1000,V31&lt;=2000),价格表!$C$4,IF(V31&gt;2000,价格表!$C$5))))</f>
        <v>0.8</v>
      </c>
      <c r="X31" s="42">
        <f t="shared" si="9"/>
        <v>24460.800000000003</v>
      </c>
      <c r="Y31" s="42">
        <f t="shared" si="10"/>
        <v>-8560.8000000000029</v>
      </c>
    </row>
    <row r="32" spans="1:25">
      <c r="A32" s="15">
        <v>30</v>
      </c>
      <c r="B32" s="7" t="s">
        <v>13</v>
      </c>
      <c r="C32" s="8" t="s">
        <v>43</v>
      </c>
      <c r="D32" s="8" t="s">
        <v>189</v>
      </c>
      <c r="E32" s="8">
        <v>14</v>
      </c>
      <c r="F32" s="7">
        <v>7.5</v>
      </c>
      <c r="G32" s="7">
        <v>3.5</v>
      </c>
      <c r="H32" s="7">
        <v>1.1000000000000001</v>
      </c>
      <c r="I32" s="7">
        <v>5</v>
      </c>
      <c r="J32" s="7">
        <f t="shared" si="3"/>
        <v>200</v>
      </c>
      <c r="K32" s="7">
        <f t="shared" si="4"/>
        <v>180</v>
      </c>
      <c r="L32" s="9">
        <f t="shared" si="5"/>
        <v>1350</v>
      </c>
      <c r="M32" s="10">
        <v>3.0000000000000001E-3</v>
      </c>
      <c r="N32" s="9">
        <f t="shared" si="0"/>
        <v>200000</v>
      </c>
      <c r="O32" s="9">
        <f t="shared" si="6"/>
        <v>600</v>
      </c>
      <c r="P32" s="9">
        <f t="shared" si="1"/>
        <v>500</v>
      </c>
      <c r="Q32" s="9">
        <f t="shared" si="2"/>
        <v>630</v>
      </c>
      <c r="R32" s="12"/>
      <c r="S32" s="41">
        <f t="shared" si="7"/>
        <v>3280</v>
      </c>
      <c r="T32" s="62">
        <v>40</v>
      </c>
      <c r="U32" s="62">
        <v>1970</v>
      </c>
      <c r="V32" s="62">
        <f t="shared" si="8"/>
        <v>2010</v>
      </c>
      <c r="W32" s="71">
        <f>IF(V32&lt;=500,价格表!$C$2,IF(AND(V32&gt;500,V32&lt;=1000),价格表!$C$3,IF(AND(V32&gt;1000,V32&lt;=2000),价格表!$C$4,IF(V32&gt;2000,价格表!$C$5))))</f>
        <v>0.8</v>
      </c>
      <c r="X32" s="42">
        <f t="shared" si="9"/>
        <v>22512.000000000004</v>
      </c>
      <c r="Y32" s="42">
        <f t="shared" si="10"/>
        <v>-19232.000000000004</v>
      </c>
    </row>
    <row r="33" spans="1:25">
      <c r="A33" s="15">
        <v>31</v>
      </c>
      <c r="B33" s="7" t="s">
        <v>13</v>
      </c>
      <c r="C33" s="8" t="s">
        <v>44</v>
      </c>
      <c r="D33" s="8" t="s">
        <v>190</v>
      </c>
      <c r="E33" s="8">
        <v>14</v>
      </c>
      <c r="F33" s="7">
        <v>7.5</v>
      </c>
      <c r="G33" s="7">
        <v>3.5</v>
      </c>
      <c r="H33" s="7">
        <v>1.1000000000000001</v>
      </c>
      <c r="I33" s="7">
        <v>5</v>
      </c>
      <c r="J33" s="7">
        <f t="shared" si="3"/>
        <v>200</v>
      </c>
      <c r="K33" s="7">
        <f t="shared" si="4"/>
        <v>180</v>
      </c>
      <c r="L33" s="9">
        <f t="shared" si="5"/>
        <v>1350</v>
      </c>
      <c r="M33" s="10">
        <v>3.0000000000000001E-3</v>
      </c>
      <c r="N33" s="9">
        <f t="shared" si="0"/>
        <v>200000</v>
      </c>
      <c r="O33" s="9">
        <f t="shared" ref="O33:O43" si="11">N33*M33</f>
        <v>600</v>
      </c>
      <c r="P33" s="9">
        <f t="shared" si="1"/>
        <v>500</v>
      </c>
      <c r="Q33" s="9">
        <f t="shared" si="2"/>
        <v>630</v>
      </c>
      <c r="R33" s="12"/>
      <c r="S33" s="41">
        <f t="shared" si="7"/>
        <v>3280</v>
      </c>
      <c r="T33" s="62">
        <v>60</v>
      </c>
      <c r="U33" s="62">
        <v>1828</v>
      </c>
      <c r="V33" s="62">
        <f t="shared" si="8"/>
        <v>1888</v>
      </c>
      <c r="W33" s="71">
        <f>IF(V33&lt;=500,价格表!$C$2,IF(AND(V33&gt;500,V33&lt;=1000),价格表!$C$3,IF(AND(V33&gt;1000,V33&lt;=2000),价格表!$C$4,IF(V33&gt;2000,价格表!$C$5))))</f>
        <v>0.81</v>
      </c>
      <c r="X33" s="42">
        <f t="shared" si="9"/>
        <v>21409.919999999998</v>
      </c>
      <c r="Y33" s="42">
        <f t="shared" si="10"/>
        <v>-18129.919999999998</v>
      </c>
    </row>
    <row r="34" spans="1:25">
      <c r="A34" s="15">
        <v>32</v>
      </c>
      <c r="B34" s="15" t="s">
        <v>54</v>
      </c>
      <c r="C34" s="15" t="s">
        <v>55</v>
      </c>
      <c r="D34" s="15" t="s">
        <v>172</v>
      </c>
      <c r="E34" s="15">
        <v>10.3</v>
      </c>
      <c r="F34" s="15">
        <v>6</v>
      </c>
      <c r="G34" s="7">
        <v>2.5</v>
      </c>
      <c r="H34" s="7">
        <v>1.1000000000000001</v>
      </c>
      <c r="I34" s="15">
        <v>10</v>
      </c>
      <c r="J34" s="7">
        <f t="shared" si="3"/>
        <v>400</v>
      </c>
      <c r="K34" s="7">
        <f t="shared" si="4"/>
        <v>360</v>
      </c>
      <c r="L34" s="9">
        <f t="shared" si="5"/>
        <v>2160</v>
      </c>
      <c r="M34" s="10">
        <v>3.0000000000000001E-3</v>
      </c>
      <c r="N34" s="15">
        <f t="shared" si="0"/>
        <v>400000</v>
      </c>
      <c r="O34" s="9">
        <f t="shared" si="11"/>
        <v>1200</v>
      </c>
      <c r="P34" s="15">
        <f t="shared" si="1"/>
        <v>1000</v>
      </c>
      <c r="Q34" s="9">
        <f t="shared" si="2"/>
        <v>900</v>
      </c>
      <c r="R34" s="15"/>
      <c r="S34" s="41">
        <f t="shared" si="7"/>
        <v>5660</v>
      </c>
      <c r="T34" s="62">
        <v>60</v>
      </c>
      <c r="U34" s="62">
        <v>1513</v>
      </c>
      <c r="V34" s="62">
        <f t="shared" si="8"/>
        <v>1573</v>
      </c>
      <c r="W34" s="71">
        <f>IF(V34&lt;=500,价格表!$C$2,IF(AND(V34&gt;500,V34&lt;=1000),价格表!$C$3,IF(AND(V34&gt;1000,V34&lt;=2000),价格表!$C$4,IF(V34&gt;2000,价格表!$C$5))))</f>
        <v>0.81</v>
      </c>
      <c r="X34" s="42">
        <f t="shared" si="9"/>
        <v>17837.82</v>
      </c>
      <c r="Y34" s="42">
        <f t="shared" si="10"/>
        <v>-12177.82</v>
      </c>
    </row>
    <row r="35" spans="1:25">
      <c r="A35" s="15">
        <v>33</v>
      </c>
      <c r="B35" s="15" t="s">
        <v>54</v>
      </c>
      <c r="C35" s="15" t="s">
        <v>78</v>
      </c>
      <c r="D35" s="15" t="s">
        <v>493</v>
      </c>
      <c r="E35" s="15">
        <v>10.3</v>
      </c>
      <c r="F35" s="15">
        <v>6</v>
      </c>
      <c r="G35" s="15">
        <v>2.5</v>
      </c>
      <c r="H35" s="15">
        <v>1.1000000000000001</v>
      </c>
      <c r="I35" s="15">
        <v>15</v>
      </c>
      <c r="J35" s="7">
        <f t="shared" si="3"/>
        <v>600</v>
      </c>
      <c r="K35" s="7">
        <f t="shared" si="4"/>
        <v>540</v>
      </c>
      <c r="L35" s="9">
        <f t="shared" si="5"/>
        <v>3240</v>
      </c>
      <c r="M35" s="10">
        <v>3.0000000000000001E-3</v>
      </c>
      <c r="N35" s="15">
        <f t="shared" ref="N35:N66" si="12">40000*I35</f>
        <v>600000</v>
      </c>
      <c r="O35" s="9">
        <f t="shared" si="11"/>
        <v>1800</v>
      </c>
      <c r="P35" s="15">
        <f t="shared" ref="P35:P66" si="13">100*I35</f>
        <v>1500</v>
      </c>
      <c r="Q35" s="9">
        <f t="shared" ref="Q35:Q66" si="14">G35*I35*36</f>
        <v>1350</v>
      </c>
      <c r="R35" s="15"/>
      <c r="S35" s="41">
        <f t="shared" si="7"/>
        <v>8490</v>
      </c>
      <c r="T35" s="62">
        <v>40</v>
      </c>
      <c r="U35" s="62">
        <v>591</v>
      </c>
      <c r="V35" s="62">
        <f t="shared" si="8"/>
        <v>631</v>
      </c>
      <c r="W35" s="71">
        <f>IF(V35&lt;=500,价格表!$C$2,IF(AND(V35&gt;500,V35&lt;=1000),价格表!$C$3,IF(AND(V35&gt;1000,V35&lt;=2000),价格表!$C$4,IF(V35&gt;2000,价格表!$C$5))))</f>
        <v>0.82</v>
      </c>
      <c r="X35" s="42">
        <f t="shared" si="9"/>
        <v>7243.8799999999992</v>
      </c>
      <c r="Y35" s="42">
        <f t="shared" si="10"/>
        <v>1246.1200000000008</v>
      </c>
    </row>
    <row r="36" spans="1:25">
      <c r="A36" s="15">
        <v>34</v>
      </c>
      <c r="B36" s="15" t="s">
        <v>54</v>
      </c>
      <c r="C36" s="15" t="s">
        <v>79</v>
      </c>
      <c r="D36" s="15" t="s">
        <v>208</v>
      </c>
      <c r="E36" s="15">
        <v>10.3</v>
      </c>
      <c r="F36" s="15">
        <v>6</v>
      </c>
      <c r="G36" s="15">
        <v>2.5</v>
      </c>
      <c r="H36" s="15">
        <v>1.1000000000000001</v>
      </c>
      <c r="I36" s="15">
        <v>10</v>
      </c>
      <c r="J36" s="7">
        <f t="shared" si="3"/>
        <v>400</v>
      </c>
      <c r="K36" s="7">
        <f t="shared" si="4"/>
        <v>360</v>
      </c>
      <c r="L36" s="9">
        <f t="shared" si="5"/>
        <v>2160</v>
      </c>
      <c r="M36" s="10">
        <v>3.0000000000000001E-3</v>
      </c>
      <c r="N36" s="15">
        <f t="shared" si="12"/>
        <v>400000</v>
      </c>
      <c r="O36" s="9">
        <f t="shared" si="11"/>
        <v>1200</v>
      </c>
      <c r="P36" s="15">
        <f t="shared" si="13"/>
        <v>1000</v>
      </c>
      <c r="Q36" s="9">
        <f t="shared" si="14"/>
        <v>900</v>
      </c>
      <c r="R36" s="15"/>
      <c r="S36" s="41">
        <f t="shared" si="7"/>
        <v>5660</v>
      </c>
      <c r="T36" s="62">
        <v>40</v>
      </c>
      <c r="U36" s="62">
        <v>415</v>
      </c>
      <c r="V36" s="62">
        <f t="shared" si="8"/>
        <v>455</v>
      </c>
      <c r="W36" s="71">
        <f>IF(V36&lt;=500,价格表!$C$2,IF(AND(V36&gt;500,V36&lt;=1000),价格表!$C$3,IF(AND(V36&gt;1000,V36&lt;=2000),价格表!$C$4,IF(V36&gt;2000,价格表!$C$5))))</f>
        <v>0.83</v>
      </c>
      <c r="X36" s="42">
        <f t="shared" si="9"/>
        <v>5287.0999999999995</v>
      </c>
      <c r="Y36" s="42">
        <f t="shared" si="10"/>
        <v>372.90000000000055</v>
      </c>
    </row>
    <row r="37" spans="1:25">
      <c r="A37" s="15">
        <v>35</v>
      </c>
      <c r="B37" s="15" t="s">
        <v>54</v>
      </c>
      <c r="C37" s="15" t="s">
        <v>80</v>
      </c>
      <c r="D37" s="15" t="s">
        <v>199</v>
      </c>
      <c r="E37" s="15">
        <v>10.3</v>
      </c>
      <c r="F37" s="15">
        <v>7.5</v>
      </c>
      <c r="G37" s="15">
        <v>3.5</v>
      </c>
      <c r="H37" s="15">
        <v>1.1000000000000001</v>
      </c>
      <c r="I37" s="15">
        <v>15</v>
      </c>
      <c r="J37" s="7">
        <f t="shared" si="3"/>
        <v>600</v>
      </c>
      <c r="K37" s="7">
        <f t="shared" si="4"/>
        <v>540</v>
      </c>
      <c r="L37" s="9">
        <f t="shared" si="5"/>
        <v>4050</v>
      </c>
      <c r="M37" s="10">
        <v>3.0000000000000001E-3</v>
      </c>
      <c r="N37" s="15">
        <f t="shared" si="12"/>
        <v>600000</v>
      </c>
      <c r="O37" s="9">
        <f t="shared" si="11"/>
        <v>1800</v>
      </c>
      <c r="P37" s="15">
        <f t="shared" si="13"/>
        <v>1500</v>
      </c>
      <c r="Q37" s="9">
        <f t="shared" si="14"/>
        <v>1890</v>
      </c>
      <c r="R37" s="15"/>
      <c r="S37" s="41">
        <f t="shared" si="7"/>
        <v>9840</v>
      </c>
      <c r="T37" s="62">
        <v>40</v>
      </c>
      <c r="U37" s="62">
        <v>1892</v>
      </c>
      <c r="V37" s="62">
        <f t="shared" si="8"/>
        <v>1932</v>
      </c>
      <c r="W37" s="71">
        <f>IF(V37&lt;=500,价格表!$C$2,IF(AND(V37&gt;500,V37&lt;=1000),价格表!$C$3,IF(AND(V37&gt;1000,V37&lt;=2000),价格表!$C$4,IF(V37&gt;2000,价格表!$C$5))))</f>
        <v>0.81</v>
      </c>
      <c r="X37" s="42">
        <f t="shared" si="9"/>
        <v>21908.880000000001</v>
      </c>
      <c r="Y37" s="42">
        <f t="shared" si="10"/>
        <v>-12068.880000000001</v>
      </c>
    </row>
    <row r="38" spans="1:25">
      <c r="A38" s="15">
        <v>36</v>
      </c>
      <c r="B38" s="15" t="s">
        <v>54</v>
      </c>
      <c r="C38" s="15" t="s">
        <v>81</v>
      </c>
      <c r="D38" s="15" t="s">
        <v>211</v>
      </c>
      <c r="E38" s="15">
        <v>10.3</v>
      </c>
      <c r="F38" s="15">
        <v>7</v>
      </c>
      <c r="G38" s="15">
        <v>3</v>
      </c>
      <c r="H38" s="15">
        <v>1.1000000000000001</v>
      </c>
      <c r="I38" s="15">
        <v>5</v>
      </c>
      <c r="J38" s="7">
        <f t="shared" si="3"/>
        <v>200</v>
      </c>
      <c r="K38" s="7">
        <f t="shared" si="4"/>
        <v>180</v>
      </c>
      <c r="L38" s="9">
        <f t="shared" si="5"/>
        <v>1260</v>
      </c>
      <c r="M38" s="10">
        <v>3.0000000000000001E-3</v>
      </c>
      <c r="N38" s="15">
        <f t="shared" si="12"/>
        <v>200000</v>
      </c>
      <c r="O38" s="9">
        <f t="shared" si="11"/>
        <v>600</v>
      </c>
      <c r="P38" s="15">
        <f t="shared" si="13"/>
        <v>500</v>
      </c>
      <c r="Q38" s="9">
        <f t="shared" si="14"/>
        <v>540</v>
      </c>
      <c r="R38" s="15"/>
      <c r="S38" s="41">
        <f t="shared" si="7"/>
        <v>3100</v>
      </c>
      <c r="T38" s="62">
        <v>40</v>
      </c>
      <c r="U38" s="62">
        <v>1060</v>
      </c>
      <c r="V38" s="62">
        <f t="shared" si="8"/>
        <v>1100</v>
      </c>
      <c r="W38" s="71">
        <f>IF(V38&lt;=500,价格表!$C$2,IF(AND(V38&gt;500,V38&lt;=1000),价格表!$C$3,IF(AND(V38&gt;1000,V38&lt;=2000),价格表!$C$4,IF(V38&gt;2000,价格表!$C$5))))</f>
        <v>0.81</v>
      </c>
      <c r="X38" s="42">
        <f t="shared" si="9"/>
        <v>12474</v>
      </c>
      <c r="Y38" s="42">
        <f t="shared" si="10"/>
        <v>-9374</v>
      </c>
    </row>
    <row r="39" spans="1:25">
      <c r="A39" s="15">
        <v>37</v>
      </c>
      <c r="B39" s="15" t="s">
        <v>54</v>
      </c>
      <c r="C39" s="15" t="s">
        <v>82</v>
      </c>
      <c r="D39" s="15" t="s">
        <v>211</v>
      </c>
      <c r="E39" s="15">
        <v>10.3</v>
      </c>
      <c r="F39" s="15">
        <v>7</v>
      </c>
      <c r="G39" s="15">
        <v>3</v>
      </c>
      <c r="H39" s="15">
        <v>1.1000000000000001</v>
      </c>
      <c r="I39" s="15">
        <v>5</v>
      </c>
      <c r="J39" s="7">
        <f t="shared" si="3"/>
        <v>200</v>
      </c>
      <c r="K39" s="7">
        <f t="shared" si="4"/>
        <v>180</v>
      </c>
      <c r="L39" s="9">
        <f t="shared" si="5"/>
        <v>1260</v>
      </c>
      <c r="M39" s="10">
        <v>3.0000000000000001E-3</v>
      </c>
      <c r="N39" s="15">
        <f t="shared" si="12"/>
        <v>200000</v>
      </c>
      <c r="O39" s="9">
        <f t="shared" si="11"/>
        <v>600</v>
      </c>
      <c r="P39" s="15">
        <f t="shared" si="13"/>
        <v>500</v>
      </c>
      <c r="Q39" s="9">
        <f t="shared" si="14"/>
        <v>540</v>
      </c>
      <c r="R39" s="15"/>
      <c r="S39" s="41">
        <f t="shared" si="7"/>
        <v>3100</v>
      </c>
      <c r="T39" s="62">
        <v>40</v>
      </c>
      <c r="U39" s="62">
        <v>1123</v>
      </c>
      <c r="V39" s="62">
        <f t="shared" si="8"/>
        <v>1163</v>
      </c>
      <c r="W39" s="71">
        <f>IF(V39&lt;=500,价格表!$C$2,IF(AND(V39&gt;500,V39&lt;=1000),价格表!$C$3,IF(AND(V39&gt;1000,V39&lt;=2000),价格表!$C$4,IF(V39&gt;2000,价格表!$C$5))))</f>
        <v>0.81</v>
      </c>
      <c r="X39" s="42">
        <f t="shared" si="9"/>
        <v>13188.42</v>
      </c>
      <c r="Y39" s="42">
        <f t="shared" si="10"/>
        <v>-10088.42</v>
      </c>
    </row>
    <row r="40" spans="1:25">
      <c r="A40" s="15">
        <v>38</v>
      </c>
      <c r="B40" s="15" t="s">
        <v>54</v>
      </c>
      <c r="C40" s="15" t="s">
        <v>83</v>
      </c>
      <c r="D40" s="15" t="s">
        <v>191</v>
      </c>
      <c r="E40" s="15">
        <v>10.3</v>
      </c>
      <c r="F40" s="15">
        <v>7.5</v>
      </c>
      <c r="G40" s="15">
        <v>3.5</v>
      </c>
      <c r="H40" s="15">
        <v>1.1000000000000001</v>
      </c>
      <c r="I40" s="15">
        <v>5</v>
      </c>
      <c r="J40" s="7">
        <f t="shared" si="3"/>
        <v>200</v>
      </c>
      <c r="K40" s="7">
        <f t="shared" si="4"/>
        <v>180</v>
      </c>
      <c r="L40" s="9">
        <f t="shared" si="5"/>
        <v>1350</v>
      </c>
      <c r="M40" s="10">
        <v>3.0000000000000001E-3</v>
      </c>
      <c r="N40" s="15">
        <f t="shared" si="12"/>
        <v>200000</v>
      </c>
      <c r="O40" s="9">
        <f t="shared" si="11"/>
        <v>600</v>
      </c>
      <c r="P40" s="15">
        <f t="shared" si="13"/>
        <v>500</v>
      </c>
      <c r="Q40" s="9">
        <f t="shared" si="14"/>
        <v>630</v>
      </c>
      <c r="R40" s="15"/>
      <c r="S40" s="41">
        <f t="shared" si="7"/>
        <v>3280</v>
      </c>
      <c r="T40" s="62">
        <v>40</v>
      </c>
      <c r="U40" s="62">
        <v>1743</v>
      </c>
      <c r="V40" s="62">
        <f t="shared" si="8"/>
        <v>1783</v>
      </c>
      <c r="W40" s="71">
        <f>IF(V40&lt;=500,价格表!$C$2,IF(AND(V40&gt;500,V40&lt;=1000),价格表!$C$3,IF(AND(V40&gt;1000,V40&lt;=2000),价格表!$C$4,IF(V40&gt;2000,价格表!$C$5))))</f>
        <v>0.81</v>
      </c>
      <c r="X40" s="42">
        <f t="shared" si="9"/>
        <v>20219.22</v>
      </c>
      <c r="Y40" s="42">
        <f t="shared" si="10"/>
        <v>-16939.22</v>
      </c>
    </row>
    <row r="41" spans="1:25">
      <c r="A41" s="15">
        <v>39</v>
      </c>
      <c r="B41" s="15" t="s">
        <v>54</v>
      </c>
      <c r="C41" s="15" t="s">
        <v>84</v>
      </c>
      <c r="D41" s="15" t="s">
        <v>191</v>
      </c>
      <c r="E41" s="15">
        <v>10.3</v>
      </c>
      <c r="F41" s="15">
        <v>7.5</v>
      </c>
      <c r="G41" s="15">
        <v>3.5</v>
      </c>
      <c r="H41" s="15">
        <v>1.1000000000000001</v>
      </c>
      <c r="I41" s="15">
        <v>10</v>
      </c>
      <c r="J41" s="7">
        <f t="shared" si="3"/>
        <v>400</v>
      </c>
      <c r="K41" s="7">
        <f t="shared" si="4"/>
        <v>360</v>
      </c>
      <c r="L41" s="9">
        <f t="shared" si="5"/>
        <v>2700</v>
      </c>
      <c r="M41" s="10">
        <v>3.0000000000000001E-3</v>
      </c>
      <c r="N41" s="15">
        <f t="shared" si="12"/>
        <v>400000</v>
      </c>
      <c r="O41" s="9">
        <f t="shared" si="11"/>
        <v>1200</v>
      </c>
      <c r="P41" s="15">
        <f t="shared" si="13"/>
        <v>1000</v>
      </c>
      <c r="Q41" s="9">
        <f t="shared" si="14"/>
        <v>1260</v>
      </c>
      <c r="R41" s="15"/>
      <c r="S41" s="41">
        <f t="shared" si="7"/>
        <v>6560</v>
      </c>
      <c r="T41" s="62">
        <v>40</v>
      </c>
      <c r="U41" s="62">
        <v>1595</v>
      </c>
      <c r="V41" s="62">
        <f t="shared" si="8"/>
        <v>1635</v>
      </c>
      <c r="W41" s="71">
        <f>IF(V41&lt;=500,价格表!$C$2,IF(AND(V41&gt;500,V41&lt;=1000),价格表!$C$3,IF(AND(V41&gt;1000,V41&lt;=2000),价格表!$C$4,IF(V41&gt;2000,价格表!$C$5))))</f>
        <v>0.81</v>
      </c>
      <c r="X41" s="42">
        <f t="shared" si="9"/>
        <v>18540.900000000001</v>
      </c>
      <c r="Y41" s="42">
        <f t="shared" si="10"/>
        <v>-11980.900000000001</v>
      </c>
    </row>
    <row r="42" spans="1:25">
      <c r="A42" s="15">
        <v>40</v>
      </c>
      <c r="B42" s="15" t="s">
        <v>54</v>
      </c>
      <c r="C42" s="15" t="s">
        <v>85</v>
      </c>
      <c r="D42" s="15" t="s">
        <v>210</v>
      </c>
      <c r="E42" s="15">
        <v>10.3</v>
      </c>
      <c r="F42" s="15">
        <v>6.5</v>
      </c>
      <c r="G42" s="15">
        <v>2.5</v>
      </c>
      <c r="H42" s="15">
        <v>1.1000000000000001</v>
      </c>
      <c r="I42" s="15">
        <v>10</v>
      </c>
      <c r="J42" s="7">
        <f t="shared" si="3"/>
        <v>400</v>
      </c>
      <c r="K42" s="7">
        <f t="shared" si="4"/>
        <v>360</v>
      </c>
      <c r="L42" s="9">
        <f t="shared" si="5"/>
        <v>2340</v>
      </c>
      <c r="M42" s="10">
        <v>3.0000000000000001E-3</v>
      </c>
      <c r="N42" s="15">
        <f t="shared" si="12"/>
        <v>400000</v>
      </c>
      <c r="O42" s="9">
        <f t="shared" si="11"/>
        <v>1200</v>
      </c>
      <c r="P42" s="15">
        <f t="shared" si="13"/>
        <v>1000</v>
      </c>
      <c r="Q42" s="9">
        <f t="shared" si="14"/>
        <v>900</v>
      </c>
      <c r="R42" s="15"/>
      <c r="S42" s="41">
        <f t="shared" si="7"/>
        <v>5840</v>
      </c>
      <c r="T42" s="62">
        <v>40</v>
      </c>
      <c r="U42" s="62">
        <v>2800</v>
      </c>
      <c r="V42" s="62">
        <f t="shared" si="8"/>
        <v>2840</v>
      </c>
      <c r="W42" s="71">
        <f>IF(V42&lt;=500,价格表!$C$2,IF(AND(V42&gt;500,V42&lt;=1000),价格表!$C$3,IF(AND(V42&gt;1000,V42&lt;=2000),价格表!$C$4,IF(V42&gt;2000,价格表!$C$5))))</f>
        <v>0.8</v>
      </c>
      <c r="X42" s="42">
        <f t="shared" si="9"/>
        <v>31808.000000000004</v>
      </c>
      <c r="Y42" s="42">
        <f t="shared" si="10"/>
        <v>-25968.000000000004</v>
      </c>
    </row>
    <row r="43" spans="1:25">
      <c r="A43" s="15">
        <v>41</v>
      </c>
      <c r="B43" s="15" t="s">
        <v>54</v>
      </c>
      <c r="C43" s="15" t="s">
        <v>86</v>
      </c>
      <c r="D43" s="15" t="s">
        <v>195</v>
      </c>
      <c r="E43" s="15">
        <v>10.3</v>
      </c>
      <c r="F43" s="15">
        <v>7.5</v>
      </c>
      <c r="G43" s="15">
        <v>2.5</v>
      </c>
      <c r="H43" s="15">
        <v>1.1000000000000001</v>
      </c>
      <c r="I43" s="15">
        <v>3</v>
      </c>
      <c r="J43" s="7">
        <f t="shared" si="3"/>
        <v>120</v>
      </c>
      <c r="K43" s="7">
        <f t="shared" si="4"/>
        <v>108</v>
      </c>
      <c r="L43" s="9">
        <f t="shared" si="5"/>
        <v>810</v>
      </c>
      <c r="M43" s="10">
        <v>3.0000000000000001E-3</v>
      </c>
      <c r="N43" s="15">
        <f t="shared" si="12"/>
        <v>120000</v>
      </c>
      <c r="O43" s="9">
        <f t="shared" si="11"/>
        <v>360</v>
      </c>
      <c r="P43" s="15">
        <f t="shared" si="13"/>
        <v>300</v>
      </c>
      <c r="Q43" s="9">
        <f t="shared" si="14"/>
        <v>270</v>
      </c>
      <c r="R43" s="15"/>
      <c r="S43" s="41">
        <f t="shared" si="7"/>
        <v>1860</v>
      </c>
      <c r="T43" s="62">
        <v>40</v>
      </c>
      <c r="U43" s="62">
        <v>1319</v>
      </c>
      <c r="V43" s="62">
        <f t="shared" si="8"/>
        <v>1359</v>
      </c>
      <c r="W43" s="71">
        <f>IF(V43&lt;=500,价格表!$C$2,IF(AND(V43&gt;500,V43&lt;=1000),价格表!$C$3,IF(AND(V43&gt;1000,V43&lt;=2000),价格表!$C$4,IF(V43&gt;2000,价格表!$C$5))))</f>
        <v>0.81</v>
      </c>
      <c r="X43" s="42">
        <f t="shared" si="9"/>
        <v>15411.06</v>
      </c>
      <c r="Y43" s="42">
        <f t="shared" si="10"/>
        <v>-13551.06</v>
      </c>
    </row>
    <row r="44" spans="1:25">
      <c r="A44" s="15">
        <v>42</v>
      </c>
      <c r="B44" s="15" t="s">
        <v>54</v>
      </c>
      <c r="C44" s="15" t="s">
        <v>87</v>
      </c>
      <c r="D44" s="15" t="s">
        <v>211</v>
      </c>
      <c r="E44" s="15">
        <v>10.3</v>
      </c>
      <c r="F44" s="15">
        <v>7.5</v>
      </c>
      <c r="G44" s="15">
        <v>2.5</v>
      </c>
      <c r="H44" s="15">
        <v>1.1000000000000001</v>
      </c>
      <c r="I44" s="15">
        <v>10</v>
      </c>
      <c r="J44" s="7">
        <f t="shared" si="3"/>
        <v>400</v>
      </c>
      <c r="K44" s="7">
        <f t="shared" si="4"/>
        <v>360</v>
      </c>
      <c r="L44" s="9">
        <f t="shared" si="5"/>
        <v>2700</v>
      </c>
      <c r="M44" s="10">
        <v>3.0000000000000001E-3</v>
      </c>
      <c r="N44" s="15">
        <f t="shared" si="12"/>
        <v>400000</v>
      </c>
      <c r="O44" s="9">
        <f t="shared" ref="O44:O66" si="15">N44*M44</f>
        <v>1200</v>
      </c>
      <c r="P44" s="15">
        <f t="shared" si="13"/>
        <v>1000</v>
      </c>
      <c r="Q44" s="9">
        <f t="shared" si="14"/>
        <v>900</v>
      </c>
      <c r="R44" s="15"/>
      <c r="S44" s="41">
        <f t="shared" si="7"/>
        <v>6200</v>
      </c>
      <c r="T44" s="62">
        <v>40</v>
      </c>
      <c r="U44" s="62">
        <v>1301</v>
      </c>
      <c r="V44" s="62">
        <f t="shared" si="8"/>
        <v>1341</v>
      </c>
      <c r="W44" s="71">
        <f>IF(V44&lt;=500,价格表!$C$2,IF(AND(V44&gt;500,V44&lt;=1000),价格表!$C$3,IF(AND(V44&gt;1000,V44&lt;=2000),价格表!$C$4,IF(V44&gt;2000,价格表!$C$5))))</f>
        <v>0.81</v>
      </c>
      <c r="X44" s="42">
        <f t="shared" si="9"/>
        <v>15206.94</v>
      </c>
      <c r="Y44" s="42">
        <f t="shared" si="10"/>
        <v>-9006.94</v>
      </c>
    </row>
    <row r="45" spans="1:25">
      <c r="A45" s="15">
        <v>43</v>
      </c>
      <c r="B45" s="15" t="s">
        <v>54</v>
      </c>
      <c r="C45" s="15" t="s">
        <v>88</v>
      </c>
      <c r="D45" s="15" t="s">
        <v>195</v>
      </c>
      <c r="E45" s="15">
        <v>10.3</v>
      </c>
      <c r="F45" s="15">
        <v>7</v>
      </c>
      <c r="G45" s="15">
        <v>2.5</v>
      </c>
      <c r="H45" s="15">
        <v>1.1000000000000001</v>
      </c>
      <c r="I45" s="15">
        <v>5</v>
      </c>
      <c r="J45" s="7">
        <f t="shared" si="3"/>
        <v>200</v>
      </c>
      <c r="K45" s="7">
        <f t="shared" si="4"/>
        <v>180</v>
      </c>
      <c r="L45" s="9">
        <f t="shared" si="5"/>
        <v>1260</v>
      </c>
      <c r="M45" s="10">
        <v>3.0000000000000001E-3</v>
      </c>
      <c r="N45" s="15">
        <f t="shared" si="12"/>
        <v>200000</v>
      </c>
      <c r="O45" s="9">
        <f t="shared" si="15"/>
        <v>600</v>
      </c>
      <c r="P45" s="15">
        <f t="shared" si="13"/>
        <v>500</v>
      </c>
      <c r="Q45" s="9">
        <f t="shared" si="14"/>
        <v>450</v>
      </c>
      <c r="R45" s="15"/>
      <c r="S45" s="41">
        <f t="shared" si="7"/>
        <v>3010</v>
      </c>
      <c r="T45" s="62">
        <v>40</v>
      </c>
      <c r="U45" s="62">
        <v>1490</v>
      </c>
      <c r="V45" s="62">
        <f t="shared" si="8"/>
        <v>1530</v>
      </c>
      <c r="W45" s="71">
        <f>IF(V45&lt;=500,价格表!$C$2,IF(AND(V45&gt;500,V45&lt;=1000),价格表!$C$3,IF(AND(V45&gt;1000,V45&lt;=2000),价格表!$C$4,IF(V45&gt;2000,价格表!$C$5))))</f>
        <v>0.81</v>
      </c>
      <c r="X45" s="42">
        <f t="shared" si="9"/>
        <v>17350.2</v>
      </c>
      <c r="Y45" s="42">
        <f t="shared" si="10"/>
        <v>-14340.2</v>
      </c>
    </row>
    <row r="46" spans="1:25">
      <c r="A46" s="15">
        <v>44</v>
      </c>
      <c r="B46" s="15" t="s">
        <v>89</v>
      </c>
      <c r="C46" s="15" t="s">
        <v>90</v>
      </c>
      <c r="D46" s="15" t="s">
        <v>195</v>
      </c>
      <c r="E46" s="15">
        <v>10.3</v>
      </c>
      <c r="F46" s="15">
        <v>7</v>
      </c>
      <c r="G46" s="15">
        <v>2.5</v>
      </c>
      <c r="H46" s="15">
        <v>1.1000000000000001</v>
      </c>
      <c r="I46" s="15">
        <v>5</v>
      </c>
      <c r="J46" s="7">
        <f t="shared" si="3"/>
        <v>200</v>
      </c>
      <c r="K46" s="7">
        <f t="shared" si="4"/>
        <v>180</v>
      </c>
      <c r="L46" s="9">
        <f t="shared" si="5"/>
        <v>1260</v>
      </c>
      <c r="M46" s="10">
        <v>3.0000000000000001E-3</v>
      </c>
      <c r="N46" s="15">
        <f t="shared" si="12"/>
        <v>200000</v>
      </c>
      <c r="O46" s="9">
        <f t="shared" si="15"/>
        <v>600</v>
      </c>
      <c r="P46" s="15">
        <f t="shared" si="13"/>
        <v>500</v>
      </c>
      <c r="Q46" s="9">
        <f t="shared" si="14"/>
        <v>450</v>
      </c>
      <c r="R46" s="15"/>
      <c r="S46" s="41">
        <f t="shared" si="7"/>
        <v>3010</v>
      </c>
      <c r="T46" s="62">
        <v>40</v>
      </c>
      <c r="U46" s="62">
        <v>1497</v>
      </c>
      <c r="V46" s="62">
        <f t="shared" si="8"/>
        <v>1537</v>
      </c>
      <c r="W46" s="71">
        <f>IF(V46&lt;=500,价格表!$C$2,IF(AND(V46&gt;500,V46&lt;=1000),价格表!$C$3,IF(AND(V46&gt;1000,V46&lt;=2000),价格表!$C$4,IF(V46&gt;2000,价格表!$C$5))))</f>
        <v>0.81</v>
      </c>
      <c r="X46" s="42">
        <f t="shared" si="9"/>
        <v>17429.579999999998</v>
      </c>
      <c r="Y46" s="42">
        <f t="shared" si="10"/>
        <v>-14419.579999999998</v>
      </c>
    </row>
    <row r="47" spans="1:25">
      <c r="A47" s="15">
        <v>45</v>
      </c>
      <c r="B47" s="15" t="s">
        <v>89</v>
      </c>
      <c r="C47" s="15" t="s">
        <v>91</v>
      </c>
      <c r="D47" s="15" t="s">
        <v>199</v>
      </c>
      <c r="E47" s="15">
        <v>10.3</v>
      </c>
      <c r="F47" s="15">
        <v>7.5</v>
      </c>
      <c r="G47" s="15">
        <v>3.5</v>
      </c>
      <c r="H47" s="15">
        <v>1.1000000000000001</v>
      </c>
      <c r="I47" s="15">
        <v>5</v>
      </c>
      <c r="J47" s="7">
        <f t="shared" si="3"/>
        <v>200</v>
      </c>
      <c r="K47" s="7">
        <f t="shared" si="4"/>
        <v>180</v>
      </c>
      <c r="L47" s="9">
        <f t="shared" si="5"/>
        <v>1350</v>
      </c>
      <c r="M47" s="10">
        <v>3.0000000000000001E-3</v>
      </c>
      <c r="N47" s="15">
        <f t="shared" si="12"/>
        <v>200000</v>
      </c>
      <c r="O47" s="9">
        <f t="shared" si="15"/>
        <v>600</v>
      </c>
      <c r="P47" s="15">
        <f t="shared" si="13"/>
        <v>500</v>
      </c>
      <c r="Q47" s="9">
        <f t="shared" si="14"/>
        <v>630</v>
      </c>
      <c r="R47" s="15"/>
      <c r="S47" s="41">
        <f t="shared" si="7"/>
        <v>3280</v>
      </c>
      <c r="T47" s="62">
        <v>40</v>
      </c>
      <c r="U47" s="62">
        <v>1969</v>
      </c>
      <c r="V47" s="62">
        <f t="shared" si="8"/>
        <v>2009</v>
      </c>
      <c r="W47" s="71">
        <f>IF(V47&lt;=500,价格表!$C$2,IF(AND(V47&gt;500,V47&lt;=1000),价格表!$C$3,IF(AND(V47&gt;1000,V47&lt;=2000),价格表!$C$4,IF(V47&gt;2000,价格表!$C$5))))</f>
        <v>0.8</v>
      </c>
      <c r="X47" s="42">
        <f t="shared" si="9"/>
        <v>22500.800000000003</v>
      </c>
      <c r="Y47" s="42">
        <f t="shared" si="10"/>
        <v>-19220.800000000003</v>
      </c>
    </row>
    <row r="48" spans="1:25">
      <c r="A48" s="15">
        <v>46</v>
      </c>
      <c r="B48" s="15" t="s">
        <v>89</v>
      </c>
      <c r="C48" s="15" t="s">
        <v>92</v>
      </c>
      <c r="D48" s="15" t="s">
        <v>145</v>
      </c>
      <c r="E48" s="15">
        <v>10.3</v>
      </c>
      <c r="F48" s="15">
        <v>6</v>
      </c>
      <c r="G48" s="7">
        <v>2.5</v>
      </c>
      <c r="H48" s="7">
        <v>1.1000000000000001</v>
      </c>
      <c r="I48" s="15">
        <v>2</v>
      </c>
      <c r="J48" s="7">
        <f t="shared" si="3"/>
        <v>80</v>
      </c>
      <c r="K48" s="7">
        <f t="shared" si="4"/>
        <v>72</v>
      </c>
      <c r="L48" s="9">
        <f t="shared" si="5"/>
        <v>741.6</v>
      </c>
      <c r="M48" s="10">
        <v>3.0000000000000001E-3</v>
      </c>
      <c r="N48" s="15">
        <f t="shared" si="12"/>
        <v>80000</v>
      </c>
      <c r="O48" s="9">
        <f t="shared" si="15"/>
        <v>240</v>
      </c>
      <c r="P48" s="15">
        <f t="shared" si="13"/>
        <v>200</v>
      </c>
      <c r="Q48" s="9">
        <f t="shared" si="14"/>
        <v>180</v>
      </c>
      <c r="R48" s="15"/>
      <c r="S48" s="41">
        <f t="shared" si="7"/>
        <v>1441.6</v>
      </c>
      <c r="T48" s="62">
        <v>60</v>
      </c>
      <c r="U48" s="62">
        <v>1455</v>
      </c>
      <c r="V48" s="62">
        <f t="shared" si="8"/>
        <v>1515</v>
      </c>
      <c r="W48" s="71">
        <f>IF(V48&lt;=500,价格表!$C$2,IF(AND(V48&gt;500,V48&lt;=1000),价格表!$C$3,IF(AND(V48&gt;1000,V48&lt;=2000),价格表!$C$4,IF(V48&gt;2000,价格表!$C$5))))</f>
        <v>0.81</v>
      </c>
      <c r="X48" s="42">
        <f t="shared" si="9"/>
        <v>17180.099999999999</v>
      </c>
      <c r="Y48" s="42">
        <f t="shared" si="10"/>
        <v>-15738.499999999998</v>
      </c>
    </row>
    <row r="49" spans="1:25">
      <c r="A49" s="15">
        <v>47</v>
      </c>
      <c r="B49" s="15" t="s">
        <v>89</v>
      </c>
      <c r="C49" s="15" t="s">
        <v>93</v>
      </c>
      <c r="D49" s="15" t="s">
        <v>201</v>
      </c>
      <c r="E49" s="15">
        <v>10.3</v>
      </c>
      <c r="F49" s="15">
        <v>6.5</v>
      </c>
      <c r="G49" s="15">
        <v>3</v>
      </c>
      <c r="H49" s="15">
        <v>1.1000000000000001</v>
      </c>
      <c r="I49" s="15"/>
      <c r="J49" s="7">
        <f t="shared" si="3"/>
        <v>0</v>
      </c>
      <c r="K49" s="7">
        <f t="shared" si="4"/>
        <v>0</v>
      </c>
      <c r="L49" s="9">
        <f t="shared" si="5"/>
        <v>0</v>
      </c>
      <c r="M49" s="10">
        <v>3.0000000000000001E-3</v>
      </c>
      <c r="N49" s="15">
        <f t="shared" si="12"/>
        <v>0</v>
      </c>
      <c r="O49" s="9">
        <f t="shared" si="15"/>
        <v>0</v>
      </c>
      <c r="P49" s="15">
        <f t="shared" si="13"/>
        <v>0</v>
      </c>
      <c r="Q49" s="9">
        <f t="shared" si="14"/>
        <v>0</v>
      </c>
      <c r="R49" s="15"/>
      <c r="S49" s="41">
        <f t="shared" si="7"/>
        <v>0</v>
      </c>
      <c r="T49" s="62">
        <v>40</v>
      </c>
      <c r="U49" s="62">
        <v>1132</v>
      </c>
      <c r="V49" s="62">
        <f t="shared" si="8"/>
        <v>1172</v>
      </c>
      <c r="W49" s="71">
        <f>IF(V49&lt;=500,价格表!$C$2,IF(AND(V49&gt;500,V49&lt;=1000),价格表!$C$3,IF(AND(V49&gt;1000,V49&lt;=2000),价格表!$C$4,IF(V49&gt;2000,价格表!$C$5))))</f>
        <v>0.81</v>
      </c>
      <c r="X49" s="42">
        <f t="shared" si="9"/>
        <v>13290.48</v>
      </c>
      <c r="Y49" s="42">
        <f t="shared" si="10"/>
        <v>-13290.48</v>
      </c>
    </row>
    <row r="50" spans="1:25">
      <c r="A50" s="15">
        <v>48</v>
      </c>
      <c r="B50" s="15" t="s">
        <v>89</v>
      </c>
      <c r="C50" s="15" t="s">
        <v>94</v>
      </c>
      <c r="D50" s="15" t="s">
        <v>209</v>
      </c>
      <c r="E50" s="15">
        <v>10.3</v>
      </c>
      <c r="F50" s="15">
        <v>7.5</v>
      </c>
      <c r="G50" s="15">
        <v>2.5</v>
      </c>
      <c r="H50" s="15">
        <v>1.1000000000000001</v>
      </c>
      <c r="I50" s="15"/>
      <c r="J50" s="7">
        <f t="shared" si="3"/>
        <v>0</v>
      </c>
      <c r="K50" s="7">
        <f t="shared" si="4"/>
        <v>0</v>
      </c>
      <c r="L50" s="9">
        <f t="shared" si="5"/>
        <v>0</v>
      </c>
      <c r="M50" s="10">
        <v>3.0000000000000001E-3</v>
      </c>
      <c r="N50" s="15">
        <f t="shared" si="12"/>
        <v>0</v>
      </c>
      <c r="O50" s="9">
        <f t="shared" si="15"/>
        <v>0</v>
      </c>
      <c r="P50" s="15">
        <f t="shared" si="13"/>
        <v>0</v>
      </c>
      <c r="Q50" s="9">
        <f t="shared" si="14"/>
        <v>0</v>
      </c>
      <c r="R50" s="15"/>
      <c r="S50" s="41">
        <f t="shared" si="7"/>
        <v>0</v>
      </c>
      <c r="T50" s="62">
        <v>40</v>
      </c>
      <c r="U50" s="62">
        <v>634</v>
      </c>
      <c r="V50" s="62">
        <f t="shared" si="8"/>
        <v>674</v>
      </c>
      <c r="W50" s="71">
        <f>IF(V50&lt;=500,价格表!$C$2,IF(AND(V50&gt;500,V50&lt;=1000),价格表!$C$3,IF(AND(V50&gt;1000,V50&lt;=2000),价格表!$C$4,IF(V50&gt;2000,价格表!$C$5))))</f>
        <v>0.82</v>
      </c>
      <c r="X50" s="42">
        <f t="shared" si="9"/>
        <v>7737.5199999999995</v>
      </c>
      <c r="Y50" s="42">
        <f t="shared" si="10"/>
        <v>-7737.5199999999995</v>
      </c>
    </row>
    <row r="51" spans="1:25">
      <c r="A51" s="15">
        <v>49</v>
      </c>
      <c r="B51" s="15" t="s">
        <v>89</v>
      </c>
      <c r="C51" s="15" t="s">
        <v>95</v>
      </c>
      <c r="D51" s="15" t="s">
        <v>209</v>
      </c>
      <c r="E51" s="15">
        <v>10.3</v>
      </c>
      <c r="F51" s="15">
        <v>7.5</v>
      </c>
      <c r="G51" s="15">
        <v>2.5</v>
      </c>
      <c r="H51" s="15">
        <v>1.1000000000000001</v>
      </c>
      <c r="I51" s="15"/>
      <c r="J51" s="7">
        <f t="shared" si="3"/>
        <v>0</v>
      </c>
      <c r="K51" s="7">
        <f t="shared" si="4"/>
        <v>0</v>
      </c>
      <c r="L51" s="9">
        <f t="shared" si="5"/>
        <v>0</v>
      </c>
      <c r="M51" s="10">
        <v>3.0000000000000001E-3</v>
      </c>
      <c r="N51" s="15">
        <f t="shared" si="12"/>
        <v>0</v>
      </c>
      <c r="O51" s="9">
        <f t="shared" si="15"/>
        <v>0</v>
      </c>
      <c r="P51" s="15">
        <f t="shared" si="13"/>
        <v>0</v>
      </c>
      <c r="Q51" s="9">
        <f t="shared" si="14"/>
        <v>0</v>
      </c>
      <c r="R51" s="15"/>
      <c r="S51" s="41">
        <f t="shared" si="7"/>
        <v>0</v>
      </c>
      <c r="T51" s="62">
        <v>40</v>
      </c>
      <c r="U51" s="62">
        <v>749</v>
      </c>
      <c r="V51" s="62">
        <f t="shared" si="8"/>
        <v>789</v>
      </c>
      <c r="W51" s="71">
        <f>IF(V51&lt;=500,价格表!$C$2,IF(AND(V51&gt;500,V51&lt;=1000),价格表!$C$3,IF(AND(V51&gt;1000,V51&lt;=2000),价格表!$C$4,IF(V51&gt;2000,价格表!$C$5))))</f>
        <v>0.82</v>
      </c>
      <c r="X51" s="42">
        <f t="shared" si="9"/>
        <v>9057.7199999999993</v>
      </c>
      <c r="Y51" s="42">
        <f t="shared" si="10"/>
        <v>-9057.7199999999993</v>
      </c>
    </row>
    <row r="52" spans="1:25">
      <c r="A52" s="15">
        <v>50</v>
      </c>
      <c r="B52" s="15" t="s">
        <v>89</v>
      </c>
      <c r="C52" s="15" t="s">
        <v>96</v>
      </c>
      <c r="D52" s="15" t="s">
        <v>209</v>
      </c>
      <c r="E52" s="15">
        <v>10.3</v>
      </c>
      <c r="F52" s="15">
        <v>7.5</v>
      </c>
      <c r="G52" s="15">
        <v>2.5</v>
      </c>
      <c r="H52" s="15">
        <v>1.1000000000000001</v>
      </c>
      <c r="I52" s="15"/>
      <c r="J52" s="7">
        <f t="shared" si="3"/>
        <v>0</v>
      </c>
      <c r="K52" s="7">
        <f t="shared" si="4"/>
        <v>0</v>
      </c>
      <c r="L52" s="9">
        <f t="shared" si="5"/>
        <v>0</v>
      </c>
      <c r="M52" s="10">
        <v>3.0000000000000001E-3</v>
      </c>
      <c r="N52" s="15">
        <f t="shared" si="12"/>
        <v>0</v>
      </c>
      <c r="O52" s="9">
        <f t="shared" si="15"/>
        <v>0</v>
      </c>
      <c r="P52" s="15">
        <f t="shared" si="13"/>
        <v>0</v>
      </c>
      <c r="Q52" s="9">
        <f t="shared" si="14"/>
        <v>0</v>
      </c>
      <c r="R52" s="15"/>
      <c r="S52" s="41">
        <f t="shared" si="7"/>
        <v>0</v>
      </c>
      <c r="T52" s="62">
        <v>40</v>
      </c>
      <c r="U52" s="62">
        <v>528</v>
      </c>
      <c r="V52" s="62">
        <f t="shared" si="8"/>
        <v>568</v>
      </c>
      <c r="W52" s="71">
        <f>IF(V52&lt;=500,价格表!$C$2,IF(AND(V52&gt;500,V52&lt;=1000),价格表!$C$3,IF(AND(V52&gt;1000,V52&lt;=2000),价格表!$C$4,IF(V52&gt;2000,价格表!$C$5))))</f>
        <v>0.82</v>
      </c>
      <c r="X52" s="42">
        <f t="shared" si="9"/>
        <v>6520.6399999999994</v>
      </c>
      <c r="Y52" s="42">
        <f t="shared" si="10"/>
        <v>-6520.6399999999994</v>
      </c>
    </row>
    <row r="53" spans="1:25">
      <c r="A53" s="15">
        <v>51</v>
      </c>
      <c r="B53" s="15" t="s">
        <v>89</v>
      </c>
      <c r="C53" s="15" t="s">
        <v>97</v>
      </c>
      <c r="D53" s="15" t="s">
        <v>191</v>
      </c>
      <c r="E53" s="15">
        <v>10.3</v>
      </c>
      <c r="F53" s="15">
        <v>7.5</v>
      </c>
      <c r="G53" s="15">
        <v>3.5</v>
      </c>
      <c r="H53" s="15">
        <v>1.1000000000000001</v>
      </c>
      <c r="I53" s="15">
        <v>10</v>
      </c>
      <c r="J53" s="7">
        <f t="shared" si="3"/>
        <v>400</v>
      </c>
      <c r="K53" s="7">
        <f t="shared" si="4"/>
        <v>360</v>
      </c>
      <c r="L53" s="9">
        <f t="shared" si="5"/>
        <v>2700</v>
      </c>
      <c r="M53" s="10">
        <v>3.0000000000000001E-3</v>
      </c>
      <c r="N53" s="15">
        <f t="shared" si="12"/>
        <v>400000</v>
      </c>
      <c r="O53" s="9">
        <f t="shared" si="15"/>
        <v>1200</v>
      </c>
      <c r="P53" s="15">
        <f t="shared" si="13"/>
        <v>1000</v>
      </c>
      <c r="Q53" s="9">
        <f t="shared" si="14"/>
        <v>1260</v>
      </c>
      <c r="R53" s="15"/>
      <c r="S53" s="41">
        <f t="shared" si="7"/>
        <v>6560</v>
      </c>
      <c r="T53" s="62">
        <v>40</v>
      </c>
      <c r="U53" s="62">
        <v>1559</v>
      </c>
      <c r="V53" s="62">
        <f t="shared" si="8"/>
        <v>1599</v>
      </c>
      <c r="W53" s="71">
        <f>IF(V53&lt;=500,价格表!$C$2,IF(AND(V53&gt;500,V53&lt;=1000),价格表!$C$3,IF(AND(V53&gt;1000,V53&lt;=2000),价格表!$C$4,IF(V53&gt;2000,价格表!$C$5))))</f>
        <v>0.81</v>
      </c>
      <c r="X53" s="42">
        <f t="shared" si="9"/>
        <v>18132.66</v>
      </c>
      <c r="Y53" s="42">
        <f t="shared" si="10"/>
        <v>-11572.66</v>
      </c>
    </row>
    <row r="54" spans="1:25">
      <c r="A54" s="15">
        <v>52</v>
      </c>
      <c r="B54" s="15" t="s">
        <v>89</v>
      </c>
      <c r="C54" s="15" t="s">
        <v>98</v>
      </c>
      <c r="D54" s="15" t="s">
        <v>191</v>
      </c>
      <c r="E54" s="15">
        <v>10.3</v>
      </c>
      <c r="F54" s="15">
        <v>7.5</v>
      </c>
      <c r="G54" s="15">
        <v>3.5</v>
      </c>
      <c r="H54" s="15">
        <v>1.1000000000000001</v>
      </c>
      <c r="I54" s="15">
        <v>5</v>
      </c>
      <c r="J54" s="7">
        <f t="shared" si="3"/>
        <v>200</v>
      </c>
      <c r="K54" s="7">
        <f t="shared" si="4"/>
        <v>180</v>
      </c>
      <c r="L54" s="9">
        <f t="shared" si="5"/>
        <v>1350</v>
      </c>
      <c r="M54" s="10">
        <v>3.0000000000000001E-3</v>
      </c>
      <c r="N54" s="15">
        <f t="shared" si="12"/>
        <v>200000</v>
      </c>
      <c r="O54" s="9">
        <f t="shared" si="15"/>
        <v>600</v>
      </c>
      <c r="P54" s="15">
        <f t="shared" si="13"/>
        <v>500</v>
      </c>
      <c r="Q54" s="9">
        <f t="shared" si="14"/>
        <v>630</v>
      </c>
      <c r="R54" s="15"/>
      <c r="S54" s="41">
        <f t="shared" si="7"/>
        <v>3280</v>
      </c>
      <c r="T54" s="62">
        <v>40</v>
      </c>
      <c r="U54" s="62">
        <v>1566</v>
      </c>
      <c r="V54" s="62">
        <f t="shared" si="8"/>
        <v>1606</v>
      </c>
      <c r="W54" s="71">
        <f>IF(V54&lt;=500,价格表!$C$2,IF(AND(V54&gt;500,V54&lt;=1000),价格表!$C$3,IF(AND(V54&gt;1000,V54&lt;=2000),价格表!$C$4,IF(V54&gt;2000,价格表!$C$5))))</f>
        <v>0.81</v>
      </c>
      <c r="X54" s="42">
        <f t="shared" si="9"/>
        <v>18212.04</v>
      </c>
      <c r="Y54" s="42">
        <f t="shared" si="10"/>
        <v>-14932.04</v>
      </c>
    </row>
    <row r="55" spans="1:25">
      <c r="A55" s="15">
        <v>54</v>
      </c>
      <c r="B55" s="15" t="s">
        <v>89</v>
      </c>
      <c r="C55" s="15" t="s">
        <v>99</v>
      </c>
      <c r="D55" s="15" t="s">
        <v>139</v>
      </c>
      <c r="E55" s="15">
        <v>10.3</v>
      </c>
      <c r="F55" s="15">
        <v>6.5</v>
      </c>
      <c r="G55" s="7">
        <v>2.5</v>
      </c>
      <c r="H55" s="7">
        <v>1.1000000000000001</v>
      </c>
      <c r="I55" s="15"/>
      <c r="J55" s="7">
        <f t="shared" si="3"/>
        <v>0</v>
      </c>
      <c r="K55" s="7">
        <f t="shared" si="4"/>
        <v>0</v>
      </c>
      <c r="L55" s="9">
        <f t="shared" si="5"/>
        <v>0</v>
      </c>
      <c r="M55" s="10">
        <v>3.0000000000000001E-3</v>
      </c>
      <c r="N55" s="15">
        <f t="shared" si="12"/>
        <v>0</v>
      </c>
      <c r="O55" s="9">
        <f t="shared" si="15"/>
        <v>0</v>
      </c>
      <c r="P55" s="15">
        <f t="shared" si="13"/>
        <v>0</v>
      </c>
      <c r="Q55" s="9">
        <f t="shared" si="14"/>
        <v>0</v>
      </c>
      <c r="R55" s="15"/>
      <c r="S55" s="41">
        <f t="shared" si="7"/>
        <v>0</v>
      </c>
      <c r="T55" s="62">
        <v>40</v>
      </c>
      <c r="U55" s="62">
        <v>1568</v>
      </c>
      <c r="V55" s="62">
        <f t="shared" si="8"/>
        <v>1608</v>
      </c>
      <c r="W55" s="71">
        <f>IF(V55&lt;=500,价格表!$C$2,IF(AND(V55&gt;500,V55&lt;=1000),价格表!$C$3,IF(AND(V55&gt;1000,V55&lt;=2000),价格表!$C$4,IF(V55&gt;2000,价格表!$C$5))))</f>
        <v>0.81</v>
      </c>
      <c r="X55" s="42">
        <f t="shared" si="9"/>
        <v>18234.72</v>
      </c>
      <c r="Y55" s="42">
        <f t="shared" si="10"/>
        <v>-18234.72</v>
      </c>
    </row>
    <row r="56" spans="1:25">
      <c r="A56" s="15">
        <v>55</v>
      </c>
      <c r="B56" s="15" t="s">
        <v>89</v>
      </c>
      <c r="C56" s="15" t="s">
        <v>100</v>
      </c>
      <c r="D56" s="15" t="s">
        <v>175</v>
      </c>
      <c r="E56" s="15">
        <v>10.3</v>
      </c>
      <c r="F56" s="15">
        <v>6</v>
      </c>
      <c r="G56" s="7">
        <v>3</v>
      </c>
      <c r="H56" s="7">
        <v>1.1000000000000001</v>
      </c>
      <c r="I56" s="15"/>
      <c r="J56" s="7">
        <f t="shared" si="3"/>
        <v>0</v>
      </c>
      <c r="K56" s="7">
        <f t="shared" si="4"/>
        <v>0</v>
      </c>
      <c r="L56" s="9">
        <f t="shared" si="5"/>
        <v>0</v>
      </c>
      <c r="M56" s="10">
        <v>3.0000000000000001E-3</v>
      </c>
      <c r="N56" s="15">
        <f t="shared" si="12"/>
        <v>0</v>
      </c>
      <c r="O56" s="9">
        <f t="shared" si="15"/>
        <v>0</v>
      </c>
      <c r="P56" s="15">
        <f t="shared" si="13"/>
        <v>0</v>
      </c>
      <c r="Q56" s="9">
        <f t="shared" si="14"/>
        <v>0</v>
      </c>
      <c r="R56" s="15"/>
      <c r="S56" s="41">
        <f t="shared" si="7"/>
        <v>0</v>
      </c>
      <c r="T56" s="62">
        <v>60</v>
      </c>
      <c r="U56" s="62">
        <v>1206</v>
      </c>
      <c r="V56" s="62">
        <f t="shared" si="8"/>
        <v>1266</v>
      </c>
      <c r="W56" s="71">
        <f>IF(V56&lt;=500,价格表!$C$2,IF(AND(V56&gt;500,V56&lt;=1000),价格表!$C$3,IF(AND(V56&gt;1000,V56&lt;=2000),价格表!$C$4,IF(V56&gt;2000,价格表!$C$5))))</f>
        <v>0.81</v>
      </c>
      <c r="X56" s="42">
        <f t="shared" si="9"/>
        <v>14356.44</v>
      </c>
      <c r="Y56" s="42">
        <f t="shared" si="10"/>
        <v>-14356.44</v>
      </c>
    </row>
    <row r="57" spans="1:25">
      <c r="A57" s="15">
        <v>56</v>
      </c>
      <c r="B57" s="15" t="s">
        <v>89</v>
      </c>
      <c r="C57" s="15" t="s">
        <v>101</v>
      </c>
      <c r="D57" s="15" t="s">
        <v>204</v>
      </c>
      <c r="E57" s="15">
        <v>10.3</v>
      </c>
      <c r="F57" s="15">
        <v>7</v>
      </c>
      <c r="G57" s="15">
        <v>3</v>
      </c>
      <c r="H57" s="15">
        <v>1.1000000000000001</v>
      </c>
      <c r="I57" s="15"/>
      <c r="J57" s="7">
        <f t="shared" si="3"/>
        <v>0</v>
      </c>
      <c r="K57" s="7">
        <f t="shared" si="4"/>
        <v>0</v>
      </c>
      <c r="L57" s="9">
        <f t="shared" si="5"/>
        <v>0</v>
      </c>
      <c r="M57" s="10">
        <v>3.0000000000000001E-3</v>
      </c>
      <c r="N57" s="15">
        <f t="shared" si="12"/>
        <v>0</v>
      </c>
      <c r="O57" s="9">
        <f t="shared" si="15"/>
        <v>0</v>
      </c>
      <c r="P57" s="15">
        <f t="shared" si="13"/>
        <v>0</v>
      </c>
      <c r="Q57" s="9">
        <f t="shared" si="14"/>
        <v>0</v>
      </c>
      <c r="R57" s="15"/>
      <c r="S57" s="41">
        <f t="shared" si="7"/>
        <v>0</v>
      </c>
      <c r="T57" s="62">
        <v>40</v>
      </c>
      <c r="U57" s="62">
        <v>2069</v>
      </c>
      <c r="V57" s="62">
        <f t="shared" si="8"/>
        <v>2109</v>
      </c>
      <c r="W57" s="71">
        <f>IF(V57&lt;=500,价格表!$C$2,IF(AND(V57&gt;500,V57&lt;=1000),价格表!$C$3,IF(AND(V57&gt;1000,V57&lt;=2000),价格表!$C$4,IF(V57&gt;2000,价格表!$C$5))))</f>
        <v>0.8</v>
      </c>
      <c r="X57" s="42">
        <f t="shared" si="9"/>
        <v>23620.800000000003</v>
      </c>
      <c r="Y57" s="42">
        <f t="shared" si="10"/>
        <v>-23620.800000000003</v>
      </c>
    </row>
    <row r="58" spans="1:25">
      <c r="A58" s="15">
        <v>57</v>
      </c>
      <c r="B58" s="15" t="s">
        <v>89</v>
      </c>
      <c r="C58" s="15" t="s">
        <v>102</v>
      </c>
      <c r="D58" s="15" t="s">
        <v>213</v>
      </c>
      <c r="E58" s="15">
        <v>10.3</v>
      </c>
      <c r="F58" s="15">
        <v>6.5</v>
      </c>
      <c r="G58" s="15">
        <v>2.5</v>
      </c>
      <c r="H58" s="15">
        <v>1.1000000000000001</v>
      </c>
      <c r="I58" s="15">
        <v>3</v>
      </c>
      <c r="J58" s="7">
        <f t="shared" si="3"/>
        <v>120</v>
      </c>
      <c r="K58" s="7">
        <f t="shared" si="4"/>
        <v>108</v>
      </c>
      <c r="L58" s="9">
        <f t="shared" si="5"/>
        <v>702</v>
      </c>
      <c r="M58" s="10">
        <v>3.0000000000000001E-3</v>
      </c>
      <c r="N58" s="15">
        <f t="shared" si="12"/>
        <v>120000</v>
      </c>
      <c r="O58" s="9">
        <f t="shared" si="15"/>
        <v>360</v>
      </c>
      <c r="P58" s="15">
        <f t="shared" si="13"/>
        <v>300</v>
      </c>
      <c r="Q58" s="9">
        <f t="shared" si="14"/>
        <v>270</v>
      </c>
      <c r="R58" s="15"/>
      <c r="S58" s="41">
        <f t="shared" si="7"/>
        <v>1752</v>
      </c>
      <c r="T58" s="62">
        <v>40</v>
      </c>
      <c r="U58" s="62">
        <v>2149</v>
      </c>
      <c r="V58" s="62">
        <f t="shared" si="8"/>
        <v>2189</v>
      </c>
      <c r="W58" s="71">
        <f>IF(V58&lt;=500,价格表!$C$2,IF(AND(V58&gt;500,V58&lt;=1000),价格表!$C$3,IF(AND(V58&gt;1000,V58&lt;=2000),价格表!$C$4,IF(V58&gt;2000,价格表!$C$5))))</f>
        <v>0.8</v>
      </c>
      <c r="X58" s="42">
        <f t="shared" si="9"/>
        <v>24516.800000000003</v>
      </c>
      <c r="Y58" s="42">
        <f t="shared" si="10"/>
        <v>-22764.800000000003</v>
      </c>
    </row>
    <row r="59" spans="1:25">
      <c r="A59" s="15">
        <v>58</v>
      </c>
      <c r="B59" s="15" t="s">
        <v>89</v>
      </c>
      <c r="C59" s="15" t="s">
        <v>103</v>
      </c>
      <c r="D59" s="15" t="s">
        <v>212</v>
      </c>
      <c r="E59" s="15">
        <v>10.3</v>
      </c>
      <c r="F59" s="15">
        <v>7.5</v>
      </c>
      <c r="G59" s="15">
        <v>3.5</v>
      </c>
      <c r="H59" s="15">
        <v>1.1000000000000001</v>
      </c>
      <c r="I59" s="15"/>
      <c r="J59" s="7">
        <f t="shared" si="3"/>
        <v>0</v>
      </c>
      <c r="K59" s="7">
        <f t="shared" si="4"/>
        <v>0</v>
      </c>
      <c r="L59" s="9">
        <f t="shared" si="5"/>
        <v>0</v>
      </c>
      <c r="M59" s="10">
        <v>3.0000000000000001E-3</v>
      </c>
      <c r="N59" s="15">
        <f t="shared" si="12"/>
        <v>0</v>
      </c>
      <c r="O59" s="9">
        <f t="shared" si="15"/>
        <v>0</v>
      </c>
      <c r="P59" s="15">
        <f t="shared" si="13"/>
        <v>0</v>
      </c>
      <c r="Q59" s="9">
        <f t="shared" si="14"/>
        <v>0</v>
      </c>
      <c r="R59" s="15"/>
      <c r="S59" s="41">
        <f t="shared" si="7"/>
        <v>0</v>
      </c>
      <c r="T59" s="62">
        <v>40</v>
      </c>
      <c r="U59" s="62">
        <v>1211</v>
      </c>
      <c r="V59" s="62">
        <f t="shared" si="8"/>
        <v>1251</v>
      </c>
      <c r="W59" s="71">
        <f>IF(V59&lt;=500,价格表!$C$2,IF(AND(V59&gt;500,V59&lt;=1000),价格表!$C$3,IF(AND(V59&gt;1000,V59&lt;=2000),价格表!$C$4,IF(V59&gt;2000,价格表!$C$5))))</f>
        <v>0.81</v>
      </c>
      <c r="X59" s="42">
        <f t="shared" si="9"/>
        <v>14186.34</v>
      </c>
      <c r="Y59" s="42">
        <f t="shared" si="10"/>
        <v>-14186.34</v>
      </c>
    </row>
    <row r="60" spans="1:25">
      <c r="A60" s="15">
        <v>60</v>
      </c>
      <c r="B60" s="15" t="s">
        <v>89</v>
      </c>
      <c r="C60" s="15" t="s">
        <v>104</v>
      </c>
      <c r="D60" s="15" t="s">
        <v>147</v>
      </c>
      <c r="E60" s="15">
        <v>10.3</v>
      </c>
      <c r="F60" s="15">
        <v>5.5</v>
      </c>
      <c r="G60" s="7">
        <v>2.5</v>
      </c>
      <c r="H60" s="7">
        <v>1.1000000000000001</v>
      </c>
      <c r="I60" s="15">
        <v>2</v>
      </c>
      <c r="J60" s="7">
        <f t="shared" si="3"/>
        <v>80</v>
      </c>
      <c r="K60" s="7">
        <f t="shared" si="4"/>
        <v>72</v>
      </c>
      <c r="L60" s="9">
        <f t="shared" si="5"/>
        <v>741.6</v>
      </c>
      <c r="M60" s="10">
        <v>3.0000000000000001E-3</v>
      </c>
      <c r="N60" s="15">
        <f t="shared" si="12"/>
        <v>80000</v>
      </c>
      <c r="O60" s="9">
        <f t="shared" si="15"/>
        <v>240</v>
      </c>
      <c r="P60" s="15">
        <f t="shared" si="13"/>
        <v>200</v>
      </c>
      <c r="Q60" s="9">
        <f t="shared" si="14"/>
        <v>180</v>
      </c>
      <c r="R60" s="15"/>
      <c r="S60" s="41">
        <f t="shared" si="7"/>
        <v>1441.6</v>
      </c>
      <c r="T60" s="62">
        <v>40</v>
      </c>
      <c r="U60" s="62">
        <v>2235</v>
      </c>
      <c r="V60" s="62">
        <f t="shared" si="8"/>
        <v>2275</v>
      </c>
      <c r="W60" s="71">
        <f>IF(V60&lt;=500,价格表!$C$2,IF(AND(V60&gt;500,V60&lt;=1000),价格表!$C$3,IF(AND(V60&gt;1000,V60&lt;=2000),价格表!$C$4,IF(V60&gt;2000,价格表!$C$5))))</f>
        <v>0.8</v>
      </c>
      <c r="X60" s="42">
        <f t="shared" si="9"/>
        <v>25480.000000000004</v>
      </c>
      <c r="Y60" s="42">
        <f t="shared" si="10"/>
        <v>-24038.400000000005</v>
      </c>
    </row>
    <row r="61" spans="1:25">
      <c r="A61" s="15">
        <v>61</v>
      </c>
      <c r="B61" s="15" t="s">
        <v>89</v>
      </c>
      <c r="C61" s="15" t="s">
        <v>105</v>
      </c>
      <c r="D61" s="15" t="s">
        <v>147</v>
      </c>
      <c r="E61" s="15">
        <v>10.3</v>
      </c>
      <c r="F61" s="15">
        <v>5</v>
      </c>
      <c r="G61" s="7">
        <v>2.5</v>
      </c>
      <c r="H61" s="7">
        <v>1.1000000000000001</v>
      </c>
      <c r="I61" s="15">
        <v>5</v>
      </c>
      <c r="J61" s="7">
        <f t="shared" si="3"/>
        <v>200</v>
      </c>
      <c r="K61" s="7">
        <f t="shared" si="4"/>
        <v>180</v>
      </c>
      <c r="L61" s="9">
        <f t="shared" si="5"/>
        <v>900</v>
      </c>
      <c r="M61" s="10">
        <v>3.0000000000000001E-3</v>
      </c>
      <c r="N61" s="15">
        <f t="shared" si="12"/>
        <v>200000</v>
      </c>
      <c r="O61" s="9">
        <f t="shared" si="15"/>
        <v>600</v>
      </c>
      <c r="P61" s="15">
        <f t="shared" si="13"/>
        <v>500</v>
      </c>
      <c r="Q61" s="9">
        <f t="shared" si="14"/>
        <v>450</v>
      </c>
      <c r="R61" s="15"/>
      <c r="S61" s="41">
        <f t="shared" si="7"/>
        <v>2650</v>
      </c>
      <c r="T61" s="62">
        <v>60</v>
      </c>
      <c r="U61" s="62">
        <v>2218</v>
      </c>
      <c r="V61" s="62">
        <f t="shared" si="8"/>
        <v>2278</v>
      </c>
      <c r="W61" s="71">
        <f>IF(V61&lt;=500,价格表!$C$2,IF(AND(V61&gt;500,V61&lt;=1000),价格表!$C$3,IF(AND(V61&gt;1000,V61&lt;=2000),价格表!$C$4,IF(V61&gt;2000,价格表!$C$5))))</f>
        <v>0.8</v>
      </c>
      <c r="X61" s="42">
        <f t="shared" si="9"/>
        <v>25513.600000000002</v>
      </c>
      <c r="Y61" s="42">
        <f t="shared" si="10"/>
        <v>-22863.600000000002</v>
      </c>
    </row>
    <row r="62" spans="1:25">
      <c r="A62" s="15">
        <v>62</v>
      </c>
      <c r="B62" s="15" t="s">
        <v>89</v>
      </c>
      <c r="C62" s="15" t="s">
        <v>200</v>
      </c>
      <c r="D62" s="15" t="s">
        <v>186</v>
      </c>
      <c r="E62" s="15">
        <v>12</v>
      </c>
      <c r="F62" s="15">
        <v>8.5</v>
      </c>
      <c r="G62" s="15">
        <v>4</v>
      </c>
      <c r="H62" s="15">
        <v>1.1000000000000001</v>
      </c>
      <c r="I62" s="15"/>
      <c r="J62" s="7">
        <f t="shared" si="3"/>
        <v>0</v>
      </c>
      <c r="K62" s="7">
        <f t="shared" si="4"/>
        <v>0</v>
      </c>
      <c r="L62" s="9">
        <f t="shared" si="5"/>
        <v>0</v>
      </c>
      <c r="M62" s="10">
        <v>3.0000000000000001E-3</v>
      </c>
      <c r="N62" s="15">
        <f t="shared" si="12"/>
        <v>0</v>
      </c>
      <c r="O62" s="9">
        <f t="shared" si="15"/>
        <v>0</v>
      </c>
      <c r="P62" s="15">
        <f t="shared" si="13"/>
        <v>0</v>
      </c>
      <c r="Q62" s="9">
        <f t="shared" si="14"/>
        <v>0</v>
      </c>
      <c r="R62" s="15"/>
      <c r="S62" s="41">
        <f t="shared" si="7"/>
        <v>0</v>
      </c>
      <c r="T62" s="62">
        <v>40</v>
      </c>
      <c r="U62" s="62">
        <v>1932</v>
      </c>
      <c r="V62" s="62">
        <f t="shared" si="8"/>
        <v>1972</v>
      </c>
      <c r="W62" s="71">
        <f>IF(V62&lt;=500,价格表!$C$2,IF(AND(V62&gt;500,V62&lt;=1000),价格表!$C$3,IF(AND(V62&gt;1000,V62&lt;=2000),价格表!$C$4,IF(V62&gt;2000,价格表!$C$5))))</f>
        <v>0.81</v>
      </c>
      <c r="X62" s="42">
        <f t="shared" si="9"/>
        <v>22362.48</v>
      </c>
      <c r="Y62" s="42">
        <f t="shared" si="10"/>
        <v>-22362.48</v>
      </c>
    </row>
    <row r="63" spans="1:25">
      <c r="A63" s="15">
        <v>63</v>
      </c>
      <c r="B63" s="15" t="s">
        <v>89</v>
      </c>
      <c r="C63" s="15" t="s">
        <v>106</v>
      </c>
      <c r="D63" s="15" t="s">
        <v>207</v>
      </c>
      <c r="E63" s="15">
        <v>10.3</v>
      </c>
      <c r="F63" s="15">
        <v>7.5</v>
      </c>
      <c r="G63" s="15">
        <v>3.5</v>
      </c>
      <c r="H63" s="15">
        <v>1.1000000000000001</v>
      </c>
      <c r="I63" s="15"/>
      <c r="J63" s="7">
        <f t="shared" si="3"/>
        <v>0</v>
      </c>
      <c r="K63" s="7">
        <f t="shared" si="4"/>
        <v>0</v>
      </c>
      <c r="L63" s="9">
        <f t="shared" si="5"/>
        <v>0</v>
      </c>
      <c r="M63" s="10">
        <v>3.0000000000000001E-3</v>
      </c>
      <c r="N63" s="15">
        <f t="shared" si="12"/>
        <v>0</v>
      </c>
      <c r="O63" s="9">
        <f t="shared" si="15"/>
        <v>0</v>
      </c>
      <c r="P63" s="15">
        <f t="shared" si="13"/>
        <v>0</v>
      </c>
      <c r="Q63" s="9">
        <f t="shared" si="14"/>
        <v>0</v>
      </c>
      <c r="R63" s="15"/>
      <c r="S63" s="41">
        <f t="shared" si="7"/>
        <v>0</v>
      </c>
      <c r="T63" s="62">
        <v>40</v>
      </c>
      <c r="U63" s="62">
        <v>673</v>
      </c>
      <c r="V63" s="62">
        <f t="shared" si="8"/>
        <v>713</v>
      </c>
      <c r="W63" s="71">
        <f>IF(V63&lt;=500,价格表!$C$2,IF(AND(V63&gt;500,V63&lt;=1000),价格表!$C$3,IF(AND(V63&gt;1000,V63&lt;=2000),价格表!$C$4,IF(V63&gt;2000,价格表!$C$5))))</f>
        <v>0.82</v>
      </c>
      <c r="X63" s="42">
        <f t="shared" si="9"/>
        <v>8185.2399999999989</v>
      </c>
      <c r="Y63" s="42">
        <f t="shared" si="10"/>
        <v>-8185.2399999999989</v>
      </c>
    </row>
    <row r="64" spans="1:25">
      <c r="A64" s="15">
        <v>64</v>
      </c>
      <c r="B64" s="15" t="s">
        <v>89</v>
      </c>
      <c r="C64" s="15" t="s">
        <v>107</v>
      </c>
      <c r="D64" s="15" t="s">
        <v>171</v>
      </c>
      <c r="E64" s="15">
        <v>10.3</v>
      </c>
      <c r="F64" s="15">
        <v>6.5</v>
      </c>
      <c r="G64" s="7">
        <v>2.5</v>
      </c>
      <c r="H64" s="7">
        <v>1.1000000000000001</v>
      </c>
      <c r="I64" s="15">
        <v>5</v>
      </c>
      <c r="J64" s="7">
        <f t="shared" si="3"/>
        <v>200</v>
      </c>
      <c r="K64" s="7">
        <f t="shared" si="4"/>
        <v>180</v>
      </c>
      <c r="L64" s="9">
        <f t="shared" si="5"/>
        <v>1170</v>
      </c>
      <c r="M64" s="10">
        <v>3.0000000000000001E-3</v>
      </c>
      <c r="N64" s="15">
        <f t="shared" si="12"/>
        <v>200000</v>
      </c>
      <c r="O64" s="9">
        <f t="shared" si="15"/>
        <v>600</v>
      </c>
      <c r="P64" s="15">
        <f t="shared" si="13"/>
        <v>500</v>
      </c>
      <c r="Q64" s="9">
        <f t="shared" si="14"/>
        <v>450</v>
      </c>
      <c r="R64" s="15"/>
      <c r="S64" s="41">
        <f t="shared" si="7"/>
        <v>2920</v>
      </c>
      <c r="T64" s="62">
        <v>40</v>
      </c>
      <c r="U64" s="62">
        <v>1453</v>
      </c>
      <c r="V64" s="62">
        <f t="shared" si="8"/>
        <v>1493</v>
      </c>
      <c r="W64" s="71">
        <f>IF(V64&lt;=500,价格表!$C$2,IF(AND(V64&gt;500,V64&lt;=1000),价格表!$C$3,IF(AND(V64&gt;1000,V64&lt;=2000),价格表!$C$4,IF(V64&gt;2000,价格表!$C$5))))</f>
        <v>0.81</v>
      </c>
      <c r="X64" s="42">
        <f t="shared" si="9"/>
        <v>16930.62</v>
      </c>
      <c r="Y64" s="42">
        <f t="shared" si="10"/>
        <v>-14010.619999999999</v>
      </c>
    </row>
    <row r="65" spans="1:25">
      <c r="A65" s="15">
        <v>65</v>
      </c>
      <c r="B65" s="15" t="s">
        <v>89</v>
      </c>
      <c r="C65" s="15" t="s">
        <v>108</v>
      </c>
      <c r="D65" s="15" t="s">
        <v>232</v>
      </c>
      <c r="E65" s="15">
        <v>10.3</v>
      </c>
      <c r="F65" s="15">
        <v>5.5</v>
      </c>
      <c r="G65" s="15">
        <v>2.5</v>
      </c>
      <c r="H65" s="15">
        <v>1.1000000000000001</v>
      </c>
      <c r="I65" s="15">
        <v>20</v>
      </c>
      <c r="J65" s="7">
        <f t="shared" si="3"/>
        <v>800</v>
      </c>
      <c r="K65" s="7">
        <f t="shared" si="4"/>
        <v>720</v>
      </c>
      <c r="L65" s="9">
        <f t="shared" si="5"/>
        <v>3960</v>
      </c>
      <c r="M65" s="10">
        <v>3.0000000000000001E-3</v>
      </c>
      <c r="N65" s="15">
        <f t="shared" si="12"/>
        <v>800000</v>
      </c>
      <c r="O65" s="9">
        <f t="shared" si="15"/>
        <v>2400</v>
      </c>
      <c r="P65" s="15">
        <f t="shared" si="13"/>
        <v>2000</v>
      </c>
      <c r="Q65" s="9">
        <f t="shared" si="14"/>
        <v>1800</v>
      </c>
      <c r="R65" s="15"/>
      <c r="S65" s="41">
        <f t="shared" si="7"/>
        <v>10960</v>
      </c>
      <c r="T65" s="62">
        <v>60</v>
      </c>
      <c r="U65" s="62">
        <v>1853</v>
      </c>
      <c r="V65" s="62">
        <f t="shared" si="8"/>
        <v>1913</v>
      </c>
      <c r="W65" s="71">
        <f>IF(V65&lt;=500,价格表!$C$2,IF(AND(V65&gt;500,V65&lt;=1000),价格表!$C$3,IF(AND(V65&gt;1000,V65&lt;=2000),价格表!$C$4,IF(V65&gt;2000,价格表!$C$5))))</f>
        <v>0.81</v>
      </c>
      <c r="X65" s="42">
        <f t="shared" si="9"/>
        <v>21693.42</v>
      </c>
      <c r="Y65" s="42">
        <f t="shared" si="10"/>
        <v>-10733.419999999998</v>
      </c>
    </row>
    <row r="66" spans="1:25">
      <c r="A66" s="15">
        <v>66</v>
      </c>
      <c r="B66" s="15" t="s">
        <v>89</v>
      </c>
      <c r="C66" s="15" t="s">
        <v>109</v>
      </c>
      <c r="D66" s="15" t="s">
        <v>191</v>
      </c>
      <c r="E66" s="15">
        <v>10.3</v>
      </c>
      <c r="F66" s="15">
        <v>7.5</v>
      </c>
      <c r="G66" s="15">
        <v>3.5</v>
      </c>
      <c r="H66" s="15">
        <v>1.1000000000000001</v>
      </c>
      <c r="I66" s="15"/>
      <c r="J66" s="7">
        <f t="shared" si="3"/>
        <v>0</v>
      </c>
      <c r="K66" s="7">
        <f t="shared" si="4"/>
        <v>0</v>
      </c>
      <c r="L66" s="9">
        <f t="shared" si="5"/>
        <v>0</v>
      </c>
      <c r="M66" s="10">
        <v>3.0000000000000001E-3</v>
      </c>
      <c r="N66" s="15">
        <f t="shared" si="12"/>
        <v>0</v>
      </c>
      <c r="O66" s="9">
        <f t="shared" si="15"/>
        <v>0</v>
      </c>
      <c r="P66" s="15">
        <f t="shared" si="13"/>
        <v>0</v>
      </c>
      <c r="Q66" s="9">
        <f t="shared" si="14"/>
        <v>0</v>
      </c>
      <c r="R66" s="15"/>
      <c r="S66" s="41">
        <f t="shared" si="7"/>
        <v>0</v>
      </c>
      <c r="T66" s="62">
        <v>40</v>
      </c>
      <c r="U66" s="62">
        <v>1458</v>
      </c>
      <c r="V66" s="62">
        <f t="shared" si="8"/>
        <v>1498</v>
      </c>
      <c r="W66" s="71">
        <f>IF(V66&lt;=500,价格表!$C$2,IF(AND(V66&gt;500,V66&lt;=1000),价格表!$C$3,IF(AND(V66&gt;1000,V66&lt;=2000),价格表!$C$4,IF(V66&gt;2000,价格表!$C$5))))</f>
        <v>0.81</v>
      </c>
      <c r="X66" s="42">
        <f t="shared" si="9"/>
        <v>16987.32</v>
      </c>
      <c r="Y66" s="42">
        <f t="shared" si="10"/>
        <v>-16987.32</v>
      </c>
    </row>
    <row r="67" spans="1:25">
      <c r="A67" s="15">
        <v>67</v>
      </c>
      <c r="B67" s="15" t="s">
        <v>89</v>
      </c>
      <c r="C67" s="15" t="s">
        <v>111</v>
      </c>
      <c r="D67" s="15" t="s">
        <v>208</v>
      </c>
      <c r="E67" s="15">
        <v>10.3</v>
      </c>
      <c r="F67" s="15">
        <v>6</v>
      </c>
      <c r="G67" s="15">
        <v>2.5</v>
      </c>
      <c r="H67" s="15">
        <v>1.1000000000000001</v>
      </c>
      <c r="I67" s="15"/>
      <c r="J67" s="7">
        <f t="shared" si="3"/>
        <v>0</v>
      </c>
      <c r="K67" s="7">
        <f t="shared" si="4"/>
        <v>0</v>
      </c>
      <c r="L67" s="9">
        <f t="shared" si="5"/>
        <v>0</v>
      </c>
      <c r="M67" s="10">
        <v>3.0000000000000001E-3</v>
      </c>
      <c r="N67" s="15">
        <f t="shared" ref="N67:N84" si="16">40000*I67</f>
        <v>0</v>
      </c>
      <c r="O67" s="9">
        <f t="shared" ref="O67:O125" si="17">N67*M67</f>
        <v>0</v>
      </c>
      <c r="P67" s="15">
        <f t="shared" ref="P67:P84" si="18">100*I67</f>
        <v>0</v>
      </c>
      <c r="Q67" s="9">
        <f t="shared" ref="Q67:Q98" si="19">G67*I67*36</f>
        <v>0</v>
      </c>
      <c r="R67" s="15"/>
      <c r="S67" s="41">
        <f t="shared" si="7"/>
        <v>0</v>
      </c>
      <c r="T67" s="62">
        <v>40</v>
      </c>
      <c r="U67" s="62">
        <v>512</v>
      </c>
      <c r="V67" s="62">
        <f t="shared" si="8"/>
        <v>552</v>
      </c>
      <c r="W67" s="71">
        <f>IF(V67&lt;=500,价格表!$C$2,IF(AND(V67&gt;500,V67&lt;=1000),价格表!$C$3,IF(AND(V67&gt;1000,V67&lt;=2000),价格表!$C$4,IF(V67&gt;2000,价格表!$C$5))))</f>
        <v>0.82</v>
      </c>
      <c r="X67" s="42">
        <f t="shared" si="9"/>
        <v>6336.9599999999991</v>
      </c>
      <c r="Y67" s="42">
        <f t="shared" si="10"/>
        <v>-6336.9599999999991</v>
      </c>
    </row>
    <row r="68" spans="1:25">
      <c r="A68" s="15">
        <v>68</v>
      </c>
      <c r="B68" s="15" t="s">
        <v>89</v>
      </c>
      <c r="C68" s="15" t="s">
        <v>112</v>
      </c>
      <c r="D68" s="15" t="s">
        <v>192</v>
      </c>
      <c r="E68" s="15">
        <v>10.3</v>
      </c>
      <c r="F68" s="15">
        <v>6</v>
      </c>
      <c r="G68" s="15">
        <v>3</v>
      </c>
      <c r="H68" s="15">
        <v>1.1000000000000001</v>
      </c>
      <c r="I68" s="15"/>
      <c r="J68" s="7">
        <f t="shared" ref="J68:J125" si="20">I68*40</f>
        <v>0</v>
      </c>
      <c r="K68" s="7">
        <f t="shared" ref="K68:K125" si="21">I68*36</f>
        <v>0</v>
      </c>
      <c r="L68" s="9">
        <f t="shared" ref="L68:L125" si="22">IF(K68&lt;100,K68*E68,(K68*F68))</f>
        <v>0</v>
      </c>
      <c r="M68" s="10">
        <v>3.0000000000000001E-3</v>
      </c>
      <c r="N68" s="15">
        <f t="shared" si="16"/>
        <v>0</v>
      </c>
      <c r="O68" s="9">
        <f t="shared" si="17"/>
        <v>0</v>
      </c>
      <c r="P68" s="15">
        <f t="shared" si="18"/>
        <v>0</v>
      </c>
      <c r="Q68" s="9">
        <f t="shared" si="19"/>
        <v>0</v>
      </c>
      <c r="R68" s="15"/>
      <c r="S68" s="41">
        <f t="shared" ref="S68:S125" si="23">J68+L68+O68+P68+Q68</f>
        <v>0</v>
      </c>
      <c r="T68" s="62">
        <v>40</v>
      </c>
      <c r="U68" s="62">
        <v>1130</v>
      </c>
      <c r="V68" s="62">
        <f t="shared" ref="V68:V125" si="24">T68+U68</f>
        <v>1170</v>
      </c>
      <c r="W68" s="71">
        <f>IF(V68&lt;=500,价格表!$C$2,IF(AND(V68&gt;500,V68&lt;=1000),价格表!$C$3,IF(AND(V68&gt;1000,V68&lt;=2000),价格表!$C$4,IF(V68&gt;2000,价格表!$C$5))))</f>
        <v>0.81</v>
      </c>
      <c r="X68" s="42">
        <f t="shared" ref="X68:X125" si="25">700/50*W68*V68</f>
        <v>13267.8</v>
      </c>
      <c r="Y68" s="42">
        <f t="shared" ref="Y68:Y125" si="26">S68-X68</f>
        <v>-13267.8</v>
      </c>
    </row>
    <row r="69" spans="1:25">
      <c r="A69" s="15">
        <v>69</v>
      </c>
      <c r="B69" s="15" t="s">
        <v>89</v>
      </c>
      <c r="C69" s="15" t="s">
        <v>113</v>
      </c>
      <c r="D69" s="15" t="s">
        <v>197</v>
      </c>
      <c r="E69" s="15">
        <v>10.3</v>
      </c>
      <c r="F69" s="15">
        <v>7.5</v>
      </c>
      <c r="G69" s="15">
        <v>3.5</v>
      </c>
      <c r="H69" s="15">
        <v>1.1000000000000001</v>
      </c>
      <c r="I69" s="15"/>
      <c r="J69" s="7">
        <f t="shared" si="20"/>
        <v>0</v>
      </c>
      <c r="K69" s="7">
        <f t="shared" si="21"/>
        <v>0</v>
      </c>
      <c r="L69" s="9">
        <f t="shared" si="22"/>
        <v>0</v>
      </c>
      <c r="M69" s="10">
        <v>3.0000000000000001E-3</v>
      </c>
      <c r="N69" s="15">
        <f t="shared" si="16"/>
        <v>0</v>
      </c>
      <c r="O69" s="9">
        <f t="shared" si="17"/>
        <v>0</v>
      </c>
      <c r="P69" s="15">
        <f t="shared" si="18"/>
        <v>0</v>
      </c>
      <c r="Q69" s="9">
        <f t="shared" si="19"/>
        <v>0</v>
      </c>
      <c r="R69" s="15"/>
      <c r="S69" s="41">
        <f t="shared" si="23"/>
        <v>0</v>
      </c>
      <c r="T69" s="62">
        <v>40</v>
      </c>
      <c r="U69" s="62">
        <v>920</v>
      </c>
      <c r="V69" s="62">
        <f t="shared" si="24"/>
        <v>960</v>
      </c>
      <c r="W69" s="71">
        <f>IF(V69&lt;=500,价格表!$C$2,IF(AND(V69&gt;500,V69&lt;=1000),价格表!$C$3,IF(AND(V69&gt;1000,V69&lt;=2000),价格表!$C$4,IF(V69&gt;2000,价格表!$C$5))))</f>
        <v>0.82</v>
      </c>
      <c r="X69" s="42">
        <f t="shared" si="25"/>
        <v>11020.8</v>
      </c>
      <c r="Y69" s="42">
        <f t="shared" si="26"/>
        <v>-11020.8</v>
      </c>
    </row>
    <row r="70" spans="1:25">
      <c r="A70" s="15">
        <v>70</v>
      </c>
      <c r="B70" s="15" t="s">
        <v>89</v>
      </c>
      <c r="C70" s="15" t="s">
        <v>114</v>
      </c>
      <c r="D70" s="15" t="s">
        <v>197</v>
      </c>
      <c r="E70" s="15">
        <v>10.3</v>
      </c>
      <c r="F70" s="15">
        <v>7.5</v>
      </c>
      <c r="G70" s="15">
        <v>3.5</v>
      </c>
      <c r="H70" s="15">
        <v>1.1000000000000001</v>
      </c>
      <c r="I70" s="15"/>
      <c r="J70" s="7">
        <f t="shared" si="20"/>
        <v>0</v>
      </c>
      <c r="K70" s="7">
        <f t="shared" si="21"/>
        <v>0</v>
      </c>
      <c r="L70" s="9">
        <f t="shared" si="22"/>
        <v>0</v>
      </c>
      <c r="M70" s="10">
        <v>3.0000000000000001E-3</v>
      </c>
      <c r="N70" s="15">
        <f t="shared" si="16"/>
        <v>0</v>
      </c>
      <c r="O70" s="9">
        <f t="shared" si="17"/>
        <v>0</v>
      </c>
      <c r="P70" s="15">
        <f t="shared" si="18"/>
        <v>0</v>
      </c>
      <c r="Q70" s="9">
        <f t="shared" si="19"/>
        <v>0</v>
      </c>
      <c r="R70" s="15"/>
      <c r="S70" s="41">
        <f t="shared" si="23"/>
        <v>0</v>
      </c>
      <c r="T70" s="62">
        <v>40</v>
      </c>
      <c r="U70" s="62">
        <v>1121</v>
      </c>
      <c r="V70" s="62">
        <f t="shared" si="24"/>
        <v>1161</v>
      </c>
      <c r="W70" s="71">
        <f>IF(V70&lt;=500,价格表!$C$2,IF(AND(V70&gt;500,V70&lt;=1000),价格表!$C$3,IF(AND(V70&gt;1000,V70&lt;=2000),价格表!$C$4,IF(V70&gt;2000,价格表!$C$5))))</f>
        <v>0.81</v>
      </c>
      <c r="X70" s="42">
        <f t="shared" si="25"/>
        <v>13165.74</v>
      </c>
      <c r="Y70" s="42">
        <f t="shared" si="26"/>
        <v>-13165.74</v>
      </c>
    </row>
    <row r="71" spans="1:25">
      <c r="A71" s="15">
        <v>71</v>
      </c>
      <c r="B71" s="15" t="s">
        <v>89</v>
      </c>
      <c r="C71" s="15" t="s">
        <v>115</v>
      </c>
      <c r="D71" s="15" t="s">
        <v>136</v>
      </c>
      <c r="E71" s="15">
        <v>10.3</v>
      </c>
      <c r="F71" s="15">
        <v>6.5</v>
      </c>
      <c r="G71" s="7">
        <v>2.5</v>
      </c>
      <c r="H71" s="7">
        <v>1.1000000000000001</v>
      </c>
      <c r="I71" s="15"/>
      <c r="J71" s="7">
        <f t="shared" si="20"/>
        <v>0</v>
      </c>
      <c r="K71" s="7">
        <f t="shared" si="21"/>
        <v>0</v>
      </c>
      <c r="L71" s="9">
        <f t="shared" si="22"/>
        <v>0</v>
      </c>
      <c r="M71" s="10">
        <v>3.0000000000000001E-3</v>
      </c>
      <c r="N71" s="15">
        <f t="shared" si="16"/>
        <v>0</v>
      </c>
      <c r="O71" s="9">
        <f t="shared" si="17"/>
        <v>0</v>
      </c>
      <c r="P71" s="15">
        <f t="shared" si="18"/>
        <v>0</v>
      </c>
      <c r="Q71" s="9">
        <f t="shared" si="19"/>
        <v>0</v>
      </c>
      <c r="R71" s="15"/>
      <c r="S71" s="41">
        <f t="shared" si="23"/>
        <v>0</v>
      </c>
      <c r="T71" s="62">
        <v>40</v>
      </c>
      <c r="U71" s="62">
        <v>1062</v>
      </c>
      <c r="V71" s="62">
        <f t="shared" si="24"/>
        <v>1102</v>
      </c>
      <c r="W71" s="71">
        <f>IF(V71&lt;=500,价格表!$C$2,IF(AND(V71&gt;500,V71&lt;=1000),价格表!$C$3,IF(AND(V71&gt;1000,V71&lt;=2000),价格表!$C$4,IF(V71&gt;2000,价格表!$C$5))))</f>
        <v>0.81</v>
      </c>
      <c r="X71" s="42">
        <f t="shared" si="25"/>
        <v>12496.68</v>
      </c>
      <c r="Y71" s="42">
        <f t="shared" si="26"/>
        <v>-12496.68</v>
      </c>
    </row>
    <row r="72" spans="1:25">
      <c r="A72" s="15">
        <v>72</v>
      </c>
      <c r="B72" s="15" t="s">
        <v>89</v>
      </c>
      <c r="C72" s="15" t="s">
        <v>116</v>
      </c>
      <c r="D72" s="15" t="s">
        <v>197</v>
      </c>
      <c r="E72" s="15">
        <v>10.3</v>
      </c>
      <c r="F72" s="15">
        <v>7.5</v>
      </c>
      <c r="G72" s="15">
        <v>3.5</v>
      </c>
      <c r="H72" s="15">
        <v>1.1000000000000001</v>
      </c>
      <c r="I72" s="15"/>
      <c r="J72" s="7">
        <f t="shared" si="20"/>
        <v>0</v>
      </c>
      <c r="K72" s="7">
        <f t="shared" si="21"/>
        <v>0</v>
      </c>
      <c r="L72" s="9">
        <f t="shared" si="22"/>
        <v>0</v>
      </c>
      <c r="M72" s="10">
        <v>3.0000000000000001E-3</v>
      </c>
      <c r="N72" s="15">
        <f t="shared" si="16"/>
        <v>0</v>
      </c>
      <c r="O72" s="9">
        <f t="shared" si="17"/>
        <v>0</v>
      </c>
      <c r="P72" s="15">
        <f t="shared" si="18"/>
        <v>0</v>
      </c>
      <c r="Q72" s="9">
        <f t="shared" si="19"/>
        <v>0</v>
      </c>
      <c r="R72" s="15"/>
      <c r="S72" s="41">
        <f t="shared" si="23"/>
        <v>0</v>
      </c>
      <c r="T72" s="62">
        <v>40</v>
      </c>
      <c r="U72" s="62">
        <v>1098</v>
      </c>
      <c r="V72" s="62">
        <f t="shared" si="24"/>
        <v>1138</v>
      </c>
      <c r="W72" s="71">
        <f>IF(V72&lt;=500,价格表!$C$2,IF(AND(V72&gt;500,V72&lt;=1000),价格表!$C$3,IF(AND(V72&gt;1000,V72&lt;=2000),价格表!$C$4,IF(V72&gt;2000,价格表!$C$5))))</f>
        <v>0.81</v>
      </c>
      <c r="X72" s="42">
        <f t="shared" si="25"/>
        <v>12904.92</v>
      </c>
      <c r="Y72" s="42">
        <f t="shared" si="26"/>
        <v>-12904.92</v>
      </c>
    </row>
    <row r="73" spans="1:25">
      <c r="A73" s="15">
        <v>73</v>
      </c>
      <c r="B73" s="15" t="s">
        <v>89</v>
      </c>
      <c r="C73" s="15" t="s">
        <v>117</v>
      </c>
      <c r="D73" s="15" t="s">
        <v>218</v>
      </c>
      <c r="E73" s="15">
        <v>10.3</v>
      </c>
      <c r="F73" s="15">
        <v>8</v>
      </c>
      <c r="G73" s="15">
        <v>4</v>
      </c>
      <c r="H73" s="15">
        <v>1.1000000000000001</v>
      </c>
      <c r="I73" s="15"/>
      <c r="J73" s="7">
        <f t="shared" si="20"/>
        <v>0</v>
      </c>
      <c r="K73" s="7">
        <f t="shared" si="21"/>
        <v>0</v>
      </c>
      <c r="L73" s="9">
        <f t="shared" si="22"/>
        <v>0</v>
      </c>
      <c r="M73" s="10">
        <v>3.0000000000000001E-3</v>
      </c>
      <c r="N73" s="15">
        <f t="shared" si="16"/>
        <v>0</v>
      </c>
      <c r="O73" s="9">
        <f t="shared" si="17"/>
        <v>0</v>
      </c>
      <c r="P73" s="15">
        <f t="shared" si="18"/>
        <v>0</v>
      </c>
      <c r="Q73" s="9">
        <f t="shared" si="19"/>
        <v>0</v>
      </c>
      <c r="R73" s="15"/>
      <c r="S73" s="41">
        <f t="shared" si="23"/>
        <v>0</v>
      </c>
      <c r="T73" s="62">
        <v>40</v>
      </c>
      <c r="U73" s="62">
        <v>1785</v>
      </c>
      <c r="V73" s="62">
        <f t="shared" si="24"/>
        <v>1825</v>
      </c>
      <c r="W73" s="71">
        <f>IF(V73&lt;=500,价格表!$C$2,IF(AND(V73&gt;500,V73&lt;=1000),价格表!$C$3,IF(AND(V73&gt;1000,V73&lt;=2000),价格表!$C$4,IF(V73&gt;2000,价格表!$C$5))))</f>
        <v>0.81</v>
      </c>
      <c r="X73" s="42">
        <f t="shared" si="25"/>
        <v>20695.5</v>
      </c>
      <c r="Y73" s="42">
        <f t="shared" si="26"/>
        <v>-20695.5</v>
      </c>
    </row>
    <row r="74" spans="1:25">
      <c r="A74" s="15">
        <v>74</v>
      </c>
      <c r="B74" s="15" t="s">
        <v>89</v>
      </c>
      <c r="C74" s="15" t="s">
        <v>118</v>
      </c>
      <c r="D74" s="15" t="s">
        <v>198</v>
      </c>
      <c r="E74" s="15">
        <v>10.3</v>
      </c>
      <c r="F74" s="15">
        <v>8.5</v>
      </c>
      <c r="G74" s="15">
        <v>2.5</v>
      </c>
      <c r="H74" s="15">
        <v>1.1000000000000001</v>
      </c>
      <c r="I74" s="15">
        <v>2</v>
      </c>
      <c r="J74" s="7">
        <f t="shared" si="20"/>
        <v>80</v>
      </c>
      <c r="K74" s="7">
        <f t="shared" si="21"/>
        <v>72</v>
      </c>
      <c r="L74" s="9">
        <f t="shared" si="22"/>
        <v>741.6</v>
      </c>
      <c r="M74" s="10">
        <v>3.0000000000000001E-3</v>
      </c>
      <c r="N74" s="15">
        <f t="shared" si="16"/>
        <v>80000</v>
      </c>
      <c r="O74" s="9">
        <f t="shared" si="17"/>
        <v>240</v>
      </c>
      <c r="P74" s="15">
        <f t="shared" si="18"/>
        <v>200</v>
      </c>
      <c r="Q74" s="9">
        <f t="shared" si="19"/>
        <v>180</v>
      </c>
      <c r="R74" s="15"/>
      <c r="S74" s="41">
        <f t="shared" si="23"/>
        <v>1441.6</v>
      </c>
      <c r="T74" s="62">
        <v>40</v>
      </c>
      <c r="U74" s="62">
        <v>657</v>
      </c>
      <c r="V74" s="62">
        <f t="shared" si="24"/>
        <v>697</v>
      </c>
      <c r="W74" s="71">
        <f>IF(V74&lt;=500,价格表!$C$2,IF(AND(V74&gt;500,V74&lt;=1000),价格表!$C$3,IF(AND(V74&gt;1000,V74&lt;=2000),价格表!$C$4,IF(V74&gt;2000,价格表!$C$5))))</f>
        <v>0.82</v>
      </c>
      <c r="X74" s="42">
        <f t="shared" si="25"/>
        <v>8001.5599999999995</v>
      </c>
      <c r="Y74" s="42">
        <f t="shared" si="26"/>
        <v>-6559.9599999999991</v>
      </c>
    </row>
    <row r="75" spans="1:25">
      <c r="A75" s="15">
        <v>75</v>
      </c>
      <c r="B75" s="15" t="s">
        <v>89</v>
      </c>
      <c r="C75" s="15" t="s">
        <v>119</v>
      </c>
      <c r="D75" s="15" t="s">
        <v>219</v>
      </c>
      <c r="E75" s="15">
        <v>10.3</v>
      </c>
      <c r="F75" s="15">
        <v>6.5</v>
      </c>
      <c r="G75" s="15">
        <v>2.5</v>
      </c>
      <c r="H75" s="15">
        <v>1.1000000000000001</v>
      </c>
      <c r="I75" s="15">
        <v>3</v>
      </c>
      <c r="J75" s="7">
        <f t="shared" si="20"/>
        <v>120</v>
      </c>
      <c r="K75" s="7">
        <f t="shared" si="21"/>
        <v>108</v>
      </c>
      <c r="L75" s="9">
        <f t="shared" si="22"/>
        <v>702</v>
      </c>
      <c r="M75" s="10">
        <v>3.0000000000000001E-3</v>
      </c>
      <c r="N75" s="15">
        <f t="shared" si="16"/>
        <v>120000</v>
      </c>
      <c r="O75" s="9">
        <f t="shared" si="17"/>
        <v>360</v>
      </c>
      <c r="P75" s="15">
        <f t="shared" si="18"/>
        <v>300</v>
      </c>
      <c r="Q75" s="9">
        <f t="shared" si="19"/>
        <v>270</v>
      </c>
      <c r="R75" s="15"/>
      <c r="S75" s="41">
        <f t="shared" si="23"/>
        <v>1752</v>
      </c>
      <c r="T75" s="62">
        <v>40</v>
      </c>
      <c r="U75" s="62">
        <v>1756</v>
      </c>
      <c r="V75" s="62">
        <f t="shared" si="24"/>
        <v>1796</v>
      </c>
      <c r="W75" s="71">
        <f>IF(V75&lt;=500,价格表!$C$2,IF(AND(V75&gt;500,V75&lt;=1000),价格表!$C$3,IF(AND(V75&gt;1000,V75&lt;=2000),价格表!$C$4,IF(V75&gt;2000,价格表!$C$5))))</f>
        <v>0.81</v>
      </c>
      <c r="X75" s="42">
        <f t="shared" si="25"/>
        <v>20366.64</v>
      </c>
      <c r="Y75" s="42">
        <f t="shared" si="26"/>
        <v>-18614.64</v>
      </c>
    </row>
    <row r="76" spans="1:25">
      <c r="A76" s="15">
        <v>76</v>
      </c>
      <c r="B76" s="15" t="s">
        <v>89</v>
      </c>
      <c r="C76" s="15" t="s">
        <v>120</v>
      </c>
      <c r="D76" s="15" t="s">
        <v>216</v>
      </c>
      <c r="E76" s="15">
        <v>10.3</v>
      </c>
      <c r="F76" s="15">
        <v>7.5</v>
      </c>
      <c r="G76" s="15">
        <v>3.5</v>
      </c>
      <c r="H76" s="15">
        <v>1.1000000000000001</v>
      </c>
      <c r="I76" s="15">
        <v>5</v>
      </c>
      <c r="J76" s="7">
        <f t="shared" si="20"/>
        <v>200</v>
      </c>
      <c r="K76" s="7">
        <f t="shared" si="21"/>
        <v>180</v>
      </c>
      <c r="L76" s="9">
        <f t="shared" si="22"/>
        <v>1350</v>
      </c>
      <c r="M76" s="10">
        <v>3.0000000000000001E-3</v>
      </c>
      <c r="N76" s="15">
        <f t="shared" si="16"/>
        <v>200000</v>
      </c>
      <c r="O76" s="9">
        <f t="shared" si="17"/>
        <v>600</v>
      </c>
      <c r="P76" s="15">
        <f t="shared" si="18"/>
        <v>500</v>
      </c>
      <c r="Q76" s="9">
        <f t="shared" si="19"/>
        <v>630</v>
      </c>
      <c r="R76" s="15"/>
      <c r="S76" s="41">
        <f t="shared" si="23"/>
        <v>3280</v>
      </c>
      <c r="T76" s="62">
        <v>40</v>
      </c>
      <c r="U76" s="62">
        <v>802</v>
      </c>
      <c r="V76" s="62">
        <f t="shared" si="24"/>
        <v>842</v>
      </c>
      <c r="W76" s="71">
        <f>IF(V76&lt;=500,价格表!$C$2,IF(AND(V76&gt;500,V76&lt;=1000),价格表!$C$3,IF(AND(V76&gt;1000,V76&lt;=2000),价格表!$C$4,IF(V76&gt;2000,价格表!$C$5))))</f>
        <v>0.82</v>
      </c>
      <c r="X76" s="42">
        <f t="shared" si="25"/>
        <v>9666.159999999998</v>
      </c>
      <c r="Y76" s="42">
        <f t="shared" si="26"/>
        <v>-6386.159999999998</v>
      </c>
    </row>
    <row r="77" spans="1:25">
      <c r="A77" s="15">
        <v>77</v>
      </c>
      <c r="B77" s="15" t="s">
        <v>89</v>
      </c>
      <c r="C77" s="15" t="s">
        <v>494</v>
      </c>
      <c r="D77" s="15" t="s">
        <v>495</v>
      </c>
      <c r="E77" s="15">
        <v>10.3</v>
      </c>
      <c r="F77" s="15">
        <v>7.5</v>
      </c>
      <c r="G77" s="15">
        <v>3.5</v>
      </c>
      <c r="H77" s="15">
        <v>1.1000000000000001</v>
      </c>
      <c r="I77" s="15"/>
      <c r="J77" s="7">
        <f t="shared" si="20"/>
        <v>0</v>
      </c>
      <c r="K77" s="7">
        <f t="shared" si="21"/>
        <v>0</v>
      </c>
      <c r="L77" s="9">
        <f t="shared" si="22"/>
        <v>0</v>
      </c>
      <c r="M77" s="10">
        <v>3.0000000000000001E-3</v>
      </c>
      <c r="N77" s="15">
        <f t="shared" si="16"/>
        <v>0</v>
      </c>
      <c r="O77" s="9">
        <f t="shared" si="17"/>
        <v>0</v>
      </c>
      <c r="P77" s="15">
        <f t="shared" si="18"/>
        <v>0</v>
      </c>
      <c r="Q77" s="9">
        <f t="shared" si="19"/>
        <v>0</v>
      </c>
      <c r="R77" s="15"/>
      <c r="S77" s="41">
        <f t="shared" si="23"/>
        <v>0</v>
      </c>
      <c r="T77" s="62">
        <v>40</v>
      </c>
      <c r="U77" s="62">
        <v>2194</v>
      </c>
      <c r="V77" s="62">
        <f t="shared" si="24"/>
        <v>2234</v>
      </c>
      <c r="W77" s="71">
        <f>IF(V77&lt;=500,价格表!$C$2,IF(AND(V77&gt;500,V77&lt;=1000),价格表!$C$3,IF(AND(V77&gt;1000,V77&lt;=2000),价格表!$C$4,IF(V77&gt;2000,价格表!$C$5))))</f>
        <v>0.8</v>
      </c>
      <c r="X77" s="42">
        <f t="shared" si="25"/>
        <v>25020.800000000003</v>
      </c>
      <c r="Y77" s="42">
        <f t="shared" si="26"/>
        <v>-25020.800000000003</v>
      </c>
    </row>
    <row r="78" spans="1:25">
      <c r="A78" s="15">
        <v>78</v>
      </c>
      <c r="B78" s="15" t="s">
        <v>89</v>
      </c>
      <c r="C78" s="15" t="s">
        <v>193</v>
      </c>
      <c r="D78" s="15" t="s">
        <v>194</v>
      </c>
      <c r="E78" s="15">
        <v>10.3</v>
      </c>
      <c r="F78" s="15">
        <v>6.5</v>
      </c>
      <c r="G78" s="15">
        <v>2.5</v>
      </c>
      <c r="H78" s="15">
        <v>1.1000000000000001</v>
      </c>
      <c r="I78" s="15"/>
      <c r="J78" s="7">
        <f t="shared" si="20"/>
        <v>0</v>
      </c>
      <c r="K78" s="7">
        <f t="shared" si="21"/>
        <v>0</v>
      </c>
      <c r="L78" s="9">
        <f t="shared" si="22"/>
        <v>0</v>
      </c>
      <c r="M78" s="10">
        <v>3.0000000000000001E-3</v>
      </c>
      <c r="N78" s="15">
        <f t="shared" si="16"/>
        <v>0</v>
      </c>
      <c r="O78" s="9">
        <f t="shared" si="17"/>
        <v>0</v>
      </c>
      <c r="P78" s="15">
        <f t="shared" si="18"/>
        <v>0</v>
      </c>
      <c r="Q78" s="9">
        <f t="shared" si="19"/>
        <v>0</v>
      </c>
      <c r="R78" s="15"/>
      <c r="S78" s="41">
        <f t="shared" si="23"/>
        <v>0</v>
      </c>
      <c r="T78" s="62">
        <v>60</v>
      </c>
      <c r="U78" s="62">
        <v>907</v>
      </c>
      <c r="V78" s="62">
        <f t="shared" si="24"/>
        <v>967</v>
      </c>
      <c r="W78" s="71">
        <f>IF(V78&lt;=500,价格表!$C$2,IF(AND(V78&gt;500,V78&lt;=1000),价格表!$C$3,IF(AND(V78&gt;1000,V78&lt;=2000),价格表!$C$4,IF(V78&gt;2000,价格表!$C$5))))</f>
        <v>0.82</v>
      </c>
      <c r="X78" s="42">
        <f t="shared" si="25"/>
        <v>11101.159999999998</v>
      </c>
      <c r="Y78" s="42">
        <f t="shared" si="26"/>
        <v>-11101.159999999998</v>
      </c>
    </row>
    <row r="79" spans="1:25">
      <c r="A79" s="15">
        <v>79</v>
      </c>
      <c r="B79" s="15" t="s">
        <v>89</v>
      </c>
      <c r="C79" s="15" t="s">
        <v>196</v>
      </c>
      <c r="D79" s="15" t="s">
        <v>197</v>
      </c>
      <c r="E79" s="15">
        <v>10.3</v>
      </c>
      <c r="F79" s="15">
        <v>7</v>
      </c>
      <c r="G79" s="15">
        <v>3.5</v>
      </c>
      <c r="H79" s="15">
        <v>1.1000000000000001</v>
      </c>
      <c r="I79" s="15"/>
      <c r="J79" s="7">
        <f t="shared" si="20"/>
        <v>0</v>
      </c>
      <c r="K79" s="7">
        <f t="shared" si="21"/>
        <v>0</v>
      </c>
      <c r="L79" s="9">
        <f t="shared" si="22"/>
        <v>0</v>
      </c>
      <c r="M79" s="10">
        <v>3.0000000000000001E-3</v>
      </c>
      <c r="N79" s="15">
        <f t="shared" si="16"/>
        <v>0</v>
      </c>
      <c r="O79" s="9">
        <f t="shared" si="17"/>
        <v>0</v>
      </c>
      <c r="P79" s="15">
        <f t="shared" si="18"/>
        <v>0</v>
      </c>
      <c r="Q79" s="9">
        <f t="shared" si="19"/>
        <v>0</v>
      </c>
      <c r="R79" s="15"/>
      <c r="S79" s="41">
        <f t="shared" si="23"/>
        <v>0</v>
      </c>
      <c r="T79" s="62">
        <v>40</v>
      </c>
      <c r="U79" s="62">
        <v>1300</v>
      </c>
      <c r="V79" s="62">
        <f t="shared" si="24"/>
        <v>1340</v>
      </c>
      <c r="W79" s="71">
        <f>IF(V79&lt;=500,价格表!$C$2,IF(AND(V79&gt;500,V79&lt;=1000),价格表!$C$3,IF(AND(V79&gt;1000,V79&lt;=2000),价格表!$C$4,IF(V79&gt;2000,价格表!$C$5))))</f>
        <v>0.81</v>
      </c>
      <c r="X79" s="42">
        <f t="shared" si="25"/>
        <v>15195.6</v>
      </c>
      <c r="Y79" s="42">
        <f t="shared" si="26"/>
        <v>-15195.6</v>
      </c>
    </row>
    <row r="80" spans="1:25">
      <c r="A80" s="15">
        <v>80</v>
      </c>
      <c r="B80" s="15" t="s">
        <v>89</v>
      </c>
      <c r="C80" s="15" t="s">
        <v>202</v>
      </c>
      <c r="D80" s="15" t="s">
        <v>194</v>
      </c>
      <c r="E80" s="15">
        <v>10.3</v>
      </c>
      <c r="F80" s="15">
        <v>6.5</v>
      </c>
      <c r="G80" s="15">
        <v>3.5</v>
      </c>
      <c r="H80" s="15">
        <v>1.1000000000000001</v>
      </c>
      <c r="I80" s="15"/>
      <c r="J80" s="7">
        <f t="shared" si="20"/>
        <v>0</v>
      </c>
      <c r="K80" s="7">
        <f t="shared" si="21"/>
        <v>0</v>
      </c>
      <c r="L80" s="9">
        <f t="shared" si="22"/>
        <v>0</v>
      </c>
      <c r="M80" s="10">
        <v>3.0000000000000001E-3</v>
      </c>
      <c r="N80" s="15">
        <f t="shared" si="16"/>
        <v>0</v>
      </c>
      <c r="O80" s="9">
        <f t="shared" si="17"/>
        <v>0</v>
      </c>
      <c r="P80" s="15">
        <f t="shared" si="18"/>
        <v>0</v>
      </c>
      <c r="Q80" s="9">
        <f t="shared" si="19"/>
        <v>0</v>
      </c>
      <c r="R80" s="15"/>
      <c r="S80" s="41">
        <f t="shared" si="23"/>
        <v>0</v>
      </c>
      <c r="T80" s="62">
        <v>40</v>
      </c>
      <c r="U80" s="62">
        <v>990</v>
      </c>
      <c r="V80" s="62">
        <f t="shared" si="24"/>
        <v>1030</v>
      </c>
      <c r="W80" s="71">
        <f>IF(V80&lt;=500,价格表!$C$2,IF(AND(V80&gt;500,V80&lt;=1000),价格表!$C$3,IF(AND(V80&gt;1000,V80&lt;=2000),价格表!$C$4,IF(V80&gt;2000,价格表!$C$5))))</f>
        <v>0.81</v>
      </c>
      <c r="X80" s="42">
        <f t="shared" si="25"/>
        <v>11680.2</v>
      </c>
      <c r="Y80" s="42">
        <f t="shared" si="26"/>
        <v>-11680.2</v>
      </c>
    </row>
    <row r="81" spans="1:25">
      <c r="A81" s="15">
        <v>81</v>
      </c>
      <c r="B81" s="15" t="s">
        <v>89</v>
      </c>
      <c r="C81" s="15" t="s">
        <v>203</v>
      </c>
      <c r="D81" s="15" t="s">
        <v>194</v>
      </c>
      <c r="E81" s="15">
        <v>10.3</v>
      </c>
      <c r="F81" s="15">
        <v>7</v>
      </c>
      <c r="G81" s="15">
        <v>3.5</v>
      </c>
      <c r="H81" s="15">
        <v>1.1000000000000001</v>
      </c>
      <c r="I81" s="15"/>
      <c r="J81" s="7">
        <f t="shared" si="20"/>
        <v>0</v>
      </c>
      <c r="K81" s="7">
        <f t="shared" si="21"/>
        <v>0</v>
      </c>
      <c r="L81" s="9">
        <f t="shared" si="22"/>
        <v>0</v>
      </c>
      <c r="M81" s="10">
        <v>3.0000000000000001E-3</v>
      </c>
      <c r="N81" s="15">
        <f t="shared" si="16"/>
        <v>0</v>
      </c>
      <c r="O81" s="9">
        <f t="shared" si="17"/>
        <v>0</v>
      </c>
      <c r="P81" s="15">
        <f t="shared" si="18"/>
        <v>0</v>
      </c>
      <c r="Q81" s="9">
        <f t="shared" si="19"/>
        <v>0</v>
      </c>
      <c r="R81" s="15"/>
      <c r="S81" s="41">
        <f t="shared" si="23"/>
        <v>0</v>
      </c>
      <c r="T81" s="62">
        <v>40</v>
      </c>
      <c r="U81" s="62">
        <v>814</v>
      </c>
      <c r="V81" s="62">
        <f t="shared" si="24"/>
        <v>854</v>
      </c>
      <c r="W81" s="71">
        <f>IF(V81&lt;=500,价格表!$C$2,IF(AND(V81&gt;500,V81&lt;=1000),价格表!$C$3,IF(AND(V81&gt;1000,V81&lt;=2000),价格表!$C$4,IF(V81&gt;2000,价格表!$C$5))))</f>
        <v>0.82</v>
      </c>
      <c r="X81" s="42">
        <f t="shared" si="25"/>
        <v>9803.9199999999983</v>
      </c>
      <c r="Y81" s="42">
        <f t="shared" si="26"/>
        <v>-9803.9199999999983</v>
      </c>
    </row>
    <row r="82" spans="1:25">
      <c r="A82" s="15">
        <v>82</v>
      </c>
      <c r="B82" s="15" t="s">
        <v>89</v>
      </c>
      <c r="C82" s="15" t="s">
        <v>205</v>
      </c>
      <c r="D82" s="15" t="s">
        <v>191</v>
      </c>
      <c r="E82" s="15">
        <v>10.3</v>
      </c>
      <c r="F82" s="15">
        <v>7.5</v>
      </c>
      <c r="G82" s="15">
        <v>3.5</v>
      </c>
      <c r="H82" s="15">
        <v>1.1000000000000001</v>
      </c>
      <c r="I82" s="15"/>
      <c r="J82" s="7">
        <f t="shared" si="20"/>
        <v>0</v>
      </c>
      <c r="K82" s="7">
        <f t="shared" si="21"/>
        <v>0</v>
      </c>
      <c r="L82" s="9">
        <f t="shared" si="22"/>
        <v>0</v>
      </c>
      <c r="M82" s="10">
        <v>3.0000000000000001E-3</v>
      </c>
      <c r="N82" s="15">
        <f t="shared" si="16"/>
        <v>0</v>
      </c>
      <c r="O82" s="9">
        <f t="shared" si="17"/>
        <v>0</v>
      </c>
      <c r="P82" s="15">
        <f t="shared" si="18"/>
        <v>0</v>
      </c>
      <c r="Q82" s="9">
        <f t="shared" si="19"/>
        <v>0</v>
      </c>
      <c r="R82" s="15"/>
      <c r="S82" s="41">
        <f t="shared" si="23"/>
        <v>0</v>
      </c>
      <c r="T82" s="62">
        <v>40</v>
      </c>
      <c r="U82" s="62">
        <v>1454</v>
      </c>
      <c r="V82" s="62">
        <f t="shared" si="24"/>
        <v>1494</v>
      </c>
      <c r="W82" s="71">
        <f>IF(V82&lt;=500,价格表!$C$2,IF(AND(V82&gt;500,V82&lt;=1000),价格表!$C$3,IF(AND(V82&gt;1000,V82&lt;=2000),价格表!$C$4,IF(V82&gt;2000,价格表!$C$5))))</f>
        <v>0.81</v>
      </c>
      <c r="X82" s="42">
        <f t="shared" si="25"/>
        <v>16941.96</v>
      </c>
      <c r="Y82" s="42">
        <f t="shared" si="26"/>
        <v>-16941.96</v>
      </c>
    </row>
    <row r="83" spans="1:25">
      <c r="A83" s="15">
        <v>83</v>
      </c>
      <c r="B83" s="15" t="s">
        <v>89</v>
      </c>
      <c r="C83" s="15" t="s">
        <v>206</v>
      </c>
      <c r="D83" s="15" t="s">
        <v>207</v>
      </c>
      <c r="E83" s="15">
        <v>10.3</v>
      </c>
      <c r="F83" s="15">
        <v>7.5</v>
      </c>
      <c r="G83" s="15">
        <v>3.5</v>
      </c>
      <c r="H83" s="15">
        <v>1.1000000000000001</v>
      </c>
      <c r="I83" s="15"/>
      <c r="J83" s="7">
        <f t="shared" si="20"/>
        <v>0</v>
      </c>
      <c r="K83" s="7">
        <f t="shared" si="21"/>
        <v>0</v>
      </c>
      <c r="L83" s="9">
        <f t="shared" si="22"/>
        <v>0</v>
      </c>
      <c r="M83" s="10">
        <v>3.0000000000000001E-3</v>
      </c>
      <c r="N83" s="15">
        <f t="shared" si="16"/>
        <v>0</v>
      </c>
      <c r="O83" s="9">
        <f t="shared" si="17"/>
        <v>0</v>
      </c>
      <c r="P83" s="15">
        <f t="shared" si="18"/>
        <v>0</v>
      </c>
      <c r="Q83" s="9">
        <f t="shared" si="19"/>
        <v>0</v>
      </c>
      <c r="R83" s="15"/>
      <c r="S83" s="41">
        <f t="shared" si="23"/>
        <v>0</v>
      </c>
      <c r="T83" s="62">
        <v>40</v>
      </c>
      <c r="U83" s="62">
        <v>1085</v>
      </c>
      <c r="V83" s="62">
        <f t="shared" si="24"/>
        <v>1125</v>
      </c>
      <c r="W83" s="71">
        <f>IF(V83&lt;=500,价格表!$C$2,IF(AND(V83&gt;500,V83&lt;=1000),价格表!$C$3,IF(AND(V83&gt;1000,V83&lt;=2000),价格表!$C$4,IF(V83&gt;2000,价格表!$C$5))))</f>
        <v>0.81</v>
      </c>
      <c r="X83" s="42">
        <f t="shared" si="25"/>
        <v>12757.5</v>
      </c>
      <c r="Y83" s="42">
        <f t="shared" si="26"/>
        <v>-12757.5</v>
      </c>
    </row>
    <row r="84" spans="1:25">
      <c r="A84" s="15">
        <v>84</v>
      </c>
      <c r="B84" s="15" t="s">
        <v>89</v>
      </c>
      <c r="C84" s="15" t="s">
        <v>214</v>
      </c>
      <c r="D84" s="15" t="s">
        <v>204</v>
      </c>
      <c r="E84" s="15">
        <v>10.3</v>
      </c>
      <c r="F84" s="15">
        <v>7</v>
      </c>
      <c r="G84" s="15">
        <v>3</v>
      </c>
      <c r="H84" s="15">
        <v>1.1000000000000001</v>
      </c>
      <c r="I84" s="15"/>
      <c r="J84" s="7">
        <f t="shared" si="20"/>
        <v>0</v>
      </c>
      <c r="K84" s="7">
        <f t="shared" si="21"/>
        <v>0</v>
      </c>
      <c r="L84" s="9">
        <f t="shared" si="22"/>
        <v>0</v>
      </c>
      <c r="M84" s="10">
        <v>3.0000000000000001E-3</v>
      </c>
      <c r="N84" s="15">
        <f t="shared" si="16"/>
        <v>0</v>
      </c>
      <c r="O84" s="9">
        <f t="shared" si="17"/>
        <v>0</v>
      </c>
      <c r="P84" s="15">
        <f t="shared" si="18"/>
        <v>0</v>
      </c>
      <c r="Q84" s="9">
        <f t="shared" si="19"/>
        <v>0</v>
      </c>
      <c r="R84" s="15"/>
      <c r="S84" s="41">
        <f t="shared" si="23"/>
        <v>0</v>
      </c>
      <c r="T84" s="62">
        <v>40</v>
      </c>
      <c r="U84" s="62">
        <v>2170</v>
      </c>
      <c r="V84" s="62">
        <f t="shared" si="24"/>
        <v>2210</v>
      </c>
      <c r="W84" s="71">
        <f>IF(V84&lt;=500,价格表!$C$2,IF(AND(V84&gt;500,V84&lt;=1000),价格表!$C$3,IF(AND(V84&gt;1000,V84&lt;=2000),价格表!$C$4,IF(V84&gt;2000,价格表!$C$5))))</f>
        <v>0.8</v>
      </c>
      <c r="X84" s="42">
        <f t="shared" si="25"/>
        <v>24752.000000000004</v>
      </c>
      <c r="Y84" s="42">
        <f t="shared" si="26"/>
        <v>-24752.000000000004</v>
      </c>
    </row>
    <row r="85" spans="1:25">
      <c r="A85" s="15">
        <v>85</v>
      </c>
      <c r="B85" s="15" t="s">
        <v>54</v>
      </c>
      <c r="C85" s="15" t="s">
        <v>215</v>
      </c>
      <c r="D85" s="15" t="s">
        <v>207</v>
      </c>
      <c r="E85" s="15">
        <v>10.3</v>
      </c>
      <c r="F85" s="15">
        <v>7.5</v>
      </c>
      <c r="G85" s="15">
        <v>3.5</v>
      </c>
      <c r="H85" s="15">
        <v>1.1000000000000001</v>
      </c>
      <c r="I85" s="15"/>
      <c r="J85" s="7">
        <f t="shared" si="20"/>
        <v>0</v>
      </c>
      <c r="K85" s="7">
        <f t="shared" si="21"/>
        <v>0</v>
      </c>
      <c r="L85" s="9">
        <f t="shared" si="22"/>
        <v>0</v>
      </c>
      <c r="M85" s="10">
        <v>3.0000000000000001E-3</v>
      </c>
      <c r="N85" s="15">
        <f t="shared" ref="N85:N125" si="27">40000*I85</f>
        <v>0</v>
      </c>
      <c r="O85" s="9">
        <f t="shared" si="17"/>
        <v>0</v>
      </c>
      <c r="P85" s="15">
        <f t="shared" ref="P85:P125" si="28">100*I85</f>
        <v>0</v>
      </c>
      <c r="Q85" s="9">
        <f t="shared" si="19"/>
        <v>0</v>
      </c>
      <c r="R85" s="15"/>
      <c r="S85" s="41">
        <f t="shared" si="23"/>
        <v>0</v>
      </c>
      <c r="T85" s="62">
        <v>40</v>
      </c>
      <c r="U85" s="62">
        <v>840</v>
      </c>
      <c r="V85" s="62">
        <f t="shared" si="24"/>
        <v>880</v>
      </c>
      <c r="W85" s="71">
        <f>IF(V85&lt;=500,价格表!$C$2,IF(AND(V85&gt;500,V85&lt;=1000),价格表!$C$3,IF(AND(V85&gt;1000,V85&lt;=2000),价格表!$C$4,IF(V85&gt;2000,价格表!$C$5))))</f>
        <v>0.82</v>
      </c>
      <c r="X85" s="42">
        <f t="shared" si="25"/>
        <v>10102.4</v>
      </c>
      <c r="Y85" s="42">
        <f t="shared" si="26"/>
        <v>-10102.4</v>
      </c>
    </row>
    <row r="86" spans="1:25">
      <c r="A86" s="15">
        <v>86</v>
      </c>
      <c r="B86" s="15" t="s">
        <v>54</v>
      </c>
      <c r="C86" s="15" t="s">
        <v>217</v>
      </c>
      <c r="D86" s="15" t="s">
        <v>192</v>
      </c>
      <c r="E86" s="15">
        <v>10.3</v>
      </c>
      <c r="F86" s="15">
        <v>6</v>
      </c>
      <c r="G86" s="15">
        <v>3</v>
      </c>
      <c r="H86" s="15">
        <v>1.1000000000000001</v>
      </c>
      <c r="I86" s="15"/>
      <c r="J86" s="7">
        <f t="shared" si="20"/>
        <v>0</v>
      </c>
      <c r="K86" s="7">
        <f t="shared" si="21"/>
        <v>0</v>
      </c>
      <c r="L86" s="9">
        <f t="shared" si="22"/>
        <v>0</v>
      </c>
      <c r="M86" s="10">
        <v>3.0000000000000001E-3</v>
      </c>
      <c r="N86" s="15">
        <f t="shared" si="27"/>
        <v>0</v>
      </c>
      <c r="O86" s="9">
        <f t="shared" si="17"/>
        <v>0</v>
      </c>
      <c r="P86" s="15">
        <f t="shared" si="28"/>
        <v>0</v>
      </c>
      <c r="Q86" s="9">
        <f t="shared" si="19"/>
        <v>0</v>
      </c>
      <c r="R86" s="15"/>
      <c r="S86" s="41">
        <f t="shared" si="23"/>
        <v>0</v>
      </c>
      <c r="T86" s="62">
        <v>40</v>
      </c>
      <c r="U86" s="62">
        <v>1083</v>
      </c>
      <c r="V86" s="62">
        <f t="shared" si="24"/>
        <v>1123</v>
      </c>
      <c r="W86" s="71">
        <f>IF(V86&lt;=500,价格表!$C$2,IF(AND(V86&gt;500,V86&lt;=1000),价格表!$C$3,IF(AND(V86&gt;1000,V86&lt;=2000),价格表!$C$4,IF(V86&gt;2000,价格表!$C$5))))</f>
        <v>0.81</v>
      </c>
      <c r="X86" s="42">
        <f t="shared" si="25"/>
        <v>12734.82</v>
      </c>
      <c r="Y86" s="42">
        <f t="shared" si="26"/>
        <v>-12734.82</v>
      </c>
    </row>
    <row r="87" spans="1:25">
      <c r="A87" s="15">
        <v>87</v>
      </c>
      <c r="B87" s="15" t="s">
        <v>54</v>
      </c>
      <c r="C87" s="15" t="s">
        <v>220</v>
      </c>
      <c r="D87" s="15" t="s">
        <v>221</v>
      </c>
      <c r="E87" s="15">
        <v>10.3</v>
      </c>
      <c r="F87" s="15">
        <v>7.5</v>
      </c>
      <c r="G87" s="15">
        <v>2.5</v>
      </c>
      <c r="H87" s="15">
        <v>1.1000000000000001</v>
      </c>
      <c r="I87" s="15"/>
      <c r="J87" s="7">
        <f t="shared" si="20"/>
        <v>0</v>
      </c>
      <c r="K87" s="7">
        <f t="shared" si="21"/>
        <v>0</v>
      </c>
      <c r="L87" s="9">
        <f t="shared" si="22"/>
        <v>0</v>
      </c>
      <c r="M87" s="10">
        <v>3.0000000000000001E-3</v>
      </c>
      <c r="N87" s="15">
        <f t="shared" si="27"/>
        <v>0</v>
      </c>
      <c r="O87" s="9">
        <f t="shared" si="17"/>
        <v>0</v>
      </c>
      <c r="P87" s="15">
        <f t="shared" si="28"/>
        <v>0</v>
      </c>
      <c r="Q87" s="9">
        <f t="shared" si="19"/>
        <v>0</v>
      </c>
      <c r="R87" s="15"/>
      <c r="S87" s="41">
        <f t="shared" si="23"/>
        <v>0</v>
      </c>
      <c r="T87" s="62">
        <v>40</v>
      </c>
      <c r="U87" s="62">
        <v>1875</v>
      </c>
      <c r="V87" s="62">
        <f t="shared" si="24"/>
        <v>1915</v>
      </c>
      <c r="W87" s="71">
        <f>IF(V87&lt;=500,价格表!$C$2,IF(AND(V87&gt;500,V87&lt;=1000),价格表!$C$3,IF(AND(V87&gt;1000,V87&lt;=2000),价格表!$C$4,IF(V87&gt;2000,价格表!$C$5))))</f>
        <v>0.81</v>
      </c>
      <c r="X87" s="42">
        <f t="shared" si="25"/>
        <v>21716.1</v>
      </c>
      <c r="Y87" s="42">
        <f t="shared" si="26"/>
        <v>-21716.1</v>
      </c>
    </row>
    <row r="88" spans="1:25">
      <c r="A88" s="15">
        <v>88</v>
      </c>
      <c r="B88" s="15" t="s">
        <v>54</v>
      </c>
      <c r="C88" s="15" t="s">
        <v>222</v>
      </c>
      <c r="D88" s="15" t="s">
        <v>194</v>
      </c>
      <c r="E88" s="15">
        <v>10.3</v>
      </c>
      <c r="F88" s="15">
        <v>7</v>
      </c>
      <c r="G88" s="15">
        <v>3.5</v>
      </c>
      <c r="H88" s="15">
        <v>1.1000000000000001</v>
      </c>
      <c r="I88" s="15"/>
      <c r="J88" s="7">
        <f t="shared" si="20"/>
        <v>0</v>
      </c>
      <c r="K88" s="7">
        <f t="shared" si="21"/>
        <v>0</v>
      </c>
      <c r="L88" s="9">
        <f t="shared" si="22"/>
        <v>0</v>
      </c>
      <c r="M88" s="10">
        <v>3.0000000000000001E-3</v>
      </c>
      <c r="N88" s="15">
        <f t="shared" si="27"/>
        <v>0</v>
      </c>
      <c r="O88" s="9">
        <f t="shared" si="17"/>
        <v>0</v>
      </c>
      <c r="P88" s="15">
        <f t="shared" si="28"/>
        <v>0</v>
      </c>
      <c r="Q88" s="9">
        <f t="shared" si="19"/>
        <v>0</v>
      </c>
      <c r="R88" s="15"/>
      <c r="S88" s="41">
        <f t="shared" si="23"/>
        <v>0</v>
      </c>
      <c r="T88" s="62">
        <v>40</v>
      </c>
      <c r="U88" s="62">
        <v>611</v>
      </c>
      <c r="V88" s="62">
        <f t="shared" si="24"/>
        <v>651</v>
      </c>
      <c r="W88" s="71">
        <f>IF(V88&lt;=500,价格表!$C$2,IF(AND(V88&gt;500,V88&lt;=1000),价格表!$C$3,IF(AND(V88&gt;1000,V88&lt;=2000),价格表!$C$4,IF(V88&gt;2000,价格表!$C$5))))</f>
        <v>0.82</v>
      </c>
      <c r="X88" s="42">
        <f t="shared" si="25"/>
        <v>7473.48</v>
      </c>
      <c r="Y88" s="42">
        <f t="shared" si="26"/>
        <v>-7473.48</v>
      </c>
    </row>
    <row r="89" spans="1:25">
      <c r="A89" s="15">
        <v>89</v>
      </c>
      <c r="B89" s="15" t="s">
        <v>54</v>
      </c>
      <c r="C89" s="15" t="s">
        <v>223</v>
      </c>
      <c r="D89" s="15" t="s">
        <v>207</v>
      </c>
      <c r="E89" s="15">
        <v>10.3</v>
      </c>
      <c r="F89" s="15">
        <v>6</v>
      </c>
      <c r="G89" s="15">
        <v>4.5</v>
      </c>
      <c r="H89" s="15">
        <v>1.1000000000000001</v>
      </c>
      <c r="I89" s="15"/>
      <c r="J89" s="7">
        <f t="shared" si="20"/>
        <v>0</v>
      </c>
      <c r="K89" s="7">
        <f t="shared" si="21"/>
        <v>0</v>
      </c>
      <c r="L89" s="9">
        <f t="shared" si="22"/>
        <v>0</v>
      </c>
      <c r="M89" s="10">
        <v>3.0000000000000001E-3</v>
      </c>
      <c r="N89" s="15">
        <f t="shared" si="27"/>
        <v>0</v>
      </c>
      <c r="O89" s="9">
        <f t="shared" si="17"/>
        <v>0</v>
      </c>
      <c r="P89" s="15">
        <f t="shared" si="28"/>
        <v>0</v>
      </c>
      <c r="Q89" s="9">
        <f t="shared" si="19"/>
        <v>0</v>
      </c>
      <c r="R89" s="15"/>
      <c r="S89" s="41">
        <f t="shared" si="23"/>
        <v>0</v>
      </c>
      <c r="T89" s="62">
        <v>40</v>
      </c>
      <c r="U89" s="62">
        <v>1257</v>
      </c>
      <c r="V89" s="62">
        <f t="shared" si="24"/>
        <v>1297</v>
      </c>
      <c r="W89" s="71">
        <f>IF(V89&lt;=500,价格表!$C$2,IF(AND(V89&gt;500,V89&lt;=1000),价格表!$C$3,IF(AND(V89&gt;1000,V89&lt;=2000),价格表!$C$4,IF(V89&gt;2000,价格表!$C$5))))</f>
        <v>0.81</v>
      </c>
      <c r="X89" s="42">
        <f t="shared" si="25"/>
        <v>14707.98</v>
      </c>
      <c r="Y89" s="42">
        <f t="shared" si="26"/>
        <v>-14707.98</v>
      </c>
    </row>
    <row r="90" spans="1:25">
      <c r="A90" s="15">
        <v>90</v>
      </c>
      <c r="B90" s="15" t="s">
        <v>54</v>
      </c>
      <c r="C90" s="15" t="s">
        <v>507</v>
      </c>
      <c r="D90" s="15" t="s">
        <v>160</v>
      </c>
      <c r="E90" s="15">
        <v>10.3</v>
      </c>
      <c r="F90" s="15">
        <v>6.5</v>
      </c>
      <c r="G90" s="15">
        <v>0.5</v>
      </c>
      <c r="H90" s="15">
        <v>1.1000000000000001</v>
      </c>
      <c r="I90" s="15">
        <v>15</v>
      </c>
      <c r="J90" s="7">
        <f t="shared" ref="J90" si="29">I90*40</f>
        <v>600</v>
      </c>
      <c r="K90" s="7">
        <f t="shared" ref="K90" si="30">I90*36</f>
        <v>540</v>
      </c>
      <c r="L90" s="9">
        <f t="shared" ref="L90" si="31">IF(K90&lt;100,K90*E90,(K90*F90))</f>
        <v>3510</v>
      </c>
      <c r="M90" s="10">
        <v>3.0000000000000001E-3</v>
      </c>
      <c r="N90" s="15">
        <f t="shared" ref="N90" si="32">40000*I90</f>
        <v>600000</v>
      </c>
      <c r="O90" s="9">
        <f t="shared" ref="O90" si="33">N90*M90</f>
        <v>1800</v>
      </c>
      <c r="P90" s="15">
        <f t="shared" ref="P90" si="34">100*I90</f>
        <v>1500</v>
      </c>
      <c r="Q90" s="9">
        <f>800+0.5*K90</f>
        <v>1070</v>
      </c>
      <c r="R90" s="15"/>
      <c r="S90" s="41">
        <f t="shared" ref="S90" si="35">J90+L90+O90+P90+Q90</f>
        <v>8480</v>
      </c>
      <c r="T90" s="62">
        <v>40</v>
      </c>
      <c r="U90" s="62">
        <v>1021</v>
      </c>
      <c r="V90" s="62">
        <f t="shared" ref="V90" si="36">T90+U90</f>
        <v>1061</v>
      </c>
      <c r="W90" s="71">
        <f>IF(V90&lt;=500,价格表!$C$2,IF(AND(V90&gt;500,V90&lt;=1000),价格表!$C$3,IF(AND(V90&gt;1000,V90&lt;=2000),价格表!$C$4,IF(V90&gt;2000,价格表!$C$5))))</f>
        <v>0.81</v>
      </c>
      <c r="X90" s="42">
        <f t="shared" si="25"/>
        <v>12031.74</v>
      </c>
      <c r="Y90" s="42">
        <f t="shared" si="26"/>
        <v>-3551.74</v>
      </c>
    </row>
    <row r="91" spans="1:25">
      <c r="A91" s="15">
        <v>91</v>
      </c>
      <c r="B91" s="15" t="s">
        <v>54</v>
      </c>
      <c r="C91" s="15" t="s">
        <v>225</v>
      </c>
      <c r="D91" s="15" t="s">
        <v>226</v>
      </c>
      <c r="E91" s="15">
        <v>10.3</v>
      </c>
      <c r="F91" s="15">
        <v>6.5</v>
      </c>
      <c r="G91" s="15">
        <v>3.5</v>
      </c>
      <c r="H91" s="15">
        <v>1.1000000000000001</v>
      </c>
      <c r="I91" s="15"/>
      <c r="J91" s="7">
        <f t="shared" si="20"/>
        <v>0</v>
      </c>
      <c r="K91" s="7">
        <f t="shared" si="21"/>
        <v>0</v>
      </c>
      <c r="L91" s="9">
        <f t="shared" si="22"/>
        <v>0</v>
      </c>
      <c r="M91" s="10">
        <v>3.0000000000000001E-3</v>
      </c>
      <c r="N91" s="15">
        <f t="shared" si="27"/>
        <v>0</v>
      </c>
      <c r="O91" s="9">
        <f t="shared" si="17"/>
        <v>0</v>
      </c>
      <c r="P91" s="15">
        <f t="shared" si="28"/>
        <v>0</v>
      </c>
      <c r="Q91" s="9">
        <f t="shared" si="19"/>
        <v>0</v>
      </c>
      <c r="R91" s="15"/>
      <c r="S91" s="41">
        <f t="shared" si="23"/>
        <v>0</v>
      </c>
      <c r="T91" s="62">
        <v>40</v>
      </c>
      <c r="U91" s="62">
        <v>1896</v>
      </c>
      <c r="V91" s="62">
        <f t="shared" si="24"/>
        <v>1936</v>
      </c>
      <c r="W91" s="71">
        <f>IF(V91&lt;=500,价格表!$C$2,IF(AND(V91&gt;500,V91&lt;=1000),价格表!$C$3,IF(AND(V91&gt;1000,V91&lt;=2000),价格表!$C$4,IF(V91&gt;2000,价格表!$C$5))))</f>
        <v>0.81</v>
      </c>
      <c r="X91" s="42">
        <f t="shared" si="25"/>
        <v>21954.239999999998</v>
      </c>
      <c r="Y91" s="42">
        <f t="shared" si="26"/>
        <v>-21954.239999999998</v>
      </c>
    </row>
    <row r="92" spans="1:25">
      <c r="A92" s="15">
        <v>92</v>
      </c>
      <c r="B92" s="15" t="s">
        <v>54</v>
      </c>
      <c r="C92" s="15" t="s">
        <v>227</v>
      </c>
      <c r="D92" s="15" t="s">
        <v>199</v>
      </c>
      <c r="E92" s="15">
        <v>10.3</v>
      </c>
      <c r="F92" s="15">
        <v>6.5</v>
      </c>
      <c r="G92" s="15">
        <v>3.5</v>
      </c>
      <c r="H92" s="15">
        <v>1.1000000000000001</v>
      </c>
      <c r="I92" s="15"/>
      <c r="J92" s="7">
        <f t="shared" si="20"/>
        <v>0</v>
      </c>
      <c r="K92" s="7">
        <f t="shared" si="21"/>
        <v>0</v>
      </c>
      <c r="L92" s="9">
        <f t="shared" si="22"/>
        <v>0</v>
      </c>
      <c r="M92" s="10">
        <v>3.0000000000000001E-3</v>
      </c>
      <c r="N92" s="15">
        <f t="shared" si="27"/>
        <v>0</v>
      </c>
      <c r="O92" s="9">
        <f t="shared" si="17"/>
        <v>0</v>
      </c>
      <c r="P92" s="15">
        <f t="shared" si="28"/>
        <v>0</v>
      </c>
      <c r="Q92" s="9">
        <f t="shared" si="19"/>
        <v>0</v>
      </c>
      <c r="R92" s="15"/>
      <c r="S92" s="41">
        <f t="shared" si="23"/>
        <v>0</v>
      </c>
      <c r="T92" s="62">
        <v>40</v>
      </c>
      <c r="U92" s="62">
        <v>1809</v>
      </c>
      <c r="V92" s="62">
        <f t="shared" si="24"/>
        <v>1849</v>
      </c>
      <c r="W92" s="71">
        <f>IF(V92&lt;=500,价格表!$C$2,IF(AND(V92&gt;500,V92&lt;=1000),价格表!$C$3,IF(AND(V92&gt;1000,V92&lt;=2000),价格表!$C$4,IF(V92&gt;2000,价格表!$C$5))))</f>
        <v>0.81</v>
      </c>
      <c r="X92" s="42">
        <f t="shared" si="25"/>
        <v>20967.66</v>
      </c>
      <c r="Y92" s="42">
        <f t="shared" si="26"/>
        <v>-20967.66</v>
      </c>
    </row>
    <row r="93" spans="1:25">
      <c r="A93" s="15">
        <v>93</v>
      </c>
      <c r="B93" s="15" t="s">
        <v>54</v>
      </c>
      <c r="C93" s="15" t="s">
        <v>228</v>
      </c>
      <c r="D93" s="15" t="s">
        <v>224</v>
      </c>
      <c r="E93" s="15">
        <v>10.3</v>
      </c>
      <c r="F93" s="15">
        <v>6.5</v>
      </c>
      <c r="G93" s="15">
        <v>3.5</v>
      </c>
      <c r="H93" s="15">
        <v>1.1000000000000001</v>
      </c>
      <c r="I93" s="15"/>
      <c r="J93" s="7">
        <f t="shared" si="20"/>
        <v>0</v>
      </c>
      <c r="K93" s="7">
        <f t="shared" si="21"/>
        <v>0</v>
      </c>
      <c r="L93" s="9">
        <f t="shared" si="22"/>
        <v>0</v>
      </c>
      <c r="M93" s="10">
        <v>3.0000000000000001E-3</v>
      </c>
      <c r="N93" s="15">
        <f t="shared" si="27"/>
        <v>0</v>
      </c>
      <c r="O93" s="9">
        <f t="shared" si="17"/>
        <v>0</v>
      </c>
      <c r="P93" s="15">
        <f t="shared" si="28"/>
        <v>0</v>
      </c>
      <c r="Q93" s="9">
        <f t="shared" si="19"/>
        <v>0</v>
      </c>
      <c r="R93" s="15"/>
      <c r="S93" s="41">
        <f t="shared" si="23"/>
        <v>0</v>
      </c>
      <c r="T93" s="62">
        <v>40</v>
      </c>
      <c r="U93" s="62">
        <v>1755</v>
      </c>
      <c r="V93" s="62">
        <f t="shared" si="24"/>
        <v>1795</v>
      </c>
      <c r="W93" s="71">
        <f>IF(V93&lt;=500,价格表!$C$2,IF(AND(V93&gt;500,V93&lt;=1000),价格表!$C$3,IF(AND(V93&gt;1000,V93&lt;=2000),价格表!$C$4,IF(V93&gt;2000,价格表!$C$5))))</f>
        <v>0.81</v>
      </c>
      <c r="X93" s="42">
        <f t="shared" si="25"/>
        <v>20355.3</v>
      </c>
      <c r="Y93" s="42">
        <f t="shared" si="26"/>
        <v>-20355.3</v>
      </c>
    </row>
    <row r="94" spans="1:25">
      <c r="A94" s="15">
        <v>94</v>
      </c>
      <c r="B94" s="15" t="s">
        <v>54</v>
      </c>
      <c r="C94" s="15" t="s">
        <v>229</v>
      </c>
      <c r="D94" s="15" t="s">
        <v>224</v>
      </c>
      <c r="E94" s="15">
        <v>10.3</v>
      </c>
      <c r="F94" s="15">
        <v>6.5</v>
      </c>
      <c r="G94" s="15">
        <v>3.5</v>
      </c>
      <c r="H94" s="15">
        <v>1.1000000000000001</v>
      </c>
      <c r="I94" s="15"/>
      <c r="J94" s="7">
        <f t="shared" si="20"/>
        <v>0</v>
      </c>
      <c r="K94" s="7">
        <f t="shared" si="21"/>
        <v>0</v>
      </c>
      <c r="L94" s="9">
        <f t="shared" si="22"/>
        <v>0</v>
      </c>
      <c r="M94" s="10">
        <v>3.0000000000000001E-3</v>
      </c>
      <c r="N94" s="15">
        <f t="shared" si="27"/>
        <v>0</v>
      </c>
      <c r="O94" s="9">
        <f t="shared" si="17"/>
        <v>0</v>
      </c>
      <c r="P94" s="15">
        <f t="shared" si="28"/>
        <v>0</v>
      </c>
      <c r="Q94" s="9">
        <f t="shared" si="19"/>
        <v>0</v>
      </c>
      <c r="R94" s="15"/>
      <c r="S94" s="41">
        <f t="shared" si="23"/>
        <v>0</v>
      </c>
      <c r="T94" s="62">
        <v>40</v>
      </c>
      <c r="U94" s="62">
        <v>1845</v>
      </c>
      <c r="V94" s="62">
        <f t="shared" si="24"/>
        <v>1885</v>
      </c>
      <c r="W94" s="71">
        <f>IF(V94&lt;=500,价格表!$C$2,IF(AND(V94&gt;500,V94&lt;=1000),价格表!$C$3,IF(AND(V94&gt;1000,V94&lt;=2000),价格表!$C$4,IF(V94&gt;2000,价格表!$C$5))))</f>
        <v>0.81</v>
      </c>
      <c r="X94" s="42">
        <f t="shared" si="25"/>
        <v>21375.9</v>
      </c>
      <c r="Y94" s="42">
        <f t="shared" si="26"/>
        <v>-21375.9</v>
      </c>
    </row>
    <row r="95" spans="1:25">
      <c r="A95" s="15">
        <v>95</v>
      </c>
      <c r="B95" s="15" t="s">
        <v>54</v>
      </c>
      <c r="C95" s="15" t="s">
        <v>230</v>
      </c>
      <c r="D95" s="15" t="s">
        <v>199</v>
      </c>
      <c r="E95" s="15">
        <v>10.3</v>
      </c>
      <c r="F95" s="15">
        <v>6.5</v>
      </c>
      <c r="G95" s="15">
        <v>3.5</v>
      </c>
      <c r="H95" s="15">
        <v>1.1000000000000001</v>
      </c>
      <c r="I95" s="15"/>
      <c r="J95" s="7">
        <f t="shared" si="20"/>
        <v>0</v>
      </c>
      <c r="K95" s="7">
        <f t="shared" si="21"/>
        <v>0</v>
      </c>
      <c r="L95" s="9">
        <f t="shared" si="22"/>
        <v>0</v>
      </c>
      <c r="M95" s="10">
        <v>3.0000000000000001E-3</v>
      </c>
      <c r="N95" s="15">
        <f t="shared" si="27"/>
        <v>0</v>
      </c>
      <c r="O95" s="9">
        <f t="shared" si="17"/>
        <v>0</v>
      </c>
      <c r="P95" s="15">
        <f t="shared" si="28"/>
        <v>0</v>
      </c>
      <c r="Q95" s="9">
        <f t="shared" si="19"/>
        <v>0</v>
      </c>
      <c r="R95" s="15"/>
      <c r="S95" s="41">
        <f t="shared" si="23"/>
        <v>0</v>
      </c>
      <c r="T95" s="62">
        <v>40</v>
      </c>
      <c r="U95" s="62">
        <v>1987</v>
      </c>
      <c r="V95" s="62">
        <f t="shared" si="24"/>
        <v>2027</v>
      </c>
      <c r="W95" s="71">
        <f>IF(V95&lt;=500,价格表!$C$2,IF(AND(V95&gt;500,V95&lt;=1000),价格表!$C$3,IF(AND(V95&gt;1000,V95&lt;=2000),价格表!$C$4,IF(V95&gt;2000,价格表!$C$5))))</f>
        <v>0.8</v>
      </c>
      <c r="X95" s="42">
        <f t="shared" si="25"/>
        <v>22702.400000000001</v>
      </c>
      <c r="Y95" s="42">
        <f t="shared" si="26"/>
        <v>-22702.400000000001</v>
      </c>
    </row>
    <row r="96" spans="1:25">
      <c r="A96" s="15">
        <v>96</v>
      </c>
      <c r="B96" s="15" t="s">
        <v>54</v>
      </c>
      <c r="C96" s="15" t="s">
        <v>231</v>
      </c>
      <c r="D96" s="15" t="s">
        <v>199</v>
      </c>
      <c r="E96" s="15">
        <v>10.3</v>
      </c>
      <c r="F96" s="15">
        <v>6.5</v>
      </c>
      <c r="G96" s="15">
        <v>3.5</v>
      </c>
      <c r="H96" s="15">
        <v>1.1000000000000001</v>
      </c>
      <c r="I96" s="15"/>
      <c r="J96" s="7">
        <f t="shared" si="20"/>
        <v>0</v>
      </c>
      <c r="K96" s="7">
        <f t="shared" si="21"/>
        <v>0</v>
      </c>
      <c r="L96" s="9">
        <f t="shared" si="22"/>
        <v>0</v>
      </c>
      <c r="M96" s="10">
        <v>3.0000000000000001E-3</v>
      </c>
      <c r="N96" s="15">
        <f t="shared" si="27"/>
        <v>0</v>
      </c>
      <c r="O96" s="9">
        <f t="shared" si="17"/>
        <v>0</v>
      </c>
      <c r="P96" s="15">
        <f t="shared" si="28"/>
        <v>0</v>
      </c>
      <c r="Q96" s="9">
        <f t="shared" si="19"/>
        <v>0</v>
      </c>
      <c r="R96" s="15"/>
      <c r="S96" s="41">
        <f t="shared" si="23"/>
        <v>0</v>
      </c>
      <c r="T96" s="62">
        <v>40</v>
      </c>
      <c r="U96" s="62">
        <v>2526</v>
      </c>
      <c r="V96" s="62">
        <f t="shared" si="24"/>
        <v>2566</v>
      </c>
      <c r="W96" s="71">
        <f>IF(V96&lt;=500,价格表!$C$2,IF(AND(V96&gt;500,V96&lt;=1000),价格表!$C$3,IF(AND(V96&gt;1000,V96&lt;=2000),价格表!$C$4,IF(V96&gt;2000,价格表!$C$5))))</f>
        <v>0.8</v>
      </c>
      <c r="X96" s="42">
        <f t="shared" si="25"/>
        <v>28739.200000000004</v>
      </c>
      <c r="Y96" s="42">
        <f t="shared" si="26"/>
        <v>-28739.200000000004</v>
      </c>
    </row>
    <row r="97" spans="1:25">
      <c r="A97" s="15">
        <v>97</v>
      </c>
      <c r="B97" s="15" t="s">
        <v>54</v>
      </c>
      <c r="C97" s="15" t="s">
        <v>127</v>
      </c>
      <c r="D97" s="8" t="s">
        <v>126</v>
      </c>
      <c r="E97" s="8">
        <v>10.3</v>
      </c>
      <c r="F97" s="15">
        <v>6.5</v>
      </c>
      <c r="G97" s="7">
        <v>2.5</v>
      </c>
      <c r="H97" s="7">
        <v>1.1000000000000001</v>
      </c>
      <c r="I97" s="15"/>
      <c r="J97" s="7">
        <f t="shared" si="20"/>
        <v>0</v>
      </c>
      <c r="K97" s="7">
        <f t="shared" si="21"/>
        <v>0</v>
      </c>
      <c r="L97" s="9">
        <f t="shared" si="22"/>
        <v>0</v>
      </c>
      <c r="M97" s="10">
        <v>3.0000000000000001E-3</v>
      </c>
      <c r="N97" s="15">
        <f t="shared" si="27"/>
        <v>0</v>
      </c>
      <c r="O97" s="9">
        <f t="shared" si="17"/>
        <v>0</v>
      </c>
      <c r="P97" s="15">
        <f t="shared" si="28"/>
        <v>0</v>
      </c>
      <c r="Q97" s="9">
        <f t="shared" si="19"/>
        <v>0</v>
      </c>
      <c r="R97" s="15"/>
      <c r="S97" s="41">
        <f t="shared" si="23"/>
        <v>0</v>
      </c>
      <c r="T97" s="62">
        <v>40</v>
      </c>
      <c r="U97" s="62">
        <v>701</v>
      </c>
      <c r="V97" s="62">
        <f t="shared" si="24"/>
        <v>741</v>
      </c>
      <c r="W97" s="71">
        <f>IF(V97&lt;=500,价格表!$C$2,IF(AND(V97&gt;500,V97&lt;=1000),价格表!$C$3,IF(AND(V97&gt;1000,V97&lt;=2000),价格表!$C$4,IF(V97&gt;2000,价格表!$C$5))))</f>
        <v>0.82</v>
      </c>
      <c r="X97" s="42">
        <f t="shared" si="25"/>
        <v>8506.6799999999985</v>
      </c>
      <c r="Y97" s="42">
        <f t="shared" si="26"/>
        <v>-8506.6799999999985</v>
      </c>
    </row>
    <row r="98" spans="1:25">
      <c r="A98" s="15">
        <v>98</v>
      </c>
      <c r="B98" s="15" t="s">
        <v>54</v>
      </c>
      <c r="C98" s="15" t="s">
        <v>129</v>
      </c>
      <c r="D98" s="8" t="s">
        <v>126</v>
      </c>
      <c r="E98" s="8">
        <v>10.3</v>
      </c>
      <c r="F98" s="15">
        <v>6.5</v>
      </c>
      <c r="G98" s="7">
        <v>2.5</v>
      </c>
      <c r="H98" s="7">
        <v>1.1000000000000001</v>
      </c>
      <c r="I98" s="15"/>
      <c r="J98" s="7">
        <f t="shared" si="20"/>
        <v>0</v>
      </c>
      <c r="K98" s="7">
        <f t="shared" si="21"/>
        <v>0</v>
      </c>
      <c r="L98" s="9">
        <f t="shared" si="22"/>
        <v>0</v>
      </c>
      <c r="M98" s="10">
        <v>3.0000000000000001E-3</v>
      </c>
      <c r="N98" s="15">
        <f t="shared" si="27"/>
        <v>0</v>
      </c>
      <c r="O98" s="9">
        <f t="shared" si="17"/>
        <v>0</v>
      </c>
      <c r="P98" s="15">
        <f t="shared" si="28"/>
        <v>0</v>
      </c>
      <c r="Q98" s="9">
        <f t="shared" si="19"/>
        <v>0</v>
      </c>
      <c r="R98" s="15"/>
      <c r="S98" s="41">
        <f t="shared" si="23"/>
        <v>0</v>
      </c>
      <c r="T98" s="62">
        <v>40</v>
      </c>
      <c r="U98" s="62">
        <v>830</v>
      </c>
      <c r="V98" s="62">
        <f t="shared" si="24"/>
        <v>870</v>
      </c>
      <c r="W98" s="71">
        <f>IF(V98&lt;=500,价格表!$C$2,IF(AND(V98&gt;500,V98&lt;=1000),价格表!$C$3,IF(AND(V98&gt;1000,V98&lt;=2000),价格表!$C$4,IF(V98&gt;2000,价格表!$C$5))))</f>
        <v>0.82</v>
      </c>
      <c r="X98" s="42">
        <f t="shared" si="25"/>
        <v>9987.5999999999985</v>
      </c>
      <c r="Y98" s="42">
        <f t="shared" si="26"/>
        <v>-9987.5999999999985</v>
      </c>
    </row>
    <row r="99" spans="1:25">
      <c r="A99" s="15">
        <v>99</v>
      </c>
      <c r="B99" s="15" t="s">
        <v>54</v>
      </c>
      <c r="C99" s="15" t="s">
        <v>130</v>
      </c>
      <c r="D99" s="8" t="s">
        <v>126</v>
      </c>
      <c r="E99" s="15">
        <v>10.3</v>
      </c>
      <c r="F99" s="15">
        <v>6.5</v>
      </c>
      <c r="G99" s="7">
        <v>2.5</v>
      </c>
      <c r="H99" s="7">
        <v>1.1000000000000001</v>
      </c>
      <c r="I99" s="15"/>
      <c r="J99" s="7">
        <f t="shared" si="20"/>
        <v>0</v>
      </c>
      <c r="K99" s="7">
        <f t="shared" si="21"/>
        <v>0</v>
      </c>
      <c r="L99" s="9">
        <f t="shared" si="22"/>
        <v>0</v>
      </c>
      <c r="M99" s="10">
        <v>3.0000000000000001E-3</v>
      </c>
      <c r="N99" s="15">
        <f t="shared" si="27"/>
        <v>0</v>
      </c>
      <c r="O99" s="9">
        <f t="shared" si="17"/>
        <v>0</v>
      </c>
      <c r="P99" s="15">
        <f t="shared" si="28"/>
        <v>0</v>
      </c>
      <c r="Q99" s="9">
        <f t="shared" ref="Q99:Q125" si="37">G99*I99*36</f>
        <v>0</v>
      </c>
      <c r="R99" s="15"/>
      <c r="S99" s="41">
        <f t="shared" si="23"/>
        <v>0</v>
      </c>
      <c r="T99" s="62">
        <v>40</v>
      </c>
      <c r="U99" s="62">
        <v>2433</v>
      </c>
      <c r="V99" s="62">
        <f t="shared" si="24"/>
        <v>2473</v>
      </c>
      <c r="W99" s="71">
        <f>IF(V99&lt;=500,价格表!$C$2,IF(AND(V99&gt;500,V99&lt;=1000),价格表!$C$3,IF(AND(V99&gt;1000,V99&lt;=2000),价格表!$C$4,IF(V99&gt;2000,价格表!$C$5))))</f>
        <v>0.8</v>
      </c>
      <c r="X99" s="42">
        <f t="shared" si="25"/>
        <v>27697.600000000002</v>
      </c>
      <c r="Y99" s="42">
        <f t="shared" si="26"/>
        <v>-27697.600000000002</v>
      </c>
    </row>
    <row r="100" spans="1:25">
      <c r="A100" s="15">
        <v>100</v>
      </c>
      <c r="B100" s="15" t="s">
        <v>54</v>
      </c>
      <c r="C100" s="15" t="s">
        <v>132</v>
      </c>
      <c r="D100" s="8" t="s">
        <v>131</v>
      </c>
      <c r="E100" s="15">
        <v>10.3</v>
      </c>
      <c r="F100" s="15">
        <v>6.5</v>
      </c>
      <c r="G100" s="7">
        <v>2.5</v>
      </c>
      <c r="H100" s="7">
        <v>1.1000000000000001</v>
      </c>
      <c r="I100" s="15"/>
      <c r="J100" s="7">
        <f t="shared" si="20"/>
        <v>0</v>
      </c>
      <c r="K100" s="7">
        <f t="shared" si="21"/>
        <v>0</v>
      </c>
      <c r="L100" s="9">
        <f t="shared" si="22"/>
        <v>0</v>
      </c>
      <c r="M100" s="10">
        <v>3.0000000000000001E-3</v>
      </c>
      <c r="N100" s="15">
        <f t="shared" si="27"/>
        <v>0</v>
      </c>
      <c r="O100" s="9">
        <f t="shared" si="17"/>
        <v>0</v>
      </c>
      <c r="P100" s="15">
        <f t="shared" si="28"/>
        <v>0</v>
      </c>
      <c r="Q100" s="9">
        <f t="shared" si="37"/>
        <v>0</v>
      </c>
      <c r="R100" s="15"/>
      <c r="S100" s="41">
        <f t="shared" si="23"/>
        <v>0</v>
      </c>
      <c r="T100" s="62">
        <v>40</v>
      </c>
      <c r="U100" s="62">
        <v>823</v>
      </c>
      <c r="V100" s="62">
        <f t="shared" si="24"/>
        <v>863</v>
      </c>
      <c r="W100" s="71">
        <f>IF(V100&lt;=500,价格表!$C$2,IF(AND(V100&gt;500,V100&lt;=1000),价格表!$C$3,IF(AND(V100&gt;1000,V100&lt;=2000),价格表!$C$4,IF(V100&gt;2000,价格表!$C$5))))</f>
        <v>0.82</v>
      </c>
      <c r="X100" s="42">
        <f t="shared" si="25"/>
        <v>9907.239999999998</v>
      </c>
      <c r="Y100" s="42">
        <f t="shared" si="26"/>
        <v>-9907.239999999998</v>
      </c>
    </row>
    <row r="101" spans="1:25">
      <c r="A101" s="15">
        <v>101</v>
      </c>
      <c r="B101" s="15" t="s">
        <v>54</v>
      </c>
      <c r="C101" s="15" t="s">
        <v>133</v>
      </c>
      <c r="D101" s="8" t="s">
        <v>131</v>
      </c>
      <c r="E101" s="15">
        <v>10.3</v>
      </c>
      <c r="F101" s="15">
        <v>6.5</v>
      </c>
      <c r="G101" s="7">
        <v>2.5</v>
      </c>
      <c r="H101" s="7">
        <v>1.1000000000000001</v>
      </c>
      <c r="I101" s="15"/>
      <c r="J101" s="7">
        <f t="shared" si="20"/>
        <v>0</v>
      </c>
      <c r="K101" s="7">
        <f t="shared" si="21"/>
        <v>0</v>
      </c>
      <c r="L101" s="9">
        <f t="shared" si="22"/>
        <v>0</v>
      </c>
      <c r="M101" s="10">
        <v>3.0000000000000001E-3</v>
      </c>
      <c r="N101" s="15">
        <f t="shared" si="27"/>
        <v>0</v>
      </c>
      <c r="O101" s="9">
        <f t="shared" si="17"/>
        <v>0</v>
      </c>
      <c r="P101" s="15">
        <f t="shared" si="28"/>
        <v>0</v>
      </c>
      <c r="Q101" s="9">
        <f t="shared" si="37"/>
        <v>0</v>
      </c>
      <c r="R101" s="15"/>
      <c r="S101" s="41">
        <f t="shared" si="23"/>
        <v>0</v>
      </c>
      <c r="T101" s="62">
        <v>40</v>
      </c>
      <c r="U101" s="62">
        <v>457</v>
      </c>
      <c r="V101" s="62">
        <f t="shared" si="24"/>
        <v>497</v>
      </c>
      <c r="W101" s="71">
        <f>IF(V101&lt;=500,价格表!$C$2,IF(AND(V101&gt;500,V101&lt;=1000),价格表!$C$3,IF(AND(V101&gt;1000,V101&lt;=2000),价格表!$C$4,IF(V101&gt;2000,价格表!$C$5))))</f>
        <v>0.83</v>
      </c>
      <c r="X101" s="42">
        <f t="shared" si="25"/>
        <v>5775.1399999999994</v>
      </c>
      <c r="Y101" s="42">
        <f t="shared" si="26"/>
        <v>-5775.1399999999994</v>
      </c>
    </row>
    <row r="102" spans="1:25">
      <c r="A102" s="15">
        <v>102</v>
      </c>
      <c r="B102" s="15" t="s">
        <v>54</v>
      </c>
      <c r="C102" s="15" t="s">
        <v>134</v>
      </c>
      <c r="D102" s="8" t="s">
        <v>131</v>
      </c>
      <c r="E102" s="15">
        <v>10.3</v>
      </c>
      <c r="F102" s="15">
        <v>6</v>
      </c>
      <c r="G102" s="7">
        <v>2.5</v>
      </c>
      <c r="H102" s="7">
        <v>1.1000000000000001</v>
      </c>
      <c r="I102" s="15"/>
      <c r="J102" s="7">
        <f t="shared" si="20"/>
        <v>0</v>
      </c>
      <c r="K102" s="7">
        <f t="shared" si="21"/>
        <v>0</v>
      </c>
      <c r="L102" s="9">
        <f t="shared" si="22"/>
        <v>0</v>
      </c>
      <c r="M102" s="10">
        <v>3.0000000000000001E-3</v>
      </c>
      <c r="N102" s="15">
        <f t="shared" si="27"/>
        <v>0</v>
      </c>
      <c r="O102" s="9">
        <f t="shared" si="17"/>
        <v>0</v>
      </c>
      <c r="P102" s="15">
        <f t="shared" si="28"/>
        <v>0</v>
      </c>
      <c r="Q102" s="9">
        <f t="shared" si="37"/>
        <v>0</v>
      </c>
      <c r="R102" s="15"/>
      <c r="S102" s="41">
        <f t="shared" si="23"/>
        <v>0</v>
      </c>
      <c r="T102" s="62">
        <v>60</v>
      </c>
      <c r="U102" s="62">
        <v>821</v>
      </c>
      <c r="V102" s="62">
        <f t="shared" si="24"/>
        <v>881</v>
      </c>
      <c r="W102" s="71">
        <f>IF(V102&lt;=500,价格表!$C$2,IF(AND(V102&gt;500,V102&lt;=1000),价格表!$C$3,IF(AND(V102&gt;1000,V102&lt;=2000),价格表!$C$4,IF(V102&gt;2000,价格表!$C$5))))</f>
        <v>0.82</v>
      </c>
      <c r="X102" s="42">
        <f t="shared" si="25"/>
        <v>10113.879999999999</v>
      </c>
      <c r="Y102" s="42">
        <f t="shared" si="26"/>
        <v>-10113.879999999999</v>
      </c>
    </row>
    <row r="103" spans="1:25">
      <c r="A103" s="15">
        <v>103</v>
      </c>
      <c r="B103" s="15" t="s">
        <v>54</v>
      </c>
      <c r="C103" s="15" t="s">
        <v>138</v>
      </c>
      <c r="D103" s="8" t="s">
        <v>139</v>
      </c>
      <c r="E103" s="15">
        <v>10.3</v>
      </c>
      <c r="F103" s="15">
        <v>6.5</v>
      </c>
      <c r="G103" s="7">
        <v>2.5</v>
      </c>
      <c r="H103" s="7">
        <v>1.1000000000000001</v>
      </c>
      <c r="I103" s="15"/>
      <c r="J103" s="7">
        <f t="shared" si="20"/>
        <v>0</v>
      </c>
      <c r="K103" s="7">
        <f t="shared" si="21"/>
        <v>0</v>
      </c>
      <c r="L103" s="9">
        <f t="shared" si="22"/>
        <v>0</v>
      </c>
      <c r="M103" s="10">
        <v>3.0000000000000001E-3</v>
      </c>
      <c r="N103" s="15">
        <f t="shared" si="27"/>
        <v>0</v>
      </c>
      <c r="O103" s="9">
        <f t="shared" si="17"/>
        <v>0</v>
      </c>
      <c r="P103" s="15">
        <f t="shared" si="28"/>
        <v>0</v>
      </c>
      <c r="Q103" s="9">
        <f t="shared" si="37"/>
        <v>0</v>
      </c>
      <c r="R103" s="15"/>
      <c r="S103" s="41">
        <f t="shared" si="23"/>
        <v>0</v>
      </c>
      <c r="T103" s="62">
        <v>40</v>
      </c>
      <c r="U103" s="62">
        <v>1292</v>
      </c>
      <c r="V103" s="62">
        <f t="shared" si="24"/>
        <v>1332</v>
      </c>
      <c r="W103" s="71">
        <f>IF(V103&lt;=500,价格表!$C$2,IF(AND(V103&gt;500,V103&lt;=1000),价格表!$C$3,IF(AND(V103&gt;1000,V103&lt;=2000),价格表!$C$4,IF(V103&gt;2000,价格表!$C$5))))</f>
        <v>0.81</v>
      </c>
      <c r="X103" s="42">
        <f t="shared" si="25"/>
        <v>15104.88</v>
      </c>
      <c r="Y103" s="42">
        <f t="shared" si="26"/>
        <v>-15104.88</v>
      </c>
    </row>
    <row r="104" spans="1:25">
      <c r="A104" s="15">
        <v>104</v>
      </c>
      <c r="B104" s="15" t="s">
        <v>54</v>
      </c>
      <c r="C104" s="15" t="s">
        <v>140</v>
      </c>
      <c r="D104" s="8" t="s">
        <v>139</v>
      </c>
      <c r="E104" s="15">
        <v>10.3</v>
      </c>
      <c r="F104" s="15">
        <v>6.5</v>
      </c>
      <c r="G104" s="7">
        <v>2.5</v>
      </c>
      <c r="H104" s="7">
        <v>1.1000000000000001</v>
      </c>
      <c r="I104" s="15"/>
      <c r="J104" s="7">
        <f t="shared" si="20"/>
        <v>0</v>
      </c>
      <c r="K104" s="7">
        <f t="shared" si="21"/>
        <v>0</v>
      </c>
      <c r="L104" s="9">
        <f t="shared" si="22"/>
        <v>0</v>
      </c>
      <c r="M104" s="10">
        <v>3.0000000000000001E-3</v>
      </c>
      <c r="N104" s="15">
        <f t="shared" si="27"/>
        <v>0</v>
      </c>
      <c r="O104" s="9">
        <f t="shared" si="17"/>
        <v>0</v>
      </c>
      <c r="P104" s="15">
        <f t="shared" si="28"/>
        <v>0</v>
      </c>
      <c r="Q104" s="9">
        <f t="shared" si="37"/>
        <v>0</v>
      </c>
      <c r="R104" s="15"/>
      <c r="S104" s="41">
        <f t="shared" si="23"/>
        <v>0</v>
      </c>
      <c r="T104" s="62">
        <v>40</v>
      </c>
      <c r="U104" s="62">
        <v>1608</v>
      </c>
      <c r="V104" s="62">
        <f t="shared" si="24"/>
        <v>1648</v>
      </c>
      <c r="W104" s="71">
        <f>IF(V104&lt;=500,价格表!$C$2,IF(AND(V104&gt;500,V104&lt;=1000),价格表!$C$3,IF(AND(V104&gt;1000,V104&lt;=2000),价格表!$C$4,IF(V104&gt;2000,价格表!$C$5))))</f>
        <v>0.81</v>
      </c>
      <c r="X104" s="42">
        <f t="shared" si="25"/>
        <v>18688.32</v>
      </c>
      <c r="Y104" s="42">
        <f t="shared" si="26"/>
        <v>-18688.32</v>
      </c>
    </row>
    <row r="105" spans="1:25">
      <c r="A105" s="15">
        <v>105</v>
      </c>
      <c r="B105" s="15" t="s">
        <v>54</v>
      </c>
      <c r="C105" s="15" t="s">
        <v>141</v>
      </c>
      <c r="D105" s="8" t="s">
        <v>139</v>
      </c>
      <c r="E105" s="15">
        <v>15.3</v>
      </c>
      <c r="F105" s="15">
        <v>8.5</v>
      </c>
      <c r="G105" s="7">
        <v>2.5</v>
      </c>
      <c r="H105" s="7">
        <v>1.1000000000000001</v>
      </c>
      <c r="I105" s="15"/>
      <c r="J105" s="7">
        <f t="shared" si="20"/>
        <v>0</v>
      </c>
      <c r="K105" s="7">
        <f t="shared" si="21"/>
        <v>0</v>
      </c>
      <c r="L105" s="9">
        <f t="shared" si="22"/>
        <v>0</v>
      </c>
      <c r="M105" s="10">
        <v>3.0000000000000001E-3</v>
      </c>
      <c r="N105" s="15">
        <f t="shared" si="27"/>
        <v>0</v>
      </c>
      <c r="O105" s="9">
        <f t="shared" si="17"/>
        <v>0</v>
      </c>
      <c r="P105" s="15">
        <f t="shared" si="28"/>
        <v>0</v>
      </c>
      <c r="Q105" s="9">
        <f t="shared" si="37"/>
        <v>0</v>
      </c>
      <c r="R105" s="15"/>
      <c r="S105" s="41">
        <f t="shared" si="23"/>
        <v>0</v>
      </c>
      <c r="T105" s="62">
        <v>40</v>
      </c>
      <c r="U105" s="62">
        <v>1447</v>
      </c>
      <c r="V105" s="62">
        <f t="shared" si="24"/>
        <v>1487</v>
      </c>
      <c r="W105" s="71">
        <f>IF(V105&lt;=500,价格表!$C$2,IF(AND(V105&gt;500,V105&lt;=1000),价格表!$C$3,IF(AND(V105&gt;1000,V105&lt;=2000),价格表!$C$4,IF(V105&gt;2000,价格表!$C$5))))</f>
        <v>0.81</v>
      </c>
      <c r="X105" s="42">
        <f t="shared" si="25"/>
        <v>16862.579999999998</v>
      </c>
      <c r="Y105" s="42">
        <f t="shared" si="26"/>
        <v>-16862.579999999998</v>
      </c>
    </row>
    <row r="106" spans="1:25">
      <c r="A106" s="15">
        <v>106</v>
      </c>
      <c r="B106" s="15" t="s">
        <v>54</v>
      </c>
      <c r="C106" s="15" t="s">
        <v>144</v>
      </c>
      <c r="D106" s="8" t="s">
        <v>145</v>
      </c>
      <c r="E106" s="15">
        <v>10.3</v>
      </c>
      <c r="F106" s="15">
        <v>6.5</v>
      </c>
      <c r="G106" s="7">
        <v>2.5</v>
      </c>
      <c r="H106" s="7">
        <v>1.1000000000000001</v>
      </c>
      <c r="I106" s="15"/>
      <c r="J106" s="7">
        <f t="shared" si="20"/>
        <v>0</v>
      </c>
      <c r="K106" s="7">
        <f t="shared" si="21"/>
        <v>0</v>
      </c>
      <c r="L106" s="9">
        <f t="shared" si="22"/>
        <v>0</v>
      </c>
      <c r="M106" s="10">
        <v>3.0000000000000001E-3</v>
      </c>
      <c r="N106" s="15">
        <f t="shared" si="27"/>
        <v>0</v>
      </c>
      <c r="O106" s="9">
        <f t="shared" si="17"/>
        <v>0</v>
      </c>
      <c r="P106" s="15">
        <f t="shared" si="28"/>
        <v>0</v>
      </c>
      <c r="Q106" s="9">
        <f t="shared" si="37"/>
        <v>0</v>
      </c>
      <c r="R106" s="15"/>
      <c r="S106" s="41">
        <f t="shared" si="23"/>
        <v>0</v>
      </c>
      <c r="T106" s="62">
        <v>40</v>
      </c>
      <c r="U106" s="62">
        <v>1412</v>
      </c>
      <c r="V106" s="62">
        <f t="shared" si="24"/>
        <v>1452</v>
      </c>
      <c r="W106" s="71">
        <f>IF(V106&lt;=500,价格表!$C$2,IF(AND(V106&gt;500,V106&lt;=1000),价格表!$C$3,IF(AND(V106&gt;1000,V106&lt;=2000),价格表!$C$4,IF(V106&gt;2000,价格表!$C$5))))</f>
        <v>0.81</v>
      </c>
      <c r="X106" s="42">
        <f t="shared" si="25"/>
        <v>16465.68</v>
      </c>
      <c r="Y106" s="42">
        <f t="shared" si="26"/>
        <v>-16465.68</v>
      </c>
    </row>
    <row r="107" spans="1:25">
      <c r="A107" s="15">
        <v>107</v>
      </c>
      <c r="B107" s="15" t="s">
        <v>54</v>
      </c>
      <c r="C107" s="15" t="s">
        <v>148</v>
      </c>
      <c r="D107" s="8" t="s">
        <v>147</v>
      </c>
      <c r="E107" s="15">
        <v>10.3</v>
      </c>
      <c r="F107" s="15">
        <v>5.5</v>
      </c>
      <c r="G107" s="7">
        <v>2.5</v>
      </c>
      <c r="H107" s="7">
        <v>1.1000000000000001</v>
      </c>
      <c r="I107" s="15"/>
      <c r="J107" s="7">
        <f t="shared" si="20"/>
        <v>0</v>
      </c>
      <c r="K107" s="7">
        <f t="shared" si="21"/>
        <v>0</v>
      </c>
      <c r="L107" s="9">
        <f t="shared" si="22"/>
        <v>0</v>
      </c>
      <c r="M107" s="10">
        <v>3.0000000000000001E-3</v>
      </c>
      <c r="N107" s="15">
        <f t="shared" si="27"/>
        <v>0</v>
      </c>
      <c r="O107" s="9">
        <f t="shared" si="17"/>
        <v>0</v>
      </c>
      <c r="P107" s="15">
        <f t="shared" si="28"/>
        <v>0</v>
      </c>
      <c r="Q107" s="9">
        <f t="shared" si="37"/>
        <v>0</v>
      </c>
      <c r="R107" s="15"/>
      <c r="S107" s="41">
        <f t="shared" si="23"/>
        <v>0</v>
      </c>
      <c r="T107" s="62">
        <v>40</v>
      </c>
      <c r="U107" s="62">
        <v>2086</v>
      </c>
      <c r="V107" s="62">
        <f t="shared" si="24"/>
        <v>2126</v>
      </c>
      <c r="W107" s="71">
        <f>IF(V107&lt;=500,价格表!$C$2,IF(AND(V107&gt;500,V107&lt;=1000),价格表!$C$3,IF(AND(V107&gt;1000,V107&lt;=2000),价格表!$C$4,IF(V107&gt;2000,价格表!$C$5))))</f>
        <v>0.8</v>
      </c>
      <c r="X107" s="42">
        <f t="shared" si="25"/>
        <v>23811.200000000001</v>
      </c>
      <c r="Y107" s="42">
        <f t="shared" si="26"/>
        <v>-23811.200000000001</v>
      </c>
    </row>
    <row r="108" spans="1:25">
      <c r="A108" s="15">
        <v>108</v>
      </c>
      <c r="B108" s="15" t="s">
        <v>54</v>
      </c>
      <c r="C108" s="15" t="s">
        <v>149</v>
      </c>
      <c r="D108" s="8" t="s">
        <v>147</v>
      </c>
      <c r="E108" s="15">
        <v>10.3</v>
      </c>
      <c r="F108" s="15">
        <v>5.5</v>
      </c>
      <c r="G108" s="7">
        <v>2.5</v>
      </c>
      <c r="H108" s="7">
        <v>1.1000000000000001</v>
      </c>
      <c r="I108" s="15"/>
      <c r="J108" s="7">
        <f t="shared" si="20"/>
        <v>0</v>
      </c>
      <c r="K108" s="7">
        <f t="shared" si="21"/>
        <v>0</v>
      </c>
      <c r="L108" s="9">
        <f t="shared" si="22"/>
        <v>0</v>
      </c>
      <c r="M108" s="10">
        <v>3.0000000000000001E-3</v>
      </c>
      <c r="N108" s="15">
        <f t="shared" si="27"/>
        <v>0</v>
      </c>
      <c r="O108" s="9">
        <f t="shared" si="17"/>
        <v>0</v>
      </c>
      <c r="P108" s="15">
        <f t="shared" si="28"/>
        <v>0</v>
      </c>
      <c r="Q108" s="9">
        <f t="shared" si="37"/>
        <v>0</v>
      </c>
      <c r="R108" s="15"/>
      <c r="S108" s="41">
        <f t="shared" si="23"/>
        <v>0</v>
      </c>
      <c r="T108" s="62">
        <v>40</v>
      </c>
      <c r="U108" s="62">
        <v>2154</v>
      </c>
      <c r="V108" s="62">
        <f t="shared" si="24"/>
        <v>2194</v>
      </c>
      <c r="W108" s="71">
        <f>IF(V108&lt;=500,价格表!$C$2,IF(AND(V108&gt;500,V108&lt;=1000),价格表!$C$3,IF(AND(V108&gt;1000,V108&lt;=2000),价格表!$C$4,IF(V108&gt;2000,价格表!$C$5))))</f>
        <v>0.8</v>
      </c>
      <c r="X108" s="42">
        <f t="shared" si="25"/>
        <v>24572.800000000003</v>
      </c>
      <c r="Y108" s="42">
        <f t="shared" si="26"/>
        <v>-24572.800000000003</v>
      </c>
    </row>
    <row r="109" spans="1:25">
      <c r="A109" s="15">
        <v>109</v>
      </c>
      <c r="B109" s="15" t="s">
        <v>54</v>
      </c>
      <c r="C109" s="15" t="s">
        <v>150</v>
      </c>
      <c r="D109" s="8" t="s">
        <v>151</v>
      </c>
      <c r="E109" s="15">
        <v>10.3</v>
      </c>
      <c r="F109" s="15">
        <v>6.5</v>
      </c>
      <c r="G109" s="7">
        <v>2.5</v>
      </c>
      <c r="H109" s="7">
        <v>1.1000000000000001</v>
      </c>
      <c r="I109" s="15"/>
      <c r="J109" s="7">
        <f t="shared" si="20"/>
        <v>0</v>
      </c>
      <c r="K109" s="7">
        <f t="shared" si="21"/>
        <v>0</v>
      </c>
      <c r="L109" s="9">
        <f t="shared" si="22"/>
        <v>0</v>
      </c>
      <c r="M109" s="10">
        <v>3.0000000000000001E-3</v>
      </c>
      <c r="N109" s="15">
        <f t="shared" si="27"/>
        <v>0</v>
      </c>
      <c r="O109" s="9">
        <f t="shared" si="17"/>
        <v>0</v>
      </c>
      <c r="P109" s="15">
        <f t="shared" si="28"/>
        <v>0</v>
      </c>
      <c r="Q109" s="9">
        <f t="shared" si="37"/>
        <v>0</v>
      </c>
      <c r="R109" s="15"/>
      <c r="S109" s="41">
        <f t="shared" si="23"/>
        <v>0</v>
      </c>
      <c r="T109" s="62">
        <v>40</v>
      </c>
      <c r="U109" s="62">
        <v>2095</v>
      </c>
      <c r="V109" s="62">
        <f t="shared" si="24"/>
        <v>2135</v>
      </c>
      <c r="W109" s="71">
        <f>IF(V109&lt;=500,价格表!$C$2,IF(AND(V109&gt;500,V109&lt;=1000),价格表!$C$3,IF(AND(V109&gt;1000,V109&lt;=2000),价格表!$C$4,IF(V109&gt;2000,价格表!$C$5))))</f>
        <v>0.8</v>
      </c>
      <c r="X109" s="42">
        <f t="shared" si="25"/>
        <v>23912.000000000004</v>
      </c>
      <c r="Y109" s="42">
        <f t="shared" si="26"/>
        <v>-23912.000000000004</v>
      </c>
    </row>
    <row r="110" spans="1:25">
      <c r="A110" s="15">
        <v>110</v>
      </c>
      <c r="B110" s="15" t="s">
        <v>54</v>
      </c>
      <c r="C110" s="15" t="s">
        <v>152</v>
      </c>
      <c r="D110" s="8" t="s">
        <v>151</v>
      </c>
      <c r="E110" s="15">
        <v>10.3</v>
      </c>
      <c r="F110" s="15">
        <v>6.5</v>
      </c>
      <c r="G110" s="7">
        <v>2.5</v>
      </c>
      <c r="H110" s="7">
        <v>1.1000000000000001</v>
      </c>
      <c r="I110" s="15"/>
      <c r="J110" s="7">
        <f t="shared" si="20"/>
        <v>0</v>
      </c>
      <c r="K110" s="7">
        <f t="shared" si="21"/>
        <v>0</v>
      </c>
      <c r="L110" s="9">
        <f t="shared" si="22"/>
        <v>0</v>
      </c>
      <c r="M110" s="10">
        <v>3.0000000000000001E-3</v>
      </c>
      <c r="N110" s="15">
        <f t="shared" si="27"/>
        <v>0</v>
      </c>
      <c r="O110" s="9">
        <f t="shared" si="17"/>
        <v>0</v>
      </c>
      <c r="P110" s="15">
        <f t="shared" si="28"/>
        <v>0</v>
      </c>
      <c r="Q110" s="9">
        <f t="shared" si="37"/>
        <v>0</v>
      </c>
      <c r="R110" s="15"/>
      <c r="S110" s="41">
        <f t="shared" si="23"/>
        <v>0</v>
      </c>
      <c r="T110" s="62">
        <v>40</v>
      </c>
      <c r="U110" s="62">
        <v>2527</v>
      </c>
      <c r="V110" s="62">
        <f t="shared" si="24"/>
        <v>2567</v>
      </c>
      <c r="W110" s="71">
        <f>IF(V110&lt;=500,价格表!$C$2,IF(AND(V110&gt;500,V110&lt;=1000),价格表!$C$3,IF(AND(V110&gt;1000,V110&lt;=2000),价格表!$C$4,IF(V110&gt;2000,价格表!$C$5))))</f>
        <v>0.8</v>
      </c>
      <c r="X110" s="42">
        <f t="shared" si="25"/>
        <v>28750.400000000001</v>
      </c>
      <c r="Y110" s="42">
        <f t="shared" si="26"/>
        <v>-28750.400000000001</v>
      </c>
    </row>
    <row r="111" spans="1:25">
      <c r="A111" s="15">
        <v>111</v>
      </c>
      <c r="B111" s="15" t="s">
        <v>54</v>
      </c>
      <c r="C111" s="15" t="s">
        <v>154</v>
      </c>
      <c r="D111" s="8" t="s">
        <v>151</v>
      </c>
      <c r="E111" s="15">
        <v>10.3</v>
      </c>
      <c r="F111" s="15">
        <v>6</v>
      </c>
      <c r="G111" s="7">
        <v>2.5</v>
      </c>
      <c r="H111" s="7">
        <v>1.1000000000000001</v>
      </c>
      <c r="I111" s="15"/>
      <c r="J111" s="7">
        <f t="shared" si="20"/>
        <v>0</v>
      </c>
      <c r="K111" s="7">
        <f t="shared" si="21"/>
        <v>0</v>
      </c>
      <c r="L111" s="9">
        <f t="shared" si="22"/>
        <v>0</v>
      </c>
      <c r="M111" s="10">
        <v>3.0000000000000001E-3</v>
      </c>
      <c r="N111" s="15">
        <f t="shared" si="27"/>
        <v>0</v>
      </c>
      <c r="O111" s="9">
        <f t="shared" si="17"/>
        <v>0</v>
      </c>
      <c r="P111" s="15">
        <f t="shared" si="28"/>
        <v>0</v>
      </c>
      <c r="Q111" s="9">
        <f t="shared" si="37"/>
        <v>0</v>
      </c>
      <c r="R111" s="15"/>
      <c r="S111" s="41">
        <f t="shared" si="23"/>
        <v>0</v>
      </c>
      <c r="T111" s="62">
        <v>40</v>
      </c>
      <c r="U111" s="62">
        <v>1935</v>
      </c>
      <c r="V111" s="62">
        <f t="shared" si="24"/>
        <v>1975</v>
      </c>
      <c r="W111" s="71">
        <f>IF(V111&lt;=500,价格表!$C$2,IF(AND(V111&gt;500,V111&lt;=1000),价格表!$C$3,IF(AND(V111&gt;1000,V111&lt;=2000),价格表!$C$4,IF(V111&gt;2000,价格表!$C$5))))</f>
        <v>0.81</v>
      </c>
      <c r="X111" s="42">
        <f t="shared" si="25"/>
        <v>22396.5</v>
      </c>
      <c r="Y111" s="42">
        <f t="shared" si="26"/>
        <v>-22396.5</v>
      </c>
    </row>
    <row r="112" spans="1:25">
      <c r="A112" s="15">
        <v>112</v>
      </c>
      <c r="B112" s="15" t="s">
        <v>54</v>
      </c>
      <c r="C112" s="15" t="s">
        <v>155</v>
      </c>
      <c r="D112" s="8" t="s">
        <v>156</v>
      </c>
      <c r="E112" s="15">
        <v>10.3</v>
      </c>
      <c r="F112" s="15">
        <v>6</v>
      </c>
      <c r="G112" s="7">
        <v>2.5</v>
      </c>
      <c r="H112" s="7">
        <v>1.1000000000000001</v>
      </c>
      <c r="I112" s="15"/>
      <c r="J112" s="7">
        <f t="shared" si="20"/>
        <v>0</v>
      </c>
      <c r="K112" s="7">
        <f t="shared" si="21"/>
        <v>0</v>
      </c>
      <c r="L112" s="9">
        <f t="shared" si="22"/>
        <v>0</v>
      </c>
      <c r="M112" s="10">
        <v>3.0000000000000001E-3</v>
      </c>
      <c r="N112" s="15">
        <f t="shared" si="27"/>
        <v>0</v>
      </c>
      <c r="O112" s="9">
        <f t="shared" si="17"/>
        <v>0</v>
      </c>
      <c r="P112" s="15">
        <f t="shared" si="28"/>
        <v>0</v>
      </c>
      <c r="Q112" s="9">
        <f t="shared" si="37"/>
        <v>0</v>
      </c>
      <c r="R112" s="15"/>
      <c r="S112" s="41">
        <f t="shared" si="23"/>
        <v>0</v>
      </c>
      <c r="T112" s="62">
        <v>40</v>
      </c>
      <c r="U112" s="62">
        <v>2972</v>
      </c>
      <c r="V112" s="62">
        <f t="shared" si="24"/>
        <v>3012</v>
      </c>
      <c r="W112" s="71">
        <f>IF(V112&lt;=500,价格表!$C$2,IF(AND(V112&gt;500,V112&lt;=1000),价格表!$C$3,IF(AND(V112&gt;1000,V112&lt;=2000),价格表!$C$4,IF(V112&gt;2000,价格表!$C$5))))</f>
        <v>0.8</v>
      </c>
      <c r="X112" s="42">
        <f t="shared" si="25"/>
        <v>33734.400000000001</v>
      </c>
      <c r="Y112" s="42">
        <f t="shared" si="26"/>
        <v>-33734.400000000001</v>
      </c>
    </row>
    <row r="113" spans="1:25">
      <c r="A113" s="15">
        <v>113</v>
      </c>
      <c r="B113" s="15" t="s">
        <v>54</v>
      </c>
      <c r="C113" s="15" t="s">
        <v>157</v>
      </c>
      <c r="D113" s="8" t="s">
        <v>156</v>
      </c>
      <c r="E113" s="15">
        <v>10.3</v>
      </c>
      <c r="F113" s="15">
        <v>6</v>
      </c>
      <c r="G113" s="7">
        <v>2.5</v>
      </c>
      <c r="H113" s="7">
        <v>1.1000000000000001</v>
      </c>
      <c r="I113" s="15"/>
      <c r="J113" s="7">
        <f t="shared" si="20"/>
        <v>0</v>
      </c>
      <c r="K113" s="7">
        <f t="shared" si="21"/>
        <v>0</v>
      </c>
      <c r="L113" s="9">
        <f t="shared" si="22"/>
        <v>0</v>
      </c>
      <c r="M113" s="10">
        <v>3.0000000000000001E-3</v>
      </c>
      <c r="N113" s="15">
        <f t="shared" si="27"/>
        <v>0</v>
      </c>
      <c r="O113" s="9">
        <f t="shared" si="17"/>
        <v>0</v>
      </c>
      <c r="P113" s="15">
        <f t="shared" si="28"/>
        <v>0</v>
      </c>
      <c r="Q113" s="9">
        <f t="shared" si="37"/>
        <v>0</v>
      </c>
      <c r="R113" s="15"/>
      <c r="S113" s="41">
        <f t="shared" si="23"/>
        <v>0</v>
      </c>
      <c r="T113" s="62">
        <v>60</v>
      </c>
      <c r="U113" s="62">
        <v>2706</v>
      </c>
      <c r="V113" s="62">
        <f t="shared" si="24"/>
        <v>2766</v>
      </c>
      <c r="W113" s="71">
        <f>IF(V113&lt;=500,价格表!$C$2,IF(AND(V113&gt;500,V113&lt;=1000),价格表!$C$3,IF(AND(V113&gt;1000,V113&lt;=2000),价格表!$C$4,IF(V113&gt;2000,价格表!$C$5))))</f>
        <v>0.8</v>
      </c>
      <c r="X113" s="42">
        <f t="shared" si="25"/>
        <v>30979.200000000004</v>
      </c>
      <c r="Y113" s="42">
        <f t="shared" si="26"/>
        <v>-30979.200000000004</v>
      </c>
    </row>
    <row r="114" spans="1:25">
      <c r="A114" s="15">
        <v>114</v>
      </c>
      <c r="B114" s="15" t="s">
        <v>54</v>
      </c>
      <c r="C114" s="15" t="s">
        <v>161</v>
      </c>
      <c r="D114" s="8" t="s">
        <v>160</v>
      </c>
      <c r="E114" s="15">
        <v>10.3</v>
      </c>
      <c r="F114" s="15">
        <v>6</v>
      </c>
      <c r="G114" s="7">
        <v>2.5</v>
      </c>
      <c r="H114" s="7">
        <v>1.1000000000000001</v>
      </c>
      <c r="I114" s="15"/>
      <c r="J114" s="7">
        <f t="shared" si="20"/>
        <v>0</v>
      </c>
      <c r="K114" s="7">
        <f t="shared" si="21"/>
        <v>0</v>
      </c>
      <c r="L114" s="9">
        <f t="shared" si="22"/>
        <v>0</v>
      </c>
      <c r="M114" s="10">
        <v>3.0000000000000001E-3</v>
      </c>
      <c r="N114" s="15">
        <f t="shared" si="27"/>
        <v>0</v>
      </c>
      <c r="O114" s="9">
        <f t="shared" si="17"/>
        <v>0</v>
      </c>
      <c r="P114" s="15">
        <f t="shared" si="28"/>
        <v>0</v>
      </c>
      <c r="Q114" s="9">
        <f t="shared" si="37"/>
        <v>0</v>
      </c>
      <c r="R114" s="15"/>
      <c r="S114" s="41">
        <f t="shared" si="23"/>
        <v>0</v>
      </c>
      <c r="T114" s="62">
        <v>60</v>
      </c>
      <c r="U114" s="62">
        <v>1837</v>
      </c>
      <c r="V114" s="62">
        <f t="shared" si="24"/>
        <v>1897</v>
      </c>
      <c r="W114" s="71">
        <f>IF(V114&lt;=500,价格表!$C$2,IF(AND(V114&gt;500,V114&lt;=1000),价格表!$C$3,IF(AND(V114&gt;1000,V114&lt;=2000),价格表!$C$4,IF(V114&gt;2000,价格表!$C$5))))</f>
        <v>0.81</v>
      </c>
      <c r="X114" s="42">
        <f t="shared" si="25"/>
        <v>21511.98</v>
      </c>
      <c r="Y114" s="42">
        <f t="shared" si="26"/>
        <v>-21511.98</v>
      </c>
    </row>
    <row r="115" spans="1:25" ht="12" customHeight="1">
      <c r="A115" s="15">
        <v>115</v>
      </c>
      <c r="B115" s="15" t="s">
        <v>54</v>
      </c>
      <c r="C115" s="15" t="s">
        <v>162</v>
      </c>
      <c r="D115" s="8" t="s">
        <v>160</v>
      </c>
      <c r="E115" s="15">
        <v>10.3</v>
      </c>
      <c r="F115" s="15">
        <v>6</v>
      </c>
      <c r="G115" s="7">
        <v>2.5</v>
      </c>
      <c r="H115" s="7">
        <v>1.1000000000000001</v>
      </c>
      <c r="I115" s="15"/>
      <c r="J115" s="7">
        <f t="shared" si="20"/>
        <v>0</v>
      </c>
      <c r="K115" s="7">
        <f t="shared" si="21"/>
        <v>0</v>
      </c>
      <c r="L115" s="9">
        <f t="shared" si="22"/>
        <v>0</v>
      </c>
      <c r="M115" s="10">
        <v>3.0000000000000001E-3</v>
      </c>
      <c r="N115" s="15">
        <f t="shared" si="27"/>
        <v>0</v>
      </c>
      <c r="O115" s="9">
        <f t="shared" si="17"/>
        <v>0</v>
      </c>
      <c r="P115" s="15">
        <f t="shared" si="28"/>
        <v>0</v>
      </c>
      <c r="Q115" s="9">
        <f t="shared" si="37"/>
        <v>0</v>
      </c>
      <c r="R115" s="15"/>
      <c r="S115" s="41">
        <f t="shared" si="23"/>
        <v>0</v>
      </c>
      <c r="T115" s="62">
        <v>40</v>
      </c>
      <c r="U115" s="62">
        <v>2094</v>
      </c>
      <c r="V115" s="62">
        <f t="shared" si="24"/>
        <v>2134</v>
      </c>
      <c r="W115" s="71">
        <f>IF(V115&lt;=500,价格表!$C$2,IF(AND(V115&gt;500,V115&lt;=1000),价格表!$C$3,IF(AND(V115&gt;1000,V115&lt;=2000),价格表!$C$4,IF(V115&gt;2000,价格表!$C$5))))</f>
        <v>0.8</v>
      </c>
      <c r="X115" s="42">
        <f t="shared" si="25"/>
        <v>23900.800000000003</v>
      </c>
      <c r="Y115" s="42">
        <f t="shared" si="26"/>
        <v>-23900.800000000003</v>
      </c>
    </row>
    <row r="116" spans="1:25">
      <c r="A116" s="15">
        <v>116</v>
      </c>
      <c r="B116" s="15" t="s">
        <v>54</v>
      </c>
      <c r="C116" s="15" t="s">
        <v>163</v>
      </c>
      <c r="D116" s="8" t="s">
        <v>160</v>
      </c>
      <c r="E116" s="15">
        <v>10.3</v>
      </c>
      <c r="F116" s="15">
        <v>6</v>
      </c>
      <c r="G116" s="7">
        <v>2.5</v>
      </c>
      <c r="H116" s="7">
        <v>1.1000000000000001</v>
      </c>
      <c r="I116" s="15"/>
      <c r="J116" s="7">
        <f t="shared" si="20"/>
        <v>0</v>
      </c>
      <c r="K116" s="7">
        <f t="shared" si="21"/>
        <v>0</v>
      </c>
      <c r="L116" s="9">
        <f t="shared" si="22"/>
        <v>0</v>
      </c>
      <c r="M116" s="10">
        <v>3.0000000000000001E-3</v>
      </c>
      <c r="N116" s="15">
        <f t="shared" si="27"/>
        <v>0</v>
      </c>
      <c r="O116" s="9">
        <f t="shared" si="17"/>
        <v>0</v>
      </c>
      <c r="P116" s="15">
        <f t="shared" si="28"/>
        <v>0</v>
      </c>
      <c r="Q116" s="9">
        <f t="shared" si="37"/>
        <v>0</v>
      </c>
      <c r="R116" s="15"/>
      <c r="S116" s="41">
        <f t="shared" si="23"/>
        <v>0</v>
      </c>
      <c r="T116" s="62">
        <v>40</v>
      </c>
      <c r="U116" s="62">
        <v>1708</v>
      </c>
      <c r="V116" s="62">
        <f t="shared" si="24"/>
        <v>1748</v>
      </c>
      <c r="W116" s="71">
        <f>IF(V116&lt;=500,价格表!$C$2,IF(AND(V116&gt;500,V116&lt;=1000),价格表!$C$3,IF(AND(V116&gt;1000,V116&lt;=2000),价格表!$C$4,IF(V116&gt;2000,价格表!$C$5))))</f>
        <v>0.81</v>
      </c>
      <c r="X116" s="42">
        <f t="shared" si="25"/>
        <v>19822.32</v>
      </c>
      <c r="Y116" s="42">
        <f t="shared" si="26"/>
        <v>-19822.32</v>
      </c>
    </row>
    <row r="117" spans="1:25">
      <c r="A117" s="15">
        <v>117</v>
      </c>
      <c r="B117" s="15" t="s">
        <v>54</v>
      </c>
      <c r="C117" s="15" t="s">
        <v>164</v>
      </c>
      <c r="D117" s="8" t="s">
        <v>160</v>
      </c>
      <c r="E117" s="15">
        <v>10.3</v>
      </c>
      <c r="F117" s="15">
        <v>6</v>
      </c>
      <c r="G117" s="7">
        <v>2.5</v>
      </c>
      <c r="H117" s="7">
        <v>1.1000000000000001</v>
      </c>
      <c r="I117" s="15"/>
      <c r="J117" s="7">
        <f t="shared" si="20"/>
        <v>0</v>
      </c>
      <c r="K117" s="7">
        <f t="shared" si="21"/>
        <v>0</v>
      </c>
      <c r="L117" s="9">
        <f t="shared" si="22"/>
        <v>0</v>
      </c>
      <c r="M117" s="10">
        <v>3.0000000000000001E-3</v>
      </c>
      <c r="N117" s="15">
        <f t="shared" si="27"/>
        <v>0</v>
      </c>
      <c r="O117" s="9">
        <f t="shared" si="17"/>
        <v>0</v>
      </c>
      <c r="P117" s="15">
        <f t="shared" si="28"/>
        <v>0</v>
      </c>
      <c r="Q117" s="9">
        <f t="shared" si="37"/>
        <v>0</v>
      </c>
      <c r="R117" s="15"/>
      <c r="S117" s="41">
        <f t="shared" si="23"/>
        <v>0</v>
      </c>
      <c r="T117" s="62">
        <v>40</v>
      </c>
      <c r="U117" s="62">
        <v>2083</v>
      </c>
      <c r="V117" s="62">
        <f t="shared" si="24"/>
        <v>2123</v>
      </c>
      <c r="W117" s="71">
        <f>IF(V117&lt;=500,价格表!$C$2,IF(AND(V117&gt;500,V117&lt;=1000),价格表!$C$3,IF(AND(V117&gt;1000,V117&lt;=2000),价格表!$C$4,IF(V117&gt;2000,价格表!$C$5))))</f>
        <v>0.8</v>
      </c>
      <c r="X117" s="42">
        <f t="shared" si="25"/>
        <v>23777.600000000002</v>
      </c>
      <c r="Y117" s="42">
        <f t="shared" si="26"/>
        <v>-23777.600000000002</v>
      </c>
    </row>
    <row r="118" spans="1:25">
      <c r="A118" s="15">
        <v>118</v>
      </c>
      <c r="B118" s="15" t="s">
        <v>54</v>
      </c>
      <c r="C118" s="15" t="s">
        <v>166</v>
      </c>
      <c r="D118" s="8" t="s">
        <v>167</v>
      </c>
      <c r="E118" s="15">
        <v>10.3</v>
      </c>
      <c r="F118" s="15">
        <v>6.5</v>
      </c>
      <c r="G118" s="7">
        <v>2.5</v>
      </c>
      <c r="H118" s="7">
        <v>1.1000000000000001</v>
      </c>
      <c r="I118" s="15"/>
      <c r="J118" s="7">
        <f t="shared" si="20"/>
        <v>0</v>
      </c>
      <c r="K118" s="7">
        <f t="shared" si="21"/>
        <v>0</v>
      </c>
      <c r="L118" s="9">
        <f t="shared" si="22"/>
        <v>0</v>
      </c>
      <c r="M118" s="10">
        <v>3.0000000000000001E-3</v>
      </c>
      <c r="N118" s="15">
        <f t="shared" si="27"/>
        <v>0</v>
      </c>
      <c r="O118" s="9">
        <f t="shared" si="17"/>
        <v>0</v>
      </c>
      <c r="P118" s="15">
        <f t="shared" si="28"/>
        <v>0</v>
      </c>
      <c r="Q118" s="9">
        <f t="shared" si="37"/>
        <v>0</v>
      </c>
      <c r="R118" s="15"/>
      <c r="S118" s="41">
        <f t="shared" si="23"/>
        <v>0</v>
      </c>
      <c r="T118" s="62">
        <v>40</v>
      </c>
      <c r="U118" s="62">
        <v>3029</v>
      </c>
      <c r="V118" s="62">
        <f t="shared" si="24"/>
        <v>3069</v>
      </c>
      <c r="W118" s="71">
        <f>IF(V118&lt;=500,价格表!$C$2,IF(AND(V118&gt;500,V118&lt;=1000),价格表!$C$3,IF(AND(V118&gt;1000,V118&lt;=2000),价格表!$C$4,IF(V118&gt;2000,价格表!$C$5))))</f>
        <v>0.8</v>
      </c>
      <c r="X118" s="42">
        <f t="shared" si="25"/>
        <v>34372.800000000003</v>
      </c>
      <c r="Y118" s="42">
        <f t="shared" si="26"/>
        <v>-34372.800000000003</v>
      </c>
    </row>
    <row r="119" spans="1:25">
      <c r="A119" s="15">
        <v>119</v>
      </c>
      <c r="B119" s="15" t="s">
        <v>54</v>
      </c>
      <c r="C119" s="15" t="s">
        <v>168</v>
      </c>
      <c r="D119" s="8" t="s">
        <v>167</v>
      </c>
      <c r="E119" s="15">
        <v>10.3</v>
      </c>
      <c r="F119" s="15">
        <v>6.5</v>
      </c>
      <c r="G119" s="7">
        <v>2.5</v>
      </c>
      <c r="H119" s="7">
        <v>1.1000000000000001</v>
      </c>
      <c r="I119" s="15"/>
      <c r="J119" s="7">
        <f t="shared" si="20"/>
        <v>0</v>
      </c>
      <c r="K119" s="7">
        <f t="shared" si="21"/>
        <v>0</v>
      </c>
      <c r="L119" s="9">
        <f t="shared" si="22"/>
        <v>0</v>
      </c>
      <c r="M119" s="10">
        <v>3.0000000000000001E-3</v>
      </c>
      <c r="N119" s="15">
        <f t="shared" si="27"/>
        <v>0</v>
      </c>
      <c r="O119" s="9">
        <f t="shared" si="17"/>
        <v>0</v>
      </c>
      <c r="P119" s="15">
        <f t="shared" si="28"/>
        <v>0</v>
      </c>
      <c r="Q119" s="9">
        <f t="shared" si="37"/>
        <v>0</v>
      </c>
      <c r="R119" s="15"/>
      <c r="S119" s="41">
        <f t="shared" si="23"/>
        <v>0</v>
      </c>
      <c r="T119" s="62">
        <v>40</v>
      </c>
      <c r="U119" s="62">
        <v>3231</v>
      </c>
      <c r="V119" s="62">
        <f t="shared" si="24"/>
        <v>3271</v>
      </c>
      <c r="W119" s="71">
        <f>IF(V119&lt;=500,价格表!$C$2,IF(AND(V119&gt;500,V119&lt;=1000),价格表!$C$3,IF(AND(V119&gt;1000,V119&lt;=2000),价格表!$C$4,IF(V119&gt;2000,价格表!$C$5))))</f>
        <v>0.8</v>
      </c>
      <c r="X119" s="42">
        <f t="shared" si="25"/>
        <v>36635.200000000004</v>
      </c>
      <c r="Y119" s="42">
        <f t="shared" si="26"/>
        <v>-36635.200000000004</v>
      </c>
    </row>
    <row r="120" spans="1:25">
      <c r="A120" s="15">
        <v>120</v>
      </c>
      <c r="B120" s="15" t="s">
        <v>54</v>
      </c>
      <c r="C120" s="15" t="s">
        <v>170</v>
      </c>
      <c r="D120" s="8" t="s">
        <v>122</v>
      </c>
      <c r="E120" s="15">
        <v>10.3</v>
      </c>
      <c r="F120" s="15">
        <v>6</v>
      </c>
      <c r="G120" s="7">
        <v>2.5</v>
      </c>
      <c r="H120" s="7">
        <v>1.1000000000000001</v>
      </c>
      <c r="I120" s="15"/>
      <c r="J120" s="7">
        <f t="shared" si="20"/>
        <v>0</v>
      </c>
      <c r="K120" s="7">
        <f t="shared" si="21"/>
        <v>0</v>
      </c>
      <c r="L120" s="9">
        <f t="shared" si="22"/>
        <v>0</v>
      </c>
      <c r="M120" s="10">
        <v>3.0000000000000001E-3</v>
      </c>
      <c r="N120" s="15">
        <f t="shared" si="27"/>
        <v>0</v>
      </c>
      <c r="O120" s="9">
        <f t="shared" si="17"/>
        <v>0</v>
      </c>
      <c r="P120" s="15">
        <f t="shared" si="28"/>
        <v>0</v>
      </c>
      <c r="Q120" s="9">
        <f t="shared" si="37"/>
        <v>0</v>
      </c>
      <c r="R120" s="15"/>
      <c r="S120" s="41">
        <f t="shared" si="23"/>
        <v>0</v>
      </c>
      <c r="T120" s="62">
        <v>40</v>
      </c>
      <c r="U120" s="62">
        <v>1072</v>
      </c>
      <c r="V120" s="62">
        <f t="shared" si="24"/>
        <v>1112</v>
      </c>
      <c r="W120" s="71">
        <f>IF(V120&lt;=500,价格表!$C$2,IF(AND(V120&gt;500,V120&lt;=1000),价格表!$C$3,IF(AND(V120&gt;1000,V120&lt;=2000),价格表!$C$4,IF(V120&gt;2000,价格表!$C$5))))</f>
        <v>0.81</v>
      </c>
      <c r="X120" s="42">
        <f t="shared" si="25"/>
        <v>12610.08</v>
      </c>
      <c r="Y120" s="42">
        <f t="shared" si="26"/>
        <v>-12610.08</v>
      </c>
    </row>
    <row r="121" spans="1:25">
      <c r="A121" s="15">
        <v>121</v>
      </c>
      <c r="B121" s="15" t="s">
        <v>54</v>
      </c>
      <c r="C121" s="15" t="s">
        <v>173</v>
      </c>
      <c r="D121" s="8" t="s">
        <v>174</v>
      </c>
      <c r="E121" s="15">
        <v>10.3</v>
      </c>
      <c r="F121" s="15">
        <v>7.5</v>
      </c>
      <c r="G121" s="7">
        <v>3</v>
      </c>
      <c r="H121" s="7">
        <v>1.1000000000000001</v>
      </c>
      <c r="I121" s="15"/>
      <c r="J121" s="7">
        <f t="shared" si="20"/>
        <v>0</v>
      </c>
      <c r="K121" s="7">
        <f t="shared" si="21"/>
        <v>0</v>
      </c>
      <c r="L121" s="9">
        <f t="shared" si="22"/>
        <v>0</v>
      </c>
      <c r="M121" s="10">
        <v>3.0000000000000001E-3</v>
      </c>
      <c r="N121" s="15">
        <f t="shared" si="27"/>
        <v>0</v>
      </c>
      <c r="O121" s="9">
        <f t="shared" si="17"/>
        <v>0</v>
      </c>
      <c r="P121" s="15">
        <f t="shared" si="28"/>
        <v>0</v>
      </c>
      <c r="Q121" s="9">
        <f t="shared" si="37"/>
        <v>0</v>
      </c>
      <c r="R121" s="15"/>
      <c r="S121" s="41">
        <f t="shared" si="23"/>
        <v>0</v>
      </c>
      <c r="T121" s="62">
        <v>60</v>
      </c>
      <c r="U121" s="62">
        <v>1711</v>
      </c>
      <c r="V121" s="62">
        <f t="shared" si="24"/>
        <v>1771</v>
      </c>
      <c r="W121" s="71">
        <f>IF(V121&lt;=500,价格表!$C$2,IF(AND(V121&gt;500,V121&lt;=1000),价格表!$C$3,IF(AND(V121&gt;1000,V121&lt;=2000),价格表!$C$4,IF(V121&gt;2000,价格表!$C$5))))</f>
        <v>0.81</v>
      </c>
      <c r="X121" s="42">
        <f t="shared" si="25"/>
        <v>20083.14</v>
      </c>
      <c r="Y121" s="42">
        <f t="shared" si="26"/>
        <v>-20083.14</v>
      </c>
    </row>
    <row r="122" spans="1:25">
      <c r="A122" s="15">
        <v>122</v>
      </c>
      <c r="B122" s="15" t="s">
        <v>54</v>
      </c>
      <c r="C122" s="15" t="s">
        <v>176</v>
      </c>
      <c r="D122" s="8" t="s">
        <v>177</v>
      </c>
      <c r="E122" s="15">
        <v>19</v>
      </c>
      <c r="F122" s="15">
        <v>13</v>
      </c>
      <c r="G122" s="7">
        <v>3.5</v>
      </c>
      <c r="H122" s="7">
        <v>1.1000000000000001</v>
      </c>
      <c r="I122" s="15"/>
      <c r="J122" s="7">
        <f t="shared" si="20"/>
        <v>0</v>
      </c>
      <c r="K122" s="7">
        <f t="shared" si="21"/>
        <v>0</v>
      </c>
      <c r="L122" s="9">
        <f t="shared" si="22"/>
        <v>0</v>
      </c>
      <c r="M122" s="10">
        <v>3.0000000000000001E-3</v>
      </c>
      <c r="N122" s="15">
        <f t="shared" si="27"/>
        <v>0</v>
      </c>
      <c r="O122" s="9">
        <f t="shared" si="17"/>
        <v>0</v>
      </c>
      <c r="P122" s="15">
        <f t="shared" si="28"/>
        <v>0</v>
      </c>
      <c r="Q122" s="9">
        <f t="shared" si="37"/>
        <v>0</v>
      </c>
      <c r="R122" s="15"/>
      <c r="S122" s="41">
        <f t="shared" si="23"/>
        <v>0</v>
      </c>
      <c r="T122" s="62">
        <v>60</v>
      </c>
      <c r="U122" s="62">
        <v>3409</v>
      </c>
      <c r="V122" s="62">
        <f t="shared" si="24"/>
        <v>3469</v>
      </c>
      <c r="W122" s="71">
        <f>IF(V122&lt;=500,价格表!$C$2,IF(AND(V122&gt;500,V122&lt;=1000),价格表!$C$3,IF(AND(V122&gt;1000,V122&lt;=2000),价格表!$C$4,IF(V122&gt;2000,价格表!$C$5))))</f>
        <v>0.8</v>
      </c>
      <c r="X122" s="42">
        <f t="shared" si="25"/>
        <v>38852.800000000003</v>
      </c>
      <c r="Y122" s="42">
        <f t="shared" si="26"/>
        <v>-38852.800000000003</v>
      </c>
    </row>
    <row r="123" spans="1:25">
      <c r="A123" s="15">
        <v>123</v>
      </c>
      <c r="B123" s="15" t="s">
        <v>54</v>
      </c>
      <c r="C123" s="15" t="s">
        <v>178</v>
      </c>
      <c r="D123" s="8" t="s">
        <v>179</v>
      </c>
      <c r="E123" s="15">
        <v>27</v>
      </c>
      <c r="F123" s="15">
        <v>22</v>
      </c>
      <c r="G123" s="7">
        <v>3.5</v>
      </c>
      <c r="H123" s="7">
        <v>1.1000000000000001</v>
      </c>
      <c r="I123" s="15"/>
      <c r="J123" s="7">
        <f t="shared" si="20"/>
        <v>0</v>
      </c>
      <c r="K123" s="7">
        <f t="shared" si="21"/>
        <v>0</v>
      </c>
      <c r="L123" s="9">
        <f t="shared" si="22"/>
        <v>0</v>
      </c>
      <c r="M123" s="10">
        <v>3.0000000000000001E-3</v>
      </c>
      <c r="N123" s="15">
        <f t="shared" si="27"/>
        <v>0</v>
      </c>
      <c r="O123" s="9">
        <f t="shared" si="17"/>
        <v>0</v>
      </c>
      <c r="P123" s="15">
        <f t="shared" si="28"/>
        <v>0</v>
      </c>
      <c r="Q123" s="9">
        <f t="shared" si="37"/>
        <v>0</v>
      </c>
      <c r="R123" s="15"/>
      <c r="S123" s="41">
        <f t="shared" si="23"/>
        <v>0</v>
      </c>
      <c r="T123" s="62">
        <v>60</v>
      </c>
      <c r="U123" s="62">
        <v>3674</v>
      </c>
      <c r="V123" s="62">
        <f t="shared" si="24"/>
        <v>3734</v>
      </c>
      <c r="W123" s="71">
        <f>IF(V123&lt;=500,价格表!$C$2,IF(AND(V123&gt;500,V123&lt;=1000),价格表!$C$3,IF(AND(V123&gt;1000,V123&lt;=2000),价格表!$C$4,IF(V123&gt;2000,价格表!$C$5))))</f>
        <v>0.8</v>
      </c>
      <c r="X123" s="42">
        <f t="shared" si="25"/>
        <v>41820.800000000003</v>
      </c>
      <c r="Y123" s="42">
        <f t="shared" si="26"/>
        <v>-41820.800000000003</v>
      </c>
    </row>
    <row r="124" spans="1:25">
      <c r="A124" s="15">
        <v>124</v>
      </c>
      <c r="B124" s="15" t="s">
        <v>54</v>
      </c>
      <c r="C124" s="15" t="s">
        <v>180</v>
      </c>
      <c r="D124" s="8" t="s">
        <v>181</v>
      </c>
      <c r="E124" s="15">
        <v>10.3</v>
      </c>
      <c r="F124" s="15">
        <v>6</v>
      </c>
      <c r="G124" s="7">
        <v>2.5</v>
      </c>
      <c r="H124" s="7">
        <v>1.1000000000000001</v>
      </c>
      <c r="I124" s="15"/>
      <c r="J124" s="7">
        <f t="shared" si="20"/>
        <v>0</v>
      </c>
      <c r="K124" s="7">
        <f t="shared" si="21"/>
        <v>0</v>
      </c>
      <c r="L124" s="9">
        <f t="shared" si="22"/>
        <v>0</v>
      </c>
      <c r="M124" s="10">
        <v>3.0000000000000001E-3</v>
      </c>
      <c r="N124" s="15">
        <f t="shared" si="27"/>
        <v>0</v>
      </c>
      <c r="O124" s="9">
        <f t="shared" si="17"/>
        <v>0</v>
      </c>
      <c r="P124" s="15">
        <f t="shared" si="28"/>
        <v>0</v>
      </c>
      <c r="Q124" s="9">
        <f t="shared" si="37"/>
        <v>0</v>
      </c>
      <c r="R124" s="15"/>
      <c r="S124" s="41">
        <f t="shared" si="23"/>
        <v>0</v>
      </c>
      <c r="T124" s="62">
        <v>60</v>
      </c>
      <c r="U124" s="62">
        <v>944</v>
      </c>
      <c r="V124" s="62">
        <f t="shared" si="24"/>
        <v>1004</v>
      </c>
      <c r="W124" s="71">
        <f>IF(V124&lt;=500,价格表!$C$2,IF(AND(V124&gt;500,V124&lt;=1000),价格表!$C$3,IF(AND(V124&gt;1000,V124&lt;=2000),价格表!$C$4,IF(V124&gt;2000,价格表!$C$5))))</f>
        <v>0.81</v>
      </c>
      <c r="X124" s="42">
        <f t="shared" si="25"/>
        <v>11385.36</v>
      </c>
      <c r="Y124" s="42">
        <f t="shared" si="26"/>
        <v>-11385.36</v>
      </c>
    </row>
    <row r="125" spans="1:25">
      <c r="A125" s="15">
        <v>125</v>
      </c>
      <c r="B125" s="15" t="s">
        <v>54</v>
      </c>
      <c r="C125" s="15" t="s">
        <v>183</v>
      </c>
      <c r="D125" s="8" t="s">
        <v>182</v>
      </c>
      <c r="E125" s="15">
        <v>10.3</v>
      </c>
      <c r="F125" s="15">
        <v>7</v>
      </c>
      <c r="G125" s="7">
        <v>2.5</v>
      </c>
      <c r="H125" s="7">
        <v>1.1000000000000001</v>
      </c>
      <c r="I125" s="15"/>
      <c r="J125" s="7">
        <f t="shared" si="20"/>
        <v>0</v>
      </c>
      <c r="K125" s="7">
        <f t="shared" si="21"/>
        <v>0</v>
      </c>
      <c r="L125" s="9">
        <f t="shared" si="22"/>
        <v>0</v>
      </c>
      <c r="M125" s="10">
        <v>3.0000000000000001E-3</v>
      </c>
      <c r="N125" s="15">
        <f t="shared" si="27"/>
        <v>0</v>
      </c>
      <c r="O125" s="9">
        <f t="shared" si="17"/>
        <v>0</v>
      </c>
      <c r="P125" s="15">
        <f t="shared" si="28"/>
        <v>0</v>
      </c>
      <c r="Q125" s="9">
        <f t="shared" si="37"/>
        <v>0</v>
      </c>
      <c r="R125" s="15"/>
      <c r="S125" s="41">
        <f t="shared" si="23"/>
        <v>0</v>
      </c>
      <c r="T125" s="62">
        <v>40</v>
      </c>
      <c r="U125" s="62">
        <v>1264</v>
      </c>
      <c r="V125" s="62">
        <f t="shared" si="24"/>
        <v>1304</v>
      </c>
      <c r="W125" s="71">
        <f>IF(V125&lt;=500,价格表!$C$2,IF(AND(V125&gt;500,V125&lt;=1000),价格表!$C$3,IF(AND(V125&gt;1000,V125&lt;=2000),价格表!$C$4,IF(V125&gt;2000,价格表!$C$5))))</f>
        <v>0.81</v>
      </c>
      <c r="X125" s="42">
        <f t="shared" si="25"/>
        <v>14787.36</v>
      </c>
      <c r="Y125" s="42">
        <f t="shared" si="26"/>
        <v>-14787.36</v>
      </c>
    </row>
  </sheetData>
  <mergeCells count="1">
    <mergeCell ref="B1:Y1"/>
  </mergeCells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F226"/>
  <sheetViews>
    <sheetView topLeftCell="A199" workbookViewId="0">
      <selection activeCell="K19" sqref="K19"/>
    </sheetView>
  </sheetViews>
  <sheetFormatPr defaultRowHeight="13.5"/>
  <cols>
    <col min="1" max="1" width="9" style="32"/>
    <col min="2" max="2" width="11" customWidth="1"/>
    <col min="3" max="3" width="10.75" customWidth="1"/>
    <col min="4" max="4" width="11" customWidth="1"/>
    <col min="5" max="5" width="10.5" customWidth="1"/>
    <col min="6" max="6" width="12.75" customWidth="1"/>
  </cols>
  <sheetData>
    <row r="1" spans="1:6" ht="30.75" customHeight="1">
      <c r="A1" s="87" t="s">
        <v>241</v>
      </c>
      <c r="B1" s="88"/>
      <c r="C1" s="88"/>
      <c r="D1" s="88"/>
      <c r="E1" s="88"/>
      <c r="F1" s="88"/>
    </row>
    <row r="2" spans="1:6">
      <c r="A2" s="37" t="s">
        <v>242</v>
      </c>
      <c r="B2" s="33" t="s">
        <v>243</v>
      </c>
      <c r="C2" s="33" t="s">
        <v>244</v>
      </c>
      <c r="D2" s="33" t="s">
        <v>245</v>
      </c>
      <c r="E2" s="33" t="s">
        <v>278</v>
      </c>
      <c r="F2" s="33" t="s">
        <v>246</v>
      </c>
    </row>
    <row r="3" spans="1:6">
      <c r="A3" s="37">
        <v>1</v>
      </c>
      <c r="B3" s="86" t="s">
        <v>247</v>
      </c>
      <c r="C3" s="46" t="s">
        <v>248</v>
      </c>
      <c r="D3" s="33">
        <v>1099</v>
      </c>
      <c r="E3" s="33">
        <v>40</v>
      </c>
      <c r="F3" s="33">
        <v>1139</v>
      </c>
    </row>
    <row r="4" spans="1:6">
      <c r="A4" s="37">
        <v>2</v>
      </c>
      <c r="B4" s="86"/>
      <c r="C4" s="46" t="s">
        <v>249</v>
      </c>
      <c r="D4" s="33">
        <v>801</v>
      </c>
      <c r="E4" s="33">
        <v>40</v>
      </c>
      <c r="F4" s="33">
        <v>841</v>
      </c>
    </row>
    <row r="5" spans="1:6">
      <c r="A5" s="37">
        <v>3</v>
      </c>
      <c r="B5" s="86"/>
      <c r="C5" s="46" t="s">
        <v>250</v>
      </c>
      <c r="D5" s="33">
        <v>698</v>
      </c>
      <c r="E5" s="33">
        <v>40</v>
      </c>
      <c r="F5" s="33">
        <v>738</v>
      </c>
    </row>
    <row r="6" spans="1:6">
      <c r="A6" s="37">
        <v>4</v>
      </c>
      <c r="B6" s="86"/>
      <c r="C6" s="46" t="s">
        <v>251</v>
      </c>
      <c r="D6" s="33">
        <v>979</v>
      </c>
      <c r="E6" s="33">
        <v>40</v>
      </c>
      <c r="F6" s="33">
        <v>1019</v>
      </c>
    </row>
    <row r="7" spans="1:6">
      <c r="A7" s="37">
        <v>5</v>
      </c>
      <c r="B7" s="86"/>
      <c r="C7" s="46" t="s">
        <v>252</v>
      </c>
      <c r="D7" s="33">
        <v>1121</v>
      </c>
      <c r="E7" s="33">
        <v>40</v>
      </c>
      <c r="F7" s="33">
        <v>1161</v>
      </c>
    </row>
    <row r="8" spans="1:6">
      <c r="A8" s="37">
        <v>6</v>
      </c>
      <c r="B8" s="86"/>
      <c r="C8" s="46" t="s">
        <v>253</v>
      </c>
      <c r="D8" s="33">
        <v>930</v>
      </c>
      <c r="E8" s="33">
        <v>40</v>
      </c>
      <c r="F8" s="33">
        <v>970</v>
      </c>
    </row>
    <row r="9" spans="1:6">
      <c r="A9" s="37">
        <v>7</v>
      </c>
      <c r="B9" s="86"/>
      <c r="C9" s="46" t="s">
        <v>254</v>
      </c>
      <c r="D9" s="33">
        <v>802</v>
      </c>
      <c r="E9" s="33">
        <v>40</v>
      </c>
      <c r="F9" s="33">
        <v>842</v>
      </c>
    </row>
    <row r="10" spans="1:6">
      <c r="A10" s="37">
        <v>8</v>
      </c>
      <c r="B10" s="86"/>
      <c r="C10" s="46" t="s">
        <v>255</v>
      </c>
      <c r="D10" s="33">
        <v>944</v>
      </c>
      <c r="E10" s="33">
        <v>60</v>
      </c>
      <c r="F10" s="33">
        <v>1004</v>
      </c>
    </row>
    <row r="11" spans="1:6">
      <c r="A11" s="37">
        <v>9</v>
      </c>
      <c r="B11" s="86"/>
      <c r="C11" s="46" t="s">
        <v>256</v>
      </c>
      <c r="D11" s="33">
        <v>673</v>
      </c>
      <c r="E11" s="33">
        <v>40</v>
      </c>
      <c r="F11" s="33">
        <v>713</v>
      </c>
    </row>
    <row r="12" spans="1:6">
      <c r="A12" s="37">
        <v>10</v>
      </c>
      <c r="B12" s="86"/>
      <c r="C12" s="46" t="s">
        <v>257</v>
      </c>
      <c r="D12" s="33">
        <v>840</v>
      </c>
      <c r="E12" s="33">
        <v>40</v>
      </c>
      <c r="F12" s="33">
        <v>880</v>
      </c>
    </row>
    <row r="13" spans="1:6">
      <c r="A13" s="37">
        <v>11</v>
      </c>
      <c r="B13" s="86"/>
      <c r="C13" s="46" t="s">
        <v>258</v>
      </c>
      <c r="D13" s="33">
        <v>951</v>
      </c>
      <c r="E13" s="33">
        <v>40</v>
      </c>
      <c r="F13" s="33">
        <v>991</v>
      </c>
    </row>
    <row r="14" spans="1:6">
      <c r="A14" s="37">
        <v>12</v>
      </c>
      <c r="B14" s="86"/>
      <c r="C14" s="46" t="s">
        <v>259</v>
      </c>
      <c r="D14" s="33">
        <v>992</v>
      </c>
      <c r="E14" s="33">
        <v>40</v>
      </c>
      <c r="F14" s="33">
        <v>1032</v>
      </c>
    </row>
    <row r="15" spans="1:6">
      <c r="A15" s="37">
        <v>13</v>
      </c>
      <c r="B15" s="86"/>
      <c r="C15" s="46" t="s">
        <v>260</v>
      </c>
      <c r="D15" s="33">
        <v>703</v>
      </c>
      <c r="E15" s="33">
        <v>40</v>
      </c>
      <c r="F15" s="33">
        <v>743</v>
      </c>
    </row>
    <row r="16" spans="1:6">
      <c r="A16" s="37">
        <v>14</v>
      </c>
      <c r="B16" s="86"/>
      <c r="C16" s="46" t="s">
        <v>261</v>
      </c>
      <c r="D16" s="33">
        <v>1090</v>
      </c>
      <c r="E16" s="33">
        <v>40</v>
      </c>
      <c r="F16" s="33">
        <v>1130</v>
      </c>
    </row>
    <row r="17" spans="1:6">
      <c r="A17" s="37">
        <v>15</v>
      </c>
      <c r="B17" s="86"/>
      <c r="C17" s="46" t="s">
        <v>262</v>
      </c>
      <c r="D17" s="33">
        <v>1024</v>
      </c>
      <c r="E17" s="33">
        <v>40</v>
      </c>
      <c r="F17" s="33">
        <v>1064</v>
      </c>
    </row>
    <row r="18" spans="1:6">
      <c r="A18" s="37">
        <v>16</v>
      </c>
      <c r="B18" s="86"/>
      <c r="C18" s="46" t="s">
        <v>263</v>
      </c>
      <c r="D18" s="33">
        <v>1085</v>
      </c>
      <c r="E18" s="33">
        <v>40</v>
      </c>
      <c r="F18" s="33">
        <v>1125</v>
      </c>
    </row>
    <row r="19" spans="1:6">
      <c r="A19" s="37">
        <v>17</v>
      </c>
      <c r="B19" s="86"/>
      <c r="C19" s="46" t="s">
        <v>264</v>
      </c>
      <c r="D19" s="33">
        <v>1257</v>
      </c>
      <c r="E19" s="33">
        <v>40</v>
      </c>
      <c r="F19" s="33">
        <v>1297</v>
      </c>
    </row>
    <row r="20" spans="1:6" ht="14.25">
      <c r="A20" s="37">
        <v>18</v>
      </c>
      <c r="B20" s="47" t="s">
        <v>265</v>
      </c>
      <c r="C20" s="48" t="s">
        <v>265</v>
      </c>
      <c r="D20" s="33">
        <v>125</v>
      </c>
      <c r="E20" s="33">
        <v>60</v>
      </c>
      <c r="F20" s="33">
        <v>185</v>
      </c>
    </row>
    <row r="21" spans="1:6">
      <c r="A21" s="37">
        <v>19</v>
      </c>
      <c r="B21" s="86" t="s">
        <v>266</v>
      </c>
      <c r="C21" s="49" t="s">
        <v>267</v>
      </c>
      <c r="D21" s="33">
        <v>1828</v>
      </c>
      <c r="E21" s="33">
        <v>60</v>
      </c>
      <c r="F21" s="33">
        <v>1888</v>
      </c>
    </row>
    <row r="22" spans="1:6">
      <c r="A22" s="37">
        <v>20</v>
      </c>
      <c r="B22" s="86"/>
      <c r="C22" s="46" t="s">
        <v>268</v>
      </c>
      <c r="D22" s="33">
        <v>1845</v>
      </c>
      <c r="E22" s="33">
        <v>40</v>
      </c>
      <c r="F22" s="33">
        <v>1885</v>
      </c>
    </row>
    <row r="23" spans="1:6">
      <c r="A23" s="37">
        <v>21</v>
      </c>
      <c r="B23" s="86"/>
      <c r="C23" s="50" t="s">
        <v>269</v>
      </c>
      <c r="D23" s="33">
        <v>1970</v>
      </c>
      <c r="E23" s="33">
        <v>40</v>
      </c>
      <c r="F23" s="33">
        <v>2010</v>
      </c>
    </row>
    <row r="24" spans="1:6">
      <c r="A24" s="37">
        <v>22</v>
      </c>
      <c r="B24" s="86"/>
      <c r="C24" s="50" t="s">
        <v>270</v>
      </c>
      <c r="D24" s="33">
        <v>2040</v>
      </c>
      <c r="E24" s="33">
        <v>60</v>
      </c>
      <c r="F24" s="33">
        <v>2100</v>
      </c>
    </row>
    <row r="25" spans="1:6">
      <c r="A25" s="37">
        <v>23</v>
      </c>
      <c r="B25" s="86"/>
      <c r="C25" s="46" t="s">
        <v>271</v>
      </c>
      <c r="D25" s="33">
        <v>1686</v>
      </c>
      <c r="E25" s="33">
        <v>40</v>
      </c>
      <c r="F25" s="33">
        <v>1726</v>
      </c>
    </row>
    <row r="26" spans="1:6">
      <c r="A26" s="37">
        <v>24</v>
      </c>
      <c r="B26" s="86"/>
      <c r="C26" s="49" t="s">
        <v>272</v>
      </c>
      <c r="D26" s="33">
        <v>1760</v>
      </c>
      <c r="E26" s="33">
        <v>40</v>
      </c>
      <c r="F26" s="33">
        <v>1800</v>
      </c>
    </row>
    <row r="27" spans="1:6">
      <c r="A27" s="37">
        <v>25</v>
      </c>
      <c r="B27" s="86"/>
      <c r="C27" s="49" t="s">
        <v>273</v>
      </c>
      <c r="D27" s="33">
        <v>1900</v>
      </c>
      <c r="E27" s="33">
        <v>40</v>
      </c>
      <c r="F27" s="33">
        <v>1940</v>
      </c>
    </row>
    <row r="28" spans="1:6">
      <c r="A28" s="37">
        <v>26</v>
      </c>
      <c r="B28" s="86"/>
      <c r="C28" s="46" t="s">
        <v>274</v>
      </c>
      <c r="D28" s="33">
        <v>1707</v>
      </c>
      <c r="E28" s="33">
        <v>40</v>
      </c>
      <c r="F28" s="33">
        <v>1747</v>
      </c>
    </row>
    <row r="29" spans="1:6">
      <c r="A29" s="37">
        <v>27</v>
      </c>
      <c r="B29" s="86"/>
      <c r="C29" s="48" t="s">
        <v>275</v>
      </c>
      <c r="D29" s="33">
        <v>2159</v>
      </c>
      <c r="E29" s="33">
        <v>40</v>
      </c>
      <c r="F29" s="33">
        <v>2199</v>
      </c>
    </row>
    <row r="30" spans="1:6">
      <c r="A30" s="37">
        <v>28</v>
      </c>
      <c r="B30" s="86"/>
      <c r="C30" s="48" t="s">
        <v>276</v>
      </c>
      <c r="D30" s="33">
        <v>2200</v>
      </c>
      <c r="E30" s="33">
        <v>40</v>
      </c>
      <c r="F30" s="33">
        <v>2240</v>
      </c>
    </row>
    <row r="31" spans="1:6">
      <c r="A31" s="37">
        <v>29</v>
      </c>
      <c r="B31" s="86"/>
      <c r="C31" s="49" t="s">
        <v>277</v>
      </c>
      <c r="D31" s="33">
        <v>2074</v>
      </c>
      <c r="E31" s="33">
        <v>40</v>
      </c>
      <c r="F31" s="33">
        <v>2114</v>
      </c>
    </row>
    <row r="32" spans="1:6">
      <c r="A32" s="37">
        <v>30</v>
      </c>
      <c r="B32" s="86" t="s">
        <v>279</v>
      </c>
      <c r="C32" s="48" t="s">
        <v>280</v>
      </c>
      <c r="D32" s="61">
        <v>2086</v>
      </c>
      <c r="E32" s="61">
        <v>40</v>
      </c>
      <c r="F32" s="61">
        <v>2126</v>
      </c>
    </row>
    <row r="33" spans="1:6">
      <c r="A33" s="37">
        <v>31</v>
      </c>
      <c r="B33" s="86"/>
      <c r="C33" s="48" t="s">
        <v>281</v>
      </c>
      <c r="D33" s="61">
        <v>2065</v>
      </c>
      <c r="E33" s="61">
        <v>40</v>
      </c>
      <c r="F33" s="61">
        <v>2105</v>
      </c>
    </row>
    <row r="34" spans="1:6">
      <c r="A34" s="37">
        <v>32</v>
      </c>
      <c r="B34" s="86"/>
      <c r="C34" s="48" t="s">
        <v>282</v>
      </c>
      <c r="D34" s="61">
        <v>2218</v>
      </c>
      <c r="E34" s="61">
        <v>60</v>
      </c>
      <c r="F34" s="61">
        <v>2278</v>
      </c>
    </row>
    <row r="35" spans="1:6">
      <c r="A35" s="37">
        <v>33</v>
      </c>
      <c r="B35" s="86"/>
      <c r="C35" s="48" t="s">
        <v>283</v>
      </c>
      <c r="D35" s="61">
        <v>2530</v>
      </c>
      <c r="E35" s="61">
        <v>40</v>
      </c>
      <c r="F35" s="61">
        <v>2570</v>
      </c>
    </row>
    <row r="36" spans="1:6">
      <c r="A36" s="37">
        <v>34</v>
      </c>
      <c r="B36" s="86" t="s">
        <v>284</v>
      </c>
      <c r="C36" s="46" t="s">
        <v>285</v>
      </c>
      <c r="D36" s="61">
        <v>180</v>
      </c>
      <c r="E36" s="61">
        <v>40</v>
      </c>
      <c r="F36" s="61">
        <v>220</v>
      </c>
    </row>
    <row r="37" spans="1:6">
      <c r="A37" s="37">
        <v>35</v>
      </c>
      <c r="B37" s="86"/>
      <c r="C37" s="46" t="s">
        <v>286</v>
      </c>
      <c r="D37" s="61">
        <v>112</v>
      </c>
      <c r="E37" s="61">
        <v>40</v>
      </c>
      <c r="F37" s="61">
        <v>152</v>
      </c>
    </row>
    <row r="38" spans="1:6">
      <c r="A38" s="37">
        <v>36</v>
      </c>
      <c r="B38" s="86"/>
      <c r="C38" s="46" t="s">
        <v>287</v>
      </c>
      <c r="D38" s="61">
        <v>299</v>
      </c>
      <c r="E38" s="61">
        <v>40</v>
      </c>
      <c r="F38" s="61">
        <v>339</v>
      </c>
    </row>
    <row r="39" spans="1:6">
      <c r="A39" s="37">
        <v>37</v>
      </c>
      <c r="B39" s="86"/>
      <c r="C39" s="46" t="s">
        <v>288</v>
      </c>
      <c r="D39" s="61">
        <v>453</v>
      </c>
      <c r="E39" s="61">
        <v>40</v>
      </c>
      <c r="F39" s="61">
        <v>493</v>
      </c>
    </row>
    <row r="40" spans="1:6">
      <c r="A40" s="37">
        <v>38</v>
      </c>
      <c r="B40" s="86"/>
      <c r="C40" s="46" t="s">
        <v>289</v>
      </c>
      <c r="D40" s="61">
        <v>94</v>
      </c>
      <c r="E40" s="61">
        <v>40</v>
      </c>
      <c r="F40" s="61">
        <v>134</v>
      </c>
    </row>
    <row r="41" spans="1:6">
      <c r="A41" s="37">
        <v>39</v>
      </c>
      <c r="B41" s="86"/>
      <c r="C41" s="46" t="s">
        <v>290</v>
      </c>
      <c r="D41" s="61">
        <v>271</v>
      </c>
      <c r="E41" s="61">
        <v>40</v>
      </c>
      <c r="F41" s="61">
        <v>311</v>
      </c>
    </row>
    <row r="42" spans="1:6">
      <c r="A42" s="37">
        <v>40</v>
      </c>
      <c r="B42" s="86"/>
      <c r="C42" s="46" t="s">
        <v>291</v>
      </c>
      <c r="D42" s="61">
        <v>315</v>
      </c>
      <c r="E42" s="61">
        <v>60</v>
      </c>
      <c r="F42" s="61">
        <v>375</v>
      </c>
    </row>
    <row r="43" spans="1:6">
      <c r="A43" s="37">
        <v>41</v>
      </c>
      <c r="B43" s="86"/>
      <c r="C43" s="48" t="s">
        <v>292</v>
      </c>
      <c r="D43" s="61">
        <v>252</v>
      </c>
      <c r="E43" s="61">
        <v>40</v>
      </c>
      <c r="F43" s="61">
        <v>292</v>
      </c>
    </row>
    <row r="44" spans="1:6">
      <c r="A44" s="37">
        <v>42</v>
      </c>
      <c r="B44" s="86"/>
      <c r="C44" s="48" t="s">
        <v>293</v>
      </c>
      <c r="D44" s="61">
        <v>127</v>
      </c>
      <c r="E44" s="61">
        <v>40</v>
      </c>
      <c r="F44" s="61">
        <v>167</v>
      </c>
    </row>
    <row r="45" spans="1:6">
      <c r="A45" s="37">
        <v>43</v>
      </c>
      <c r="B45" s="86"/>
      <c r="C45" s="46" t="s">
        <v>294</v>
      </c>
      <c r="D45" s="61">
        <v>425</v>
      </c>
      <c r="E45" s="61">
        <v>40</v>
      </c>
      <c r="F45" s="61">
        <v>465</v>
      </c>
    </row>
    <row r="46" spans="1:6">
      <c r="A46" s="37">
        <v>44</v>
      </c>
      <c r="B46" s="86"/>
      <c r="C46" s="46" t="s">
        <v>295</v>
      </c>
      <c r="D46" s="61">
        <v>330</v>
      </c>
      <c r="E46" s="61">
        <v>40</v>
      </c>
      <c r="F46" s="61">
        <v>370</v>
      </c>
    </row>
    <row r="47" spans="1:6" ht="14.25">
      <c r="A47" s="37">
        <v>45</v>
      </c>
      <c r="B47" s="85" t="s">
        <v>296</v>
      </c>
      <c r="C47" s="51" t="s">
        <v>297</v>
      </c>
      <c r="D47" s="61">
        <v>694</v>
      </c>
      <c r="E47" s="61">
        <v>60</v>
      </c>
      <c r="F47" s="61">
        <v>754</v>
      </c>
    </row>
    <row r="48" spans="1:6" ht="14.25">
      <c r="A48" s="37">
        <v>46</v>
      </c>
      <c r="B48" s="85"/>
      <c r="C48" s="51" t="s">
        <v>298</v>
      </c>
      <c r="D48" s="61">
        <v>633</v>
      </c>
      <c r="E48" s="61">
        <v>40</v>
      </c>
      <c r="F48" s="61">
        <v>673</v>
      </c>
    </row>
    <row r="49" spans="1:6" ht="14.25">
      <c r="A49" s="37">
        <v>47</v>
      </c>
      <c r="B49" s="85"/>
      <c r="C49" s="51" t="s">
        <v>299</v>
      </c>
      <c r="D49" s="61">
        <v>701</v>
      </c>
      <c r="E49" s="61">
        <v>40</v>
      </c>
      <c r="F49" s="61">
        <v>741</v>
      </c>
    </row>
    <row r="50" spans="1:6" ht="14.25">
      <c r="A50" s="37">
        <v>48</v>
      </c>
      <c r="B50" s="85"/>
      <c r="C50" s="51" t="s">
        <v>300</v>
      </c>
      <c r="D50" s="61">
        <v>836</v>
      </c>
      <c r="E50" s="61">
        <v>40</v>
      </c>
      <c r="F50" s="61">
        <v>876</v>
      </c>
    </row>
    <row r="51" spans="1:6" ht="14.25">
      <c r="A51" s="37">
        <v>49</v>
      </c>
      <c r="B51" s="85"/>
      <c r="C51" s="51" t="s">
        <v>301</v>
      </c>
      <c r="D51" s="61">
        <v>875</v>
      </c>
      <c r="E51" s="61">
        <v>40</v>
      </c>
      <c r="F51" s="61">
        <v>915</v>
      </c>
    </row>
    <row r="52" spans="1:6" ht="14.25">
      <c r="A52" s="37">
        <v>50</v>
      </c>
      <c r="B52" s="85"/>
      <c r="C52" s="51" t="s">
        <v>302</v>
      </c>
      <c r="D52" s="61">
        <v>978</v>
      </c>
      <c r="E52" s="61">
        <v>40</v>
      </c>
      <c r="F52" s="61">
        <v>1018</v>
      </c>
    </row>
    <row r="53" spans="1:6" ht="14.25">
      <c r="A53" s="37">
        <v>51</v>
      </c>
      <c r="B53" s="85"/>
      <c r="C53" s="51" t="s">
        <v>303</v>
      </c>
      <c r="D53" s="61">
        <v>749</v>
      </c>
      <c r="E53" s="61">
        <v>40</v>
      </c>
      <c r="F53" s="61">
        <v>789</v>
      </c>
    </row>
    <row r="54" spans="1:6" ht="14.25">
      <c r="A54" s="37">
        <v>52</v>
      </c>
      <c r="B54" s="85"/>
      <c r="C54" s="51" t="s">
        <v>304</v>
      </c>
      <c r="D54" s="61">
        <v>500</v>
      </c>
      <c r="E54" s="61">
        <v>40</v>
      </c>
      <c r="F54" s="61">
        <v>540</v>
      </c>
    </row>
    <row r="55" spans="1:6" ht="14.25">
      <c r="A55" s="37">
        <v>53</v>
      </c>
      <c r="B55" s="85"/>
      <c r="C55" s="51" t="s">
        <v>305</v>
      </c>
      <c r="D55" s="61">
        <v>552</v>
      </c>
      <c r="E55" s="61">
        <v>40</v>
      </c>
      <c r="F55" s="61">
        <v>592</v>
      </c>
    </row>
    <row r="56" spans="1:6" ht="14.25">
      <c r="A56" s="37">
        <v>54</v>
      </c>
      <c r="B56" s="85"/>
      <c r="C56" s="51" t="s">
        <v>306</v>
      </c>
      <c r="D56" s="61">
        <v>786</v>
      </c>
      <c r="E56" s="61">
        <v>40</v>
      </c>
      <c r="F56" s="61">
        <v>826</v>
      </c>
    </row>
    <row r="57" spans="1:6" ht="14.25">
      <c r="A57" s="37">
        <v>55</v>
      </c>
      <c r="B57" s="85"/>
      <c r="C57" s="51" t="s">
        <v>307</v>
      </c>
      <c r="D57" s="61">
        <v>935</v>
      </c>
      <c r="E57" s="61">
        <v>40</v>
      </c>
      <c r="F57" s="61">
        <v>975</v>
      </c>
    </row>
    <row r="58" spans="1:6" ht="14.25">
      <c r="A58" s="37">
        <v>56</v>
      </c>
      <c r="B58" s="85"/>
      <c r="C58" s="51" t="s">
        <v>308</v>
      </c>
      <c r="D58" s="61">
        <v>915</v>
      </c>
      <c r="E58" s="61">
        <v>40</v>
      </c>
      <c r="F58" s="61">
        <v>955</v>
      </c>
    </row>
    <row r="59" spans="1:6">
      <c r="A59" s="37">
        <v>57</v>
      </c>
      <c r="B59" s="85"/>
      <c r="C59" s="48" t="s">
        <v>309</v>
      </c>
      <c r="D59" s="61">
        <v>528</v>
      </c>
      <c r="E59" s="61">
        <v>40</v>
      </c>
      <c r="F59" s="61">
        <v>568</v>
      </c>
    </row>
    <row r="60" spans="1:6" ht="14.25">
      <c r="A60" s="37">
        <v>58</v>
      </c>
      <c r="B60" s="85"/>
      <c r="C60" s="51" t="s">
        <v>310</v>
      </c>
      <c r="D60" s="61">
        <v>761</v>
      </c>
      <c r="E60" s="61">
        <v>40</v>
      </c>
      <c r="F60" s="61">
        <v>801</v>
      </c>
    </row>
    <row r="61" spans="1:6" ht="14.25">
      <c r="A61" s="37">
        <v>59</v>
      </c>
      <c r="B61" s="85"/>
      <c r="C61" s="51" t="s">
        <v>311</v>
      </c>
      <c r="D61" s="61">
        <v>804</v>
      </c>
      <c r="E61" s="61">
        <v>40</v>
      </c>
      <c r="F61" s="61">
        <v>844</v>
      </c>
    </row>
    <row r="62" spans="1:6" ht="14.25">
      <c r="A62" s="37">
        <v>60</v>
      </c>
      <c r="B62" s="85"/>
      <c r="C62" s="51" t="s">
        <v>312</v>
      </c>
      <c r="D62" s="61">
        <v>764</v>
      </c>
      <c r="E62" s="61">
        <v>40</v>
      </c>
      <c r="F62" s="61">
        <v>804</v>
      </c>
    </row>
    <row r="63" spans="1:6" ht="14.25">
      <c r="A63" s="37">
        <v>61</v>
      </c>
      <c r="B63" s="85"/>
      <c r="C63" s="51" t="s">
        <v>313</v>
      </c>
      <c r="D63" s="61">
        <v>714</v>
      </c>
      <c r="E63" s="61">
        <v>40</v>
      </c>
      <c r="F63" s="61">
        <v>754</v>
      </c>
    </row>
    <row r="64" spans="1:6" ht="14.25">
      <c r="A64" s="37">
        <v>62</v>
      </c>
      <c r="B64" s="85"/>
      <c r="C64" s="51" t="s">
        <v>314</v>
      </c>
      <c r="D64" s="61">
        <v>634</v>
      </c>
      <c r="E64" s="61">
        <v>40</v>
      </c>
      <c r="F64" s="61">
        <v>674</v>
      </c>
    </row>
    <row r="65" spans="1:6">
      <c r="A65" s="37">
        <v>63</v>
      </c>
      <c r="B65" s="86" t="s">
        <v>315</v>
      </c>
      <c r="C65" s="48" t="s">
        <v>316</v>
      </c>
      <c r="D65" s="34">
        <v>1223</v>
      </c>
      <c r="E65" s="34">
        <v>60</v>
      </c>
      <c r="F65" s="34">
        <v>1283</v>
      </c>
    </row>
    <row r="66" spans="1:6">
      <c r="A66" s="37">
        <v>64</v>
      </c>
      <c r="B66" s="86"/>
      <c r="C66" s="48" t="s">
        <v>317</v>
      </c>
      <c r="D66" s="33">
        <v>1535</v>
      </c>
      <c r="E66" s="33">
        <v>40</v>
      </c>
      <c r="F66" s="33">
        <v>1575</v>
      </c>
    </row>
    <row r="67" spans="1:6">
      <c r="A67" s="37">
        <v>65</v>
      </c>
      <c r="B67" s="86"/>
      <c r="C67" s="48" t="s">
        <v>318</v>
      </c>
      <c r="D67" s="33">
        <v>1326</v>
      </c>
      <c r="E67" s="33">
        <v>40</v>
      </c>
      <c r="F67" s="33">
        <v>1366</v>
      </c>
    </row>
    <row r="68" spans="1:6">
      <c r="A68" s="37">
        <v>66</v>
      </c>
      <c r="B68" s="86"/>
      <c r="C68" s="48" t="s">
        <v>319</v>
      </c>
      <c r="D68" s="33">
        <v>1292</v>
      </c>
      <c r="E68" s="33">
        <v>40</v>
      </c>
      <c r="F68" s="33">
        <v>1332</v>
      </c>
    </row>
    <row r="69" spans="1:6">
      <c r="A69" s="37">
        <v>67</v>
      </c>
      <c r="B69" s="86"/>
      <c r="C69" s="48" t="s">
        <v>320</v>
      </c>
      <c r="D69" s="33">
        <v>1626</v>
      </c>
      <c r="E69" s="33">
        <v>40</v>
      </c>
      <c r="F69" s="33">
        <v>1666</v>
      </c>
    </row>
    <row r="70" spans="1:6">
      <c r="A70" s="37">
        <v>68</v>
      </c>
      <c r="B70" s="86"/>
      <c r="C70" s="48" t="s">
        <v>321</v>
      </c>
      <c r="D70" s="33">
        <v>1447</v>
      </c>
      <c r="E70" s="33">
        <v>40</v>
      </c>
      <c r="F70" s="33">
        <v>1487</v>
      </c>
    </row>
    <row r="71" spans="1:6">
      <c r="A71" s="37">
        <v>69</v>
      </c>
      <c r="B71" s="86"/>
      <c r="C71" s="48" t="s">
        <v>99</v>
      </c>
      <c r="D71" s="33">
        <v>1568</v>
      </c>
      <c r="E71" s="33">
        <v>40</v>
      </c>
      <c r="F71" s="33">
        <v>1608</v>
      </c>
    </row>
    <row r="72" spans="1:6">
      <c r="A72" s="37">
        <v>70</v>
      </c>
      <c r="B72" s="86"/>
      <c r="C72" s="48" t="s">
        <v>322</v>
      </c>
      <c r="D72" s="33">
        <v>1508</v>
      </c>
      <c r="E72" s="33">
        <v>40</v>
      </c>
      <c r="F72" s="33">
        <v>1548</v>
      </c>
    </row>
    <row r="73" spans="1:6">
      <c r="A73" s="37">
        <v>71</v>
      </c>
      <c r="B73" s="86"/>
      <c r="C73" s="48" t="s">
        <v>321</v>
      </c>
      <c r="D73" s="33">
        <v>1447</v>
      </c>
      <c r="E73" s="33">
        <v>40</v>
      </c>
      <c r="F73" s="33">
        <v>1487</v>
      </c>
    </row>
    <row r="74" spans="1:6" ht="14.25">
      <c r="A74" s="37">
        <v>72</v>
      </c>
      <c r="B74" s="86"/>
      <c r="C74" s="51" t="s">
        <v>323</v>
      </c>
      <c r="D74" s="33">
        <v>1659</v>
      </c>
      <c r="E74" s="33">
        <v>40</v>
      </c>
      <c r="F74" s="33">
        <v>1699</v>
      </c>
    </row>
    <row r="75" spans="1:6" ht="14.25">
      <c r="A75" s="37">
        <v>73</v>
      </c>
      <c r="B75" s="86"/>
      <c r="C75" s="51" t="s">
        <v>324</v>
      </c>
      <c r="D75" s="33">
        <v>1634</v>
      </c>
      <c r="E75" s="33">
        <v>40</v>
      </c>
      <c r="F75" s="33">
        <v>1674</v>
      </c>
    </row>
    <row r="76" spans="1:6" ht="14.25">
      <c r="A76" s="37">
        <v>74</v>
      </c>
      <c r="B76" s="86"/>
      <c r="C76" s="51" t="s">
        <v>325</v>
      </c>
      <c r="D76" s="33">
        <v>1756</v>
      </c>
      <c r="E76" s="33">
        <v>40</v>
      </c>
      <c r="F76" s="33">
        <v>1796</v>
      </c>
    </row>
    <row r="77" spans="1:6" ht="14.25">
      <c r="A77" s="37">
        <v>75</v>
      </c>
      <c r="B77" s="86"/>
      <c r="C77" s="51" t="s">
        <v>326</v>
      </c>
      <c r="D77" s="33">
        <v>1785</v>
      </c>
      <c r="E77" s="33">
        <v>40</v>
      </c>
      <c r="F77" s="33">
        <v>1825</v>
      </c>
    </row>
    <row r="78" spans="1:6" ht="14.25">
      <c r="A78" s="37">
        <v>76</v>
      </c>
      <c r="B78" s="86"/>
      <c r="C78" s="51" t="s">
        <v>327</v>
      </c>
      <c r="D78" s="33">
        <v>2013</v>
      </c>
      <c r="E78" s="33">
        <v>40</v>
      </c>
      <c r="F78" s="33">
        <v>2053</v>
      </c>
    </row>
    <row r="79" spans="1:6" ht="14.25">
      <c r="A79" s="37">
        <v>77</v>
      </c>
      <c r="B79" s="86"/>
      <c r="C79" s="51" t="s">
        <v>328</v>
      </c>
      <c r="D79" s="33">
        <v>1608</v>
      </c>
      <c r="E79" s="33">
        <v>40</v>
      </c>
      <c r="F79" s="33">
        <v>1648</v>
      </c>
    </row>
    <row r="80" spans="1:6">
      <c r="A80" s="37">
        <v>78</v>
      </c>
      <c r="B80" s="85" t="s">
        <v>329</v>
      </c>
      <c r="C80" s="46" t="s">
        <v>330</v>
      </c>
      <c r="D80" s="33">
        <v>1300</v>
      </c>
      <c r="E80" s="33">
        <v>40</v>
      </c>
      <c r="F80" s="33">
        <v>1340</v>
      </c>
    </row>
    <row r="81" spans="1:6">
      <c r="A81" s="37">
        <v>79</v>
      </c>
      <c r="B81" s="85"/>
      <c r="C81" s="46" t="s">
        <v>331</v>
      </c>
      <c r="D81" s="33">
        <v>1098</v>
      </c>
      <c r="E81" s="33">
        <v>40</v>
      </c>
      <c r="F81" s="33">
        <v>1138</v>
      </c>
    </row>
    <row r="82" spans="1:6">
      <c r="A82" s="37">
        <v>80</v>
      </c>
      <c r="B82" s="85"/>
      <c r="C82" s="46" t="s">
        <v>332</v>
      </c>
      <c r="D82" s="33">
        <v>952</v>
      </c>
      <c r="E82" s="33">
        <v>60</v>
      </c>
      <c r="F82" s="33">
        <v>1012</v>
      </c>
    </row>
    <row r="83" spans="1:6">
      <c r="A83" s="37">
        <v>81</v>
      </c>
      <c r="B83" s="85"/>
      <c r="C83" s="46" t="s">
        <v>333</v>
      </c>
      <c r="D83" s="33">
        <v>1062</v>
      </c>
      <c r="E83" s="33">
        <v>40</v>
      </c>
      <c r="F83" s="33">
        <v>1102</v>
      </c>
    </row>
    <row r="84" spans="1:6">
      <c r="A84" s="37">
        <v>82</v>
      </c>
      <c r="B84" s="85"/>
      <c r="C84" s="46" t="s">
        <v>334</v>
      </c>
      <c r="D84" s="33">
        <v>920</v>
      </c>
      <c r="E84" s="33">
        <v>40</v>
      </c>
      <c r="F84" s="33">
        <v>960</v>
      </c>
    </row>
    <row r="85" spans="1:6">
      <c r="A85" s="37">
        <v>83</v>
      </c>
      <c r="B85" s="85"/>
      <c r="C85" s="46" t="s">
        <v>335</v>
      </c>
      <c r="D85" s="33">
        <v>855</v>
      </c>
      <c r="E85" s="33">
        <v>40</v>
      </c>
      <c r="F85" s="33">
        <v>895</v>
      </c>
    </row>
    <row r="86" spans="1:6">
      <c r="A86" s="37">
        <v>84</v>
      </c>
      <c r="B86" s="85"/>
      <c r="C86" s="46" t="s">
        <v>336</v>
      </c>
      <c r="D86" s="33">
        <v>1121</v>
      </c>
      <c r="E86" s="33">
        <v>40</v>
      </c>
      <c r="F86" s="33">
        <v>1161</v>
      </c>
    </row>
    <row r="87" spans="1:6">
      <c r="A87" s="37">
        <v>85</v>
      </c>
      <c r="B87" s="85"/>
      <c r="C87" s="46" t="s">
        <v>337</v>
      </c>
      <c r="D87" s="33">
        <v>954</v>
      </c>
      <c r="E87" s="33">
        <v>40</v>
      </c>
      <c r="F87" s="33">
        <v>994</v>
      </c>
    </row>
    <row r="88" spans="1:6">
      <c r="A88" s="37">
        <v>86</v>
      </c>
      <c r="B88" s="85"/>
      <c r="C88" s="46" t="s">
        <v>338</v>
      </c>
      <c r="D88" s="33">
        <v>1369</v>
      </c>
      <c r="E88" s="33">
        <v>40</v>
      </c>
      <c r="F88" s="33">
        <v>1409</v>
      </c>
    </row>
    <row r="89" spans="1:6" ht="14.25">
      <c r="A89" s="37">
        <v>87</v>
      </c>
      <c r="B89" s="85" t="s">
        <v>339</v>
      </c>
      <c r="C89" s="51" t="s">
        <v>340</v>
      </c>
      <c r="D89" s="33">
        <v>1044</v>
      </c>
      <c r="E89" s="33">
        <v>40</v>
      </c>
      <c r="F89" s="33">
        <v>1084</v>
      </c>
    </row>
    <row r="90" spans="1:6" ht="14.25">
      <c r="A90" s="37">
        <v>88</v>
      </c>
      <c r="B90" s="85"/>
      <c r="C90" s="51" t="s">
        <v>341</v>
      </c>
      <c r="D90" s="33">
        <v>918</v>
      </c>
      <c r="E90" s="33">
        <v>40</v>
      </c>
      <c r="F90" s="33">
        <v>958</v>
      </c>
    </row>
    <row r="91" spans="1:6" ht="14.25">
      <c r="A91" s="37">
        <v>89</v>
      </c>
      <c r="B91" s="85"/>
      <c r="C91" s="52" t="s">
        <v>342</v>
      </c>
      <c r="D91" s="33">
        <v>814</v>
      </c>
      <c r="E91" s="33">
        <v>40</v>
      </c>
      <c r="F91" s="33">
        <v>854</v>
      </c>
    </row>
    <row r="92" spans="1:6" ht="14.25">
      <c r="A92" s="37">
        <v>90</v>
      </c>
      <c r="B92" s="85"/>
      <c r="C92" s="52" t="s">
        <v>343</v>
      </c>
      <c r="D92" s="33">
        <v>987</v>
      </c>
      <c r="E92" s="33">
        <v>40</v>
      </c>
      <c r="F92" s="33">
        <v>1027</v>
      </c>
    </row>
    <row r="93" spans="1:6" ht="14.25">
      <c r="A93" s="37">
        <v>91</v>
      </c>
      <c r="B93" s="85"/>
      <c r="C93" s="53" t="s">
        <v>344</v>
      </c>
      <c r="D93" s="33">
        <v>679</v>
      </c>
      <c r="E93" s="33">
        <v>40</v>
      </c>
      <c r="F93" s="33">
        <v>719</v>
      </c>
    </row>
    <row r="94" spans="1:6" ht="14.25">
      <c r="A94" s="37">
        <v>92</v>
      </c>
      <c r="B94" s="85"/>
      <c r="C94" s="53" t="s">
        <v>345</v>
      </c>
      <c r="D94" s="33">
        <v>643</v>
      </c>
      <c r="E94" s="33">
        <v>40</v>
      </c>
      <c r="F94" s="33">
        <v>683</v>
      </c>
    </row>
    <row r="95" spans="1:6">
      <c r="A95" s="37">
        <v>93</v>
      </c>
      <c r="B95" s="85"/>
      <c r="C95" s="48" t="s">
        <v>346</v>
      </c>
      <c r="D95" s="33">
        <v>1015</v>
      </c>
      <c r="E95" s="33">
        <v>40</v>
      </c>
      <c r="F95" s="33">
        <v>1055</v>
      </c>
    </row>
    <row r="96" spans="1:6">
      <c r="A96" s="37">
        <v>94</v>
      </c>
      <c r="B96" s="85"/>
      <c r="C96" s="46" t="s">
        <v>347</v>
      </c>
      <c r="D96" s="33">
        <v>907</v>
      </c>
      <c r="E96" s="33">
        <v>60</v>
      </c>
      <c r="F96" s="33">
        <v>967</v>
      </c>
    </row>
    <row r="97" spans="1:6">
      <c r="A97" s="37">
        <v>95</v>
      </c>
      <c r="B97" s="85"/>
      <c r="C97" s="46" t="s">
        <v>348</v>
      </c>
      <c r="D97" s="33">
        <v>611</v>
      </c>
      <c r="E97" s="33">
        <v>40</v>
      </c>
      <c r="F97" s="33">
        <v>651</v>
      </c>
    </row>
    <row r="98" spans="1:6">
      <c r="A98" s="37">
        <v>96</v>
      </c>
      <c r="B98" s="85"/>
      <c r="C98" s="46" t="s">
        <v>349</v>
      </c>
      <c r="D98" s="33">
        <v>856</v>
      </c>
      <c r="E98" s="33">
        <v>40</v>
      </c>
      <c r="F98" s="33">
        <v>896</v>
      </c>
    </row>
    <row r="99" spans="1:6">
      <c r="A99" s="37">
        <v>97</v>
      </c>
      <c r="B99" s="85"/>
      <c r="C99" s="46" t="s">
        <v>350</v>
      </c>
      <c r="D99" s="33">
        <v>895</v>
      </c>
      <c r="E99" s="33">
        <v>40</v>
      </c>
      <c r="F99" s="33">
        <v>935</v>
      </c>
    </row>
    <row r="100" spans="1:6">
      <c r="A100" s="37">
        <v>98</v>
      </c>
      <c r="B100" s="85"/>
      <c r="C100" s="46" t="s">
        <v>351</v>
      </c>
      <c r="D100" s="33">
        <v>990</v>
      </c>
      <c r="E100" s="33">
        <v>40</v>
      </c>
      <c r="F100" s="33">
        <v>1030</v>
      </c>
    </row>
    <row r="101" spans="1:6">
      <c r="A101" s="37">
        <v>99</v>
      </c>
      <c r="B101" s="85"/>
      <c r="C101" s="46" t="s">
        <v>352</v>
      </c>
      <c r="D101" s="33">
        <v>966</v>
      </c>
      <c r="E101" s="33">
        <v>40</v>
      </c>
      <c r="F101" s="33">
        <v>1006</v>
      </c>
    </row>
    <row r="102" spans="1:6">
      <c r="A102" s="37">
        <v>100</v>
      </c>
      <c r="B102" s="85"/>
      <c r="C102" s="50" t="s">
        <v>346</v>
      </c>
      <c r="D102" s="33">
        <v>1015</v>
      </c>
      <c r="E102" s="33">
        <v>40</v>
      </c>
      <c r="F102" s="33">
        <v>1055</v>
      </c>
    </row>
    <row r="103" spans="1:6">
      <c r="A103" s="37">
        <v>101</v>
      </c>
      <c r="B103" s="85"/>
      <c r="C103" s="46" t="s">
        <v>353</v>
      </c>
      <c r="D103" s="33">
        <v>713</v>
      </c>
      <c r="E103" s="33">
        <v>40</v>
      </c>
      <c r="F103" s="33">
        <v>753</v>
      </c>
    </row>
    <row r="104" spans="1:6">
      <c r="A104" s="37">
        <v>102</v>
      </c>
      <c r="B104" s="85" t="s">
        <v>354</v>
      </c>
      <c r="C104" s="46" t="s">
        <v>355</v>
      </c>
      <c r="D104" s="33">
        <v>1458</v>
      </c>
      <c r="E104" s="33">
        <v>40</v>
      </c>
      <c r="F104" s="33">
        <v>1498</v>
      </c>
    </row>
    <row r="105" spans="1:6">
      <c r="A105" s="37">
        <v>103</v>
      </c>
      <c r="B105" s="86"/>
      <c r="C105" s="46" t="s">
        <v>356</v>
      </c>
      <c r="D105" s="33">
        <v>1743</v>
      </c>
      <c r="E105" s="33">
        <v>40</v>
      </c>
      <c r="F105" s="33">
        <v>1783</v>
      </c>
    </row>
    <row r="106" spans="1:6">
      <c r="A106" s="37">
        <v>104</v>
      </c>
      <c r="B106" s="86"/>
      <c r="C106" s="46" t="s">
        <v>357</v>
      </c>
      <c r="D106" s="33">
        <v>1566</v>
      </c>
      <c r="E106" s="33">
        <v>40</v>
      </c>
      <c r="F106" s="33">
        <v>1606</v>
      </c>
    </row>
    <row r="107" spans="1:6">
      <c r="A107" s="37">
        <v>105</v>
      </c>
      <c r="B107" s="86"/>
      <c r="C107" s="46" t="s">
        <v>358</v>
      </c>
      <c r="D107" s="33">
        <v>1264</v>
      </c>
      <c r="E107" s="33">
        <v>40</v>
      </c>
      <c r="F107" s="33">
        <v>1304</v>
      </c>
    </row>
    <row r="108" spans="1:6">
      <c r="A108" s="37">
        <v>106</v>
      </c>
      <c r="B108" s="86"/>
      <c r="C108" s="46" t="s">
        <v>359</v>
      </c>
      <c r="D108" s="33">
        <v>1225</v>
      </c>
      <c r="E108" s="33">
        <v>40</v>
      </c>
      <c r="F108" s="33">
        <v>1265</v>
      </c>
    </row>
    <row r="109" spans="1:6">
      <c r="A109" s="37">
        <v>107</v>
      </c>
      <c r="B109" s="86"/>
      <c r="C109" s="46" t="s">
        <v>360</v>
      </c>
      <c r="D109" s="33">
        <v>1353</v>
      </c>
      <c r="E109" s="33">
        <v>60</v>
      </c>
      <c r="F109" s="33">
        <v>1413</v>
      </c>
    </row>
    <row r="110" spans="1:6">
      <c r="A110" s="37">
        <v>108</v>
      </c>
      <c r="B110" s="86"/>
      <c r="C110" s="46" t="s">
        <v>361</v>
      </c>
      <c r="D110" s="33">
        <v>1595</v>
      </c>
      <c r="E110" s="33">
        <v>40</v>
      </c>
      <c r="F110" s="33">
        <v>1635</v>
      </c>
    </row>
    <row r="111" spans="1:6">
      <c r="A111" s="37">
        <v>109</v>
      </c>
      <c r="B111" s="86"/>
      <c r="C111" s="46" t="s">
        <v>362</v>
      </c>
      <c r="D111" s="33">
        <v>1454</v>
      </c>
      <c r="E111" s="33">
        <v>40</v>
      </c>
      <c r="F111" s="33">
        <v>1494</v>
      </c>
    </row>
    <row r="112" spans="1:6">
      <c r="A112" s="37">
        <v>110</v>
      </c>
      <c r="B112" s="86"/>
      <c r="C112" s="46" t="s">
        <v>363</v>
      </c>
      <c r="D112" s="33">
        <v>1506</v>
      </c>
      <c r="E112" s="33">
        <v>40</v>
      </c>
      <c r="F112" s="33">
        <v>1546</v>
      </c>
    </row>
    <row r="113" spans="1:6">
      <c r="A113" s="37">
        <v>111</v>
      </c>
      <c r="B113" s="86"/>
      <c r="C113" s="46" t="s">
        <v>364</v>
      </c>
      <c r="D113" s="33">
        <v>1559</v>
      </c>
      <c r="E113" s="33">
        <v>40</v>
      </c>
      <c r="F113" s="33">
        <v>1599</v>
      </c>
    </row>
    <row r="114" spans="1:6">
      <c r="A114" s="37">
        <v>112</v>
      </c>
      <c r="B114" s="86"/>
      <c r="C114" s="46" t="s">
        <v>365</v>
      </c>
      <c r="D114" s="33">
        <v>1401</v>
      </c>
      <c r="E114" s="33">
        <v>40</v>
      </c>
      <c r="F114" s="33">
        <v>1441</v>
      </c>
    </row>
    <row r="115" spans="1:6">
      <c r="A115" s="37">
        <v>113</v>
      </c>
      <c r="B115" s="85" t="s">
        <v>366</v>
      </c>
      <c r="C115" s="46" t="s">
        <v>367</v>
      </c>
      <c r="D115" s="33">
        <v>657</v>
      </c>
      <c r="E115" s="33">
        <v>40</v>
      </c>
      <c r="F115" s="33">
        <v>697</v>
      </c>
    </row>
    <row r="116" spans="1:6">
      <c r="A116" s="37">
        <v>114</v>
      </c>
      <c r="B116" s="85"/>
      <c r="C116" s="46" t="s">
        <v>368</v>
      </c>
      <c r="D116" s="33">
        <v>823</v>
      </c>
      <c r="E116" s="33">
        <v>40</v>
      </c>
      <c r="F116" s="33">
        <v>863</v>
      </c>
    </row>
    <row r="117" spans="1:6">
      <c r="A117" s="37">
        <v>115</v>
      </c>
      <c r="B117" s="85"/>
      <c r="C117" s="46" t="s">
        <v>369</v>
      </c>
      <c r="D117" s="33">
        <v>606</v>
      </c>
      <c r="E117" s="33">
        <v>40</v>
      </c>
      <c r="F117" s="33">
        <v>646</v>
      </c>
    </row>
    <row r="118" spans="1:6">
      <c r="A118" s="37">
        <v>116</v>
      </c>
      <c r="B118" s="85"/>
      <c r="C118" s="46" t="s">
        <v>370</v>
      </c>
      <c r="D118" s="33">
        <v>821</v>
      </c>
      <c r="E118" s="33">
        <v>60</v>
      </c>
      <c r="F118" s="33">
        <v>881</v>
      </c>
    </row>
    <row r="119" spans="1:6">
      <c r="A119" s="37">
        <v>117</v>
      </c>
      <c r="B119" s="85"/>
      <c r="C119" s="48" t="s">
        <v>371</v>
      </c>
      <c r="D119" s="33">
        <v>670</v>
      </c>
      <c r="E119" s="33">
        <v>60</v>
      </c>
      <c r="F119" s="33">
        <v>730</v>
      </c>
    </row>
    <row r="120" spans="1:6">
      <c r="A120" s="37">
        <v>118</v>
      </c>
      <c r="B120" s="85"/>
      <c r="C120" s="48" t="s">
        <v>372</v>
      </c>
      <c r="D120" s="33">
        <v>541</v>
      </c>
      <c r="E120" s="33">
        <v>40</v>
      </c>
      <c r="F120" s="33">
        <v>581</v>
      </c>
    </row>
    <row r="121" spans="1:6">
      <c r="A121" s="37">
        <v>119</v>
      </c>
      <c r="B121" s="85"/>
      <c r="C121" s="48" t="s">
        <v>373</v>
      </c>
      <c r="D121" s="33">
        <v>583</v>
      </c>
      <c r="E121" s="33">
        <v>40</v>
      </c>
      <c r="F121" s="33">
        <v>623</v>
      </c>
    </row>
    <row r="122" spans="1:6">
      <c r="A122" s="37">
        <v>120</v>
      </c>
      <c r="B122" s="85"/>
      <c r="C122" s="48" t="s">
        <v>374</v>
      </c>
      <c r="D122" s="33">
        <v>738</v>
      </c>
      <c r="E122" s="33">
        <v>40</v>
      </c>
      <c r="F122" s="33">
        <v>778</v>
      </c>
    </row>
    <row r="123" spans="1:6">
      <c r="A123" s="37">
        <v>121</v>
      </c>
      <c r="B123" s="85"/>
      <c r="C123" s="48" t="s">
        <v>375</v>
      </c>
      <c r="D123" s="33">
        <v>720</v>
      </c>
      <c r="E123" s="33">
        <v>40</v>
      </c>
      <c r="F123" s="33">
        <v>760</v>
      </c>
    </row>
    <row r="124" spans="1:6">
      <c r="A124" s="37">
        <v>122</v>
      </c>
      <c r="B124" s="85"/>
      <c r="C124" s="48" t="s">
        <v>376</v>
      </c>
      <c r="D124" s="33">
        <v>543</v>
      </c>
      <c r="E124" s="33">
        <v>40</v>
      </c>
      <c r="F124" s="33">
        <v>583</v>
      </c>
    </row>
    <row r="125" spans="1:6">
      <c r="A125" s="37">
        <v>123</v>
      </c>
      <c r="B125" s="85"/>
      <c r="C125" s="48" t="s">
        <v>377</v>
      </c>
      <c r="D125" s="33">
        <v>457</v>
      </c>
      <c r="E125" s="33">
        <v>40</v>
      </c>
      <c r="F125" s="33">
        <v>497</v>
      </c>
    </row>
    <row r="126" spans="1:6">
      <c r="A126" s="37">
        <v>124</v>
      </c>
      <c r="B126" s="85"/>
      <c r="C126" s="48" t="s">
        <v>378</v>
      </c>
      <c r="D126" s="33">
        <v>412</v>
      </c>
      <c r="E126" s="33">
        <v>40</v>
      </c>
      <c r="F126" s="33">
        <v>452</v>
      </c>
    </row>
    <row r="127" spans="1:6" ht="14.25">
      <c r="A127" s="37">
        <v>125</v>
      </c>
      <c r="B127" s="85"/>
      <c r="C127" s="51" t="s">
        <v>379</v>
      </c>
      <c r="D127" s="33">
        <v>653</v>
      </c>
      <c r="E127" s="33">
        <v>40</v>
      </c>
      <c r="F127" s="33">
        <v>693</v>
      </c>
    </row>
    <row r="128" spans="1:6" ht="14.25">
      <c r="A128" s="37">
        <v>126</v>
      </c>
      <c r="B128" s="85"/>
      <c r="C128" s="51" t="s">
        <v>380</v>
      </c>
      <c r="D128" s="33">
        <v>725</v>
      </c>
      <c r="E128" s="33">
        <v>40</v>
      </c>
      <c r="F128" s="33">
        <v>765</v>
      </c>
    </row>
    <row r="129" spans="1:6">
      <c r="A129" s="37">
        <v>127</v>
      </c>
      <c r="B129" s="85" t="s">
        <v>381</v>
      </c>
      <c r="C129" s="46" t="s">
        <v>382</v>
      </c>
      <c r="D129" s="33">
        <v>485</v>
      </c>
      <c r="E129" s="33">
        <v>40</v>
      </c>
      <c r="F129" s="33">
        <v>525</v>
      </c>
    </row>
    <row r="130" spans="1:6">
      <c r="A130" s="37">
        <v>128</v>
      </c>
      <c r="B130" s="85"/>
      <c r="C130" s="46" t="s">
        <v>383</v>
      </c>
      <c r="D130" s="33">
        <v>1471</v>
      </c>
      <c r="E130" s="33">
        <v>40</v>
      </c>
      <c r="F130" s="33">
        <v>1511</v>
      </c>
    </row>
    <row r="131" spans="1:6">
      <c r="A131" s="37">
        <v>129</v>
      </c>
      <c r="B131" s="85"/>
      <c r="C131" s="46" t="s">
        <v>384</v>
      </c>
      <c r="D131" s="33">
        <v>883</v>
      </c>
      <c r="E131" s="33">
        <v>40</v>
      </c>
      <c r="F131" s="33">
        <v>923</v>
      </c>
    </row>
    <row r="132" spans="1:6">
      <c r="A132" s="37">
        <v>130</v>
      </c>
      <c r="B132" s="85"/>
      <c r="C132" s="46" t="s">
        <v>385</v>
      </c>
      <c r="D132" s="33">
        <v>830</v>
      </c>
      <c r="E132" s="33">
        <v>40</v>
      </c>
      <c r="F132" s="33">
        <v>870</v>
      </c>
    </row>
    <row r="133" spans="1:6">
      <c r="A133" s="37">
        <v>131</v>
      </c>
      <c r="B133" s="85"/>
      <c r="C133" s="46" t="s">
        <v>386</v>
      </c>
      <c r="D133" s="33">
        <v>1178</v>
      </c>
      <c r="E133" s="33">
        <v>40</v>
      </c>
      <c r="F133" s="33">
        <v>1218</v>
      </c>
    </row>
    <row r="134" spans="1:6">
      <c r="A134" s="37">
        <v>132</v>
      </c>
      <c r="B134" s="85"/>
      <c r="C134" s="46" t="s">
        <v>387</v>
      </c>
      <c r="D134" s="33">
        <v>781</v>
      </c>
      <c r="E134" s="33">
        <v>40</v>
      </c>
      <c r="F134" s="33">
        <v>821</v>
      </c>
    </row>
    <row r="135" spans="1:6">
      <c r="A135" s="37">
        <v>133</v>
      </c>
      <c r="B135" s="85"/>
      <c r="C135" s="48" t="s">
        <v>388</v>
      </c>
      <c r="D135" s="33">
        <v>615</v>
      </c>
      <c r="E135" s="33">
        <v>60</v>
      </c>
      <c r="F135" s="33">
        <v>675</v>
      </c>
    </row>
    <row r="136" spans="1:6">
      <c r="A136" s="37">
        <v>134</v>
      </c>
      <c r="B136" s="85"/>
      <c r="C136" s="48" t="s">
        <v>389</v>
      </c>
      <c r="D136" s="33">
        <v>795</v>
      </c>
      <c r="E136" s="33">
        <v>40</v>
      </c>
      <c r="F136" s="33">
        <v>835</v>
      </c>
    </row>
    <row r="137" spans="1:6">
      <c r="A137" s="37">
        <v>135</v>
      </c>
      <c r="B137" s="85"/>
      <c r="C137" s="48" t="s">
        <v>390</v>
      </c>
      <c r="D137" s="33">
        <v>701</v>
      </c>
      <c r="E137" s="33">
        <v>40</v>
      </c>
      <c r="F137" s="33">
        <v>741</v>
      </c>
    </row>
    <row r="138" spans="1:6">
      <c r="A138" s="37">
        <v>136</v>
      </c>
      <c r="B138" s="85"/>
      <c r="C138" s="48" t="s">
        <v>391</v>
      </c>
      <c r="D138" s="33">
        <v>831</v>
      </c>
      <c r="E138" s="33">
        <v>40</v>
      </c>
      <c r="F138" s="33">
        <v>871</v>
      </c>
    </row>
    <row r="139" spans="1:6">
      <c r="A139" s="37">
        <v>137</v>
      </c>
      <c r="B139" s="85"/>
      <c r="C139" s="48" t="s">
        <v>392</v>
      </c>
      <c r="D139" s="33">
        <v>1932</v>
      </c>
      <c r="E139" s="33">
        <v>40</v>
      </c>
      <c r="F139" s="33">
        <v>1972</v>
      </c>
    </row>
    <row r="140" spans="1:6">
      <c r="A140" s="37">
        <v>138</v>
      </c>
      <c r="B140" s="85"/>
      <c r="C140" s="48" t="s">
        <v>393</v>
      </c>
      <c r="D140" s="33">
        <v>1163</v>
      </c>
      <c r="E140" s="33">
        <v>40</v>
      </c>
      <c r="F140" s="33">
        <v>1203</v>
      </c>
    </row>
    <row r="141" spans="1:6">
      <c r="A141" s="37">
        <v>139</v>
      </c>
      <c r="B141" s="85"/>
      <c r="C141" s="48" t="s">
        <v>394</v>
      </c>
      <c r="D141" s="33">
        <v>1032</v>
      </c>
      <c r="E141" s="33">
        <v>40</v>
      </c>
      <c r="F141" s="33">
        <v>1072</v>
      </c>
    </row>
    <row r="142" spans="1:6">
      <c r="A142" s="37">
        <v>140</v>
      </c>
      <c r="B142" s="85"/>
      <c r="C142" s="48" t="s">
        <v>395</v>
      </c>
      <c r="D142" s="33">
        <v>2433</v>
      </c>
      <c r="E142" s="33">
        <v>40</v>
      </c>
      <c r="F142" s="33">
        <v>2473</v>
      </c>
    </row>
    <row r="143" spans="1:6">
      <c r="A143" s="37">
        <v>141</v>
      </c>
      <c r="B143" s="85" t="s">
        <v>396</v>
      </c>
      <c r="C143" s="46" t="s">
        <v>397</v>
      </c>
      <c r="D143" s="33">
        <v>542</v>
      </c>
      <c r="E143" s="33">
        <v>40</v>
      </c>
      <c r="F143" s="33">
        <v>582</v>
      </c>
    </row>
    <row r="144" spans="1:6">
      <c r="A144" s="37">
        <v>142</v>
      </c>
      <c r="B144" s="85"/>
      <c r="C144" s="46" t="s">
        <v>398</v>
      </c>
      <c r="D144" s="33">
        <v>432</v>
      </c>
      <c r="E144" s="33">
        <v>40</v>
      </c>
      <c r="F144" s="33">
        <v>472</v>
      </c>
    </row>
    <row r="145" spans="1:6">
      <c r="A145" s="37">
        <v>143</v>
      </c>
      <c r="B145" s="85"/>
      <c r="C145" s="46" t="s">
        <v>399</v>
      </c>
      <c r="D145" s="33">
        <v>564</v>
      </c>
      <c r="E145" s="33">
        <v>40</v>
      </c>
      <c r="F145" s="33">
        <v>604</v>
      </c>
    </row>
    <row r="146" spans="1:6">
      <c r="A146" s="37">
        <v>144</v>
      </c>
      <c r="B146" s="85"/>
      <c r="C146" s="46" t="s">
        <v>400</v>
      </c>
      <c r="D146" s="33">
        <v>458</v>
      </c>
      <c r="E146" s="33">
        <v>40</v>
      </c>
      <c r="F146" s="33">
        <v>498</v>
      </c>
    </row>
    <row r="147" spans="1:6">
      <c r="A147" s="37">
        <v>145</v>
      </c>
      <c r="B147" s="85"/>
      <c r="C147" s="48" t="s">
        <v>401</v>
      </c>
      <c r="D147" s="33">
        <v>329</v>
      </c>
      <c r="E147" s="33">
        <v>60</v>
      </c>
      <c r="F147" s="33">
        <v>389</v>
      </c>
    </row>
    <row r="148" spans="1:6">
      <c r="A148" s="37">
        <v>146</v>
      </c>
      <c r="B148" s="85"/>
      <c r="C148" s="48" t="s">
        <v>402</v>
      </c>
      <c r="D148" s="33">
        <v>219</v>
      </c>
      <c r="E148" s="33">
        <v>40</v>
      </c>
      <c r="F148" s="33">
        <v>259</v>
      </c>
    </row>
    <row r="149" spans="1:6">
      <c r="A149" s="37">
        <v>147</v>
      </c>
      <c r="B149" s="85"/>
      <c r="C149" s="48" t="s">
        <v>403</v>
      </c>
      <c r="D149" s="33">
        <v>360</v>
      </c>
      <c r="E149" s="33">
        <v>40</v>
      </c>
      <c r="F149" s="33">
        <v>400</v>
      </c>
    </row>
    <row r="150" spans="1:6">
      <c r="A150" s="37">
        <v>148</v>
      </c>
      <c r="B150" s="85"/>
      <c r="C150" s="48" t="s">
        <v>404</v>
      </c>
      <c r="D150" s="33">
        <v>679</v>
      </c>
      <c r="E150" s="33">
        <v>40</v>
      </c>
      <c r="F150" s="33">
        <v>719</v>
      </c>
    </row>
    <row r="151" spans="1:6">
      <c r="A151" s="37">
        <v>149</v>
      </c>
      <c r="B151" s="85"/>
      <c r="C151" s="48" t="s">
        <v>405</v>
      </c>
      <c r="D151" s="33">
        <v>740</v>
      </c>
      <c r="E151" s="33">
        <v>40</v>
      </c>
      <c r="F151" s="33">
        <v>780</v>
      </c>
    </row>
    <row r="152" spans="1:6">
      <c r="A152" s="37">
        <v>150</v>
      </c>
      <c r="B152" s="85"/>
      <c r="C152" s="48" t="s">
        <v>406</v>
      </c>
      <c r="D152" s="33">
        <v>606</v>
      </c>
      <c r="E152" s="33">
        <v>60</v>
      </c>
      <c r="F152" s="33">
        <v>666</v>
      </c>
    </row>
    <row r="153" spans="1:6">
      <c r="A153" s="37">
        <v>151</v>
      </c>
      <c r="B153" s="85"/>
      <c r="C153" s="48" t="s">
        <v>407</v>
      </c>
      <c r="D153" s="33">
        <v>650</v>
      </c>
      <c r="E153" s="33">
        <v>40</v>
      </c>
      <c r="F153" s="33">
        <v>690</v>
      </c>
    </row>
    <row r="154" spans="1:6">
      <c r="A154" s="37">
        <v>152</v>
      </c>
      <c r="B154" s="85"/>
      <c r="C154" s="48" t="s">
        <v>408</v>
      </c>
      <c r="D154" s="33">
        <v>495</v>
      </c>
      <c r="E154" s="33">
        <v>40</v>
      </c>
      <c r="F154" s="33">
        <v>535</v>
      </c>
    </row>
    <row r="155" spans="1:6">
      <c r="A155" s="37">
        <v>153</v>
      </c>
      <c r="B155" s="85"/>
      <c r="C155" s="48" t="s">
        <v>409</v>
      </c>
      <c r="D155" s="33">
        <v>380</v>
      </c>
      <c r="E155" s="33">
        <v>40</v>
      </c>
      <c r="F155" s="33">
        <v>420</v>
      </c>
    </row>
    <row r="156" spans="1:6">
      <c r="A156" s="37">
        <v>154</v>
      </c>
      <c r="B156" s="85"/>
      <c r="C156" s="48" t="s">
        <v>410</v>
      </c>
      <c r="D156" s="33">
        <v>386</v>
      </c>
      <c r="E156" s="33">
        <v>40</v>
      </c>
      <c r="F156" s="33">
        <v>426</v>
      </c>
    </row>
    <row r="157" spans="1:6">
      <c r="A157" s="37">
        <v>155</v>
      </c>
      <c r="B157" s="85"/>
      <c r="C157" s="48" t="s">
        <v>411</v>
      </c>
      <c r="D157" s="33">
        <v>223</v>
      </c>
      <c r="E157" s="33">
        <v>40</v>
      </c>
      <c r="F157" s="33">
        <v>263</v>
      </c>
    </row>
    <row r="158" spans="1:6">
      <c r="A158" s="37">
        <v>156</v>
      </c>
      <c r="B158" s="85"/>
      <c r="C158" s="48" t="s">
        <v>410</v>
      </c>
      <c r="D158" s="33">
        <v>386</v>
      </c>
      <c r="E158" s="33">
        <v>40</v>
      </c>
      <c r="F158" s="33">
        <v>426</v>
      </c>
    </row>
    <row r="159" spans="1:6">
      <c r="A159" s="37">
        <v>157</v>
      </c>
      <c r="B159" s="85"/>
      <c r="C159" s="46" t="s">
        <v>412</v>
      </c>
      <c r="D159" s="33">
        <v>345</v>
      </c>
      <c r="E159" s="33">
        <v>40</v>
      </c>
      <c r="F159" s="33">
        <v>385</v>
      </c>
    </row>
    <row r="160" spans="1:6">
      <c r="A160" s="37">
        <v>158</v>
      </c>
      <c r="B160" s="85"/>
      <c r="C160" s="46" t="s">
        <v>413</v>
      </c>
      <c r="D160" s="33">
        <v>536</v>
      </c>
      <c r="E160" s="33">
        <v>40</v>
      </c>
      <c r="F160" s="33">
        <v>576</v>
      </c>
    </row>
    <row r="161" spans="1:6">
      <c r="A161" s="37">
        <v>159</v>
      </c>
      <c r="B161" s="84" t="s">
        <v>414</v>
      </c>
      <c r="C161" s="46" t="s">
        <v>415</v>
      </c>
      <c r="D161" s="33">
        <v>626</v>
      </c>
      <c r="E161" s="33">
        <v>40</v>
      </c>
      <c r="F161" s="33">
        <v>666</v>
      </c>
    </row>
    <row r="162" spans="1:6">
      <c r="A162" s="37">
        <v>160</v>
      </c>
      <c r="B162" s="84"/>
      <c r="C162" s="46" t="s">
        <v>416</v>
      </c>
      <c r="D162" s="33">
        <v>478</v>
      </c>
      <c r="E162" s="33">
        <v>40</v>
      </c>
      <c r="F162" s="33">
        <v>518</v>
      </c>
    </row>
    <row r="163" spans="1:6">
      <c r="A163" s="37">
        <v>161</v>
      </c>
      <c r="B163" s="84"/>
      <c r="C163" s="46" t="s">
        <v>417</v>
      </c>
      <c r="D163" s="33">
        <v>732</v>
      </c>
      <c r="E163" s="33">
        <v>40</v>
      </c>
      <c r="F163" s="33">
        <v>772</v>
      </c>
    </row>
    <row r="164" spans="1:6">
      <c r="A164" s="37">
        <v>162</v>
      </c>
      <c r="B164" s="84"/>
      <c r="C164" s="46" t="s">
        <v>418</v>
      </c>
      <c r="D164" s="33">
        <v>745</v>
      </c>
      <c r="E164" s="33">
        <v>40</v>
      </c>
      <c r="F164" s="33">
        <v>785</v>
      </c>
    </row>
    <row r="165" spans="1:6">
      <c r="A165" s="37">
        <v>163</v>
      </c>
      <c r="B165" s="84"/>
      <c r="C165" s="46" t="s">
        <v>419</v>
      </c>
      <c r="D165" s="33">
        <v>690</v>
      </c>
      <c r="E165" s="33">
        <v>40</v>
      </c>
      <c r="F165" s="33">
        <v>730</v>
      </c>
    </row>
    <row r="166" spans="1:6">
      <c r="A166" s="37">
        <v>164</v>
      </c>
      <c r="B166" s="84"/>
      <c r="C166" s="46" t="s">
        <v>420</v>
      </c>
      <c r="D166" s="33">
        <v>591</v>
      </c>
      <c r="E166" s="33">
        <v>40</v>
      </c>
      <c r="F166" s="33">
        <v>631</v>
      </c>
    </row>
    <row r="167" spans="1:6">
      <c r="A167" s="37">
        <v>165</v>
      </c>
      <c r="B167" s="84"/>
      <c r="C167" s="46" t="s">
        <v>421</v>
      </c>
      <c r="D167" s="33">
        <v>532</v>
      </c>
      <c r="E167" s="33">
        <v>60</v>
      </c>
      <c r="F167" s="33">
        <v>592</v>
      </c>
    </row>
    <row r="168" spans="1:6">
      <c r="A168" s="37">
        <v>166</v>
      </c>
      <c r="B168" s="84"/>
      <c r="C168" s="46" t="s">
        <v>422</v>
      </c>
      <c r="D168" s="33">
        <v>481</v>
      </c>
      <c r="E168" s="33">
        <v>40</v>
      </c>
      <c r="F168" s="33">
        <v>521</v>
      </c>
    </row>
    <row r="169" spans="1:6">
      <c r="A169" s="37">
        <v>167</v>
      </c>
      <c r="B169" s="84"/>
      <c r="C169" s="48" t="s">
        <v>423</v>
      </c>
      <c r="D169" s="33">
        <v>512</v>
      </c>
      <c r="E169" s="33">
        <v>40</v>
      </c>
      <c r="F169" s="33">
        <v>552</v>
      </c>
    </row>
    <row r="170" spans="1:6">
      <c r="A170" s="37">
        <v>168</v>
      </c>
      <c r="B170" s="84"/>
      <c r="C170" s="46" t="s">
        <v>424</v>
      </c>
      <c r="D170" s="33">
        <v>415</v>
      </c>
      <c r="E170" s="33">
        <v>40</v>
      </c>
      <c r="F170" s="33">
        <v>455</v>
      </c>
    </row>
    <row r="171" spans="1:6">
      <c r="A171" s="37">
        <v>169</v>
      </c>
      <c r="B171" s="84"/>
      <c r="C171" s="46" t="s">
        <v>425</v>
      </c>
      <c r="D171" s="33">
        <v>896</v>
      </c>
      <c r="E171" s="33">
        <v>40</v>
      </c>
      <c r="F171" s="33">
        <v>936</v>
      </c>
    </row>
    <row r="172" spans="1:6">
      <c r="A172" s="37">
        <v>170</v>
      </c>
      <c r="B172" s="84"/>
      <c r="C172" s="48" t="s">
        <v>423</v>
      </c>
      <c r="D172" s="33">
        <v>512</v>
      </c>
      <c r="E172" s="33">
        <v>40</v>
      </c>
      <c r="F172" s="33">
        <v>552</v>
      </c>
    </row>
    <row r="173" spans="1:6" ht="14.25">
      <c r="A173" s="37">
        <v>171</v>
      </c>
      <c r="B173" s="85" t="s">
        <v>426</v>
      </c>
      <c r="C173" s="54" t="s">
        <v>427</v>
      </c>
      <c r="D173" s="33">
        <v>1106</v>
      </c>
      <c r="E173" s="33">
        <v>60</v>
      </c>
      <c r="F173" s="33">
        <v>1166</v>
      </c>
    </row>
    <row r="174" spans="1:6" ht="14.25">
      <c r="A174" s="37">
        <v>172</v>
      </c>
      <c r="B174" s="85"/>
      <c r="C174" s="54" t="s">
        <v>428</v>
      </c>
      <c r="D174" s="33">
        <v>1389</v>
      </c>
      <c r="E174" s="33">
        <v>40</v>
      </c>
      <c r="F174" s="33">
        <v>1429</v>
      </c>
    </row>
    <row r="175" spans="1:6" ht="14.25">
      <c r="A175" s="37">
        <v>173</v>
      </c>
      <c r="B175" s="85"/>
      <c r="C175" s="54" t="s">
        <v>429</v>
      </c>
      <c r="D175" s="33">
        <v>1130</v>
      </c>
      <c r="E175" s="33">
        <v>40</v>
      </c>
      <c r="F175" s="33">
        <v>1170</v>
      </c>
    </row>
    <row r="176" spans="1:6">
      <c r="A176" s="37">
        <v>174</v>
      </c>
      <c r="B176" s="85"/>
      <c r="C176" s="48" t="s">
        <v>430</v>
      </c>
      <c r="D176" s="33">
        <v>1323</v>
      </c>
      <c r="E176" s="33">
        <v>40</v>
      </c>
      <c r="F176" s="33">
        <v>1363</v>
      </c>
    </row>
    <row r="177" spans="1:6" ht="14.25">
      <c r="A177" s="37">
        <v>175</v>
      </c>
      <c r="B177" s="55" t="s">
        <v>431</v>
      </c>
      <c r="C177" s="50" t="s">
        <v>431</v>
      </c>
      <c r="D177" s="33">
        <v>1148</v>
      </c>
      <c r="E177" s="33">
        <v>60</v>
      </c>
      <c r="F177" s="33">
        <v>1208</v>
      </c>
    </row>
    <row r="178" spans="1:6">
      <c r="A178" s="37">
        <v>176</v>
      </c>
      <c r="B178" s="85" t="s">
        <v>432</v>
      </c>
      <c r="C178" s="49" t="s">
        <v>433</v>
      </c>
      <c r="D178" s="33">
        <v>1190</v>
      </c>
      <c r="E178" s="33">
        <v>60</v>
      </c>
      <c r="F178" s="33">
        <v>1250</v>
      </c>
    </row>
    <row r="179" spans="1:6">
      <c r="A179" s="37">
        <v>177</v>
      </c>
      <c r="B179" s="86"/>
      <c r="C179" s="49" t="s">
        <v>434</v>
      </c>
      <c r="D179" s="33">
        <v>1172</v>
      </c>
      <c r="E179" s="33">
        <v>40</v>
      </c>
      <c r="F179" s="33">
        <v>1212</v>
      </c>
    </row>
    <row r="180" spans="1:6">
      <c r="A180" s="37">
        <v>178</v>
      </c>
      <c r="B180" s="86"/>
      <c r="C180" s="49" t="s">
        <v>435</v>
      </c>
      <c r="D180" s="33">
        <v>1121</v>
      </c>
      <c r="E180" s="33">
        <v>40</v>
      </c>
      <c r="F180" s="33">
        <v>1161</v>
      </c>
    </row>
    <row r="181" spans="1:6">
      <c r="A181" s="37">
        <v>179</v>
      </c>
      <c r="B181" s="86"/>
      <c r="C181" s="49" t="s">
        <v>436</v>
      </c>
      <c r="D181" s="33">
        <v>1405</v>
      </c>
      <c r="E181" s="33">
        <v>40</v>
      </c>
      <c r="F181" s="33">
        <v>1445</v>
      </c>
    </row>
    <row r="182" spans="1:6">
      <c r="A182" s="37">
        <v>180</v>
      </c>
      <c r="B182" s="86"/>
      <c r="C182" s="49" t="s">
        <v>437</v>
      </c>
      <c r="D182" s="33">
        <v>1525</v>
      </c>
      <c r="E182" s="33">
        <v>40</v>
      </c>
      <c r="F182" s="33">
        <v>1565</v>
      </c>
    </row>
    <row r="183" spans="1:6">
      <c r="A183" s="37">
        <v>181</v>
      </c>
      <c r="B183" s="86"/>
      <c r="C183" s="49" t="s">
        <v>438</v>
      </c>
      <c r="D183" s="33">
        <v>1270</v>
      </c>
      <c r="E183" s="33">
        <v>60</v>
      </c>
      <c r="F183" s="33">
        <v>1330</v>
      </c>
    </row>
    <row r="184" spans="1:6">
      <c r="A184" s="37">
        <v>182</v>
      </c>
      <c r="B184" s="86"/>
      <c r="C184" s="49" t="s">
        <v>439</v>
      </c>
      <c r="D184" s="33">
        <v>1498</v>
      </c>
      <c r="E184" s="33">
        <v>40</v>
      </c>
      <c r="F184" s="33">
        <v>1538</v>
      </c>
    </row>
    <row r="185" spans="1:6">
      <c r="A185" s="37">
        <v>183</v>
      </c>
      <c r="B185" s="86"/>
      <c r="C185" s="49" t="s">
        <v>440</v>
      </c>
      <c r="D185" s="33">
        <v>1222</v>
      </c>
      <c r="E185" s="33">
        <v>40</v>
      </c>
      <c r="F185" s="33">
        <v>1262</v>
      </c>
    </row>
    <row r="186" spans="1:6">
      <c r="A186" s="37">
        <v>184</v>
      </c>
      <c r="B186" s="86"/>
      <c r="C186" s="48" t="s">
        <v>441</v>
      </c>
      <c r="D186" s="33">
        <v>1540</v>
      </c>
      <c r="E186" s="33">
        <v>40</v>
      </c>
      <c r="F186" s="33">
        <v>1580</v>
      </c>
    </row>
    <row r="187" spans="1:6">
      <c r="A187" s="37">
        <v>185</v>
      </c>
      <c r="B187" s="86"/>
      <c r="C187" s="50" t="s">
        <v>442</v>
      </c>
      <c r="D187" s="33">
        <v>1306</v>
      </c>
      <c r="E187" s="33">
        <v>40</v>
      </c>
      <c r="F187" s="33">
        <v>1346</v>
      </c>
    </row>
    <row r="188" spans="1:6">
      <c r="A188" s="37">
        <v>186</v>
      </c>
      <c r="B188" s="86"/>
      <c r="C188" s="48" t="s">
        <v>443</v>
      </c>
      <c r="D188" s="33">
        <v>1454</v>
      </c>
      <c r="E188" s="33">
        <v>40</v>
      </c>
      <c r="F188" s="33">
        <v>1494</v>
      </c>
    </row>
    <row r="189" spans="1:6">
      <c r="A189" s="37">
        <v>187</v>
      </c>
      <c r="B189" s="86"/>
      <c r="C189" s="49" t="s">
        <v>444</v>
      </c>
      <c r="D189" s="33">
        <v>1467</v>
      </c>
      <c r="E189" s="33">
        <v>40</v>
      </c>
      <c r="F189" s="33">
        <v>1507</v>
      </c>
    </row>
    <row r="190" spans="1:6">
      <c r="A190" s="37">
        <v>188</v>
      </c>
      <c r="B190" s="86"/>
      <c r="C190" s="49" t="s">
        <v>445</v>
      </c>
      <c r="D190" s="33">
        <v>1547</v>
      </c>
      <c r="E190" s="33">
        <v>40</v>
      </c>
      <c r="F190" s="33">
        <v>1587</v>
      </c>
    </row>
    <row r="191" spans="1:6">
      <c r="A191" s="37">
        <v>189</v>
      </c>
      <c r="B191" s="86"/>
      <c r="C191" s="46" t="s">
        <v>446</v>
      </c>
      <c r="D191" s="33">
        <v>1304</v>
      </c>
      <c r="E191" s="33">
        <v>40</v>
      </c>
      <c r="F191" s="33">
        <v>1344</v>
      </c>
    </row>
    <row r="192" spans="1:6">
      <c r="A192" s="37">
        <v>190</v>
      </c>
      <c r="B192" s="86"/>
      <c r="C192" s="50" t="s">
        <v>447</v>
      </c>
      <c r="D192" s="33">
        <v>1497</v>
      </c>
      <c r="E192" s="33">
        <v>40</v>
      </c>
      <c r="F192" s="33">
        <v>1537</v>
      </c>
    </row>
    <row r="193" spans="1:6">
      <c r="A193" s="37">
        <v>191</v>
      </c>
      <c r="B193" s="84" t="s">
        <v>448</v>
      </c>
      <c r="C193" s="48" t="s">
        <v>449</v>
      </c>
      <c r="D193" s="33">
        <v>1206</v>
      </c>
      <c r="E193" s="33">
        <v>60</v>
      </c>
      <c r="F193" s="33">
        <v>1266</v>
      </c>
    </row>
    <row r="194" spans="1:6">
      <c r="A194" s="37">
        <v>192</v>
      </c>
      <c r="B194" s="84"/>
      <c r="C194" s="48" t="s">
        <v>450</v>
      </c>
      <c r="D194" s="33">
        <v>1270</v>
      </c>
      <c r="E194" s="33">
        <v>40</v>
      </c>
      <c r="F194" s="33">
        <v>1310</v>
      </c>
    </row>
    <row r="195" spans="1:6">
      <c r="A195" s="37">
        <v>193</v>
      </c>
      <c r="B195" s="84"/>
      <c r="C195" s="48" t="s">
        <v>451</v>
      </c>
      <c r="D195" s="33">
        <v>1211</v>
      </c>
      <c r="E195" s="33">
        <v>40</v>
      </c>
      <c r="F195" s="33">
        <v>1251</v>
      </c>
    </row>
    <row r="196" spans="1:6">
      <c r="A196" s="37">
        <v>194</v>
      </c>
      <c r="B196" s="84"/>
      <c r="C196" s="48" t="s">
        <v>452</v>
      </c>
      <c r="D196" s="33">
        <v>1278</v>
      </c>
      <c r="E196" s="33">
        <v>40</v>
      </c>
      <c r="F196" s="33">
        <v>1318</v>
      </c>
    </row>
    <row r="197" spans="1:6">
      <c r="A197" s="37">
        <v>195</v>
      </c>
      <c r="B197" s="84"/>
      <c r="C197" s="48" t="s">
        <v>453</v>
      </c>
      <c r="D197" s="33">
        <v>1407</v>
      </c>
      <c r="E197" s="33">
        <v>40</v>
      </c>
      <c r="F197" s="33">
        <v>1447</v>
      </c>
    </row>
    <row r="198" spans="1:6" ht="14.25">
      <c r="A198" s="37">
        <v>196</v>
      </c>
      <c r="B198" s="55" t="s">
        <v>454</v>
      </c>
      <c r="C198" s="48" t="s">
        <v>454</v>
      </c>
      <c r="D198" s="33">
        <v>1853</v>
      </c>
      <c r="E198" s="33">
        <v>60</v>
      </c>
      <c r="F198" s="33">
        <v>1913</v>
      </c>
    </row>
    <row r="199" spans="1:6">
      <c r="A199" s="37">
        <v>197</v>
      </c>
      <c r="B199" s="56"/>
      <c r="C199" s="57" t="s">
        <v>455</v>
      </c>
      <c r="D199" s="33">
        <v>536</v>
      </c>
      <c r="E199" s="33">
        <v>40</v>
      </c>
      <c r="F199" s="33">
        <v>576</v>
      </c>
    </row>
    <row r="200" spans="1:6">
      <c r="A200" s="37">
        <v>198</v>
      </c>
      <c r="B200" s="56"/>
      <c r="C200" s="57" t="s">
        <v>456</v>
      </c>
      <c r="D200" s="33">
        <v>892</v>
      </c>
      <c r="E200" s="33">
        <v>40</v>
      </c>
      <c r="F200" s="33">
        <v>932</v>
      </c>
    </row>
    <row r="201" spans="1:6">
      <c r="A201" s="37">
        <v>199</v>
      </c>
      <c r="B201" s="56"/>
      <c r="C201" s="57" t="s">
        <v>457</v>
      </c>
      <c r="D201" s="33">
        <v>1075</v>
      </c>
      <c r="E201" s="33">
        <v>40</v>
      </c>
      <c r="F201" s="33">
        <v>1115</v>
      </c>
    </row>
    <row r="202" spans="1:6">
      <c r="A202" s="37">
        <v>200</v>
      </c>
      <c r="B202" s="56"/>
      <c r="C202" s="57" t="s">
        <v>458</v>
      </c>
      <c r="D202" s="33">
        <v>1269</v>
      </c>
      <c r="E202" s="33">
        <v>40</v>
      </c>
      <c r="F202" s="33">
        <v>1309</v>
      </c>
    </row>
    <row r="203" spans="1:6">
      <c r="A203" s="37">
        <v>201</v>
      </c>
      <c r="B203" s="56"/>
      <c r="C203" s="57" t="s">
        <v>459</v>
      </c>
      <c r="D203" s="33">
        <v>1083</v>
      </c>
      <c r="E203" s="33">
        <v>40</v>
      </c>
      <c r="F203" s="33">
        <v>1123</v>
      </c>
    </row>
    <row r="204" spans="1:6">
      <c r="A204" s="37">
        <v>202</v>
      </c>
      <c r="B204" s="56"/>
      <c r="C204" s="57" t="s">
        <v>460</v>
      </c>
      <c r="D204" s="33">
        <v>1673</v>
      </c>
      <c r="E204" s="33">
        <v>40</v>
      </c>
      <c r="F204" s="33">
        <v>1713</v>
      </c>
    </row>
    <row r="205" spans="1:6">
      <c r="A205" s="37">
        <v>203</v>
      </c>
      <c r="B205" s="56"/>
      <c r="C205" s="57" t="s">
        <v>461</v>
      </c>
      <c r="D205" s="33">
        <v>1319</v>
      </c>
      <c r="E205" s="33">
        <v>40</v>
      </c>
      <c r="F205" s="33">
        <v>1359</v>
      </c>
    </row>
    <row r="206" spans="1:6">
      <c r="A206" s="37">
        <v>204</v>
      </c>
      <c r="B206" s="56"/>
      <c r="C206" s="57" t="s">
        <v>462</v>
      </c>
      <c r="D206" s="33">
        <v>2013</v>
      </c>
      <c r="E206" s="33">
        <v>40</v>
      </c>
      <c r="F206" s="33">
        <v>2053</v>
      </c>
    </row>
    <row r="207" spans="1:6" ht="14.25">
      <c r="A207" s="37">
        <v>205</v>
      </c>
      <c r="B207" s="56"/>
      <c r="C207" s="58" t="s">
        <v>463</v>
      </c>
      <c r="D207" s="33">
        <v>1751</v>
      </c>
      <c r="E207" s="33">
        <v>40</v>
      </c>
      <c r="F207" s="33">
        <v>1791</v>
      </c>
    </row>
    <row r="208" spans="1:6" ht="14.25">
      <c r="A208" s="37">
        <v>206</v>
      </c>
      <c r="B208" s="56"/>
      <c r="C208" s="58" t="s">
        <v>464</v>
      </c>
      <c r="D208" s="33">
        <v>1741</v>
      </c>
      <c r="E208" s="33">
        <v>40</v>
      </c>
      <c r="F208" s="33">
        <v>1781</v>
      </c>
    </row>
    <row r="209" spans="1:6" ht="14.25">
      <c r="A209" s="37">
        <v>207</v>
      </c>
      <c r="B209" s="56"/>
      <c r="C209" s="58" t="s">
        <v>465</v>
      </c>
      <c r="D209" s="33">
        <v>1875</v>
      </c>
      <c r="E209" s="33">
        <v>40</v>
      </c>
      <c r="F209" s="33">
        <v>1915</v>
      </c>
    </row>
    <row r="210" spans="1:6" ht="14.25">
      <c r="A210" s="37">
        <v>208</v>
      </c>
      <c r="B210" s="56"/>
      <c r="C210" s="58" t="s">
        <v>466</v>
      </c>
      <c r="D210" s="33">
        <v>1528</v>
      </c>
      <c r="E210" s="33">
        <v>40</v>
      </c>
      <c r="F210" s="33">
        <v>1568</v>
      </c>
    </row>
    <row r="211" spans="1:6" ht="14.25">
      <c r="A211" s="37">
        <v>209</v>
      </c>
      <c r="B211" s="56"/>
      <c r="C211" s="58" t="s">
        <v>467</v>
      </c>
      <c r="D211" s="33">
        <v>1591</v>
      </c>
      <c r="E211" s="33">
        <v>40</v>
      </c>
      <c r="F211" s="33">
        <v>1631</v>
      </c>
    </row>
    <row r="212" spans="1:6" ht="14.25">
      <c r="A212" s="37">
        <v>210</v>
      </c>
      <c r="B212" s="56"/>
      <c r="C212" s="58" t="s">
        <v>468</v>
      </c>
      <c r="D212" s="33">
        <v>2192</v>
      </c>
      <c r="E212" s="33">
        <v>40</v>
      </c>
      <c r="F212" s="33">
        <v>2232</v>
      </c>
    </row>
    <row r="213" spans="1:6" ht="14.25">
      <c r="A213" s="37">
        <v>211</v>
      </c>
      <c r="B213" s="56"/>
      <c r="C213" s="58" t="s">
        <v>102</v>
      </c>
      <c r="D213" s="33">
        <v>2149</v>
      </c>
      <c r="E213" s="33">
        <v>40</v>
      </c>
      <c r="F213" s="33">
        <v>2189</v>
      </c>
    </row>
    <row r="214" spans="1:6" ht="14.25">
      <c r="A214" s="37">
        <v>212</v>
      </c>
      <c r="B214" s="56"/>
      <c r="C214" s="58" t="s">
        <v>469</v>
      </c>
      <c r="D214" s="33">
        <v>2039</v>
      </c>
      <c r="E214" s="33">
        <v>40</v>
      </c>
      <c r="F214" s="33">
        <v>2079</v>
      </c>
    </row>
    <row r="215" spans="1:6" ht="14.25">
      <c r="A215" s="37">
        <v>213</v>
      </c>
      <c r="B215" s="56"/>
      <c r="C215" s="58" t="s">
        <v>470</v>
      </c>
      <c r="D215" s="33">
        <v>2208</v>
      </c>
      <c r="E215" s="33">
        <v>40</v>
      </c>
      <c r="F215" s="33">
        <v>2248</v>
      </c>
    </row>
    <row r="216" spans="1:6" ht="14.25">
      <c r="A216" s="37">
        <v>214</v>
      </c>
      <c r="B216" s="56"/>
      <c r="C216" s="58" t="s">
        <v>471</v>
      </c>
      <c r="D216" s="33">
        <v>2067</v>
      </c>
      <c r="E216" s="33">
        <v>40</v>
      </c>
      <c r="F216" s="33">
        <v>2107</v>
      </c>
    </row>
    <row r="217" spans="1:6" ht="14.25">
      <c r="A217" s="37">
        <v>215</v>
      </c>
      <c r="B217" s="56"/>
      <c r="C217" s="58" t="s">
        <v>472</v>
      </c>
      <c r="D217" s="33">
        <v>1385</v>
      </c>
      <c r="E217" s="33">
        <v>40</v>
      </c>
      <c r="F217" s="33">
        <v>1425</v>
      </c>
    </row>
    <row r="218" spans="1:6">
      <c r="A218" s="37">
        <v>216</v>
      </c>
      <c r="B218" s="56"/>
      <c r="C218" s="59" t="s">
        <v>473</v>
      </c>
      <c r="D218" s="33">
        <v>1490</v>
      </c>
      <c r="E218" s="33">
        <v>40</v>
      </c>
      <c r="F218" s="33">
        <v>1530</v>
      </c>
    </row>
    <row r="219" spans="1:6">
      <c r="A219" s="37">
        <v>217</v>
      </c>
      <c r="B219" s="56"/>
      <c r="C219" s="59" t="s">
        <v>474</v>
      </c>
      <c r="D219" s="33">
        <v>2094</v>
      </c>
      <c r="E219" s="33">
        <v>40</v>
      </c>
      <c r="F219" s="33">
        <v>2134</v>
      </c>
    </row>
    <row r="220" spans="1:6">
      <c r="A220" s="37">
        <v>218</v>
      </c>
      <c r="B220" s="56"/>
      <c r="C220" s="59" t="s">
        <v>475</v>
      </c>
      <c r="D220" s="33">
        <v>2458</v>
      </c>
      <c r="E220" s="33">
        <v>40</v>
      </c>
      <c r="F220" s="33">
        <v>2498</v>
      </c>
    </row>
    <row r="221" spans="1:6">
      <c r="A221" s="37">
        <v>219</v>
      </c>
      <c r="B221" s="56"/>
      <c r="C221" s="59" t="s">
        <v>476</v>
      </c>
      <c r="D221" s="33">
        <v>2235</v>
      </c>
      <c r="E221" s="33">
        <v>40</v>
      </c>
      <c r="F221" s="33">
        <v>2275</v>
      </c>
    </row>
    <row r="222" spans="1:6">
      <c r="A222" s="37">
        <v>220</v>
      </c>
      <c r="B222" s="56"/>
      <c r="C222" s="59" t="s">
        <v>477</v>
      </c>
      <c r="D222" s="33">
        <v>1985</v>
      </c>
      <c r="E222" s="33">
        <v>40</v>
      </c>
      <c r="F222" s="33">
        <v>2025</v>
      </c>
    </row>
    <row r="223" spans="1:6" ht="14.25">
      <c r="A223" s="37">
        <v>221</v>
      </c>
      <c r="B223" s="60" t="s">
        <v>478</v>
      </c>
      <c r="C223" s="55" t="s">
        <v>479</v>
      </c>
      <c r="D223" s="33">
        <v>1061</v>
      </c>
      <c r="E223" s="33">
        <v>40</v>
      </c>
      <c r="F223" s="33">
        <v>1101</v>
      </c>
    </row>
    <row r="224" spans="1:6" ht="14.25">
      <c r="A224" s="37">
        <v>222</v>
      </c>
      <c r="B224" s="60" t="s">
        <v>480</v>
      </c>
      <c r="C224" s="55" t="s">
        <v>481</v>
      </c>
      <c r="D224" s="33">
        <v>2255</v>
      </c>
      <c r="E224" s="33">
        <v>40</v>
      </c>
      <c r="F224" s="33">
        <v>2295</v>
      </c>
    </row>
    <row r="225" spans="1:6">
      <c r="A225" s="37">
        <v>223</v>
      </c>
      <c r="B225" s="56" t="s">
        <v>482</v>
      </c>
      <c r="C225" s="59" t="s">
        <v>483</v>
      </c>
      <c r="D225" s="33">
        <v>1497</v>
      </c>
      <c r="E225" s="33">
        <v>40</v>
      </c>
      <c r="F225" s="33">
        <v>1537</v>
      </c>
    </row>
    <row r="226" spans="1:6" ht="14.25">
      <c r="A226" s="37">
        <v>224</v>
      </c>
      <c r="B226" s="60" t="s">
        <v>480</v>
      </c>
      <c r="C226" s="55" t="s">
        <v>484</v>
      </c>
      <c r="D226" s="33">
        <v>2124</v>
      </c>
      <c r="E226" s="33">
        <v>60</v>
      </c>
      <c r="F226" s="33">
        <v>2184</v>
      </c>
    </row>
  </sheetData>
  <mergeCells count="17">
    <mergeCell ref="A1:F1"/>
    <mergeCell ref="B80:B88"/>
    <mergeCell ref="B89:B103"/>
    <mergeCell ref="B104:B114"/>
    <mergeCell ref="B115:B128"/>
    <mergeCell ref="B3:B19"/>
    <mergeCell ref="B21:B31"/>
    <mergeCell ref="B32:B35"/>
    <mergeCell ref="B36:B46"/>
    <mergeCell ref="B47:B64"/>
    <mergeCell ref="B65:B79"/>
    <mergeCell ref="B161:B172"/>
    <mergeCell ref="B173:B176"/>
    <mergeCell ref="B178:B192"/>
    <mergeCell ref="B193:B197"/>
    <mergeCell ref="B129:B142"/>
    <mergeCell ref="B143:B160"/>
  </mergeCells>
  <phoneticPr fontId="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D4"/>
  <sheetViews>
    <sheetView workbookViewId="0">
      <selection activeCell="B1" sqref="B1"/>
    </sheetView>
  </sheetViews>
  <sheetFormatPr defaultRowHeight="13.5"/>
  <cols>
    <col min="2" max="2" width="22.5" customWidth="1"/>
    <col min="3" max="3" width="33.375" customWidth="1"/>
    <col min="4" max="4" width="18" customWidth="1"/>
  </cols>
  <sheetData>
    <row r="1" spans="1:4">
      <c r="A1" s="64" t="s">
        <v>486</v>
      </c>
      <c r="B1" s="64" t="s">
        <v>488</v>
      </c>
      <c r="C1" s="64" t="s">
        <v>490</v>
      </c>
      <c r="D1" s="64" t="s">
        <v>491</v>
      </c>
    </row>
    <row r="2" spans="1:4" ht="37.5" customHeight="1">
      <c r="A2" t="s">
        <v>487</v>
      </c>
      <c r="B2" t="s">
        <v>489</v>
      </c>
      <c r="C2" t="s">
        <v>490</v>
      </c>
      <c r="D2" t="s">
        <v>492</v>
      </c>
    </row>
    <row r="3" spans="1:4" ht="46.5" customHeight="1">
      <c r="A3" t="s">
        <v>496</v>
      </c>
      <c r="B3" t="s">
        <v>499</v>
      </c>
      <c r="C3" t="s">
        <v>490</v>
      </c>
      <c r="D3" t="s">
        <v>498</v>
      </c>
    </row>
    <row r="4" spans="1:4">
      <c r="A4" t="s">
        <v>497</v>
      </c>
      <c r="C4" t="s">
        <v>490</v>
      </c>
    </row>
  </sheetData>
  <phoneticPr fontId="2" type="noConversion"/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C5"/>
  <sheetViews>
    <sheetView workbookViewId="0">
      <selection activeCell="C2" sqref="C2"/>
    </sheetView>
  </sheetViews>
  <sheetFormatPr defaultRowHeight="13.5"/>
  <cols>
    <col min="1" max="1" width="11.25" customWidth="1"/>
    <col min="2" max="2" width="31.125" customWidth="1"/>
    <col min="3" max="3" width="18.625" customWidth="1"/>
  </cols>
  <sheetData>
    <row r="1" spans="1:3" ht="29.25" thickBot="1">
      <c r="A1" s="65" t="s">
        <v>500</v>
      </c>
      <c r="B1" s="66" t="s">
        <v>501</v>
      </c>
      <c r="C1" s="66" t="s">
        <v>502</v>
      </c>
    </row>
    <row r="2" spans="1:3" ht="15" thickBot="1">
      <c r="A2" s="67">
        <v>1</v>
      </c>
      <c r="B2" s="68" t="s">
        <v>503</v>
      </c>
      <c r="C2" s="69">
        <v>0.83</v>
      </c>
    </row>
    <row r="3" spans="1:3" ht="15" thickBot="1">
      <c r="A3" s="67">
        <v>2</v>
      </c>
      <c r="B3" s="70" t="s">
        <v>504</v>
      </c>
      <c r="C3" s="68">
        <v>0.82</v>
      </c>
    </row>
    <row r="4" spans="1:3" ht="15" thickBot="1">
      <c r="A4" s="67">
        <v>3</v>
      </c>
      <c r="B4" s="70" t="s">
        <v>505</v>
      </c>
      <c r="C4" s="68">
        <v>0.81</v>
      </c>
    </row>
    <row r="5" spans="1:3" ht="15" thickBot="1">
      <c r="A5" s="67">
        <v>4</v>
      </c>
      <c r="B5" s="70" t="s">
        <v>506</v>
      </c>
      <c r="C5" s="68">
        <v>0.8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2015年</vt:lpstr>
      <vt:lpstr>各地运量</vt:lpstr>
      <vt:lpstr>运算表1</vt:lpstr>
      <vt:lpstr>运算表2</vt:lpstr>
      <vt:lpstr>运算表3</vt:lpstr>
      <vt:lpstr>2016年</vt:lpstr>
      <vt:lpstr>Sheet1</vt:lpstr>
      <vt:lpstr>Sheet2</vt:lpstr>
      <vt:lpstr>价格表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2016-08-21T04:43:52Z</dcterms:modified>
</cp:coreProperties>
</file>