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edwardcr_qut_edu_au/Documents/Research/_website/edwchris.github.io/blog/posts/RaceTimePrediction/data/"/>
    </mc:Choice>
  </mc:AlternateContent>
  <xr:revisionPtr revIDLastSave="1" documentId="8_{2F08EAEC-4FFA-42EC-94CE-55A5720A8758}" xr6:coauthVersionLast="47" xr6:coauthVersionMax="47" xr10:uidLastSave="{6A049222-BA87-463F-9E7C-1B30BFB44865}"/>
  <bookViews>
    <workbookView xWindow="5990" yWindow="0" windowWidth="28920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2" i="1"/>
  <c r="E10" i="1"/>
  <c r="O2" i="1"/>
  <c r="E2" i="1"/>
  <c r="R2" i="1" s="1"/>
  <c r="O3" i="1"/>
  <c r="E3" i="1"/>
  <c r="R3" i="1" s="1"/>
  <c r="O4" i="1"/>
  <c r="E4" i="1"/>
  <c r="R4" i="1" s="1"/>
  <c r="O5" i="1"/>
  <c r="E5" i="1"/>
  <c r="R5" i="1" s="1"/>
  <c r="O6" i="1"/>
  <c r="E6" i="1"/>
  <c r="R6" i="1" s="1"/>
  <c r="O7" i="1"/>
  <c r="E7" i="1"/>
  <c r="F7" i="1" s="1"/>
  <c r="O8" i="1"/>
  <c r="E8" i="1"/>
  <c r="F8" i="1" s="1"/>
  <c r="O9" i="1"/>
  <c r="E9" i="1"/>
  <c r="R9" i="1" s="1"/>
  <c r="O10" i="1"/>
  <c r="O11" i="1"/>
  <c r="R10" i="1"/>
  <c r="E11" i="1"/>
  <c r="R11" i="1" s="1"/>
  <c r="O12" i="1"/>
  <c r="E12" i="1"/>
  <c r="R12" i="1" s="1"/>
  <c r="O13" i="1"/>
  <c r="E13" i="1"/>
  <c r="R13" i="1" s="1"/>
  <c r="F10" i="1" l="1"/>
  <c r="S10" i="1" s="1"/>
  <c r="T10" i="1" s="1"/>
  <c r="W10" i="1" s="1"/>
  <c r="R8" i="1"/>
  <c r="S8" i="1" s="1"/>
  <c r="T8" i="1" s="1"/>
  <c r="W8" i="1" s="1"/>
  <c r="F4" i="1"/>
  <c r="S4" i="1" s="1"/>
  <c r="T4" i="1" s="1"/>
  <c r="W4" i="1" s="1"/>
  <c r="F9" i="1"/>
  <c r="S9" i="1" s="1"/>
  <c r="T9" i="1" s="1"/>
  <c r="W9" i="1" s="1"/>
  <c r="F3" i="1"/>
  <c r="S3" i="1" s="1"/>
  <c r="T3" i="1" s="1"/>
  <c r="W3" i="1" s="1"/>
  <c r="F2" i="1"/>
  <c r="S2" i="1" s="1"/>
  <c r="F6" i="1"/>
  <c r="S6" i="1" s="1"/>
  <c r="T6" i="1" s="1"/>
  <c r="W6" i="1" s="1"/>
  <c r="F5" i="1"/>
  <c r="S5" i="1" s="1"/>
  <c r="T5" i="1" s="1"/>
  <c r="W5" i="1" s="1"/>
  <c r="R7" i="1"/>
  <c r="S7" i="1" s="1"/>
  <c r="T7" i="1" s="1"/>
  <c r="W7" i="1" s="1"/>
  <c r="F11" i="1"/>
  <c r="S11" i="1" s="1"/>
  <c r="T11" i="1" s="1"/>
  <c r="W11" i="1" s="1"/>
  <c r="F12" i="1"/>
  <c r="S12" i="1" s="1"/>
  <c r="T12" i="1" s="1"/>
  <c r="W12" i="1" s="1"/>
  <c r="F13" i="1"/>
  <c r="S13" i="1" s="1"/>
  <c r="T13" i="1" s="1"/>
  <c r="W13" i="1" s="1"/>
  <c r="T2" i="1" l="1"/>
  <c r="W2" i="1" s="1"/>
</calcChain>
</file>

<file path=xl/sharedStrings.xml><?xml version="1.0" encoding="utf-8"?>
<sst xmlns="http://schemas.openxmlformats.org/spreadsheetml/2006/main" count="48" uniqueCount="32">
  <si>
    <t>Race</t>
  </si>
  <si>
    <t>Year</t>
  </si>
  <si>
    <t>Gold Coast</t>
  </si>
  <si>
    <t>Total_Dist</t>
  </si>
  <si>
    <t>Avg_Dist_week_K</t>
  </si>
  <si>
    <t>T1</t>
  </si>
  <si>
    <t>T2</t>
  </si>
  <si>
    <t>T3</t>
  </si>
  <si>
    <t>T4</t>
  </si>
  <si>
    <t>T5</t>
  </si>
  <si>
    <t>T6</t>
  </si>
  <si>
    <t>T7</t>
  </si>
  <si>
    <t>T8</t>
  </si>
  <si>
    <t>Total</t>
  </si>
  <si>
    <t>Hours</t>
  </si>
  <si>
    <t>Minutes</t>
  </si>
  <si>
    <t>Pace</t>
  </si>
  <si>
    <t>Tanda</t>
  </si>
  <si>
    <t>Sydney</t>
  </si>
  <si>
    <t>Predicted_Time</t>
  </si>
  <si>
    <t>Time</t>
  </si>
  <si>
    <t>New York City</t>
  </si>
  <si>
    <t>Date</t>
  </si>
  <si>
    <t>Over</t>
  </si>
  <si>
    <t>Under</t>
  </si>
  <si>
    <t>Difference</t>
  </si>
  <si>
    <t>Caberra</t>
  </si>
  <si>
    <t>Boston</t>
  </si>
  <si>
    <t>Melbourne</t>
  </si>
  <si>
    <t>Over_Under_Tanda</t>
  </si>
  <si>
    <t>Runs_32km</t>
  </si>
  <si>
    <t>FinishTime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</si>
</sst>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h]:mm"/>
    <numFmt numFmtId="166" formatCode="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workbookViewId="0">
      <selection activeCell="U1" sqref="U1"/>
    </sheetView>
  </sheetViews>
  <sheetFormatPr defaultRowHeight="14.5" x14ac:dyDescent="0.35"/>
  <cols>
    <col min="1" max="1" width="11.81640625" customWidth="1"/>
    <col min="2" max="2" width="14.26953125" customWidth="1"/>
    <col min="3" max="3" width="9.54296875" customWidth="1"/>
    <col min="4" max="4" width="13.6328125" customWidth="1"/>
    <col min="5" max="5" width="13.7265625" customWidth="1"/>
    <col min="6" max="6" width="17.453125" customWidth="1"/>
    <col min="7" max="7" width="10.453125" style="1" customWidth="1"/>
    <col min="8" max="8" width="9.453125" bestFit="1" customWidth="1"/>
    <col min="15" max="15" width="11.54296875" customWidth="1"/>
    <col min="16" max="16" width="11.7265625" customWidth="1"/>
    <col min="17" max="17" width="10.81640625" customWidth="1"/>
    <col min="18" max="18" width="13.81640625" customWidth="1"/>
    <col min="19" max="19" width="13" customWidth="1"/>
    <col min="20" max="20" width="13.08984375" customWidth="1"/>
    <col min="21" max="22" width="13.1796875" customWidth="1"/>
    <col min="23" max="23" width="11.26953125" customWidth="1"/>
    <col min="24" max="24" width="17.54296875" customWidth="1"/>
  </cols>
  <sheetData>
    <row r="1" spans="1:25" x14ac:dyDescent="0.35">
      <c r="A1" t="s">
        <v>22</v>
      </c>
      <c r="B1" t="s">
        <v>0</v>
      </c>
      <c r="C1" t="s">
        <v>1</v>
      </c>
      <c r="D1" t="s">
        <v>30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31</v>
      </c>
      <c r="V1" t="s">
        <v>20</v>
      </c>
      <c r="W1" t="s">
        <v>25</v>
      </c>
      <c r="X1" t="s">
        <v>29</v>
      </c>
    </row>
    <row r="2" spans="1:25" x14ac:dyDescent="0.35">
      <c r="A2" s="6">
        <v>41826</v>
      </c>
      <c r="B2" t="s">
        <v>2</v>
      </c>
      <c r="C2">
        <v>2014</v>
      </c>
      <c r="D2">
        <v>2</v>
      </c>
      <c r="E2">
        <f>57.37+57.01+89.92+105.28+95.19+90.19+73.16+84.88</f>
        <v>653</v>
      </c>
      <c r="F2">
        <f>E2/8</f>
        <v>81.625</v>
      </c>
      <c r="G2" s="3">
        <v>0.19583333333333333</v>
      </c>
      <c r="H2" s="3">
        <v>0.19027777777777777</v>
      </c>
      <c r="I2" s="3">
        <v>0.29305555555555557</v>
      </c>
      <c r="J2" s="3">
        <v>0.36180555555555555</v>
      </c>
      <c r="K2" s="3">
        <v>0.33333333333333331</v>
      </c>
      <c r="L2" s="3">
        <v>0.31666666666666665</v>
      </c>
      <c r="M2" s="3">
        <v>0.2590277777777778</v>
      </c>
      <c r="N2" s="3">
        <v>0.29930555555555555</v>
      </c>
      <c r="O2" s="4">
        <f t="shared" ref="O2:O13" si="0">SUM(G2:N2)</f>
        <v>2.2493055555555554</v>
      </c>
      <c r="P2" s="5">
        <v>53</v>
      </c>
      <c r="Q2" s="5">
        <v>59</v>
      </c>
      <c r="R2" s="5">
        <f t="shared" ref="R2:R8" si="1">((P2*3600)+(Q2*60))/E2</f>
        <v>297.61102603369068</v>
      </c>
      <c r="S2" s="5">
        <f>17.1 + 140 * EXP(-0.0053 * F2) + 0.55 * R2</f>
        <v>271.61972439576635</v>
      </c>
      <c r="T2" s="5" t="str">
        <f>TEXT((S2 * 42.195)/86400, "hh:mm:ss")</f>
        <v>03:11:01</v>
      </c>
      <c r="U2" s="1">
        <v>0.13040509259259259</v>
      </c>
      <c r="V2" s="1" t="str">
        <f t="shared" ref="V2:V13" si="2">TEXT(U2, "hh:mm:ss")</f>
        <v>03:07:47</v>
      </c>
      <c r="W2" s="5" t="str">
        <f t="shared" ref="W2:W13" si="3">TEXT(ABS(T2 - U2), "mm:ss")</f>
        <v>03:14</v>
      </c>
      <c r="X2" s="5" t="s">
        <v>24</v>
      </c>
      <c r="Y2" s="5"/>
    </row>
    <row r="3" spans="1:25" x14ac:dyDescent="0.35">
      <c r="A3" s="6">
        <v>41924</v>
      </c>
      <c r="B3" t="s">
        <v>28</v>
      </c>
      <c r="C3">
        <v>2014</v>
      </c>
      <c r="D3">
        <v>2</v>
      </c>
      <c r="E3">
        <f>46.88+46.79+105.2+100.05+69.69+58.28+97.07+86.27</f>
        <v>610.23</v>
      </c>
      <c r="F3">
        <f>E3/8</f>
        <v>76.278750000000002</v>
      </c>
      <c r="G3" s="1">
        <v>0.14583333333333334</v>
      </c>
      <c r="H3" s="2">
        <v>0.15416666666666667</v>
      </c>
      <c r="I3" s="2">
        <v>0.35833333333333334</v>
      </c>
      <c r="J3" s="2">
        <v>0.35486111111111113</v>
      </c>
      <c r="K3" s="2">
        <v>0.25138888888888888</v>
      </c>
      <c r="L3" s="2">
        <v>0.19583333333333333</v>
      </c>
      <c r="M3" s="2">
        <v>0.3347222222222222</v>
      </c>
      <c r="N3" s="2">
        <v>0.30069444444444443</v>
      </c>
      <c r="O3" s="4">
        <f t="shared" si="0"/>
        <v>2.0958333333333332</v>
      </c>
      <c r="P3" s="5">
        <v>50</v>
      </c>
      <c r="Q3" s="5">
        <v>18</v>
      </c>
      <c r="R3" s="5">
        <f t="shared" si="1"/>
        <v>296.74057322648838</v>
      </c>
      <c r="S3" s="5">
        <f>17.1 + 140 * EXP(-0.0053 * F3) + 0.55 * R3</f>
        <v>273.75156955719945</v>
      </c>
      <c r="T3" s="5" t="str">
        <f>TEXT((S3 * 42.195)/86400, "hh:mm:ss")</f>
        <v>03:12:31</v>
      </c>
      <c r="U3" s="1">
        <v>0.15145833333333333</v>
      </c>
      <c r="V3" s="1" t="str">
        <f t="shared" si="2"/>
        <v>03:38:06</v>
      </c>
      <c r="W3" s="5" t="str">
        <f t="shared" si="3"/>
        <v>25:35</v>
      </c>
      <c r="X3" t="s">
        <v>23</v>
      </c>
    </row>
    <row r="4" spans="1:25" x14ac:dyDescent="0.35">
      <c r="A4" s="6">
        <v>42114</v>
      </c>
      <c r="B4" t="s">
        <v>27</v>
      </c>
      <c r="C4">
        <v>2015</v>
      </c>
      <c r="D4">
        <v>3</v>
      </c>
      <c r="E4">
        <f>64.81+47.29+88.91+77.63+80.94+74.82+94.52+77.9</f>
        <v>606.81999999999994</v>
      </c>
      <c r="F4">
        <f>E4/8</f>
        <v>75.852499999999992</v>
      </c>
      <c r="G4" s="1">
        <v>0.21041666666666667</v>
      </c>
      <c r="H4" s="2">
        <v>0.16041666666666668</v>
      </c>
      <c r="I4" s="2">
        <v>0.28819444444444442</v>
      </c>
      <c r="J4" s="2">
        <v>0.26111111111111113</v>
      </c>
      <c r="K4" s="2">
        <v>0.28402777777777777</v>
      </c>
      <c r="L4" s="2">
        <v>0.27013888888888887</v>
      </c>
      <c r="M4" s="2">
        <v>0.33124999999999999</v>
      </c>
      <c r="N4" s="2">
        <v>0.25763888888888886</v>
      </c>
      <c r="O4" s="4">
        <f t="shared" si="0"/>
        <v>2.0631944444444446</v>
      </c>
      <c r="P4" s="5">
        <v>49</v>
      </c>
      <c r="Q4" s="5">
        <v>31</v>
      </c>
      <c r="R4" s="5">
        <f t="shared" si="1"/>
        <v>293.76091757028445</v>
      </c>
      <c r="S4" s="5">
        <f t="shared" ref="S4:S13" si="4">17.1 + 140 * EXP(-0.0053 * F4) + 0.55 * R4</f>
        <v>272.32409983009654</v>
      </c>
      <c r="T4" s="5" t="str">
        <f t="shared" ref="T4:T13" si="5">TEXT((S4 * 42.195)/86400, "hh:mm:ss")</f>
        <v>03:11:31</v>
      </c>
      <c r="U4" s="2">
        <v>0.12847222222222221</v>
      </c>
      <c r="V4" s="1" t="str">
        <f t="shared" si="2"/>
        <v>03:05:00</v>
      </c>
      <c r="W4" s="5" t="str">
        <f t="shared" si="3"/>
        <v>06:31</v>
      </c>
      <c r="X4" t="s">
        <v>24</v>
      </c>
    </row>
    <row r="5" spans="1:25" x14ac:dyDescent="0.35">
      <c r="A5" s="6">
        <v>42190</v>
      </c>
      <c r="B5" t="s">
        <v>2</v>
      </c>
      <c r="C5">
        <v>2015</v>
      </c>
      <c r="D5">
        <v>1</v>
      </c>
      <c r="E5">
        <f>33.8+58.17+81.48+84.32+72.11+70.71+85.16+73.73</f>
        <v>559.48</v>
      </c>
      <c r="F5">
        <f>E5/8</f>
        <v>69.935000000000002</v>
      </c>
      <c r="G5" s="1">
        <v>0.11944444444444445</v>
      </c>
      <c r="H5" s="1">
        <v>0.18402777777777779</v>
      </c>
      <c r="I5" s="2">
        <v>0.26944444444444443</v>
      </c>
      <c r="J5" s="2">
        <v>0.26944444444444443</v>
      </c>
      <c r="K5" s="2">
        <v>0.23194444444444445</v>
      </c>
      <c r="L5" s="2">
        <v>0.22152777777777777</v>
      </c>
      <c r="M5" s="2">
        <v>0.27708333333333335</v>
      </c>
      <c r="N5" s="2">
        <v>0.23819444444444443</v>
      </c>
      <c r="O5" s="4">
        <f t="shared" si="0"/>
        <v>1.8111111111111111</v>
      </c>
      <c r="P5" s="5">
        <v>43</v>
      </c>
      <c r="Q5" s="5">
        <v>28</v>
      </c>
      <c r="R5" s="5">
        <f t="shared" si="1"/>
        <v>279.68828197612066</v>
      </c>
      <c r="S5" s="5">
        <f t="shared" si="4"/>
        <v>267.56799345767769</v>
      </c>
      <c r="T5" s="5" t="str">
        <f t="shared" si="5"/>
        <v>03:08:10</v>
      </c>
      <c r="U5" s="2">
        <v>0.12375</v>
      </c>
      <c r="V5" s="1" t="str">
        <f t="shared" si="2"/>
        <v>02:58:12</v>
      </c>
      <c r="W5" s="5" t="str">
        <f t="shared" si="3"/>
        <v>09:58</v>
      </c>
      <c r="X5" t="s">
        <v>24</v>
      </c>
    </row>
    <row r="6" spans="1:25" x14ac:dyDescent="0.35">
      <c r="A6" s="6">
        <v>42470</v>
      </c>
      <c r="B6" t="s">
        <v>26</v>
      </c>
      <c r="C6">
        <v>2016</v>
      </c>
      <c r="D6">
        <v>3</v>
      </c>
      <c r="E6">
        <f>40.59+85.99+112.98+123.63+53.68+108.13+87.73+93.46</f>
        <v>706.19</v>
      </c>
      <c r="F6">
        <f t="shared" ref="F6:F13" si="6">E6/8</f>
        <v>88.273750000000007</v>
      </c>
      <c r="G6" s="1">
        <v>0.14444444444444443</v>
      </c>
      <c r="H6" s="2">
        <v>0.13194444444444445</v>
      </c>
      <c r="I6" s="2">
        <v>0.29166666666666669</v>
      </c>
      <c r="J6" s="2">
        <v>0.39791666666666664</v>
      </c>
      <c r="K6" s="2">
        <v>0.43888888888888888</v>
      </c>
      <c r="L6" s="2">
        <v>0.17430555555555555</v>
      </c>
      <c r="M6" s="2">
        <v>0.37777777777777777</v>
      </c>
      <c r="N6" s="2">
        <v>0.30416666666666664</v>
      </c>
      <c r="O6" s="4">
        <f t="shared" si="0"/>
        <v>2.2611111111111111</v>
      </c>
      <c r="P6" s="5">
        <v>54</v>
      </c>
      <c r="Q6" s="5">
        <v>16</v>
      </c>
      <c r="R6" s="5">
        <f t="shared" si="1"/>
        <v>276.63943131451873</v>
      </c>
      <c r="S6" s="5">
        <f t="shared" si="4"/>
        <v>256.94025611790721</v>
      </c>
      <c r="T6" s="5" t="str">
        <f t="shared" si="5"/>
        <v>03:00:42</v>
      </c>
      <c r="U6" s="2">
        <v>0.12593750000000001</v>
      </c>
      <c r="V6" s="1" t="str">
        <f t="shared" si="2"/>
        <v>03:01:21</v>
      </c>
      <c r="W6" s="5" t="str">
        <f t="shared" si="3"/>
        <v>00:39</v>
      </c>
      <c r="X6" t="s">
        <v>23</v>
      </c>
    </row>
    <row r="7" spans="1:25" x14ac:dyDescent="0.35">
      <c r="A7" s="6">
        <v>42554</v>
      </c>
      <c r="B7" t="s">
        <v>2</v>
      </c>
      <c r="C7">
        <v>2016</v>
      </c>
      <c r="D7">
        <v>1</v>
      </c>
      <c r="E7">
        <f>95.35+91.57+76.74+45.46+13.75+38.94+90.86+0</f>
        <v>452.66999999999996</v>
      </c>
      <c r="F7">
        <f t="shared" si="6"/>
        <v>56.583749999999995</v>
      </c>
      <c r="G7" s="1">
        <v>0.34930555555555554</v>
      </c>
      <c r="H7" s="7">
        <v>0.32569444444444445</v>
      </c>
      <c r="I7" s="2">
        <v>0.28263888888888888</v>
      </c>
      <c r="J7" s="2">
        <v>0.18263888888888888</v>
      </c>
      <c r="K7" s="2">
        <v>5.486111111111111E-2</v>
      </c>
      <c r="L7" s="2">
        <v>0.13819444444444445</v>
      </c>
      <c r="M7" s="2">
        <v>0.3298611111111111</v>
      </c>
      <c r="N7" s="2">
        <v>0</v>
      </c>
      <c r="O7" s="4">
        <f t="shared" si="0"/>
        <v>1.6631944444444444</v>
      </c>
      <c r="P7" s="5">
        <v>39</v>
      </c>
      <c r="Q7" s="5">
        <v>55</v>
      </c>
      <c r="R7" s="5">
        <f t="shared" si="1"/>
        <v>317.44979786599515</v>
      </c>
      <c r="S7" s="5">
        <f t="shared" si="4"/>
        <v>295.42294701251569</v>
      </c>
      <c r="T7" s="5" t="str">
        <f t="shared" si="5"/>
        <v>03:27:45</v>
      </c>
      <c r="U7" s="2">
        <v>0.15238425925925925</v>
      </c>
      <c r="V7" s="1" t="str">
        <f t="shared" si="2"/>
        <v>03:39:26</v>
      </c>
      <c r="W7" s="5" t="str">
        <f t="shared" si="3"/>
        <v>11:41</v>
      </c>
      <c r="X7" t="s">
        <v>23</v>
      </c>
    </row>
    <row r="8" spans="1:25" x14ac:dyDescent="0.35">
      <c r="A8" s="6">
        <v>42680</v>
      </c>
      <c r="B8" t="s">
        <v>21</v>
      </c>
      <c r="C8">
        <v>2016</v>
      </c>
      <c r="D8">
        <v>2</v>
      </c>
      <c r="E8">
        <f>58.67+80.15+84.05+88.38+90.36+73.51+73.23+21.8</f>
        <v>570.15</v>
      </c>
      <c r="F8">
        <f t="shared" si="6"/>
        <v>71.268749999999997</v>
      </c>
      <c r="G8" s="1">
        <v>0.19722222222222222</v>
      </c>
      <c r="H8" s="2">
        <v>0.26180555555555557</v>
      </c>
      <c r="I8" s="2">
        <v>0.29583333333333334</v>
      </c>
      <c r="J8" s="2">
        <v>0.28541666666666665</v>
      </c>
      <c r="K8" s="2">
        <v>0.28958333333333336</v>
      </c>
      <c r="L8" s="2">
        <v>0.24722222222222223</v>
      </c>
      <c r="M8" s="2">
        <v>0.26319444444444445</v>
      </c>
      <c r="N8" s="2">
        <v>7.2222222222222215E-2</v>
      </c>
      <c r="O8" s="4">
        <f t="shared" si="0"/>
        <v>1.9125000000000001</v>
      </c>
      <c r="P8" s="5">
        <v>45</v>
      </c>
      <c r="Q8" s="5">
        <v>54</v>
      </c>
      <c r="R8" s="5">
        <f t="shared" si="1"/>
        <v>289.81846882399367</v>
      </c>
      <c r="S8" s="5">
        <f t="shared" si="4"/>
        <v>272.45887292264371</v>
      </c>
      <c r="T8" s="5" t="str">
        <f t="shared" si="5"/>
        <v>03:11:36</v>
      </c>
      <c r="U8" s="2">
        <v>0.13693287037037036</v>
      </c>
      <c r="V8" s="1" t="str">
        <f t="shared" si="2"/>
        <v>03:17:11</v>
      </c>
      <c r="W8" s="5" t="str">
        <f t="shared" si="3"/>
        <v>05:35</v>
      </c>
      <c r="X8" t="s">
        <v>23</v>
      </c>
    </row>
    <row r="9" spans="1:25" x14ac:dyDescent="0.35">
      <c r="A9" s="6">
        <v>43282</v>
      </c>
      <c r="B9" t="s">
        <v>2</v>
      </c>
      <c r="C9">
        <v>2018</v>
      </c>
      <c r="D9">
        <v>3</v>
      </c>
      <c r="E9">
        <f>55.34+80.29+104.85+135.31+28.07+92.99+99.8+110.77</f>
        <v>707.42</v>
      </c>
      <c r="F9">
        <f t="shared" si="6"/>
        <v>88.427499999999995</v>
      </c>
      <c r="G9" s="1">
        <v>0.19444444444444445</v>
      </c>
      <c r="H9" s="7">
        <v>0.28402777777777777</v>
      </c>
      <c r="I9" s="7">
        <v>0.35416666666666669</v>
      </c>
      <c r="J9" s="2">
        <v>0.4513888888888889</v>
      </c>
      <c r="K9" s="2">
        <v>9.6527777777777782E-2</v>
      </c>
      <c r="L9" s="2">
        <v>0.39166666666666666</v>
      </c>
      <c r="M9" s="2">
        <v>0.34444444444444444</v>
      </c>
      <c r="N9" s="2">
        <v>0.41180555555555554</v>
      </c>
      <c r="O9" s="4">
        <f t="shared" si="0"/>
        <v>2.5284722222222222</v>
      </c>
      <c r="P9" s="5">
        <v>60</v>
      </c>
      <c r="Q9" s="5">
        <v>41</v>
      </c>
      <c r="R9" s="5">
        <f t="shared" ref="R9:R13" si="7">((P9*3600)+(Q9*60))/E9</f>
        <v>308.812303864748</v>
      </c>
      <c r="S9" s="5">
        <f t="shared" si="4"/>
        <v>274.56390990358597</v>
      </c>
      <c r="T9" s="5" t="str">
        <f t="shared" si="5"/>
        <v>03:13:05</v>
      </c>
      <c r="U9" s="2">
        <v>0.14848379629629629</v>
      </c>
      <c r="V9" s="1" t="str">
        <f t="shared" si="2"/>
        <v>03:33:49</v>
      </c>
      <c r="W9" s="5" t="str">
        <f t="shared" si="3"/>
        <v>20:44</v>
      </c>
      <c r="X9" t="s">
        <v>23</v>
      </c>
    </row>
    <row r="10" spans="1:25" x14ac:dyDescent="0.35">
      <c r="A10" s="6">
        <v>43653</v>
      </c>
      <c r="B10" t="s">
        <v>2</v>
      </c>
      <c r="C10">
        <v>2019</v>
      </c>
      <c r="D10">
        <v>4</v>
      </c>
      <c r="E10">
        <f>71.15+76.84+112.98+117.7+112.05+110.67+113.09+105.02</f>
        <v>819.5</v>
      </c>
      <c r="F10">
        <f t="shared" si="6"/>
        <v>102.4375</v>
      </c>
      <c r="G10" s="1">
        <v>0.24652777777777779</v>
      </c>
      <c r="H10" s="2">
        <v>0.24305555555555555</v>
      </c>
      <c r="I10" s="2">
        <v>0.37013888888888891</v>
      </c>
      <c r="J10" s="2">
        <v>0.38958333333333334</v>
      </c>
      <c r="K10" s="2">
        <v>0.37638888888888888</v>
      </c>
      <c r="L10" s="2">
        <v>0.37708333333333333</v>
      </c>
      <c r="M10" s="2">
        <v>0.38333333333333336</v>
      </c>
      <c r="N10" s="2">
        <v>0.36458333333333331</v>
      </c>
      <c r="O10" s="4">
        <f t="shared" si="0"/>
        <v>2.7506944444444446</v>
      </c>
      <c r="P10" s="5">
        <v>66</v>
      </c>
      <c r="Q10" s="5">
        <v>1</v>
      </c>
      <c r="R10" s="5">
        <f t="shared" si="7"/>
        <v>290.00610128126908</v>
      </c>
      <c r="S10" s="5">
        <f t="shared" si="4"/>
        <v>257.95033270898256</v>
      </c>
      <c r="T10" s="5" t="str">
        <f t="shared" si="5"/>
        <v>03:01:24</v>
      </c>
      <c r="U10" s="2">
        <v>0.11964120370370371</v>
      </c>
      <c r="V10" s="1" t="str">
        <f t="shared" si="2"/>
        <v>02:52:17</v>
      </c>
      <c r="W10" s="5" t="str">
        <f t="shared" si="3"/>
        <v>09:07</v>
      </c>
      <c r="X10" t="s">
        <v>24</v>
      </c>
    </row>
    <row r="11" spans="1:25" x14ac:dyDescent="0.35">
      <c r="A11" s="6">
        <v>44745</v>
      </c>
      <c r="B11" t="s">
        <v>2</v>
      </c>
      <c r="C11">
        <v>2022</v>
      </c>
      <c r="D11">
        <v>1</v>
      </c>
      <c r="E11">
        <f>56.56+78.32+80.64+95.68+49.23+83.23+101.38+34.38</f>
        <v>579.41999999999996</v>
      </c>
      <c r="F11">
        <f t="shared" si="6"/>
        <v>72.427499999999995</v>
      </c>
      <c r="G11" s="1">
        <v>0.20555555555555555</v>
      </c>
      <c r="H11" s="2">
        <v>0.28819444444444442</v>
      </c>
      <c r="I11" s="2">
        <v>0.29305555555555557</v>
      </c>
      <c r="J11" s="2">
        <v>0.34027777777777779</v>
      </c>
      <c r="K11" s="2">
        <v>0.17916666666666667</v>
      </c>
      <c r="L11" s="2">
        <v>0.30694444444444446</v>
      </c>
      <c r="M11" s="2">
        <v>0.37222222222222223</v>
      </c>
      <c r="N11" s="2">
        <v>0.12847222222222221</v>
      </c>
      <c r="O11" s="4">
        <f t="shared" si="0"/>
        <v>2.1138888888888889</v>
      </c>
      <c r="P11" s="5">
        <v>50</v>
      </c>
      <c r="Q11" s="5">
        <v>44</v>
      </c>
      <c r="R11" s="5">
        <f t="shared" si="7"/>
        <v>315.2117634876256</v>
      </c>
      <c r="S11" s="5">
        <f t="shared" si="4"/>
        <v>285.83767244786816</v>
      </c>
      <c r="T11" s="5" t="str">
        <f t="shared" si="5"/>
        <v>03:21:01</v>
      </c>
      <c r="U11" s="2">
        <v>0.12973379629629631</v>
      </c>
      <c r="V11" s="1" t="str">
        <f t="shared" si="2"/>
        <v>03:06:49</v>
      </c>
      <c r="W11" s="5" t="str">
        <f t="shared" si="3"/>
        <v>14:12</v>
      </c>
      <c r="X11" t="s">
        <v>24</v>
      </c>
    </row>
    <row r="12" spans="1:25" x14ac:dyDescent="0.35">
      <c r="A12" s="6">
        <v>45186</v>
      </c>
      <c r="B12" t="s">
        <v>18</v>
      </c>
      <c r="C12">
        <v>2023</v>
      </c>
      <c r="D12">
        <v>2</v>
      </c>
      <c r="E12">
        <f>59.89+82.81+100.9+112.37+59.8+31.18+96.24+95.37</f>
        <v>638.56000000000006</v>
      </c>
      <c r="F12">
        <f t="shared" si="6"/>
        <v>79.820000000000007</v>
      </c>
      <c r="G12" s="1">
        <v>0.20972222222222223</v>
      </c>
      <c r="H12" s="2">
        <v>0.30555555555555558</v>
      </c>
      <c r="I12" s="2">
        <v>0.375</v>
      </c>
      <c r="J12" s="2">
        <v>0.42152777777777778</v>
      </c>
      <c r="K12" s="2">
        <v>0.23819444444444443</v>
      </c>
      <c r="L12" s="2">
        <v>0.12777777777777777</v>
      </c>
      <c r="M12" s="2">
        <v>0.34097222222222223</v>
      </c>
      <c r="N12" s="2">
        <v>0.33819444444444446</v>
      </c>
      <c r="O12" s="4">
        <f t="shared" si="0"/>
        <v>2.3569444444444443</v>
      </c>
      <c r="P12" s="5">
        <v>56</v>
      </c>
      <c r="Q12" s="5">
        <v>34</v>
      </c>
      <c r="R12" s="5">
        <f t="shared" si="7"/>
        <v>318.90503633174637</v>
      </c>
      <c r="S12" s="5">
        <f t="shared" si="4"/>
        <v>284.20456000874492</v>
      </c>
      <c r="T12" s="5" t="str">
        <f t="shared" si="5"/>
        <v>03:19:52</v>
      </c>
      <c r="U12" s="1">
        <v>0.14108796296296297</v>
      </c>
      <c r="V12" s="1" t="str">
        <f t="shared" si="2"/>
        <v>03:23:10</v>
      </c>
      <c r="W12" s="5" t="str">
        <f t="shared" si="3"/>
        <v>03:18</v>
      </c>
      <c r="X12" t="s">
        <v>23</v>
      </c>
    </row>
    <row r="13" spans="1:25" x14ac:dyDescent="0.35">
      <c r="A13" s="6">
        <v>45480</v>
      </c>
      <c r="B13" t="s">
        <v>2</v>
      </c>
      <c r="C13">
        <v>2024</v>
      </c>
      <c r="D13">
        <v>3</v>
      </c>
      <c r="E13">
        <f>56.67+63.38+91.38+83.2+96.71+95.16+82.9+30.16</f>
        <v>599.55999999999995</v>
      </c>
      <c r="F13">
        <f t="shared" si="6"/>
        <v>74.944999999999993</v>
      </c>
      <c r="G13" s="3">
        <v>0.19375000000000001</v>
      </c>
      <c r="H13" s="3">
        <v>0.22222222222222221</v>
      </c>
      <c r="I13" s="3">
        <v>0.30833333333333335</v>
      </c>
      <c r="J13" s="3">
        <v>0.28125</v>
      </c>
      <c r="K13" s="3">
        <v>0.33888888888888891</v>
      </c>
      <c r="L13" s="3">
        <v>0.3125</v>
      </c>
      <c r="M13" s="3">
        <v>0.28611111111111109</v>
      </c>
      <c r="N13" s="3">
        <v>0.12083333333333333</v>
      </c>
      <c r="O13" s="4">
        <f t="shared" si="0"/>
        <v>2.0638888888888887</v>
      </c>
      <c r="P13" s="5">
        <v>49</v>
      </c>
      <c r="Q13" s="5">
        <v>32</v>
      </c>
      <c r="R13" s="5">
        <f t="shared" si="7"/>
        <v>297.41810661151516</v>
      </c>
      <c r="S13" s="5">
        <f t="shared" si="4"/>
        <v>274.78709884050608</v>
      </c>
      <c r="T13" s="5" t="str">
        <f t="shared" si="5"/>
        <v>03:13:15</v>
      </c>
      <c r="U13" s="1">
        <v>0.1295486111111111</v>
      </c>
      <c r="V13" s="1" t="str">
        <f t="shared" si="2"/>
        <v>03:06:33</v>
      </c>
      <c r="W13" s="5" t="str">
        <f t="shared" si="3"/>
        <v>06:42</v>
      </c>
      <c r="X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Edwards</dc:creator>
  <cp:lastModifiedBy>Chris Edwards</cp:lastModifiedBy>
  <dcterms:created xsi:type="dcterms:W3CDTF">2015-06-05T18:17:20Z</dcterms:created>
  <dcterms:modified xsi:type="dcterms:W3CDTF">2025-04-07T09:28:32Z</dcterms:modified>
</cp:coreProperties>
</file>