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F:\2025_DigiLivo\GERENTE DE PROYECTOS\Proyecto Choriboni\Base Total_Choriboni Parrilla\Sucursarl_Choriboni\"/>
    </mc:Choice>
  </mc:AlternateContent>
  <xr:revisionPtr revIDLastSave="0" documentId="13_ncr:1_{F8B955CA-7A5D-43E9-8766-77E403E5FC08}" xr6:coauthVersionLast="47" xr6:coauthVersionMax="47" xr10:uidLastSave="{00000000-0000-0000-0000-000000000000}"/>
  <bookViews>
    <workbookView xWindow="20370" yWindow="-2070" windowWidth="21840" windowHeight="13140" activeTab="2" xr2:uid="{00000000-000D-0000-FFFF-FFFF00000000}"/>
  </bookViews>
  <sheets>
    <sheet name="25-mar" sheetId="1" r:id="rId1"/>
    <sheet name="26-mar" sheetId="2" r:id="rId2"/>
    <sheet name="REGISTROS" sheetId="4" r:id="rId3"/>
    <sheet name="productos" sheetId="5" r:id="rId4"/>
    <sheet name="GASTOS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5" i="4" l="1"/>
  <c r="D121" i="4"/>
  <c r="D119" i="4"/>
  <c r="G118" i="4"/>
  <c r="D117" i="4"/>
  <c r="D115" i="4"/>
  <c r="D114" i="4"/>
  <c r="D113" i="4"/>
  <c r="D112" i="4"/>
  <c r="D110" i="4"/>
  <c r="D109" i="4"/>
  <c r="D108" i="4"/>
  <c r="D107" i="4"/>
  <c r="D106" i="4"/>
  <c r="D104" i="4"/>
  <c r="D103" i="4"/>
  <c r="D102" i="4"/>
  <c r="D101" i="4"/>
  <c r="D100" i="4"/>
  <c r="D99" i="4"/>
  <c r="D98" i="4"/>
  <c r="D118" i="4" s="1"/>
  <c r="D97" i="4"/>
  <c r="D96" i="4"/>
  <c r="D94" i="4" l="1"/>
  <c r="D93" i="4"/>
  <c r="D86" i="4"/>
  <c r="D85" i="4"/>
  <c r="D84" i="4"/>
  <c r="D83" i="4"/>
  <c r="D81" i="4"/>
  <c r="D80" i="4"/>
  <c r="D79" i="4"/>
  <c r="D78" i="4"/>
  <c r="D77" i="4"/>
  <c r="D76" i="4"/>
  <c r="G66" i="4"/>
  <c r="D65" i="4"/>
  <c r="D67" i="4"/>
  <c r="D62" i="4"/>
  <c r="D58" i="4"/>
  <c r="D56" i="4"/>
  <c r="D54" i="4"/>
  <c r="D66" i="4"/>
  <c r="D64" i="4"/>
  <c r="D63" i="4"/>
  <c r="D61" i="4"/>
  <c r="D60" i="4"/>
  <c r="D59" i="4"/>
  <c r="D57" i="4"/>
  <c r="D55" i="4"/>
  <c r="D53" i="4"/>
  <c r="G17" i="3"/>
  <c r="G43" i="4"/>
  <c r="C41" i="4"/>
  <c r="C37" i="4"/>
  <c r="C39" i="4"/>
  <c r="C36" i="4"/>
  <c r="C16" i="4"/>
  <c r="C24" i="4"/>
  <c r="C7" i="4"/>
  <c r="C15" i="4" s="1"/>
  <c r="C29" i="4"/>
  <c r="D88" i="4" l="1"/>
  <c r="D70" i="4"/>
  <c r="C43" i="4"/>
  <c r="C3" i="3"/>
  <c r="C17" i="4" l="1"/>
  <c r="C4" i="3"/>
  <c r="F8" i="3"/>
  <c r="B6" i="1" l="1"/>
  <c r="B5" i="1"/>
</calcChain>
</file>

<file path=xl/sharedStrings.xml><?xml version="1.0" encoding="utf-8"?>
<sst xmlns="http://schemas.openxmlformats.org/spreadsheetml/2006/main" count="198" uniqueCount="58">
  <si>
    <t>3 chorizos</t>
  </si>
  <si>
    <t>3 gaseosas</t>
  </si>
  <si>
    <t>nequi</t>
  </si>
  <si>
    <t>agua</t>
  </si>
  <si>
    <t>2 CHORIZOS</t>
  </si>
  <si>
    <t>1 CHORIZOS</t>
  </si>
  <si>
    <t>GASTOS</t>
  </si>
  <si>
    <t>VENTAS</t>
  </si>
  <si>
    <t>CASINO: Melón, Guayaba</t>
  </si>
  <si>
    <t>MATERIA PRIMA: Bulto de papa</t>
  </si>
  <si>
    <t>MATERIA PRIMA: Pan perro</t>
  </si>
  <si>
    <t>unidades</t>
  </si>
  <si>
    <t>precio unidad</t>
  </si>
  <si>
    <t>precio empaque</t>
  </si>
  <si>
    <t>EPS: Pastas y cura</t>
  </si>
  <si>
    <t>MERCADO: cebolla, aji, bolsas negras</t>
  </si>
  <si>
    <t>CASINO: Leche</t>
  </si>
  <si>
    <t>SERVICIOS: Luz</t>
  </si>
  <si>
    <t>gastos</t>
  </si>
  <si>
    <t>MERCADO: platano limòn</t>
  </si>
  <si>
    <t>CASINO: 2 bolsas de agua</t>
  </si>
  <si>
    <t>fecha</t>
  </si>
  <si>
    <t>20 CHORIZOS CRUDOS</t>
  </si>
  <si>
    <t>NEQUI</t>
  </si>
  <si>
    <t>EFEC</t>
  </si>
  <si>
    <t>OK</t>
  </si>
  <si>
    <t>chorizos</t>
  </si>
  <si>
    <t>gaseosas</t>
  </si>
  <si>
    <t>2 chorizos</t>
  </si>
  <si>
    <t>2 chorizos + gaseosa</t>
  </si>
  <si>
    <t>1 gaseosa  + chorizo</t>
  </si>
  <si>
    <t>chorizo</t>
  </si>
  <si>
    <t>2 chorizo con arepa y 1 chorizo solo</t>
  </si>
  <si>
    <t>3 chorizos + hit</t>
  </si>
  <si>
    <t>degustación</t>
  </si>
  <si>
    <t>10 gaseosa</t>
  </si>
  <si>
    <t>cerveza</t>
  </si>
  <si>
    <t>pan hambu</t>
  </si>
  <si>
    <t>mercado</t>
  </si>
  <si>
    <t>hit</t>
  </si>
  <si>
    <t>mercado: acite, agua, servilletas</t>
  </si>
  <si>
    <t>uber</t>
  </si>
  <si>
    <t>MATERIA PRIMA: Filete de pechuga - AVICOLA</t>
  </si>
  <si>
    <t>chorizo con papa</t>
  </si>
  <si>
    <t>Un</t>
  </si>
  <si>
    <t>producto</t>
  </si>
  <si>
    <t>total</t>
  </si>
  <si>
    <t>coca cola</t>
  </si>
  <si>
    <t>carne de 30,000</t>
  </si>
  <si>
    <t>fact</t>
  </si>
  <si>
    <t>AJUSTE CONTABLE</t>
  </si>
  <si>
    <t>tipo</t>
  </si>
  <si>
    <t>DaviPlata</t>
  </si>
  <si>
    <t>descuento</t>
  </si>
  <si>
    <t>chorizo CRUDO</t>
  </si>
  <si>
    <t>carne de 40,000</t>
  </si>
  <si>
    <t>aguacate</t>
  </si>
  <si>
    <t>fruta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</si>
</sst>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</numFmts>
  <fonts count="9" x14ac:knownFonts="1">
    <font>
      <sz val="11"/>
      <color theme="1"/>
      <name val="Calibri"/>
      <family val="2"/>
      <scheme val="minor"/>
    </font>
    <font>
      <b/>
      <u/>
      <sz val="11"/>
      <color theme="9" tint="-0.499984740745262"/>
      <name val="Calibri"/>
      <family val="2"/>
      <scheme val="minor"/>
    </font>
    <font>
      <b/>
      <u/>
      <sz val="11"/>
      <color rgb="FFC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00B050"/>
      <name val="Calibri"/>
      <family val="2"/>
      <scheme val="minor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66FF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ouble">
        <color indexed="64"/>
      </bottom>
      <diagonal/>
    </border>
  </borders>
  <cellStyleXfs count="5">
    <xf numFmtId="0" fontId="0" fillId="0" borderId="0"/>
    <xf numFmtId="44" fontId="3" fillId="0" borderId="0" applyFont="0" applyFill="0" applyBorder="0" applyAlignment="0" applyProtection="0"/>
    <xf numFmtId="0" fontId="4" fillId="2" borderId="0" applyNumberFormat="0" applyBorder="0" applyAlignment="0" applyProtection="0"/>
    <xf numFmtId="43" fontId="3" fillId="0" borderId="0" applyFont="0" applyFill="0" applyBorder="0" applyAlignment="0" applyProtection="0"/>
    <xf numFmtId="0" fontId="5" fillId="3" borderId="0" applyNumberFormat="0" applyBorder="0" applyAlignment="0" applyProtection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16" fontId="0" fillId="0" borderId="0" xfId="0" applyNumberFormat="1"/>
    <xf numFmtId="164" fontId="0" fillId="0" borderId="0" xfId="1" applyNumberFormat="1" applyFont="1"/>
    <xf numFmtId="0" fontId="4" fillId="2" borderId="0" xfId="2"/>
    <xf numFmtId="164" fontId="4" fillId="2" borderId="0" xfId="2" applyNumberFormat="1"/>
    <xf numFmtId="0" fontId="6" fillId="0" borderId="0" xfId="0" applyFont="1"/>
    <xf numFmtId="0" fontId="7" fillId="0" borderId="0" xfId="0" applyFont="1"/>
    <xf numFmtId="165" fontId="0" fillId="0" borderId="0" xfId="3" applyNumberFormat="1" applyFont="1"/>
    <xf numFmtId="16" fontId="0" fillId="4" borderId="0" xfId="0" applyNumberFormat="1" applyFill="1"/>
    <xf numFmtId="0" fontId="0" fillId="5" borderId="0" xfId="0" applyFill="1"/>
    <xf numFmtId="0" fontId="0" fillId="6" borderId="0" xfId="0" applyFill="1"/>
    <xf numFmtId="0" fontId="5" fillId="3" borderId="0" xfId="4"/>
    <xf numFmtId="164" fontId="0" fillId="0" borderId="0" xfId="0" applyNumberFormat="1"/>
    <xf numFmtId="164" fontId="0" fillId="0" borderId="1" xfId="1" applyNumberFormat="1" applyFont="1" applyBorder="1"/>
    <xf numFmtId="164" fontId="0" fillId="7" borderId="0" xfId="1" applyNumberFormat="1" applyFont="1" applyFill="1"/>
    <xf numFmtId="0" fontId="0" fillId="7" borderId="0" xfId="0" applyFill="1"/>
    <xf numFmtId="165" fontId="0" fillId="7" borderId="0" xfId="0" applyNumberFormat="1" applyFill="1"/>
    <xf numFmtId="164" fontId="6" fillId="0" borderId="0" xfId="1" applyNumberFormat="1" applyFont="1"/>
    <xf numFmtId="0" fontId="6" fillId="5" borderId="0" xfId="0" applyFont="1" applyFill="1"/>
    <xf numFmtId="0" fontId="6" fillId="6" borderId="0" xfId="0" applyFont="1" applyFill="1"/>
    <xf numFmtId="164" fontId="0" fillId="7" borderId="0" xfId="0" applyNumberFormat="1" applyFill="1"/>
    <xf numFmtId="0" fontId="6" fillId="8" borderId="0" xfId="0" applyFont="1" applyFill="1"/>
    <xf numFmtId="164" fontId="8" fillId="0" borderId="0" xfId="1" applyNumberFormat="1" applyFont="1"/>
    <xf numFmtId="164" fontId="0" fillId="0" borderId="0" xfId="1" applyNumberFormat="1" applyFont="1" applyAlignment="1">
      <alignment horizontal="left" indent="2"/>
    </xf>
    <xf numFmtId="164" fontId="0" fillId="0" borderId="1" xfId="1" applyNumberFormat="1" applyFont="1" applyBorder="1" applyAlignment="1">
      <alignment horizontal="left" indent="2"/>
    </xf>
  </cellXfs>
  <cellStyles count="5">
    <cellStyle name="Bueno" xfId="4" builtinId="26"/>
    <cellStyle name="Incorrecto" xfId="2" builtinId="27"/>
    <cellStyle name="Millares" xfId="3" builtinId="3"/>
    <cellStyle name="Moneda" xfId="1" builtinId="4"/>
    <cellStyle name="Normal" xfId="0" builtinId="0"/>
  </cellStyles>
  <dxfs count="0"/>
  <tableStyles count="0" defaultTableStyle="TableStyleMedium2" defaultPivotStyle="PivotStyleLight16"/>
  <colors>
    <mruColors>
      <color rgb="FFCC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231912</xdr:colOff>
      <xdr:row>27</xdr:row>
      <xdr:rowOff>48932</xdr:rowOff>
    </xdr:from>
    <xdr:to>
      <xdr:col>13</xdr:col>
      <xdr:colOff>567239</xdr:colOff>
      <xdr:row>43</xdr:row>
      <xdr:rowOff>46749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86DD0EC-4479-A480-FCF5-3921DFEA16C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5155" t="6446" r="17790" b="1349"/>
        <a:stretch>
          <a:fillRect/>
        </a:stretch>
      </xdr:blipFill>
      <xdr:spPr>
        <a:xfrm rot="5400000">
          <a:off x="8915189" y="4087742"/>
          <a:ext cx="3045817" cy="5288327"/>
        </a:xfrm>
        <a:prstGeom prst="rect">
          <a:avLst/>
        </a:prstGeom>
      </xdr:spPr>
    </xdr:pic>
    <xdr:clientData/>
  </xdr:twoCellAnchor>
  <xdr:twoCellAnchor editAs="oneCell">
    <xdr:from>
      <xdr:col>6</xdr:col>
      <xdr:colOff>803412</xdr:colOff>
      <xdr:row>52</xdr:row>
      <xdr:rowOff>149090</xdr:rowOff>
    </xdr:from>
    <xdr:to>
      <xdr:col>12</xdr:col>
      <xdr:colOff>331304</xdr:colOff>
      <xdr:row>71</xdr:row>
      <xdr:rowOff>57978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2C8EDC6-9CC5-01AF-0AAD-57E88E26FD1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8780" t="5788" r="21552" b="7494"/>
        <a:stretch>
          <a:fillRect/>
        </a:stretch>
      </xdr:blipFill>
      <xdr:spPr>
        <a:xfrm rot="5400000">
          <a:off x="7392230" y="8907946"/>
          <a:ext cx="3528388" cy="5855805"/>
        </a:xfrm>
        <a:prstGeom prst="rect">
          <a:avLst/>
        </a:prstGeom>
      </xdr:spPr>
    </xdr:pic>
    <xdr:clientData/>
  </xdr:twoCellAnchor>
  <xdr:twoCellAnchor editAs="oneCell">
    <xdr:from>
      <xdr:col>6</xdr:col>
      <xdr:colOff>305500</xdr:colOff>
      <xdr:row>95</xdr:row>
      <xdr:rowOff>91111</xdr:rowOff>
    </xdr:from>
    <xdr:to>
      <xdr:col>9</xdr:col>
      <xdr:colOff>645406</xdr:colOff>
      <xdr:row>110</xdr:row>
      <xdr:rowOff>49698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8807080-4CFD-1D92-69A9-86D6D78A277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6439" t="5279" r="17142" b="5546"/>
        <a:stretch>
          <a:fillRect/>
        </a:stretch>
      </xdr:blipFill>
      <xdr:spPr>
        <a:xfrm rot="5400000">
          <a:off x="6617804" y="17437442"/>
          <a:ext cx="2816087" cy="4377041"/>
        </a:xfrm>
        <a:prstGeom prst="rect">
          <a:avLst/>
        </a:prstGeom>
      </xdr:spPr>
    </xdr:pic>
    <xdr:clientData/>
  </xdr:twoCellAnchor>
  <xdr:twoCellAnchor editAs="oneCell">
    <xdr:from>
      <xdr:col>6</xdr:col>
      <xdr:colOff>66258</xdr:colOff>
      <xdr:row>74</xdr:row>
      <xdr:rowOff>165650</xdr:rowOff>
    </xdr:from>
    <xdr:to>
      <xdr:col>9</xdr:col>
      <xdr:colOff>630715</xdr:colOff>
      <xdr:row>86</xdr:row>
      <xdr:rowOff>41415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0742342-83E5-E89D-8466-306EB81970D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3883" t="1899" r="24489" b="15592"/>
        <a:stretch>
          <a:fillRect/>
        </a:stretch>
      </xdr:blipFill>
      <xdr:spPr>
        <a:xfrm rot="5400000">
          <a:off x="6713669" y="13056913"/>
          <a:ext cx="2161765" cy="460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C7"/>
  <sheetViews>
    <sheetView workbookViewId="0">
      <selection activeCell="B5" sqref="B5"/>
    </sheetView>
  </sheetViews>
  <sheetFormatPr baseColWidth="10" defaultColWidth="9.140625" defaultRowHeight="15" x14ac:dyDescent="0.25"/>
  <sheetData>
    <row r="3" spans="1:3" x14ac:dyDescent="0.25">
      <c r="A3" s="1" t="s">
        <v>7</v>
      </c>
    </row>
    <row r="5" spans="1:3" x14ac:dyDescent="0.25">
      <c r="A5" t="s">
        <v>0</v>
      </c>
      <c r="B5">
        <f>8000*3</f>
        <v>24000</v>
      </c>
      <c r="C5" t="s">
        <v>2</v>
      </c>
    </row>
    <row r="6" spans="1:3" x14ac:dyDescent="0.25">
      <c r="A6" t="s">
        <v>1</v>
      </c>
      <c r="B6">
        <f>3000*3</f>
        <v>9000</v>
      </c>
      <c r="C6" t="s">
        <v>2</v>
      </c>
    </row>
    <row r="7" spans="1:3" x14ac:dyDescent="0.25">
      <c r="A7" t="s">
        <v>3</v>
      </c>
      <c r="B7">
        <v>3000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C6"/>
  <sheetViews>
    <sheetView workbookViewId="0">
      <selection activeCell="F11" sqref="F11"/>
    </sheetView>
  </sheetViews>
  <sheetFormatPr baseColWidth="10" defaultRowHeight="15" x14ac:dyDescent="0.25"/>
  <cols>
    <col min="2" max="2" width="6" bestFit="1" customWidth="1"/>
  </cols>
  <sheetData>
    <row r="3" spans="1:3" x14ac:dyDescent="0.25">
      <c r="A3" s="1" t="s">
        <v>7</v>
      </c>
    </row>
    <row r="5" spans="1:3" x14ac:dyDescent="0.25">
      <c r="A5" t="s">
        <v>4</v>
      </c>
      <c r="B5">
        <v>16000</v>
      </c>
      <c r="C5" t="s">
        <v>2</v>
      </c>
    </row>
    <row r="6" spans="1:3" x14ac:dyDescent="0.25">
      <c r="A6" t="s">
        <v>5</v>
      </c>
      <c r="B6">
        <v>8000</v>
      </c>
      <c r="C6" t="s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EAEB-9B66-489D-944F-8CF3924FF6F9}">
  <dimension ref="A3:H121"/>
  <sheetViews>
    <sheetView tabSelected="1" zoomScale="130" zoomScaleNormal="130" workbookViewId="0">
      <pane ySplit="4" topLeftCell="A89" activePane="bottomLeft" state="frozen"/>
      <selection pane="bottomLeft" activeCell="G93" sqref="G93"/>
    </sheetView>
  </sheetViews>
  <sheetFormatPr baseColWidth="10" defaultRowHeight="15" x14ac:dyDescent="0.25"/>
  <cols>
    <col min="2" max="2" width="32.28515625" bestFit="1" customWidth="1"/>
    <col min="3" max="3" width="12.140625" customWidth="1"/>
    <col min="4" max="4" width="13.7109375" bestFit="1" customWidth="1"/>
    <col min="6" max="6" width="1.85546875" customWidth="1"/>
    <col min="7" max="7" width="32" bestFit="1" customWidth="1"/>
    <col min="8" max="8" width="17.140625" bestFit="1" customWidth="1"/>
  </cols>
  <sheetData>
    <row r="3" spans="2:7" x14ac:dyDescent="0.25">
      <c r="B3" s="8" t="s">
        <v>7</v>
      </c>
      <c r="G3" s="2" t="s">
        <v>6</v>
      </c>
    </row>
    <row r="5" spans="2:7" x14ac:dyDescent="0.25">
      <c r="B5" s="7" t="s">
        <v>21</v>
      </c>
      <c r="C5" s="10">
        <v>46111</v>
      </c>
    </row>
    <row r="7" spans="2:7" x14ac:dyDescent="0.25">
      <c r="B7" t="s">
        <v>32</v>
      </c>
      <c r="C7" s="4">
        <f>16000+7000</f>
        <v>23000</v>
      </c>
      <c r="D7" s="11" t="s">
        <v>23</v>
      </c>
    </row>
    <row r="8" spans="2:7" x14ac:dyDescent="0.25">
      <c r="B8" t="s">
        <v>28</v>
      </c>
      <c r="C8" s="4">
        <v>16000</v>
      </c>
      <c r="D8" s="11" t="s">
        <v>23</v>
      </c>
      <c r="E8" s="13" t="s">
        <v>25</v>
      </c>
      <c r="F8" s="13"/>
    </row>
    <row r="9" spans="2:7" x14ac:dyDescent="0.25">
      <c r="B9" t="s">
        <v>29</v>
      </c>
      <c r="C9" s="4">
        <v>19000</v>
      </c>
      <c r="D9" s="11" t="s">
        <v>23</v>
      </c>
      <c r="E9" s="13" t="s">
        <v>25</v>
      </c>
      <c r="F9" s="13"/>
    </row>
    <row r="10" spans="2:7" x14ac:dyDescent="0.25">
      <c r="B10" s="17" t="s">
        <v>33</v>
      </c>
      <c r="C10" s="16">
        <v>28500</v>
      </c>
      <c r="D10" s="11" t="s">
        <v>23</v>
      </c>
      <c r="E10" s="13" t="s">
        <v>25</v>
      </c>
      <c r="F10" s="13"/>
    </row>
    <row r="11" spans="2:7" x14ac:dyDescent="0.25">
      <c r="B11" t="s">
        <v>30</v>
      </c>
      <c r="C11" s="4">
        <v>11000</v>
      </c>
      <c r="D11" s="12" t="s">
        <v>24</v>
      </c>
    </row>
    <row r="12" spans="2:7" x14ac:dyDescent="0.25">
      <c r="B12" t="s">
        <v>30</v>
      </c>
      <c r="C12" s="4">
        <v>11000</v>
      </c>
      <c r="D12" s="12" t="s">
        <v>24</v>
      </c>
    </row>
    <row r="13" spans="2:7" x14ac:dyDescent="0.25">
      <c r="B13" t="s">
        <v>31</v>
      </c>
      <c r="C13" s="4">
        <v>8000</v>
      </c>
      <c r="D13" s="12" t="s">
        <v>24</v>
      </c>
    </row>
    <row r="14" spans="2:7" x14ac:dyDescent="0.25">
      <c r="C14" s="4"/>
    </row>
    <row r="15" spans="2:7" x14ac:dyDescent="0.25">
      <c r="C15" s="16">
        <f>+SUMIF($D$7:$D$13,D15,$C$7:$C$13)</f>
        <v>86500</v>
      </c>
      <c r="D15" s="11" t="s">
        <v>23</v>
      </c>
    </row>
    <row r="16" spans="2:7" ht="15.75" thickBot="1" x14ac:dyDescent="0.3">
      <c r="C16" s="15">
        <f>+SUMIF($D$7:$D$13,D16,$C$7:$C$13)</f>
        <v>30000</v>
      </c>
      <c r="D16" s="12" t="s">
        <v>24</v>
      </c>
    </row>
    <row r="17" spans="2:6" ht="15.75" thickTop="1" x14ac:dyDescent="0.25">
      <c r="C17" s="14">
        <f>+C15+C16</f>
        <v>116500</v>
      </c>
    </row>
    <row r="19" spans="2:6" x14ac:dyDescent="0.25">
      <c r="B19" s="7" t="s">
        <v>21</v>
      </c>
      <c r="C19" s="10">
        <v>46112</v>
      </c>
    </row>
    <row r="21" spans="2:6" x14ac:dyDescent="0.25">
      <c r="B21" t="s">
        <v>26</v>
      </c>
      <c r="C21" s="4">
        <v>64000</v>
      </c>
      <c r="D21" s="12" t="s">
        <v>24</v>
      </c>
      <c r="E21" s="13" t="s">
        <v>25</v>
      </c>
      <c r="F21" s="13"/>
    </row>
    <row r="22" spans="2:6" x14ac:dyDescent="0.25">
      <c r="B22" t="s">
        <v>27</v>
      </c>
      <c r="C22" s="4">
        <v>12000</v>
      </c>
      <c r="D22" s="12" t="s">
        <v>24</v>
      </c>
      <c r="E22" s="13" t="s">
        <v>25</v>
      </c>
      <c r="F22" s="13"/>
    </row>
    <row r="24" spans="2:6" x14ac:dyDescent="0.25">
      <c r="C24" s="14">
        <f>+C21+C22</f>
        <v>76000</v>
      </c>
    </row>
    <row r="27" spans="2:6" x14ac:dyDescent="0.25">
      <c r="B27" s="7" t="s">
        <v>21</v>
      </c>
      <c r="C27" s="10">
        <v>46082</v>
      </c>
    </row>
    <row r="29" spans="2:6" x14ac:dyDescent="0.25">
      <c r="B29" t="s">
        <v>22</v>
      </c>
      <c r="C29" s="9">
        <f>4500*20</f>
        <v>90000</v>
      </c>
      <c r="D29" s="11" t="s">
        <v>23</v>
      </c>
      <c r="E29" s="13" t="s">
        <v>25</v>
      </c>
      <c r="F29" s="13"/>
    </row>
    <row r="30" spans="2:6" x14ac:dyDescent="0.25">
      <c r="B30" t="s">
        <v>3</v>
      </c>
      <c r="C30">
        <v>3500</v>
      </c>
      <c r="D30" s="12" t="s">
        <v>24</v>
      </c>
      <c r="E30" s="13" t="s">
        <v>25</v>
      </c>
      <c r="F30" s="13"/>
    </row>
    <row r="34" spans="2:8" x14ac:dyDescent="0.25">
      <c r="B34" s="7" t="s">
        <v>21</v>
      </c>
      <c r="C34" s="10">
        <v>46119</v>
      </c>
    </row>
    <row r="36" spans="2:8" x14ac:dyDescent="0.25">
      <c r="C36" s="9">
        <f>8000*25</f>
        <v>200000</v>
      </c>
      <c r="D36" t="s">
        <v>26</v>
      </c>
      <c r="G36">
        <v>47000</v>
      </c>
      <c r="H36" t="s">
        <v>38</v>
      </c>
    </row>
    <row r="37" spans="2:8" x14ac:dyDescent="0.25">
      <c r="C37">
        <f>3*0</f>
        <v>0</v>
      </c>
      <c r="D37" t="s">
        <v>34</v>
      </c>
      <c r="G37">
        <v>16000</v>
      </c>
      <c r="H37" t="s">
        <v>37</v>
      </c>
    </row>
    <row r="39" spans="2:8" x14ac:dyDescent="0.25">
      <c r="C39">
        <f>10*3000</f>
        <v>30000</v>
      </c>
      <c r="D39" t="s">
        <v>35</v>
      </c>
    </row>
    <row r="40" spans="2:8" x14ac:dyDescent="0.25">
      <c r="C40">
        <v>27000</v>
      </c>
      <c r="D40" t="s">
        <v>36</v>
      </c>
    </row>
    <row r="41" spans="2:8" x14ac:dyDescent="0.25">
      <c r="C41">
        <f>4500*2</f>
        <v>9000</v>
      </c>
      <c r="D41" t="s">
        <v>39</v>
      </c>
    </row>
    <row r="43" spans="2:8" x14ac:dyDescent="0.25">
      <c r="C43" s="18">
        <f>+SUM(C36:C41)</f>
        <v>266000</v>
      </c>
      <c r="G43" s="18">
        <f>+SUM(G36:G41)</f>
        <v>63000</v>
      </c>
    </row>
    <row r="50" spans="1:8" x14ac:dyDescent="0.25">
      <c r="C50" s="10">
        <v>46120</v>
      </c>
    </row>
    <row r="52" spans="1:8" x14ac:dyDescent="0.25">
      <c r="A52" s="7" t="s">
        <v>49</v>
      </c>
      <c r="B52" s="7" t="s">
        <v>45</v>
      </c>
      <c r="C52" s="7" t="s">
        <v>44</v>
      </c>
      <c r="D52" s="7" t="s">
        <v>46</v>
      </c>
      <c r="E52" s="7" t="s">
        <v>51</v>
      </c>
      <c r="G52" s="7" t="s">
        <v>18</v>
      </c>
      <c r="H52" s="7" t="s">
        <v>46</v>
      </c>
    </row>
    <row r="53" spans="1:8" x14ac:dyDescent="0.25">
      <c r="A53">
        <v>1</v>
      </c>
      <c r="B53" t="s">
        <v>43</v>
      </c>
      <c r="C53">
        <v>2</v>
      </c>
      <c r="D53" s="4">
        <f>+C53*VLOOKUP(B53,productos!A:B,2,0)</f>
        <v>16000</v>
      </c>
      <c r="E53" s="12" t="s">
        <v>24</v>
      </c>
      <c r="G53" t="s">
        <v>40</v>
      </c>
      <c r="H53">
        <v>65000</v>
      </c>
    </row>
    <row r="54" spans="1:8" x14ac:dyDescent="0.25">
      <c r="A54">
        <v>1</v>
      </c>
      <c r="B54" t="s">
        <v>47</v>
      </c>
      <c r="C54">
        <v>1</v>
      </c>
      <c r="D54" s="4">
        <f>+C54*VLOOKUP(B54,productos!A:B,2,0)</f>
        <v>3000</v>
      </c>
      <c r="E54" s="12" t="s">
        <v>24</v>
      </c>
      <c r="G54" t="s">
        <v>41</v>
      </c>
      <c r="H54">
        <v>20000</v>
      </c>
    </row>
    <row r="55" spans="1:8" x14ac:dyDescent="0.25">
      <c r="A55">
        <v>2</v>
      </c>
      <c r="B55" t="s">
        <v>43</v>
      </c>
      <c r="C55">
        <v>1</v>
      </c>
      <c r="D55" s="4">
        <f>+C55*VLOOKUP(B55,productos!A:B,2,0)</f>
        <v>8000</v>
      </c>
      <c r="E55" s="12" t="s">
        <v>24</v>
      </c>
    </row>
    <row r="56" spans="1:8" x14ac:dyDescent="0.25">
      <c r="A56">
        <v>2</v>
      </c>
      <c r="B56" t="s">
        <v>47</v>
      </c>
      <c r="C56">
        <v>1</v>
      </c>
      <c r="D56" s="4">
        <f>+C56*VLOOKUP(B56,productos!A:B,2,0)</f>
        <v>3000</v>
      </c>
      <c r="E56" s="12" t="s">
        <v>24</v>
      </c>
    </row>
    <row r="57" spans="1:8" x14ac:dyDescent="0.25">
      <c r="A57">
        <v>3</v>
      </c>
      <c r="B57" t="s">
        <v>43</v>
      </c>
      <c r="C57">
        <v>3</v>
      </c>
      <c r="D57" s="4">
        <f>+C57*VLOOKUP(B57,productos!A:B,2,0)</f>
        <v>24000</v>
      </c>
      <c r="E57" s="12" t="s">
        <v>24</v>
      </c>
    </row>
    <row r="58" spans="1:8" x14ac:dyDescent="0.25">
      <c r="A58">
        <v>3</v>
      </c>
      <c r="B58" t="s">
        <v>39</v>
      </c>
      <c r="C58">
        <v>2</v>
      </c>
      <c r="D58" s="4">
        <f>+C58*VLOOKUP(B58,productos!A:B,2,0)</f>
        <v>9000</v>
      </c>
      <c r="E58" s="12" t="s">
        <v>24</v>
      </c>
    </row>
    <row r="59" spans="1:8" x14ac:dyDescent="0.25">
      <c r="A59" s="7">
        <v>4</v>
      </c>
      <c r="B59" s="7" t="s">
        <v>43</v>
      </c>
      <c r="C59" s="7">
        <v>1</v>
      </c>
      <c r="D59" s="19">
        <f>+C59*VLOOKUP(B59,productos!A:B,2,0)</f>
        <v>8000</v>
      </c>
      <c r="E59" s="20" t="s">
        <v>23</v>
      </c>
    </row>
    <row r="60" spans="1:8" x14ac:dyDescent="0.25">
      <c r="A60" s="7">
        <v>4</v>
      </c>
      <c r="B60" s="7" t="s">
        <v>47</v>
      </c>
      <c r="C60" s="7">
        <v>1</v>
      </c>
      <c r="D60" s="19">
        <f>+C60*VLOOKUP(B60,productos!A:B,2,0)</f>
        <v>3000</v>
      </c>
      <c r="E60" s="20" t="s">
        <v>23</v>
      </c>
    </row>
    <row r="61" spans="1:8" x14ac:dyDescent="0.25">
      <c r="A61" s="7">
        <v>5</v>
      </c>
      <c r="B61" s="7" t="s">
        <v>43</v>
      </c>
      <c r="C61" s="7">
        <v>1</v>
      </c>
      <c r="D61" s="19">
        <f>+C61*VLOOKUP(B61,productos!A:B,2,0)</f>
        <v>8000</v>
      </c>
      <c r="E61" s="21" t="s">
        <v>24</v>
      </c>
    </row>
    <row r="62" spans="1:8" x14ac:dyDescent="0.25">
      <c r="A62" s="7">
        <v>5</v>
      </c>
      <c r="B62" s="7" t="s">
        <v>47</v>
      </c>
      <c r="C62" s="7">
        <v>1</v>
      </c>
      <c r="D62" s="19">
        <f>+C62*VLOOKUP(B62,productos!A:B,2,0)</f>
        <v>3000</v>
      </c>
      <c r="E62" s="21" t="s">
        <v>24</v>
      </c>
    </row>
    <row r="63" spans="1:8" x14ac:dyDescent="0.25">
      <c r="A63" s="7">
        <v>6</v>
      </c>
      <c r="B63" s="7" t="s">
        <v>43</v>
      </c>
      <c r="C63" s="7">
        <v>1</v>
      </c>
      <c r="D63" s="19">
        <f>+C63*VLOOKUP(B63,productos!A:B,2,0)</f>
        <v>8000</v>
      </c>
      <c r="E63" s="21" t="s">
        <v>24</v>
      </c>
    </row>
    <row r="64" spans="1:8" x14ac:dyDescent="0.25">
      <c r="A64" s="7">
        <v>7</v>
      </c>
      <c r="B64" s="7" t="s">
        <v>43</v>
      </c>
      <c r="C64" s="7">
        <v>2</v>
      </c>
      <c r="D64" s="19">
        <f>+C64*VLOOKUP(B64,productos!A:B,2,0)</f>
        <v>16000</v>
      </c>
      <c r="E64" s="20" t="s">
        <v>23</v>
      </c>
      <c r="G64">
        <v>349000</v>
      </c>
    </row>
    <row r="65" spans="1:8" x14ac:dyDescent="0.25">
      <c r="A65" s="7">
        <v>8</v>
      </c>
      <c r="B65" s="7" t="s">
        <v>43</v>
      </c>
      <c r="C65" s="7">
        <v>2</v>
      </c>
      <c r="D65" s="19">
        <f>+C65*VLOOKUP(B65,productos!A:B,2,0)</f>
        <v>16000</v>
      </c>
      <c r="E65" s="21" t="s">
        <v>24</v>
      </c>
      <c r="G65">
        <v>308750</v>
      </c>
    </row>
    <row r="66" spans="1:8" x14ac:dyDescent="0.25">
      <c r="A66" s="7">
        <v>9</v>
      </c>
      <c r="B66" s="7" t="s">
        <v>48</v>
      </c>
      <c r="C66" s="7">
        <v>1</v>
      </c>
      <c r="D66" s="19">
        <f>+C66*VLOOKUP(B66,productos!A:B,2,0)</f>
        <v>30000</v>
      </c>
      <c r="E66" s="21" t="s">
        <v>24</v>
      </c>
      <c r="G66">
        <f>+G64-G65</f>
        <v>40250</v>
      </c>
      <c r="H66" t="s">
        <v>50</v>
      </c>
    </row>
    <row r="67" spans="1:8" x14ac:dyDescent="0.25">
      <c r="A67" s="7">
        <v>9</v>
      </c>
      <c r="B67" s="7" t="s">
        <v>47</v>
      </c>
      <c r="C67" s="7">
        <v>2</v>
      </c>
      <c r="D67" s="19">
        <f>+C67*VLOOKUP(B67,productos!A:B,2,0)</f>
        <v>6000</v>
      </c>
      <c r="E67" s="21" t="s">
        <v>24</v>
      </c>
    </row>
    <row r="70" spans="1:8" x14ac:dyDescent="0.25">
      <c r="D70" s="14">
        <f>+SUM(D53:D68)</f>
        <v>161000</v>
      </c>
    </row>
    <row r="73" spans="1:8" x14ac:dyDescent="0.25">
      <c r="C73" s="10">
        <v>46121</v>
      </c>
    </row>
    <row r="75" spans="1:8" x14ac:dyDescent="0.25">
      <c r="A75" s="7" t="s">
        <v>49</v>
      </c>
      <c r="B75" s="7" t="s">
        <v>45</v>
      </c>
      <c r="C75" s="7" t="s">
        <v>44</v>
      </c>
      <c r="D75" s="7" t="s">
        <v>46</v>
      </c>
      <c r="E75" s="7" t="s">
        <v>51</v>
      </c>
      <c r="G75" s="7" t="s">
        <v>18</v>
      </c>
      <c r="H75" s="7" t="s">
        <v>46</v>
      </c>
    </row>
    <row r="76" spans="1:8" x14ac:dyDescent="0.25">
      <c r="A76">
        <v>1</v>
      </c>
      <c r="B76" t="s">
        <v>43</v>
      </c>
      <c r="C76">
        <v>1</v>
      </c>
      <c r="D76" s="4">
        <f>+C76*VLOOKUP(B76,productos!A:B,2,0)</f>
        <v>8000</v>
      </c>
      <c r="E76" s="23" t="s">
        <v>52</v>
      </c>
    </row>
    <row r="77" spans="1:8" x14ac:dyDescent="0.25">
      <c r="A77">
        <v>2</v>
      </c>
      <c r="B77" t="s">
        <v>43</v>
      </c>
      <c r="C77">
        <v>1</v>
      </c>
      <c r="D77" s="4">
        <f>+C77*VLOOKUP(B77,productos!A:B,2,0)</f>
        <v>8000</v>
      </c>
      <c r="E77" s="21" t="s">
        <v>24</v>
      </c>
    </row>
    <row r="78" spans="1:8" x14ac:dyDescent="0.25">
      <c r="A78">
        <v>3</v>
      </c>
      <c r="B78" t="s">
        <v>43</v>
      </c>
      <c r="C78">
        <v>1</v>
      </c>
      <c r="D78" s="4">
        <f>+C78*VLOOKUP(B78,productos!A:B,2,0)</f>
        <v>8000</v>
      </c>
      <c r="E78" s="20" t="s">
        <v>23</v>
      </c>
    </row>
    <row r="79" spans="1:8" x14ac:dyDescent="0.25">
      <c r="A79">
        <v>4</v>
      </c>
      <c r="B79" t="s">
        <v>43</v>
      </c>
      <c r="C79">
        <v>2</v>
      </c>
      <c r="D79" s="4">
        <f>+C79*VLOOKUP(B79,productos!A:B,2,0)</f>
        <v>16000</v>
      </c>
      <c r="E79" s="21" t="s">
        <v>24</v>
      </c>
    </row>
    <row r="80" spans="1:8" x14ac:dyDescent="0.25">
      <c r="A80">
        <v>5</v>
      </c>
      <c r="B80" t="s">
        <v>43</v>
      </c>
      <c r="C80">
        <v>2</v>
      </c>
      <c r="D80" s="4">
        <f>+C80*VLOOKUP(B80,productos!A:B,2,0)</f>
        <v>16000</v>
      </c>
      <c r="E80" s="21" t="s">
        <v>24</v>
      </c>
    </row>
    <row r="81" spans="1:8" x14ac:dyDescent="0.25">
      <c r="A81">
        <v>6</v>
      </c>
      <c r="B81" t="s">
        <v>43</v>
      </c>
      <c r="C81">
        <v>2</v>
      </c>
      <c r="D81" s="4">
        <f>+C81*VLOOKUP(B81,productos!A:B,2,0)</f>
        <v>16000</v>
      </c>
      <c r="E81" s="21" t="s">
        <v>24</v>
      </c>
    </row>
    <row r="83" spans="1:8" x14ac:dyDescent="0.25">
      <c r="A83">
        <v>1</v>
      </c>
      <c r="B83" s="7" t="s">
        <v>47</v>
      </c>
      <c r="C83">
        <v>1</v>
      </c>
      <c r="D83" s="4">
        <f>+C83*VLOOKUP(B83,productos!A:B,2,0)</f>
        <v>3000</v>
      </c>
      <c r="E83" s="23" t="s">
        <v>52</v>
      </c>
    </row>
    <row r="84" spans="1:8" x14ac:dyDescent="0.25">
      <c r="A84">
        <v>4</v>
      </c>
      <c r="B84" s="7" t="s">
        <v>47</v>
      </c>
      <c r="C84">
        <v>1</v>
      </c>
      <c r="D84" s="4">
        <f>+C84*VLOOKUP(B84,productos!A:B,2,0)</f>
        <v>3000</v>
      </c>
      <c r="E84" s="21" t="s">
        <v>24</v>
      </c>
    </row>
    <row r="85" spans="1:8" x14ac:dyDescent="0.25">
      <c r="A85">
        <v>5</v>
      </c>
      <c r="B85" s="7" t="s">
        <v>47</v>
      </c>
      <c r="C85">
        <v>1</v>
      </c>
      <c r="D85" s="4">
        <f>+C85*VLOOKUP(B85,productos!A:B,2,0)</f>
        <v>3000</v>
      </c>
      <c r="E85" s="21" t="s">
        <v>24</v>
      </c>
    </row>
    <row r="86" spans="1:8" x14ac:dyDescent="0.25">
      <c r="A86">
        <v>6</v>
      </c>
      <c r="B86" s="7" t="s">
        <v>47</v>
      </c>
      <c r="C86">
        <v>2</v>
      </c>
      <c r="D86" s="4">
        <f>+C86*VLOOKUP(B86,productos!A:B,2,0)</f>
        <v>6000</v>
      </c>
      <c r="E86" s="21" t="s">
        <v>24</v>
      </c>
    </row>
    <row r="88" spans="1:8" x14ac:dyDescent="0.25">
      <c r="D88" s="22">
        <f>+SUM(D76:D86)</f>
        <v>87000</v>
      </c>
    </row>
    <row r="90" spans="1:8" x14ac:dyDescent="0.25">
      <c r="C90" s="10">
        <v>46122</v>
      </c>
    </row>
    <row r="92" spans="1:8" x14ac:dyDescent="0.25">
      <c r="A92" s="7" t="s">
        <v>49</v>
      </c>
      <c r="B92" s="7" t="s">
        <v>45</v>
      </c>
      <c r="C92" s="7" t="s">
        <v>44</v>
      </c>
      <c r="D92" s="7" t="s">
        <v>46</v>
      </c>
      <c r="E92" s="7" t="s">
        <v>51</v>
      </c>
      <c r="G92" s="7" t="s">
        <v>18</v>
      </c>
      <c r="H92" s="7" t="s">
        <v>46</v>
      </c>
    </row>
    <row r="93" spans="1:8" x14ac:dyDescent="0.25">
      <c r="A93">
        <v>1</v>
      </c>
      <c r="B93" t="s">
        <v>43</v>
      </c>
      <c r="C93">
        <v>1</v>
      </c>
      <c r="D93" s="4">
        <f>+C93*VLOOKUP(B93,productos!A:B,2,0)</f>
        <v>8000</v>
      </c>
      <c r="E93" s="20" t="s">
        <v>23</v>
      </c>
      <c r="G93" t="s">
        <v>56</v>
      </c>
      <c r="H93" s="4">
        <v>16000</v>
      </c>
    </row>
    <row r="94" spans="1:8" ht="15.75" thickBot="1" x14ac:dyDescent="0.3">
      <c r="A94">
        <v>1</v>
      </c>
      <c r="B94" s="7" t="s">
        <v>47</v>
      </c>
      <c r="C94">
        <v>1</v>
      </c>
      <c r="D94" s="4">
        <f>+C94*VLOOKUP(B94,productos!A:B,2,0)</f>
        <v>3000</v>
      </c>
      <c r="E94" s="20" t="s">
        <v>23</v>
      </c>
      <c r="G94" t="s">
        <v>57</v>
      </c>
      <c r="H94" s="15">
        <v>8000</v>
      </c>
    </row>
    <row r="95" spans="1:8" ht="15.75" thickTop="1" x14ac:dyDescent="0.25">
      <c r="A95">
        <v>1</v>
      </c>
      <c r="B95" s="7" t="s">
        <v>53</v>
      </c>
      <c r="C95">
        <v>1</v>
      </c>
      <c r="D95" s="24">
        <v>-1000</v>
      </c>
      <c r="E95" s="20" t="s">
        <v>23</v>
      </c>
      <c r="H95" s="4">
        <f>+H93+H94</f>
        <v>24000</v>
      </c>
    </row>
    <row r="96" spans="1:8" x14ac:dyDescent="0.25">
      <c r="A96">
        <v>2</v>
      </c>
      <c r="B96" t="s">
        <v>43</v>
      </c>
      <c r="C96">
        <v>2</v>
      </c>
      <c r="D96" s="4">
        <f>+C96*VLOOKUP(B96,productos!A:B,2,0)</f>
        <v>16000</v>
      </c>
      <c r="E96" s="20" t="s">
        <v>23</v>
      </c>
    </row>
    <row r="97" spans="1:5" x14ac:dyDescent="0.25">
      <c r="A97">
        <v>2</v>
      </c>
      <c r="B97" s="7" t="s">
        <v>47</v>
      </c>
      <c r="C97">
        <v>2</v>
      </c>
      <c r="D97" s="4">
        <f>+C97*VLOOKUP(B97,productos!A:B,2,0)</f>
        <v>6000</v>
      </c>
      <c r="E97" s="20" t="s">
        <v>23</v>
      </c>
    </row>
    <row r="98" spans="1:5" x14ac:dyDescent="0.25">
      <c r="A98">
        <v>3</v>
      </c>
      <c r="B98" t="s">
        <v>54</v>
      </c>
      <c r="C98">
        <v>4</v>
      </c>
      <c r="D98" s="4">
        <f>+C98*VLOOKUP(B98,productos!A:B,2,0)</f>
        <v>18000</v>
      </c>
      <c r="E98" s="21" t="s">
        <v>24</v>
      </c>
    </row>
    <row r="99" spans="1:5" x14ac:dyDescent="0.25">
      <c r="A99">
        <v>4</v>
      </c>
      <c r="B99" t="s">
        <v>54</v>
      </c>
      <c r="C99">
        <v>2</v>
      </c>
      <c r="D99" s="4">
        <f>+C99*VLOOKUP(B99,productos!A:B,2,0)</f>
        <v>9000</v>
      </c>
      <c r="E99" s="21" t="s">
        <v>24</v>
      </c>
    </row>
    <row r="100" spans="1:5" x14ac:dyDescent="0.25">
      <c r="A100">
        <v>5</v>
      </c>
      <c r="B100" t="s">
        <v>43</v>
      </c>
      <c r="C100">
        <v>1</v>
      </c>
      <c r="D100" s="4">
        <f>+C100*VLOOKUP(B100,productos!A:B,2,0)</f>
        <v>8000</v>
      </c>
      <c r="E100" s="21" t="s">
        <v>24</v>
      </c>
    </row>
    <row r="101" spans="1:5" x14ac:dyDescent="0.25">
      <c r="A101">
        <v>6</v>
      </c>
      <c r="B101" t="s">
        <v>43</v>
      </c>
      <c r="C101">
        <v>1</v>
      </c>
      <c r="D101" s="4">
        <f>+C101*VLOOKUP(B101,productos!A:B,2,0)</f>
        <v>8000</v>
      </c>
      <c r="E101" s="21" t="s">
        <v>24</v>
      </c>
    </row>
    <row r="102" spans="1:5" x14ac:dyDescent="0.25">
      <c r="A102">
        <v>7</v>
      </c>
      <c r="B102" t="s">
        <v>43</v>
      </c>
      <c r="C102">
        <v>1</v>
      </c>
      <c r="D102" s="4">
        <f>+C102*VLOOKUP(B102,productos!A:B,2,0)</f>
        <v>8000</v>
      </c>
      <c r="E102" s="20" t="s">
        <v>23</v>
      </c>
    </row>
    <row r="103" spans="1:5" x14ac:dyDescent="0.25">
      <c r="A103">
        <v>8</v>
      </c>
      <c r="B103" t="s">
        <v>48</v>
      </c>
      <c r="C103">
        <v>1</v>
      </c>
      <c r="D103" s="4">
        <f>+C103*VLOOKUP(B103,productos!A:B,2,0)</f>
        <v>30000</v>
      </c>
      <c r="E103" s="21" t="s">
        <v>24</v>
      </c>
    </row>
    <row r="104" spans="1:5" x14ac:dyDescent="0.25">
      <c r="A104">
        <v>9</v>
      </c>
      <c r="B104" t="s">
        <v>43</v>
      </c>
      <c r="C104">
        <v>1</v>
      </c>
      <c r="D104" s="16">
        <f>+C104*VLOOKUP(B104,productos!A:B,2,0)</f>
        <v>8000</v>
      </c>
      <c r="E104" s="20" t="s">
        <v>23</v>
      </c>
    </row>
    <row r="105" spans="1:5" x14ac:dyDescent="0.25">
      <c r="A105">
        <v>10</v>
      </c>
      <c r="B105" t="s">
        <v>43</v>
      </c>
      <c r="C105">
        <v>1</v>
      </c>
      <c r="D105" s="16">
        <v>16000</v>
      </c>
      <c r="E105" s="20" t="s">
        <v>23</v>
      </c>
    </row>
    <row r="106" spans="1:5" x14ac:dyDescent="0.25">
      <c r="A106">
        <v>11</v>
      </c>
      <c r="B106" t="s">
        <v>55</v>
      </c>
      <c r="C106">
        <v>1</v>
      </c>
      <c r="D106" s="4">
        <f>+C106*VLOOKUP(B106,productos!A:B,2,0)</f>
        <v>40000</v>
      </c>
      <c r="E106" s="20" t="s">
        <v>23</v>
      </c>
    </row>
    <row r="107" spans="1:5" x14ac:dyDescent="0.25">
      <c r="A107">
        <v>12</v>
      </c>
      <c r="B107" t="s">
        <v>43</v>
      </c>
      <c r="C107">
        <v>1</v>
      </c>
      <c r="D107" s="4">
        <f>+C107*VLOOKUP(B107,productos!A:B,2,0)</f>
        <v>8000</v>
      </c>
      <c r="E107" s="21" t="s">
        <v>24</v>
      </c>
    </row>
    <row r="108" spans="1:5" x14ac:dyDescent="0.25">
      <c r="A108">
        <v>13</v>
      </c>
      <c r="B108" t="s">
        <v>43</v>
      </c>
      <c r="C108">
        <v>1</v>
      </c>
      <c r="D108" s="25">
        <f>+C108*VLOOKUP(B108,productos!A:B,2,0)</f>
        <v>8000</v>
      </c>
      <c r="E108" s="21" t="s">
        <v>24</v>
      </c>
    </row>
    <row r="109" spans="1:5" x14ac:dyDescent="0.25">
      <c r="A109">
        <v>14</v>
      </c>
      <c r="B109" t="s">
        <v>43</v>
      </c>
      <c r="C109">
        <v>1</v>
      </c>
      <c r="D109" s="25">
        <f>+C109*VLOOKUP(B109,productos!A:B,2,0)</f>
        <v>8000</v>
      </c>
      <c r="E109" s="21" t="s">
        <v>24</v>
      </c>
    </row>
    <row r="110" spans="1:5" x14ac:dyDescent="0.25">
      <c r="A110">
        <v>15</v>
      </c>
      <c r="B110" t="s">
        <v>43</v>
      </c>
      <c r="C110">
        <v>4</v>
      </c>
      <c r="D110" s="25">
        <f>+C110*VLOOKUP(B110,productos!A:B,2,0)</f>
        <v>32000</v>
      </c>
      <c r="E110" s="21" t="s">
        <v>24</v>
      </c>
    </row>
    <row r="111" spans="1:5" x14ac:dyDescent="0.25">
      <c r="D111" s="25"/>
    </row>
    <row r="112" spans="1:5" x14ac:dyDescent="0.25">
      <c r="A112">
        <v>8</v>
      </c>
      <c r="B112" s="7" t="s">
        <v>47</v>
      </c>
      <c r="C112">
        <v>2</v>
      </c>
      <c r="D112" s="4">
        <f>+C112*VLOOKUP(B112,productos!A:B,2,0)</f>
        <v>6000</v>
      </c>
      <c r="E112" s="21" t="s">
        <v>24</v>
      </c>
    </row>
    <row r="113" spans="1:7" x14ac:dyDescent="0.25">
      <c r="A113">
        <v>15</v>
      </c>
      <c r="B113" s="7" t="s">
        <v>47</v>
      </c>
      <c r="C113">
        <v>3</v>
      </c>
      <c r="D113" s="4">
        <f>+C113*VLOOKUP(B113,productos!A:B,2,0)</f>
        <v>9000</v>
      </c>
      <c r="E113" s="21" t="s">
        <v>24</v>
      </c>
    </row>
    <row r="114" spans="1:7" x14ac:dyDescent="0.25">
      <c r="A114">
        <v>12</v>
      </c>
      <c r="B114" s="7" t="s">
        <v>47</v>
      </c>
      <c r="C114">
        <v>1</v>
      </c>
      <c r="D114" s="4">
        <f>+C114*VLOOKUP(B114,productos!A:B,2,0)</f>
        <v>3000</v>
      </c>
      <c r="E114" s="21" t="s">
        <v>24</v>
      </c>
    </row>
    <row r="115" spans="1:7" x14ac:dyDescent="0.25">
      <c r="A115">
        <v>14</v>
      </c>
      <c r="B115" s="7" t="s">
        <v>47</v>
      </c>
      <c r="C115">
        <v>2</v>
      </c>
      <c r="D115" s="4">
        <f>+C115*VLOOKUP(B115,productos!A:B,2,0)</f>
        <v>6000</v>
      </c>
      <c r="E115" s="21" t="s">
        <v>24</v>
      </c>
    </row>
    <row r="116" spans="1:7" x14ac:dyDescent="0.25">
      <c r="D116" s="25"/>
    </row>
    <row r="117" spans="1:7" x14ac:dyDescent="0.25">
      <c r="D117" s="25">
        <f>+SUMIF($E$93:$E$110,E117,$D$93:$D$110)</f>
        <v>104000</v>
      </c>
      <c r="E117" s="20" t="s">
        <v>23</v>
      </c>
    </row>
    <row r="118" spans="1:7" ht="15.75" thickBot="1" x14ac:dyDescent="0.3">
      <c r="D118" s="26">
        <f>+SUMIF($E$93:$E$110,E118,$D$93:$D$110)</f>
        <v>129000</v>
      </c>
      <c r="E118" s="21" t="s">
        <v>24</v>
      </c>
      <c r="G118" s="14">
        <f>+SUM(D106:D110,D93:D104)</f>
        <v>217000</v>
      </c>
    </row>
    <row r="119" spans="1:7" ht="15.75" thickTop="1" x14ac:dyDescent="0.25">
      <c r="D119" s="25">
        <f>+D117+D118</f>
        <v>233000</v>
      </c>
    </row>
    <row r="121" spans="1:7" x14ac:dyDescent="0.25">
      <c r="D121" s="22">
        <f>+SUM(D112:D115)+D119</f>
        <v>257000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E74F6-30D3-4848-AF85-46D4DD635803}">
  <dimension ref="A10:B15"/>
  <sheetViews>
    <sheetView workbookViewId="0">
      <selection activeCell="A15" sqref="A15"/>
    </sheetView>
  </sheetViews>
  <sheetFormatPr baseColWidth="10" defaultRowHeight="15" x14ac:dyDescent="0.25"/>
  <cols>
    <col min="1" max="1" width="15.7109375" bestFit="1" customWidth="1"/>
  </cols>
  <sheetData>
    <row r="10" spans="1:2" x14ac:dyDescent="0.25">
      <c r="A10" t="s">
        <v>43</v>
      </c>
      <c r="B10">
        <v>8000</v>
      </c>
    </row>
    <row r="11" spans="1:2" x14ac:dyDescent="0.25">
      <c r="A11" t="s">
        <v>47</v>
      </c>
      <c r="B11">
        <v>3000</v>
      </c>
    </row>
    <row r="12" spans="1:2" x14ac:dyDescent="0.25">
      <c r="A12" t="s">
        <v>48</v>
      </c>
      <c r="B12">
        <v>30000</v>
      </c>
    </row>
    <row r="13" spans="1:2" x14ac:dyDescent="0.25">
      <c r="A13" t="s">
        <v>39</v>
      </c>
      <c r="B13">
        <v>4500</v>
      </c>
    </row>
    <row r="14" spans="1:2" x14ac:dyDescent="0.25">
      <c r="A14" t="s">
        <v>54</v>
      </c>
      <c r="B14">
        <v>4500</v>
      </c>
    </row>
    <row r="15" spans="1:2" x14ac:dyDescent="0.25">
      <c r="A15" t="s">
        <v>55</v>
      </c>
      <c r="B15">
        <v>40000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"/>
  <sheetViews>
    <sheetView zoomScale="115" zoomScaleNormal="115" workbookViewId="0">
      <selection activeCell="B9" sqref="B9"/>
    </sheetView>
  </sheetViews>
  <sheetFormatPr baseColWidth="10" defaultRowHeight="15" x14ac:dyDescent="0.25"/>
  <cols>
    <col min="2" max="2" width="28.85546875" bestFit="1" customWidth="1"/>
    <col min="3" max="3" width="12" style="4" bestFit="1" customWidth="1"/>
    <col min="4" max="4" width="15.42578125" bestFit="1" customWidth="1"/>
    <col min="5" max="5" width="13.140625" bestFit="1" customWidth="1"/>
  </cols>
  <sheetData>
    <row r="1" spans="1:8" x14ac:dyDescent="0.25">
      <c r="A1" s="2" t="s">
        <v>6</v>
      </c>
    </row>
    <row r="2" spans="1:8" x14ac:dyDescent="0.25">
      <c r="C2" s="4">
        <v>300000</v>
      </c>
    </row>
    <row r="3" spans="1:8" x14ac:dyDescent="0.25">
      <c r="B3" t="s">
        <v>18</v>
      </c>
      <c r="C3" s="4">
        <f>+SUM(C6:C12)</f>
        <v>193803</v>
      </c>
    </row>
    <row r="4" spans="1:8" x14ac:dyDescent="0.25">
      <c r="C4" s="4">
        <f>+C2-C3</f>
        <v>106197</v>
      </c>
    </row>
    <row r="6" spans="1:8" x14ac:dyDescent="0.25">
      <c r="A6" s="3">
        <v>46106</v>
      </c>
      <c r="B6" t="s">
        <v>9</v>
      </c>
      <c r="C6" s="4">
        <v>80000</v>
      </c>
    </row>
    <row r="7" spans="1:8" x14ac:dyDescent="0.25">
      <c r="A7" s="3">
        <v>46107</v>
      </c>
      <c r="B7" t="s">
        <v>8</v>
      </c>
      <c r="C7" s="4">
        <v>12000</v>
      </c>
      <c r="E7" t="s">
        <v>13</v>
      </c>
      <c r="F7" t="s">
        <v>12</v>
      </c>
      <c r="G7" t="s">
        <v>11</v>
      </c>
    </row>
    <row r="8" spans="1:8" x14ac:dyDescent="0.25">
      <c r="A8" s="3">
        <v>46107</v>
      </c>
      <c r="B8" s="5" t="s">
        <v>10</v>
      </c>
      <c r="C8" s="6">
        <v>17000</v>
      </c>
      <c r="E8">
        <v>8500</v>
      </c>
      <c r="F8">
        <f>+E8/6</f>
        <v>1416.6666666666667</v>
      </c>
      <c r="G8">
        <v>6</v>
      </c>
    </row>
    <row r="9" spans="1:8" x14ac:dyDescent="0.25">
      <c r="A9" s="3">
        <v>46107</v>
      </c>
      <c r="B9" t="s">
        <v>14</v>
      </c>
      <c r="C9" s="4">
        <v>39803</v>
      </c>
    </row>
    <row r="10" spans="1:8" x14ac:dyDescent="0.25">
      <c r="A10" s="3">
        <v>46109</v>
      </c>
      <c r="B10" t="s">
        <v>15</v>
      </c>
      <c r="C10" s="4">
        <v>12500</v>
      </c>
    </row>
    <row r="11" spans="1:8" x14ac:dyDescent="0.25">
      <c r="A11" s="3">
        <v>46109</v>
      </c>
      <c r="B11" t="s">
        <v>16</v>
      </c>
      <c r="C11" s="4">
        <v>7500</v>
      </c>
    </row>
    <row r="12" spans="1:8" x14ac:dyDescent="0.25">
      <c r="A12" s="3">
        <v>46110</v>
      </c>
      <c r="B12" t="s">
        <v>19</v>
      </c>
      <c r="C12" s="4">
        <v>25000</v>
      </c>
    </row>
    <row r="13" spans="1:8" x14ac:dyDescent="0.25">
      <c r="A13" s="3">
        <v>46110</v>
      </c>
      <c r="B13" t="s">
        <v>20</v>
      </c>
      <c r="D13">
        <v>9900</v>
      </c>
    </row>
    <row r="14" spans="1:8" x14ac:dyDescent="0.25">
      <c r="A14" s="3"/>
    </row>
    <row r="15" spans="1:8" x14ac:dyDescent="0.25">
      <c r="A15" s="3"/>
      <c r="G15">
        <v>46350</v>
      </c>
    </row>
    <row r="16" spans="1:8" x14ac:dyDescent="0.25">
      <c r="A16" s="3">
        <v>46109</v>
      </c>
      <c r="B16" t="s">
        <v>17</v>
      </c>
      <c r="C16" s="4">
        <v>160150</v>
      </c>
      <c r="G16">
        <v>29952</v>
      </c>
      <c r="H16" t="s">
        <v>42</v>
      </c>
    </row>
    <row r="17" spans="7:7" x14ac:dyDescent="0.25">
      <c r="G17">
        <f>+G15-G16</f>
        <v>16398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25-mar</vt:lpstr>
      <vt:lpstr>26-mar</vt:lpstr>
      <vt:lpstr>REGISTROS</vt:lpstr>
      <vt:lpstr>productos</vt:lpstr>
      <vt:lpstr>GASTOS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Edwin Torres</cp:lastModifiedBy>
  <dcterms:created xsi:type="dcterms:W3CDTF">2015-06-05T18:19:34Z</dcterms:created>
  <dcterms:modified xsi:type="dcterms:W3CDTF">2026-04-11T04:53:48Z</dcterms:modified>
</cp:coreProperties>
</file>