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E687B77B-75E3-4BBF-919B-B3B4FC1F7EBE}" xr6:coauthVersionLast="37" xr6:coauthVersionMax="37" xr10:uidLastSave="{00000000-0000-0000-0000-000000000000}"/>
  <bookViews>
    <workbookView xWindow="0" yWindow="0" windowWidth="23040" windowHeight="8424" activeTab="2" xr2:uid="{2220E740-3A2F-4267-A023-D210E748F173}"/>
  </bookViews>
  <sheets>
    <sheet name="Tmk" sheetId="7" r:id="rId1"/>
    <sheet name="Alttum" sheetId="1" r:id="rId2"/>
    <sheet name="Fayette" sheetId="6" r:id="rId3"/>
    <sheet name="Sales" sheetId="5" r:id="rId4"/>
  </sheets>
  <definedNames>
    <definedName name="_xlnm._FilterDatabase" localSheetId="1" hidden="1">Alttum!$A$1:$V$10</definedName>
    <definedName name="_xlnm._FilterDatabase" localSheetId="2" hidden="1">Fayette!$A$1:$V$26</definedName>
    <definedName name="_xlnm._FilterDatabase" localSheetId="0" hidden="1">Tmk!$A$1:$V$20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7" i="6" l="1"/>
  <c r="T17" i="6"/>
  <c r="O17" i="6"/>
  <c r="N17" i="6"/>
  <c r="M17" i="6"/>
  <c r="J17" i="6"/>
  <c r="T3" i="6" l="1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8" i="6"/>
  <c r="T19" i="6"/>
  <c r="T20" i="6"/>
  <c r="T21" i="6"/>
  <c r="T22" i="6"/>
  <c r="T23" i="6"/>
  <c r="T24" i="6"/>
  <c r="T25" i="6"/>
  <c r="T26" i="6"/>
  <c r="M3" i="7"/>
  <c r="M4" i="7"/>
  <c r="M5" i="7"/>
  <c r="M6" i="7"/>
  <c r="M7" i="7"/>
  <c r="M8" i="7"/>
  <c r="M9" i="7"/>
  <c r="M11" i="7"/>
  <c r="M13" i="7"/>
  <c r="M15" i="7"/>
  <c r="M16" i="7"/>
  <c r="M17" i="7"/>
  <c r="M18" i="7"/>
  <c r="M19" i="7"/>
  <c r="M20" i="7"/>
  <c r="J3" i="7"/>
  <c r="J4" i="7"/>
  <c r="J5" i="7"/>
  <c r="J6" i="7"/>
  <c r="J7" i="7"/>
  <c r="J8" i="7"/>
  <c r="J9" i="7"/>
  <c r="J11" i="7"/>
  <c r="J13" i="7"/>
  <c r="J15" i="7"/>
  <c r="J16" i="7"/>
  <c r="J17" i="7"/>
  <c r="J18" i="7"/>
  <c r="J19" i="7"/>
  <c r="J20" i="7"/>
  <c r="L3" i="7"/>
  <c r="L4" i="7"/>
  <c r="L5" i="7"/>
  <c r="L6" i="7"/>
  <c r="L7" i="7"/>
  <c r="L8" i="7"/>
  <c r="L9" i="7"/>
  <c r="L11" i="7"/>
  <c r="L13" i="7"/>
  <c r="L15" i="7"/>
  <c r="L16" i="7"/>
  <c r="L17" i="7"/>
  <c r="L18" i="7"/>
  <c r="L19" i="7"/>
  <c r="L20" i="7"/>
  <c r="W25" i="5"/>
  <c r="I6" i="7"/>
  <c r="I7" i="7"/>
  <c r="I8" i="7"/>
  <c r="I9" i="7"/>
  <c r="I10" i="7"/>
  <c r="L10" i="7" s="1"/>
  <c r="I11" i="7"/>
  <c r="I12" i="7"/>
  <c r="L12" i="7" s="1"/>
  <c r="M12" i="7" s="1"/>
  <c r="I13" i="7"/>
  <c r="I14" i="7"/>
  <c r="L14" i="7" s="1"/>
  <c r="M14" i="7" s="1"/>
  <c r="I15" i="7"/>
  <c r="I16" i="7"/>
  <c r="I17" i="7"/>
  <c r="I18" i="7"/>
  <c r="I19" i="7"/>
  <c r="I20" i="7"/>
  <c r="I5" i="7"/>
  <c r="H5" i="7"/>
  <c r="H6" i="7"/>
  <c r="H7" i="7"/>
  <c r="H9" i="7"/>
  <c r="H10" i="7"/>
  <c r="J10" i="7" s="1"/>
  <c r="H11" i="7"/>
  <c r="H12" i="7"/>
  <c r="J12" i="7" s="1"/>
  <c r="H13" i="7"/>
  <c r="H14" i="7"/>
  <c r="J14" i="7" s="1"/>
  <c r="H15" i="7"/>
  <c r="H16" i="7"/>
  <c r="H17" i="7"/>
  <c r="H18" i="7"/>
  <c r="H19" i="7"/>
  <c r="H20" i="7"/>
  <c r="M10" i="7" l="1"/>
  <c r="N14" i="6"/>
  <c r="J13" i="6"/>
  <c r="M13" i="6" s="1"/>
  <c r="O13" i="6" l="1"/>
  <c r="N13" i="6"/>
  <c r="U13" i="6" s="1"/>
  <c r="L23" i="6"/>
  <c r="L24" i="6"/>
  <c r="L25" i="6"/>
  <c r="O23" i="6"/>
  <c r="O24" i="6"/>
  <c r="O25" i="6"/>
  <c r="N23" i="6"/>
  <c r="N24" i="6"/>
  <c r="N25" i="6"/>
  <c r="J24" i="6"/>
  <c r="M24" i="6" s="1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" i="5"/>
  <c r="U24" i="6" l="1"/>
  <c r="J23" i="6"/>
  <c r="M23" i="6" s="1"/>
  <c r="U23" i="6" s="1"/>
  <c r="J25" i="6" l="1"/>
  <c r="M25" i="6" s="1"/>
  <c r="U25" i="6" s="1"/>
  <c r="O3" i="7" l="1"/>
  <c r="N3" i="7"/>
  <c r="O2" i="7"/>
  <c r="N2" i="7"/>
  <c r="O8" i="7" l="1"/>
  <c r="O4" i="7"/>
  <c r="T3" i="7"/>
  <c r="T2" i="7"/>
  <c r="N8" i="7"/>
  <c r="T8" i="7" s="1"/>
  <c r="U8" i="7" s="1"/>
  <c r="N4" i="7" l="1"/>
  <c r="T4" i="7" s="1"/>
  <c r="U4" i="7" s="1"/>
  <c r="U3" i="7"/>
  <c r="N15" i="7"/>
  <c r="N10" i="7"/>
  <c r="O26" i="6" l="1"/>
  <c r="N26" i="6"/>
  <c r="J26" i="6"/>
  <c r="O22" i="6"/>
  <c r="N22" i="6"/>
  <c r="L22" i="6"/>
  <c r="J22" i="6"/>
  <c r="O21" i="6"/>
  <c r="N21" i="6"/>
  <c r="L21" i="6"/>
  <c r="J21" i="6"/>
  <c r="L20" i="6"/>
  <c r="M20" i="6" s="1"/>
  <c r="N20" i="6" s="1"/>
  <c r="J20" i="6"/>
  <c r="O19" i="6"/>
  <c r="N19" i="6"/>
  <c r="J19" i="6"/>
  <c r="M19" i="6" s="1"/>
  <c r="O18" i="6"/>
  <c r="N18" i="6"/>
  <c r="L18" i="6"/>
  <c r="J18" i="6"/>
  <c r="O16" i="6"/>
  <c r="N16" i="6"/>
  <c r="L16" i="6"/>
  <c r="J16" i="6"/>
  <c r="L15" i="6"/>
  <c r="J15" i="6"/>
  <c r="O14" i="6"/>
  <c r="L14" i="6"/>
  <c r="J14" i="6"/>
  <c r="L12" i="6"/>
  <c r="J12" i="6"/>
  <c r="L11" i="6"/>
  <c r="J11" i="6"/>
  <c r="L10" i="6"/>
  <c r="J10" i="6"/>
  <c r="L9" i="6"/>
  <c r="J9" i="6"/>
  <c r="L8" i="6"/>
  <c r="J8" i="6"/>
  <c r="L7" i="6"/>
  <c r="J7" i="6"/>
  <c r="L6" i="6"/>
  <c r="J6" i="6"/>
  <c r="L5" i="6"/>
  <c r="J5" i="6"/>
  <c r="L4" i="6"/>
  <c r="J4" i="6"/>
  <c r="J3" i="6"/>
  <c r="M3" i="6" s="1"/>
  <c r="L2" i="6"/>
  <c r="J2" i="6"/>
  <c r="W3" i="5"/>
  <c r="W4" i="5"/>
  <c r="W8" i="5"/>
  <c r="M8" i="6" l="1"/>
  <c r="M12" i="6"/>
  <c r="W7" i="5"/>
  <c r="W12" i="5"/>
  <c r="W17" i="5"/>
  <c r="W14" i="5"/>
  <c r="W10" i="5"/>
  <c r="O10" i="7"/>
  <c r="T10" i="7" s="1"/>
  <c r="U10" i="7" s="1"/>
  <c r="W5" i="5"/>
  <c r="W15" i="5"/>
  <c r="O15" i="7"/>
  <c r="T15" i="7" s="1"/>
  <c r="U15" i="7" s="1"/>
  <c r="W20" i="5"/>
  <c r="M6" i="6"/>
  <c r="N6" i="6" s="1"/>
  <c r="M16" i="6"/>
  <c r="W19" i="5"/>
  <c r="W18" i="5"/>
  <c r="W16" i="5"/>
  <c r="W13" i="5"/>
  <c r="W11" i="5"/>
  <c r="W9" i="5"/>
  <c r="W6" i="5"/>
  <c r="W2" i="5"/>
  <c r="L2" i="7" s="1"/>
  <c r="J2" i="7"/>
  <c r="M4" i="6"/>
  <c r="N4" i="6" s="1"/>
  <c r="M5" i="6"/>
  <c r="O5" i="6" s="1"/>
  <c r="M11" i="6"/>
  <c r="N11" i="6" s="1"/>
  <c r="M15" i="6"/>
  <c r="M2" i="6"/>
  <c r="N2" i="6" s="1"/>
  <c r="M7" i="6"/>
  <c r="N7" i="6" s="1"/>
  <c r="M10" i="6"/>
  <c r="N10" i="6" s="1"/>
  <c r="M21" i="6"/>
  <c r="M22" i="6"/>
  <c r="M9" i="6"/>
  <c r="N9" i="6" s="1"/>
  <c r="M18" i="6"/>
  <c r="U19" i="6"/>
  <c r="U26" i="6"/>
  <c r="M14" i="6"/>
  <c r="U14" i="6" s="1"/>
  <c r="O2" i="6"/>
  <c r="O12" i="6"/>
  <c r="N12" i="6"/>
  <c r="O7" i="6"/>
  <c r="O8" i="6"/>
  <c r="N8" i="6"/>
  <c r="O3" i="6"/>
  <c r="N3" i="6"/>
  <c r="N5" i="6"/>
  <c r="O20" i="6"/>
  <c r="U20" i="6" s="1"/>
  <c r="O11" i="6" l="1"/>
  <c r="U11" i="6" s="1"/>
  <c r="U16" i="6"/>
  <c r="O6" i="6"/>
  <c r="O7" i="7"/>
  <c r="N7" i="7"/>
  <c r="N17" i="7"/>
  <c r="O17" i="7"/>
  <c r="N14" i="7"/>
  <c r="O14" i="7"/>
  <c r="O20" i="7"/>
  <c r="N20" i="7"/>
  <c r="N5" i="7"/>
  <c r="O5" i="7"/>
  <c r="O12" i="7"/>
  <c r="N12" i="7"/>
  <c r="O9" i="6"/>
  <c r="U9" i="6" s="1"/>
  <c r="U22" i="6"/>
  <c r="T2" i="6"/>
  <c r="U2" i="6" s="1"/>
  <c r="O4" i="6"/>
  <c r="U4" i="6" s="1"/>
  <c r="U18" i="6"/>
  <c r="O19" i="7"/>
  <c r="N19" i="7"/>
  <c r="O18" i="7"/>
  <c r="N18" i="7"/>
  <c r="O16" i="7"/>
  <c r="N16" i="7"/>
  <c r="N13" i="7"/>
  <c r="O13" i="7"/>
  <c r="O11" i="7"/>
  <c r="N11" i="7"/>
  <c r="N9" i="7"/>
  <c r="O9" i="7"/>
  <c r="O6" i="7"/>
  <c r="N6" i="7"/>
  <c r="M2" i="7"/>
  <c r="U2" i="7" s="1"/>
  <c r="U8" i="6"/>
  <c r="U7" i="6"/>
  <c r="O10" i="6"/>
  <c r="U10" i="6" s="1"/>
  <c r="U3" i="6"/>
  <c r="U15" i="6"/>
  <c r="U21" i="6"/>
  <c r="U12" i="6"/>
  <c r="U6" i="6"/>
  <c r="U5" i="6"/>
  <c r="T12" i="7" l="1"/>
  <c r="U12" i="7" s="1"/>
  <c r="T20" i="7"/>
  <c r="U20" i="7" s="1"/>
  <c r="T17" i="7"/>
  <c r="U17" i="7" s="1"/>
  <c r="T5" i="7"/>
  <c r="U5" i="7" s="1"/>
  <c r="T14" i="7"/>
  <c r="U14" i="7" s="1"/>
  <c r="T7" i="7"/>
  <c r="U7" i="7" s="1"/>
  <c r="T19" i="7"/>
  <c r="U19" i="7" s="1"/>
  <c r="T18" i="7"/>
  <c r="U18" i="7" s="1"/>
  <c r="T16" i="7"/>
  <c r="U16" i="7" s="1"/>
  <c r="T13" i="7"/>
  <c r="U13" i="7" s="1"/>
  <c r="T11" i="7"/>
  <c r="U11" i="7" s="1"/>
  <c r="T9" i="7"/>
  <c r="U9" i="7" s="1"/>
  <c r="T6" i="7"/>
  <c r="U6" i="7" s="1"/>
</calcChain>
</file>

<file path=xl/sharedStrings.xml><?xml version="1.0" encoding="utf-8"?>
<sst xmlns="http://schemas.openxmlformats.org/spreadsheetml/2006/main" count="549" uniqueCount="167">
  <si>
    <t>PROYECTO</t>
  </si>
  <si>
    <t>Documento</t>
  </si>
  <si>
    <t>NOMBRE</t>
  </si>
  <si>
    <t>Cargo</t>
  </si>
  <si>
    <t>Basico</t>
  </si>
  <si>
    <t>Horas Ordinarias</t>
  </si>
  <si>
    <t>Horas Domingos</t>
  </si>
  <si>
    <t>Salario</t>
  </si>
  <si>
    <t>Tardanzas</t>
  </si>
  <si>
    <t>Festivo</t>
  </si>
  <si>
    <t>Total_Devengado</t>
  </si>
  <si>
    <t>Seguro_Social</t>
  </si>
  <si>
    <t>Seguro_Educ</t>
  </si>
  <si>
    <t>Renta</t>
  </si>
  <si>
    <t>Dct_Banco</t>
  </si>
  <si>
    <t>Prestamo</t>
  </si>
  <si>
    <t>Dct_Emi</t>
  </si>
  <si>
    <t>Total_Deduccion</t>
  </si>
  <si>
    <t>Neto_Pagar</t>
  </si>
  <si>
    <t>Forma_Pago</t>
  </si>
  <si>
    <t>Admin</t>
  </si>
  <si>
    <t>Nomina</t>
  </si>
  <si>
    <t>E-8-88655</t>
  </si>
  <si>
    <t>Catherine Moor</t>
  </si>
  <si>
    <t>Legal</t>
  </si>
  <si>
    <t>ACH</t>
  </si>
  <si>
    <t>8-1007-295</t>
  </si>
  <si>
    <t>Andres Echeverri</t>
  </si>
  <si>
    <t xml:space="preserve">Director General </t>
  </si>
  <si>
    <t>CK</t>
  </si>
  <si>
    <t>AP563291</t>
  </si>
  <si>
    <t>Escobar Marina</t>
  </si>
  <si>
    <t>Gestora de Cartera</t>
  </si>
  <si>
    <t>6-49-1340</t>
  </si>
  <si>
    <t>Alfonso David Franco</t>
  </si>
  <si>
    <t>Celador</t>
  </si>
  <si>
    <t>8-824-1517</t>
  </si>
  <si>
    <t>Kowaleski Rogelio</t>
  </si>
  <si>
    <t>Gestor de Publicidad</t>
  </si>
  <si>
    <t>4-174-390</t>
  </si>
  <si>
    <t>Lopez Eliecer</t>
  </si>
  <si>
    <t>Ayudante General</t>
  </si>
  <si>
    <t>Com</t>
  </si>
  <si>
    <t>Gerente de ventas</t>
  </si>
  <si>
    <t>AM885233</t>
  </si>
  <si>
    <t>Villaba, Javier</t>
  </si>
  <si>
    <t>Jefe Financiero</t>
  </si>
  <si>
    <t>3-NT19192</t>
  </si>
  <si>
    <t>Escamilla, Tatiana</t>
  </si>
  <si>
    <t>8-1007-293</t>
  </si>
  <si>
    <t>Jose A. Echeverry J.</t>
  </si>
  <si>
    <t>Corporativo comercial</t>
  </si>
  <si>
    <t>71763847</t>
  </si>
  <si>
    <t>Toro, Juan Camilo.</t>
  </si>
  <si>
    <t>Vice Pres. Com</t>
  </si>
  <si>
    <t>Honorarios</t>
  </si>
  <si>
    <t>Tmk</t>
  </si>
  <si>
    <t>Maria Barios</t>
  </si>
  <si>
    <t xml:space="preserve">Supervisor </t>
  </si>
  <si>
    <t>Lwihmar Maheba Muro</t>
  </si>
  <si>
    <t>Jonahtan Navas</t>
  </si>
  <si>
    <t>Coord. De Planeacion y Control</t>
  </si>
  <si>
    <t>Escamilla Tatiana</t>
  </si>
  <si>
    <t>Gerente de Ventas</t>
  </si>
  <si>
    <t>8-905-2374</t>
  </si>
  <si>
    <t>Caroline Herazo</t>
  </si>
  <si>
    <t>Recepcion</t>
  </si>
  <si>
    <t>8-399-773</t>
  </si>
  <si>
    <t>Tesoreria</t>
  </si>
  <si>
    <t>Carvallo Marianny</t>
  </si>
  <si>
    <t xml:space="preserve">Jefe de Promoción </t>
  </si>
  <si>
    <t>100077173</t>
  </si>
  <si>
    <t>Lara, Nohelia</t>
  </si>
  <si>
    <t>Sericios de Limpieza y Caf.</t>
  </si>
  <si>
    <t>Andrea Gonzalez</t>
  </si>
  <si>
    <t>Asistente de Operación</t>
  </si>
  <si>
    <t>8-730-1688</t>
  </si>
  <si>
    <t>Ricardo Serrano</t>
  </si>
  <si>
    <t>E-8-157472</t>
  </si>
  <si>
    <t>Marielen Lopez</t>
  </si>
  <si>
    <t xml:space="preserve">Gerente Administrativa </t>
  </si>
  <si>
    <t>8-912-2049</t>
  </si>
  <si>
    <t>Yudelkis Teran</t>
  </si>
  <si>
    <t>TMK</t>
  </si>
  <si>
    <t>8-330-924</t>
  </si>
  <si>
    <t>Abdiel Aizpurua</t>
  </si>
  <si>
    <t>8-956-1829</t>
  </si>
  <si>
    <t>Karoline Fernandez</t>
  </si>
  <si>
    <t>8-825-939</t>
  </si>
  <si>
    <t>Cesia Polo</t>
  </si>
  <si>
    <t>8-888-157</t>
  </si>
  <si>
    <t>Estefany Ortiz</t>
  </si>
  <si>
    <t>8-952-1080</t>
  </si>
  <si>
    <t>8-843-1870</t>
  </si>
  <si>
    <t>8-942-1092</t>
  </si>
  <si>
    <t>8-956-2045</t>
  </si>
  <si>
    <t>Andrea Juarez</t>
  </si>
  <si>
    <t>8-786-937</t>
  </si>
  <si>
    <t>101834049</t>
  </si>
  <si>
    <t>76592030</t>
  </si>
  <si>
    <t>124962893</t>
  </si>
  <si>
    <t>Tec</t>
  </si>
  <si>
    <t>077909916</t>
  </si>
  <si>
    <t>8-859-856</t>
  </si>
  <si>
    <t>TipoContrato</t>
  </si>
  <si>
    <t>EMPRESA</t>
  </si>
  <si>
    <t>Fayette</t>
  </si>
  <si>
    <t>8-445-557</t>
  </si>
  <si>
    <t>Coord. Admin. Alttum</t>
  </si>
  <si>
    <t>51-944-123</t>
  </si>
  <si>
    <t>Postventa Admin.</t>
  </si>
  <si>
    <t>5000-5554</t>
  </si>
  <si>
    <t xml:space="preserve">Jefe de Postventa </t>
  </si>
  <si>
    <t>FB395086</t>
  </si>
  <si>
    <t>Mensajero</t>
  </si>
  <si>
    <t>E-8-100-193</t>
  </si>
  <si>
    <t xml:space="preserve">Gerente de ventas </t>
  </si>
  <si>
    <t>8-719-2117</t>
  </si>
  <si>
    <t>FB824569</t>
  </si>
  <si>
    <t>Jefe depromociones</t>
  </si>
  <si>
    <t>E-8-187300</t>
  </si>
  <si>
    <t xml:space="preserve">jefe de sala </t>
  </si>
  <si>
    <t>Alttum</t>
  </si>
  <si>
    <t>Evidelia Espinosa De Garriga</t>
  </si>
  <si>
    <t>Virna De La Guardia</t>
  </si>
  <si>
    <t>Rosa Otega</t>
  </si>
  <si>
    <t>Sthephanie Randino</t>
  </si>
  <si>
    <t>Ana Quiroz</t>
  </si>
  <si>
    <t>Antonio Hernandez</t>
  </si>
  <si>
    <t>Gillian Carrington</t>
  </si>
  <si>
    <t>Ruth Isabel Saenz</t>
  </si>
  <si>
    <t>Yohanna Guevara</t>
  </si>
  <si>
    <t>Fernando Henao</t>
  </si>
  <si>
    <t>Luis Reynaldo Torrealba</t>
  </si>
  <si>
    <t>Faustino Caballero</t>
  </si>
  <si>
    <t>Juvenal Mirabal</t>
  </si>
  <si>
    <t>Leonardo Boscan</t>
  </si>
  <si>
    <t>Riesgo</t>
  </si>
  <si>
    <t>Sales M</t>
  </si>
  <si>
    <t>Total</t>
  </si>
  <si>
    <t>TtDomingo</t>
  </si>
  <si>
    <t>8-760-1837</t>
  </si>
  <si>
    <t xml:space="preserve">Italo Reyes </t>
  </si>
  <si>
    <t>8-926-2007</t>
  </si>
  <si>
    <t>Tiffany Anaya</t>
  </si>
  <si>
    <t>Tifany Anaya</t>
  </si>
  <si>
    <t>AP754375</t>
  </si>
  <si>
    <t xml:space="preserve">Osman Jaramillo </t>
  </si>
  <si>
    <t xml:space="preserve">Mensajero </t>
  </si>
  <si>
    <t>tec</t>
  </si>
  <si>
    <t>AN902646</t>
  </si>
  <si>
    <t xml:space="preserve">Andres Rico Bustamante </t>
  </si>
  <si>
    <t xml:space="preserve">Asesoria de Arquitectura </t>
  </si>
  <si>
    <t>8-919-900</t>
  </si>
  <si>
    <t xml:space="preserve">Hilary Garcia </t>
  </si>
  <si>
    <t xml:space="preserve">Hilary Gracia </t>
  </si>
  <si>
    <t>8-934-947</t>
  </si>
  <si>
    <t>Victor Gomez</t>
  </si>
  <si>
    <t>8-941-198</t>
  </si>
  <si>
    <t>Aldrid Adames</t>
  </si>
  <si>
    <t>FB566640</t>
  </si>
  <si>
    <t>Jesus Martinez</t>
  </si>
  <si>
    <t xml:space="preserve">Servicios Generales </t>
  </si>
  <si>
    <t>AO196907</t>
  </si>
  <si>
    <t xml:space="preserve">Javier Perez </t>
  </si>
  <si>
    <t xml:space="preserve">Asesor de Diseño Infraestructura </t>
  </si>
  <si>
    <t>Sheer Robinson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</si>
</sst>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distributed"/>
    </xf>
    <xf numFmtId="0" fontId="4" fillId="0" borderId="0" xfId="0" applyFont="1" applyFill="1" applyBorder="1" applyAlignment="1">
      <alignment horizontal="left" vertical="center" inden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43" fontId="4" fillId="0" borderId="0" xfId="0" applyNumberFormat="1" applyFont="1" applyFill="1" applyBorder="1"/>
    <xf numFmtId="43" fontId="5" fillId="0" borderId="0" xfId="0" applyNumberFormat="1" applyFont="1" applyFill="1" applyBorder="1" applyAlignment="1">
      <alignment horizontal="center" vertical="distributed"/>
    </xf>
    <xf numFmtId="43" fontId="5" fillId="0" borderId="0" xfId="1" applyNumberFormat="1" applyFont="1" applyFill="1" applyBorder="1" applyAlignment="1">
      <alignment vertical="distributed"/>
    </xf>
    <xf numFmtId="43" fontId="5" fillId="0" borderId="0" xfId="1" applyNumberFormat="1" applyFont="1" applyFill="1" applyBorder="1" applyAlignment="1">
      <alignment horizontal="right" vertical="distributed"/>
    </xf>
    <xf numFmtId="0" fontId="4" fillId="0" borderId="0" xfId="0" applyFont="1" applyFill="1" applyBorder="1" applyAlignment="1">
      <alignment horizontal="center" vertical="center"/>
    </xf>
    <xf numFmtId="43" fontId="3" fillId="0" borderId="0" xfId="0" applyNumberFormat="1" applyFont="1" applyFill="1" applyBorder="1" applyAlignment="1">
      <alignment horizontal="center" vertical="center" wrapText="1"/>
    </xf>
    <xf numFmtId="43" fontId="0" fillId="0" borderId="0" xfId="0" applyNumberFormat="1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16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distributed"/>
    </xf>
    <xf numFmtId="0" fontId="4" fillId="0" borderId="1" xfId="0" applyFont="1" applyFill="1" applyBorder="1" applyAlignment="1">
      <alignment horizontal="left" vertical="center" inden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16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left" vertical="distributed"/>
    </xf>
    <xf numFmtId="0" fontId="4" fillId="2" borderId="1" xfId="0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0" fillId="2" borderId="1" xfId="0" applyFill="1" applyBorder="1" applyProtection="1">
      <protection locked="0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distributed"/>
    </xf>
    <xf numFmtId="0" fontId="2" fillId="2" borderId="1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8" fillId="2" borderId="1" xfId="0" applyFont="1" applyFill="1" applyBorder="1" applyProtection="1">
      <protection locked="0"/>
    </xf>
    <xf numFmtId="0" fontId="8" fillId="2" borderId="1" xfId="0" applyFont="1" applyFill="1" applyBorder="1"/>
    <xf numFmtId="0" fontId="6" fillId="3" borderId="0" xfId="0" applyFont="1" applyFill="1" applyBorder="1"/>
    <xf numFmtId="0" fontId="4" fillId="3" borderId="0" xfId="0" applyFont="1" applyFill="1" applyBorder="1" applyAlignment="1">
      <alignment horizontal="left" vertical="distributed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vertical="center"/>
    </xf>
    <xf numFmtId="43" fontId="4" fillId="3" borderId="0" xfId="0" applyNumberFormat="1" applyFont="1" applyFill="1" applyBorder="1"/>
    <xf numFmtId="43" fontId="5" fillId="3" borderId="0" xfId="0" applyNumberFormat="1" applyFont="1" applyFill="1" applyBorder="1" applyAlignment="1">
      <alignment horizontal="center" vertical="distributed"/>
    </xf>
    <xf numFmtId="43" fontId="5" fillId="3" borderId="0" xfId="1" applyNumberFormat="1" applyFont="1" applyFill="1" applyBorder="1" applyAlignment="1">
      <alignment vertical="distributed"/>
    </xf>
    <xf numFmtId="43" fontId="5" fillId="3" borderId="0" xfId="1" applyNumberFormat="1" applyFont="1" applyFill="1" applyBorder="1" applyAlignment="1">
      <alignment horizontal="right" vertical="distributed"/>
    </xf>
    <xf numFmtId="0" fontId="4" fillId="3" borderId="0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5D818-B990-479D-86FE-AECA12FD9310}">
  <dimension ref="A1:V20"/>
  <sheetViews>
    <sheetView zoomScale="98" zoomScaleNormal="98" zoomScaleSheetLayoutView="100" workbookViewId="0">
      <selection activeCell="G22" sqref="G22"/>
    </sheetView>
  </sheetViews>
  <sheetFormatPr baseColWidth="10" defaultColWidth="11.44140625" defaultRowHeight="14.4" x14ac:dyDescent="0.3"/>
  <cols>
    <col min="1" max="3" width="11.44140625" style="1"/>
    <col min="4" max="4" width="14.6640625" style="2" bestFit="1" customWidth="1"/>
    <col min="5" max="5" width="29.109375" style="1" customWidth="1"/>
    <col min="6" max="6" width="31.6640625" style="1" bestFit="1" customWidth="1"/>
    <col min="7" max="7" width="11.5546875" style="16" bestFit="1" customWidth="1"/>
    <col min="8" max="8" width="19.33203125" style="16" bestFit="1" customWidth="1"/>
    <col min="9" max="9" width="18.33203125" style="16" bestFit="1" customWidth="1"/>
    <col min="10" max="10" width="10.6640625" style="16" bestFit="1" customWidth="1"/>
    <col min="11" max="11" width="9.33203125" style="16" bestFit="1" customWidth="1"/>
    <col min="12" max="12" width="7.109375" style="16" bestFit="1" customWidth="1"/>
    <col min="13" max="13" width="16.88671875" style="16" bestFit="1" customWidth="1"/>
    <col min="14" max="14" width="14.88671875" style="16" bestFit="1" customWidth="1"/>
    <col min="15" max="15" width="14.6640625" style="16" bestFit="1" customWidth="1"/>
    <col min="16" max="16" width="10.109375" style="16" bestFit="1" customWidth="1"/>
    <col min="17" max="17" width="12.6640625" style="16" bestFit="1" customWidth="1"/>
    <col min="18" max="18" width="9.33203125" style="16" customWidth="1"/>
    <col min="19" max="19" width="7.33203125" style="16" customWidth="1"/>
    <col min="20" max="20" width="16" style="16" bestFit="1" customWidth="1"/>
    <col min="21" max="21" width="14.5546875" style="16" bestFit="1" customWidth="1"/>
    <col min="22" max="22" width="15.109375" style="2" bestFit="1" customWidth="1"/>
    <col min="23" max="16384" width="11.44140625" style="1"/>
  </cols>
  <sheetData>
    <row r="1" spans="1:22" ht="15" customHeight="1" x14ac:dyDescent="0.3">
      <c r="A1" s="4" t="s">
        <v>105</v>
      </c>
      <c r="B1" s="4" t="s">
        <v>0</v>
      </c>
      <c r="C1" s="4" t="s">
        <v>104</v>
      </c>
      <c r="D1" s="5" t="s">
        <v>1</v>
      </c>
      <c r="E1" s="5" t="s">
        <v>2</v>
      </c>
      <c r="F1" s="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16</v>
      </c>
      <c r="T1" s="15" t="s">
        <v>17</v>
      </c>
      <c r="U1" s="15" t="s">
        <v>18</v>
      </c>
      <c r="V1" s="5" t="s">
        <v>19</v>
      </c>
    </row>
    <row r="2" spans="1:22" x14ac:dyDescent="0.3">
      <c r="A2" s="3" t="s">
        <v>106</v>
      </c>
      <c r="B2" s="6" t="s">
        <v>56</v>
      </c>
      <c r="C2" s="6" t="s">
        <v>55</v>
      </c>
      <c r="D2" s="7" t="s">
        <v>98</v>
      </c>
      <c r="E2" s="8" t="s">
        <v>57</v>
      </c>
      <c r="F2" s="9" t="s">
        <v>58</v>
      </c>
      <c r="G2" s="10">
        <v>425</v>
      </c>
      <c r="H2" s="11">
        <v>104</v>
      </c>
      <c r="I2" s="12">
        <v>0</v>
      </c>
      <c r="J2" s="10">
        <f t="shared" ref="J2:J20" si="0">ROUND(G2/(26*8)*H2,2)</f>
        <v>212.5</v>
      </c>
      <c r="K2" s="12">
        <v>0</v>
      </c>
      <c r="L2" s="10">
        <f t="shared" ref="L2:L20" si="1">ROUND((G2/(26*8)*I2)*1.5,2)</f>
        <v>0</v>
      </c>
      <c r="M2" s="12">
        <f t="shared" ref="M2:M20" si="2">SUM(L2:L2)+J2</f>
        <v>212.5</v>
      </c>
      <c r="N2" s="13">
        <f t="shared" ref="N2:N20" si="3">ROUND(IF(C2="Honorarios",0,M2*9.75%),2)</f>
        <v>0</v>
      </c>
      <c r="O2" s="13">
        <f t="shared" ref="O2:O20" si="4">ROUND(IF(C2="Honorarios",0,M2*1.25%),2)</f>
        <v>0</v>
      </c>
      <c r="P2" s="13">
        <v>0</v>
      </c>
      <c r="Q2" s="12">
        <v>0</v>
      </c>
      <c r="R2" s="12">
        <v>0</v>
      </c>
      <c r="S2" s="12">
        <v>0</v>
      </c>
      <c r="T2" s="13">
        <f t="shared" ref="T2:T3" si="5">N2+O2+P2+Q2+R2+S2</f>
        <v>0</v>
      </c>
      <c r="U2" s="12">
        <f t="shared" ref="U2:U20" si="6">M2-T2</f>
        <v>212.5</v>
      </c>
      <c r="V2" s="14" t="s">
        <v>29</v>
      </c>
    </row>
    <row r="3" spans="1:22" x14ac:dyDescent="0.3">
      <c r="A3" s="3" t="s">
        <v>106</v>
      </c>
      <c r="B3" s="6" t="s">
        <v>56</v>
      </c>
      <c r="C3" s="6" t="s">
        <v>55</v>
      </c>
      <c r="D3" s="7" t="s">
        <v>99</v>
      </c>
      <c r="E3" s="8" t="s">
        <v>59</v>
      </c>
      <c r="F3" s="9" t="s">
        <v>58</v>
      </c>
      <c r="G3" s="10">
        <v>500</v>
      </c>
      <c r="H3" s="11">
        <v>104</v>
      </c>
      <c r="I3" s="12">
        <v>0</v>
      </c>
      <c r="J3" s="10">
        <f t="shared" si="0"/>
        <v>250</v>
      </c>
      <c r="K3" s="12">
        <v>0</v>
      </c>
      <c r="L3" s="10">
        <f t="shared" si="1"/>
        <v>0</v>
      </c>
      <c r="M3" s="12">
        <f t="shared" si="2"/>
        <v>250</v>
      </c>
      <c r="N3" s="13">
        <f t="shared" si="3"/>
        <v>0</v>
      </c>
      <c r="O3" s="13">
        <f t="shared" si="4"/>
        <v>0</v>
      </c>
      <c r="P3" s="13">
        <v>0</v>
      </c>
      <c r="Q3" s="12">
        <v>0</v>
      </c>
      <c r="R3" s="12">
        <v>0</v>
      </c>
      <c r="S3" s="12">
        <v>0</v>
      </c>
      <c r="T3" s="13">
        <f t="shared" si="5"/>
        <v>0</v>
      </c>
      <c r="U3" s="12">
        <f t="shared" si="6"/>
        <v>250</v>
      </c>
      <c r="V3" s="14" t="s">
        <v>29</v>
      </c>
    </row>
    <row r="4" spans="1:22" x14ac:dyDescent="0.3">
      <c r="A4" s="3" t="s">
        <v>106</v>
      </c>
      <c r="B4" s="6" t="s">
        <v>56</v>
      </c>
      <c r="C4" s="6" t="s">
        <v>21</v>
      </c>
      <c r="D4" s="7" t="s">
        <v>76</v>
      </c>
      <c r="E4" s="8" t="s">
        <v>77</v>
      </c>
      <c r="F4" s="9" t="s">
        <v>58</v>
      </c>
      <c r="G4" s="10">
        <v>750</v>
      </c>
      <c r="H4" s="11">
        <v>104</v>
      </c>
      <c r="I4" s="12">
        <v>0</v>
      </c>
      <c r="J4" s="10">
        <f t="shared" si="0"/>
        <v>375</v>
      </c>
      <c r="K4" s="12">
        <v>0</v>
      </c>
      <c r="L4" s="10">
        <f t="shared" si="1"/>
        <v>0</v>
      </c>
      <c r="M4" s="12">
        <f t="shared" si="2"/>
        <v>375</v>
      </c>
      <c r="N4" s="13">
        <f t="shared" si="3"/>
        <v>36.56</v>
      </c>
      <c r="O4" s="13">
        <f t="shared" si="4"/>
        <v>4.6900000000000004</v>
      </c>
      <c r="P4" s="13">
        <v>0</v>
      </c>
      <c r="Q4" s="12">
        <v>0</v>
      </c>
      <c r="R4" s="12">
        <v>0</v>
      </c>
      <c r="S4" s="12">
        <v>0</v>
      </c>
      <c r="T4" s="13">
        <f t="shared" ref="T4:T20" si="7">N4+O4+P4+Q4+R4+S4</f>
        <v>41.25</v>
      </c>
      <c r="U4" s="12">
        <f t="shared" si="6"/>
        <v>333.75</v>
      </c>
      <c r="V4" s="14" t="s">
        <v>29</v>
      </c>
    </row>
    <row r="5" spans="1:22" x14ac:dyDescent="0.3">
      <c r="A5" s="3" t="s">
        <v>106</v>
      </c>
      <c r="B5" s="6" t="s">
        <v>56</v>
      </c>
      <c r="C5" s="6" t="s">
        <v>21</v>
      </c>
      <c r="D5" s="7" t="s">
        <v>81</v>
      </c>
      <c r="E5" s="8" t="s">
        <v>82</v>
      </c>
      <c r="F5" s="9" t="s">
        <v>83</v>
      </c>
      <c r="G5" s="10">
        <v>653.12</v>
      </c>
      <c r="H5" s="11">
        <f>VLOOKUP(D5,Sales!$E$2:$X$20,19,0)</f>
        <v>59</v>
      </c>
      <c r="I5" s="11">
        <f>VLOOKUP(D5,Sales!$E$2:$X$20,20,0)</f>
        <v>10</v>
      </c>
      <c r="J5" s="10">
        <f t="shared" si="0"/>
        <v>185.26</v>
      </c>
      <c r="K5" s="12">
        <v>0</v>
      </c>
      <c r="L5" s="10">
        <f t="shared" si="1"/>
        <v>47.1</v>
      </c>
      <c r="M5" s="12">
        <f t="shared" si="2"/>
        <v>232.35999999999999</v>
      </c>
      <c r="N5" s="13">
        <f>ROUND(IF(C5="Honorarios",0,M5*9.75%),2)</f>
        <v>22.66</v>
      </c>
      <c r="O5" s="13">
        <f>ROUND(IF(C5="Honorarios",0,M5*1.25%),2)</f>
        <v>2.9</v>
      </c>
      <c r="P5" s="13">
        <v>0</v>
      </c>
      <c r="Q5" s="12">
        <v>0</v>
      </c>
      <c r="R5" s="12">
        <v>0</v>
      </c>
      <c r="S5" s="12">
        <v>0</v>
      </c>
      <c r="T5" s="13">
        <f>N5+O5+P5+Q5+R5+S5</f>
        <v>25.56</v>
      </c>
      <c r="U5" s="12">
        <f t="shared" si="6"/>
        <v>206.79999999999998</v>
      </c>
      <c r="V5" s="14" t="s">
        <v>29</v>
      </c>
    </row>
    <row r="6" spans="1:22" x14ac:dyDescent="0.3">
      <c r="A6" s="3" t="s">
        <v>106</v>
      </c>
      <c r="B6" s="6" t="s">
        <v>56</v>
      </c>
      <c r="C6" s="6" t="s">
        <v>21</v>
      </c>
      <c r="D6" s="7" t="s">
        <v>84</v>
      </c>
      <c r="E6" s="8" t="s">
        <v>124</v>
      </c>
      <c r="F6" s="9" t="s">
        <v>83</v>
      </c>
      <c r="G6" s="10">
        <v>653.12</v>
      </c>
      <c r="H6" s="11">
        <f>VLOOKUP(D6,Sales!$E$2:$X$20,19,0)</f>
        <v>68</v>
      </c>
      <c r="I6" s="11">
        <f>VLOOKUP(D6,Sales!$E$2:$X$20,20,0)</f>
        <v>12</v>
      </c>
      <c r="J6" s="10">
        <f t="shared" si="0"/>
        <v>213.52</v>
      </c>
      <c r="K6" s="12">
        <v>0</v>
      </c>
      <c r="L6" s="10">
        <f t="shared" si="1"/>
        <v>56.52</v>
      </c>
      <c r="M6" s="12">
        <f t="shared" si="2"/>
        <v>270.04000000000002</v>
      </c>
      <c r="N6" s="13">
        <f>ROUND(IF(C6="Honorarios",0,M6*9.75%),2)</f>
        <v>26.33</v>
      </c>
      <c r="O6" s="13">
        <f>ROUND(IF(C6="Honorarios",0,M6*1.25%),2)</f>
        <v>3.38</v>
      </c>
      <c r="P6" s="13">
        <v>0</v>
      </c>
      <c r="Q6" s="12">
        <v>0</v>
      </c>
      <c r="R6" s="12">
        <v>0</v>
      </c>
      <c r="S6" s="12">
        <v>0</v>
      </c>
      <c r="T6" s="13">
        <f>N6+O6+P6+Q6+R6+S6</f>
        <v>29.709999999999997</v>
      </c>
      <c r="U6" s="12">
        <f t="shared" si="6"/>
        <v>240.33</v>
      </c>
      <c r="V6" s="14" t="s">
        <v>29</v>
      </c>
    </row>
    <row r="7" spans="1:22" x14ac:dyDescent="0.3">
      <c r="A7" s="3" t="s">
        <v>106</v>
      </c>
      <c r="B7" s="6" t="s">
        <v>56</v>
      </c>
      <c r="C7" s="6" t="s">
        <v>55</v>
      </c>
      <c r="D7" s="7" t="s">
        <v>141</v>
      </c>
      <c r="E7" s="8" t="s">
        <v>142</v>
      </c>
      <c r="F7" s="9" t="s">
        <v>83</v>
      </c>
      <c r="G7" s="10">
        <v>653.12</v>
      </c>
      <c r="H7" s="11">
        <f>VLOOKUP(D7,Sales!$E$2:$X$20,19,0)</f>
        <v>65</v>
      </c>
      <c r="I7" s="11">
        <f>VLOOKUP(D7,Sales!$E$2:$X$20,20,0)</f>
        <v>10</v>
      </c>
      <c r="J7" s="10">
        <f t="shared" si="0"/>
        <v>204.1</v>
      </c>
      <c r="K7" s="12">
        <v>0</v>
      </c>
      <c r="L7" s="10">
        <f t="shared" si="1"/>
        <v>47.1</v>
      </c>
      <c r="M7" s="12">
        <f t="shared" si="2"/>
        <v>251.2</v>
      </c>
      <c r="N7" s="13">
        <f t="shared" si="3"/>
        <v>0</v>
      </c>
      <c r="O7" s="13">
        <f t="shared" si="4"/>
        <v>0</v>
      </c>
      <c r="P7" s="13">
        <v>0</v>
      </c>
      <c r="Q7" s="12">
        <v>0</v>
      </c>
      <c r="R7" s="12">
        <v>0</v>
      </c>
      <c r="S7" s="12">
        <v>0</v>
      </c>
      <c r="T7" s="13">
        <f t="shared" si="7"/>
        <v>0</v>
      </c>
      <c r="U7" s="12">
        <f t="shared" si="6"/>
        <v>251.2</v>
      </c>
      <c r="V7" s="14" t="s">
        <v>29</v>
      </c>
    </row>
    <row r="8" spans="1:22" x14ac:dyDescent="0.3">
      <c r="A8" s="3" t="s">
        <v>106</v>
      </c>
      <c r="B8" s="6" t="s">
        <v>56</v>
      </c>
      <c r="C8" s="6" t="s">
        <v>21</v>
      </c>
      <c r="D8" s="7" t="s">
        <v>103</v>
      </c>
      <c r="E8" s="8" t="s">
        <v>85</v>
      </c>
      <c r="F8" s="9" t="s">
        <v>83</v>
      </c>
      <c r="G8" s="10">
        <v>700</v>
      </c>
      <c r="H8" s="11">
        <v>104</v>
      </c>
      <c r="I8" s="11">
        <f>VLOOKUP(D8,Sales!$E$2:$X$20,20,0)</f>
        <v>0</v>
      </c>
      <c r="J8" s="10">
        <f t="shared" si="0"/>
        <v>350</v>
      </c>
      <c r="K8" s="12">
        <v>0</v>
      </c>
      <c r="L8" s="10">
        <f t="shared" si="1"/>
        <v>0</v>
      </c>
      <c r="M8" s="12">
        <f t="shared" si="2"/>
        <v>350</v>
      </c>
      <c r="N8" s="13">
        <f t="shared" si="3"/>
        <v>34.130000000000003</v>
      </c>
      <c r="O8" s="13">
        <f t="shared" si="4"/>
        <v>4.38</v>
      </c>
      <c r="P8" s="13">
        <v>0</v>
      </c>
      <c r="Q8" s="12">
        <v>0</v>
      </c>
      <c r="R8" s="12">
        <v>0</v>
      </c>
      <c r="S8" s="12">
        <v>0</v>
      </c>
      <c r="T8" s="13">
        <f t="shared" si="7"/>
        <v>38.510000000000005</v>
      </c>
      <c r="U8" s="12">
        <f t="shared" si="6"/>
        <v>311.49</v>
      </c>
      <c r="V8" s="14" t="s">
        <v>29</v>
      </c>
    </row>
    <row r="9" spans="1:22" x14ac:dyDescent="0.3">
      <c r="A9" s="3" t="s">
        <v>106</v>
      </c>
      <c r="B9" s="6" t="s">
        <v>56</v>
      </c>
      <c r="C9" s="6" t="s">
        <v>21</v>
      </c>
      <c r="D9" s="7" t="s">
        <v>86</v>
      </c>
      <c r="E9" s="8" t="s">
        <v>87</v>
      </c>
      <c r="F9" s="9" t="s">
        <v>83</v>
      </c>
      <c r="G9" s="10">
        <v>653.12</v>
      </c>
      <c r="H9" s="11">
        <f>VLOOKUP(D9,Sales!$E$2:$X$20,19,0)</f>
        <v>33</v>
      </c>
      <c r="I9" s="11">
        <f>VLOOKUP(D9,Sales!$E$2:$X$20,20,0)</f>
        <v>5</v>
      </c>
      <c r="J9" s="10">
        <f t="shared" si="0"/>
        <v>103.62</v>
      </c>
      <c r="K9" s="12">
        <v>0</v>
      </c>
      <c r="L9" s="10">
        <f t="shared" si="1"/>
        <v>23.55</v>
      </c>
      <c r="M9" s="12">
        <f t="shared" si="2"/>
        <v>127.17</v>
      </c>
      <c r="N9" s="13">
        <f t="shared" si="3"/>
        <v>12.4</v>
      </c>
      <c r="O9" s="13">
        <f t="shared" si="4"/>
        <v>1.59</v>
      </c>
      <c r="P9" s="13">
        <v>0</v>
      </c>
      <c r="Q9" s="12">
        <v>0</v>
      </c>
      <c r="R9" s="12">
        <v>0</v>
      </c>
      <c r="S9" s="12">
        <v>0</v>
      </c>
      <c r="T9" s="13">
        <f t="shared" si="7"/>
        <v>13.99</v>
      </c>
      <c r="U9" s="12">
        <f t="shared" si="6"/>
        <v>113.18</v>
      </c>
      <c r="V9" s="14" t="s">
        <v>29</v>
      </c>
    </row>
    <row r="10" spans="1:22" x14ac:dyDescent="0.3">
      <c r="A10" s="3" t="s">
        <v>106</v>
      </c>
      <c r="B10" s="6" t="s">
        <v>56</v>
      </c>
      <c r="C10" s="6" t="s">
        <v>55</v>
      </c>
      <c r="D10" s="7" t="s">
        <v>153</v>
      </c>
      <c r="E10" s="8" t="s">
        <v>155</v>
      </c>
      <c r="F10" s="9" t="s">
        <v>83</v>
      </c>
      <c r="G10" s="10">
        <v>653.12</v>
      </c>
      <c r="H10" s="11">
        <f>VLOOKUP(D10,Sales!$E$2:$X$20,19,0)</f>
        <v>36</v>
      </c>
      <c r="I10" s="11">
        <f>VLOOKUP(D10,Sales!$E$2:$X$20,20,0)</f>
        <v>5</v>
      </c>
      <c r="J10" s="10">
        <f t="shared" si="0"/>
        <v>113.04</v>
      </c>
      <c r="K10" s="12">
        <v>0</v>
      </c>
      <c r="L10" s="10">
        <f t="shared" si="1"/>
        <v>23.55</v>
      </c>
      <c r="M10" s="12">
        <f t="shared" si="2"/>
        <v>136.59</v>
      </c>
      <c r="N10" s="13">
        <f t="shared" si="3"/>
        <v>0</v>
      </c>
      <c r="O10" s="13">
        <f t="shared" si="4"/>
        <v>0</v>
      </c>
      <c r="P10" s="13">
        <v>0</v>
      </c>
      <c r="Q10" s="12">
        <v>0</v>
      </c>
      <c r="R10" s="12">
        <v>0</v>
      </c>
      <c r="S10" s="12">
        <v>0</v>
      </c>
      <c r="T10" s="13">
        <f t="shared" si="7"/>
        <v>0</v>
      </c>
      <c r="U10" s="12">
        <f t="shared" si="6"/>
        <v>136.59</v>
      </c>
      <c r="V10" s="14" t="s">
        <v>29</v>
      </c>
    </row>
    <row r="11" spans="1:22" x14ac:dyDescent="0.3">
      <c r="A11" s="3" t="s">
        <v>106</v>
      </c>
      <c r="B11" s="6" t="s">
        <v>56</v>
      </c>
      <c r="C11" s="6" t="s">
        <v>21</v>
      </c>
      <c r="D11" s="7" t="s">
        <v>88</v>
      </c>
      <c r="E11" s="8" t="s">
        <v>89</v>
      </c>
      <c r="F11" s="9" t="s">
        <v>83</v>
      </c>
      <c r="G11" s="10">
        <v>653.12</v>
      </c>
      <c r="H11" s="11">
        <f>VLOOKUP(D11,Sales!$E$2:$X$20,19,0)</f>
        <v>60</v>
      </c>
      <c r="I11" s="11">
        <f>VLOOKUP(D11,Sales!$E$2:$X$20,20,0)</f>
        <v>10</v>
      </c>
      <c r="J11" s="10">
        <f t="shared" si="0"/>
        <v>188.4</v>
      </c>
      <c r="K11" s="12">
        <v>0</v>
      </c>
      <c r="L11" s="10">
        <f t="shared" si="1"/>
        <v>47.1</v>
      </c>
      <c r="M11" s="12">
        <f t="shared" si="2"/>
        <v>235.5</v>
      </c>
      <c r="N11" s="13">
        <f t="shared" si="3"/>
        <v>22.96</v>
      </c>
      <c r="O11" s="13">
        <f t="shared" si="4"/>
        <v>2.94</v>
      </c>
      <c r="P11" s="13">
        <v>0</v>
      </c>
      <c r="Q11" s="12">
        <v>0</v>
      </c>
      <c r="R11" s="12">
        <v>0</v>
      </c>
      <c r="S11" s="12">
        <v>0</v>
      </c>
      <c r="T11" s="13">
        <f t="shared" si="7"/>
        <v>25.900000000000002</v>
      </c>
      <c r="U11" s="12">
        <f t="shared" si="6"/>
        <v>209.6</v>
      </c>
      <c r="V11" s="14" t="s">
        <v>29</v>
      </c>
    </row>
    <row r="12" spans="1:22" x14ac:dyDescent="0.3">
      <c r="A12" s="3" t="s">
        <v>106</v>
      </c>
      <c r="B12" s="6" t="s">
        <v>56</v>
      </c>
      <c r="C12" s="6" t="s">
        <v>55</v>
      </c>
      <c r="D12" s="7" t="s">
        <v>158</v>
      </c>
      <c r="E12" s="8" t="s">
        <v>159</v>
      </c>
      <c r="F12" s="9" t="s">
        <v>83</v>
      </c>
      <c r="G12" s="10">
        <v>653.12</v>
      </c>
      <c r="H12" s="11">
        <f>VLOOKUP(D12,Sales!$E$2:$X$20,19,0)</f>
        <v>62</v>
      </c>
      <c r="I12" s="11">
        <f>VLOOKUP(D12,Sales!$E$2:$X$20,20,0)</f>
        <v>5</v>
      </c>
      <c r="J12" s="10">
        <f t="shared" si="0"/>
        <v>194.68</v>
      </c>
      <c r="K12" s="12">
        <v>0</v>
      </c>
      <c r="L12" s="10">
        <f t="shared" si="1"/>
        <v>23.55</v>
      </c>
      <c r="M12" s="12">
        <f t="shared" si="2"/>
        <v>218.23000000000002</v>
      </c>
      <c r="N12" s="13">
        <f t="shared" si="3"/>
        <v>0</v>
      </c>
      <c r="O12" s="13">
        <f t="shared" si="4"/>
        <v>0</v>
      </c>
      <c r="P12" s="13">
        <v>0</v>
      </c>
      <c r="Q12" s="12">
        <v>0</v>
      </c>
      <c r="R12" s="12">
        <v>0</v>
      </c>
      <c r="S12" s="12">
        <v>0</v>
      </c>
      <c r="T12" s="13">
        <f t="shared" si="7"/>
        <v>0</v>
      </c>
      <c r="U12" s="12">
        <f t="shared" si="6"/>
        <v>218.23000000000002</v>
      </c>
      <c r="V12" s="14" t="s">
        <v>29</v>
      </c>
    </row>
    <row r="13" spans="1:22" x14ac:dyDescent="0.3">
      <c r="A13" s="3" t="s">
        <v>106</v>
      </c>
      <c r="B13" s="6" t="s">
        <v>56</v>
      </c>
      <c r="C13" s="6" t="s">
        <v>21</v>
      </c>
      <c r="D13" s="7" t="s">
        <v>90</v>
      </c>
      <c r="E13" s="8" t="s">
        <v>91</v>
      </c>
      <c r="F13" s="9" t="s">
        <v>83</v>
      </c>
      <c r="G13" s="10">
        <v>653.12</v>
      </c>
      <c r="H13" s="11">
        <f>VLOOKUP(D13,Sales!$E$2:$X$20,19,0)</f>
        <v>60</v>
      </c>
      <c r="I13" s="11">
        <f>VLOOKUP(D13,Sales!$E$2:$X$20,20,0)</f>
        <v>10</v>
      </c>
      <c r="J13" s="10">
        <f t="shared" si="0"/>
        <v>188.4</v>
      </c>
      <c r="K13" s="12">
        <v>0</v>
      </c>
      <c r="L13" s="10">
        <f t="shared" si="1"/>
        <v>47.1</v>
      </c>
      <c r="M13" s="12">
        <f t="shared" si="2"/>
        <v>235.5</v>
      </c>
      <c r="N13" s="13">
        <f t="shared" si="3"/>
        <v>22.96</v>
      </c>
      <c r="O13" s="13">
        <f t="shared" si="4"/>
        <v>2.94</v>
      </c>
      <c r="P13" s="13">
        <v>0</v>
      </c>
      <c r="Q13" s="12">
        <v>0</v>
      </c>
      <c r="R13" s="12">
        <v>0</v>
      </c>
      <c r="S13" s="12">
        <v>0</v>
      </c>
      <c r="T13" s="13">
        <f t="shared" si="7"/>
        <v>25.900000000000002</v>
      </c>
      <c r="U13" s="12">
        <f t="shared" si="6"/>
        <v>209.6</v>
      </c>
      <c r="V13" s="14" t="s">
        <v>29</v>
      </c>
    </row>
    <row r="14" spans="1:22" x14ac:dyDescent="0.3">
      <c r="A14" s="3" t="s">
        <v>106</v>
      </c>
      <c r="B14" s="6" t="s">
        <v>56</v>
      </c>
      <c r="C14" s="6" t="s">
        <v>55</v>
      </c>
      <c r="D14" s="7" t="s">
        <v>156</v>
      </c>
      <c r="E14" s="8" t="s">
        <v>157</v>
      </c>
      <c r="F14" s="9" t="s">
        <v>83</v>
      </c>
      <c r="G14" s="10">
        <v>653.12</v>
      </c>
      <c r="H14" s="11">
        <f>VLOOKUP(D14,Sales!$E$2:$X$20,19,0)</f>
        <v>44</v>
      </c>
      <c r="I14" s="11">
        <f>VLOOKUP(D14,Sales!$E$2:$X$20,20,0)</f>
        <v>5</v>
      </c>
      <c r="J14" s="10">
        <f t="shared" si="0"/>
        <v>138.16</v>
      </c>
      <c r="K14" s="12">
        <v>0</v>
      </c>
      <c r="L14" s="10">
        <f t="shared" si="1"/>
        <v>23.55</v>
      </c>
      <c r="M14" s="12">
        <f t="shared" si="2"/>
        <v>161.71</v>
      </c>
      <c r="N14" s="13">
        <f t="shared" si="3"/>
        <v>0</v>
      </c>
      <c r="O14" s="13">
        <f t="shared" si="4"/>
        <v>0</v>
      </c>
      <c r="P14" s="13">
        <v>0</v>
      </c>
      <c r="Q14" s="12">
        <v>0</v>
      </c>
      <c r="R14" s="12">
        <v>0</v>
      </c>
      <c r="S14" s="12">
        <v>0</v>
      </c>
      <c r="T14" s="13">
        <f t="shared" si="7"/>
        <v>0</v>
      </c>
      <c r="U14" s="12">
        <f t="shared" si="6"/>
        <v>161.71</v>
      </c>
      <c r="V14" s="14" t="s">
        <v>29</v>
      </c>
    </row>
    <row r="15" spans="1:22" x14ac:dyDescent="0.3">
      <c r="A15" s="3" t="s">
        <v>106</v>
      </c>
      <c r="B15" s="6" t="s">
        <v>56</v>
      </c>
      <c r="C15" s="6" t="s">
        <v>55</v>
      </c>
      <c r="D15" s="7" t="s">
        <v>143</v>
      </c>
      <c r="E15" s="8" t="s">
        <v>145</v>
      </c>
      <c r="F15" s="9" t="s">
        <v>83</v>
      </c>
      <c r="G15" s="10">
        <v>653.12</v>
      </c>
      <c r="H15" s="11">
        <f>VLOOKUP(D15,Sales!$E$2:$X$20,19,0)</f>
        <v>59</v>
      </c>
      <c r="I15" s="11">
        <f>VLOOKUP(D15,Sales!$E$2:$X$20,20,0)</f>
        <v>10</v>
      </c>
      <c r="J15" s="10">
        <f t="shared" si="0"/>
        <v>185.26</v>
      </c>
      <c r="K15" s="12">
        <v>0</v>
      </c>
      <c r="L15" s="10">
        <f t="shared" si="1"/>
        <v>47.1</v>
      </c>
      <c r="M15" s="12">
        <f t="shared" si="2"/>
        <v>232.35999999999999</v>
      </c>
      <c r="N15" s="13">
        <f t="shared" si="3"/>
        <v>0</v>
      </c>
      <c r="O15" s="13">
        <f t="shared" si="4"/>
        <v>0</v>
      </c>
      <c r="P15" s="13">
        <v>0</v>
      </c>
      <c r="Q15" s="12">
        <v>0</v>
      </c>
      <c r="R15" s="12">
        <v>0</v>
      </c>
      <c r="S15" s="12">
        <v>0</v>
      </c>
      <c r="T15" s="13">
        <f t="shared" si="7"/>
        <v>0</v>
      </c>
      <c r="U15" s="12">
        <f t="shared" si="6"/>
        <v>232.35999999999999</v>
      </c>
      <c r="V15" s="14" t="s">
        <v>29</v>
      </c>
    </row>
    <row r="16" spans="1:22" x14ac:dyDescent="0.3">
      <c r="A16" s="3" t="s">
        <v>106</v>
      </c>
      <c r="B16" s="6" t="s">
        <v>56</v>
      </c>
      <c r="C16" s="6" t="s">
        <v>21</v>
      </c>
      <c r="D16" s="7" t="s">
        <v>92</v>
      </c>
      <c r="E16" s="8" t="s">
        <v>125</v>
      </c>
      <c r="F16" s="9" t="s">
        <v>83</v>
      </c>
      <c r="G16" s="10">
        <v>653.12</v>
      </c>
      <c r="H16" s="11">
        <f>VLOOKUP(D16,Sales!$E$2:$X$20,19,0)</f>
        <v>57</v>
      </c>
      <c r="I16" s="11">
        <f>VLOOKUP(D16,Sales!$E$2:$X$20,20,0)</f>
        <v>10</v>
      </c>
      <c r="J16" s="10">
        <f t="shared" si="0"/>
        <v>178.98</v>
      </c>
      <c r="K16" s="12">
        <v>0</v>
      </c>
      <c r="L16" s="10">
        <f t="shared" si="1"/>
        <v>47.1</v>
      </c>
      <c r="M16" s="12">
        <f t="shared" si="2"/>
        <v>226.07999999999998</v>
      </c>
      <c r="N16" s="13">
        <f t="shared" si="3"/>
        <v>22.04</v>
      </c>
      <c r="O16" s="13">
        <f t="shared" si="4"/>
        <v>2.83</v>
      </c>
      <c r="P16" s="13">
        <v>0</v>
      </c>
      <c r="Q16" s="12">
        <v>0</v>
      </c>
      <c r="R16" s="12">
        <v>0</v>
      </c>
      <c r="S16" s="12">
        <v>0</v>
      </c>
      <c r="T16" s="13">
        <f t="shared" si="7"/>
        <v>24.869999999999997</v>
      </c>
      <c r="U16" s="12">
        <f t="shared" si="6"/>
        <v>201.20999999999998</v>
      </c>
      <c r="V16" s="14" t="s">
        <v>29</v>
      </c>
    </row>
    <row r="17" spans="1:22" x14ac:dyDescent="0.3">
      <c r="A17" s="3" t="s">
        <v>106</v>
      </c>
      <c r="B17" s="6" t="s">
        <v>56</v>
      </c>
      <c r="C17" s="6" t="s">
        <v>21</v>
      </c>
      <c r="D17" s="7" t="s">
        <v>93</v>
      </c>
      <c r="E17" s="8" t="s">
        <v>126</v>
      </c>
      <c r="F17" s="9" t="s">
        <v>83</v>
      </c>
      <c r="G17" s="10">
        <v>653.12</v>
      </c>
      <c r="H17" s="11">
        <f>VLOOKUP(D17,Sales!$E$2:$X$20,19,0)</f>
        <v>55</v>
      </c>
      <c r="I17" s="11">
        <f>VLOOKUP(D17,Sales!$E$2:$X$20,20,0)</f>
        <v>0</v>
      </c>
      <c r="J17" s="10">
        <f t="shared" si="0"/>
        <v>172.7</v>
      </c>
      <c r="K17" s="12">
        <v>0</v>
      </c>
      <c r="L17" s="10">
        <f t="shared" si="1"/>
        <v>0</v>
      </c>
      <c r="M17" s="12">
        <f t="shared" si="2"/>
        <v>172.7</v>
      </c>
      <c r="N17" s="13">
        <f t="shared" si="3"/>
        <v>16.84</v>
      </c>
      <c r="O17" s="13">
        <f t="shared" si="4"/>
        <v>2.16</v>
      </c>
      <c r="P17" s="13">
        <v>0</v>
      </c>
      <c r="Q17" s="12">
        <v>0</v>
      </c>
      <c r="R17" s="12">
        <v>0</v>
      </c>
      <c r="S17" s="12">
        <v>0</v>
      </c>
      <c r="T17" s="13">
        <f t="shared" si="7"/>
        <v>19</v>
      </c>
      <c r="U17" s="12">
        <f t="shared" si="6"/>
        <v>153.69999999999999</v>
      </c>
      <c r="V17" s="14" t="s">
        <v>29</v>
      </c>
    </row>
    <row r="18" spans="1:22" x14ac:dyDescent="0.3">
      <c r="A18" s="3" t="s">
        <v>106</v>
      </c>
      <c r="B18" s="6" t="s">
        <v>56</v>
      </c>
      <c r="C18" s="6" t="s">
        <v>21</v>
      </c>
      <c r="D18" s="7" t="s">
        <v>94</v>
      </c>
      <c r="E18" s="8" t="s">
        <v>127</v>
      </c>
      <c r="F18" s="9" t="s">
        <v>83</v>
      </c>
      <c r="G18" s="10">
        <v>653.12</v>
      </c>
      <c r="H18" s="11">
        <f>VLOOKUP(D18,Sales!$E$2:$X$20,19,0)</f>
        <v>59</v>
      </c>
      <c r="I18" s="11">
        <f>VLOOKUP(D18,Sales!$E$2:$X$20,20,0)</f>
        <v>10</v>
      </c>
      <c r="J18" s="10">
        <f t="shared" si="0"/>
        <v>185.26</v>
      </c>
      <c r="K18" s="12">
        <v>0</v>
      </c>
      <c r="L18" s="10">
        <f t="shared" si="1"/>
        <v>47.1</v>
      </c>
      <c r="M18" s="12">
        <f t="shared" si="2"/>
        <v>232.35999999999999</v>
      </c>
      <c r="N18" s="13">
        <f t="shared" si="3"/>
        <v>22.66</v>
      </c>
      <c r="O18" s="13">
        <f t="shared" si="4"/>
        <v>2.9</v>
      </c>
      <c r="P18" s="13">
        <v>0</v>
      </c>
      <c r="Q18" s="12">
        <v>0</v>
      </c>
      <c r="R18" s="12">
        <v>0</v>
      </c>
      <c r="S18" s="12">
        <v>0</v>
      </c>
      <c r="T18" s="13">
        <f t="shared" si="7"/>
        <v>25.56</v>
      </c>
      <c r="U18" s="12">
        <f t="shared" si="6"/>
        <v>206.79999999999998</v>
      </c>
      <c r="V18" s="14" t="s">
        <v>29</v>
      </c>
    </row>
    <row r="19" spans="1:22" x14ac:dyDescent="0.3">
      <c r="A19" s="3" t="s">
        <v>106</v>
      </c>
      <c r="B19" s="6" t="s">
        <v>56</v>
      </c>
      <c r="C19" s="6" t="s">
        <v>21</v>
      </c>
      <c r="D19" s="7" t="s">
        <v>95</v>
      </c>
      <c r="E19" s="8" t="s">
        <v>96</v>
      </c>
      <c r="F19" s="9" t="s">
        <v>83</v>
      </c>
      <c r="G19" s="10">
        <v>653.12</v>
      </c>
      <c r="H19" s="11">
        <f>VLOOKUP(D19,Sales!$E$2:$X$20,19,0)</f>
        <v>63</v>
      </c>
      <c r="I19" s="11">
        <f>VLOOKUP(D19,Sales!$E$2:$X$20,20,0)</f>
        <v>5</v>
      </c>
      <c r="J19" s="10">
        <f t="shared" si="0"/>
        <v>197.82</v>
      </c>
      <c r="K19" s="12">
        <v>0</v>
      </c>
      <c r="L19" s="10">
        <f t="shared" si="1"/>
        <v>23.55</v>
      </c>
      <c r="M19" s="12">
        <f t="shared" si="2"/>
        <v>221.37</v>
      </c>
      <c r="N19" s="13">
        <f t="shared" si="3"/>
        <v>21.58</v>
      </c>
      <c r="O19" s="13">
        <f t="shared" si="4"/>
        <v>2.77</v>
      </c>
      <c r="P19" s="13">
        <v>0</v>
      </c>
      <c r="Q19" s="12">
        <v>0</v>
      </c>
      <c r="R19" s="12">
        <v>0</v>
      </c>
      <c r="S19" s="12">
        <v>0</v>
      </c>
      <c r="T19" s="13">
        <f t="shared" si="7"/>
        <v>24.349999999999998</v>
      </c>
      <c r="U19" s="12">
        <f t="shared" si="6"/>
        <v>197.02</v>
      </c>
      <c r="V19" s="14" t="s">
        <v>29</v>
      </c>
    </row>
    <row r="20" spans="1:22" x14ac:dyDescent="0.3">
      <c r="A20" s="3" t="s">
        <v>106</v>
      </c>
      <c r="B20" s="6" t="s">
        <v>56</v>
      </c>
      <c r="C20" s="6" t="s">
        <v>21</v>
      </c>
      <c r="D20" s="7" t="s">
        <v>97</v>
      </c>
      <c r="E20" s="8" t="s">
        <v>128</v>
      </c>
      <c r="F20" s="9" t="s">
        <v>83</v>
      </c>
      <c r="G20" s="10">
        <v>653.12</v>
      </c>
      <c r="H20" s="11">
        <f>VLOOKUP(D20,Sales!$E$2:$X$20,19,0)</f>
        <v>61</v>
      </c>
      <c r="I20" s="11">
        <f>VLOOKUP(D20,Sales!$E$2:$X$20,20,0)</f>
        <v>10</v>
      </c>
      <c r="J20" s="10">
        <f t="shared" si="0"/>
        <v>191.54</v>
      </c>
      <c r="K20" s="12">
        <v>0</v>
      </c>
      <c r="L20" s="10">
        <f t="shared" si="1"/>
        <v>47.1</v>
      </c>
      <c r="M20" s="12">
        <f t="shared" si="2"/>
        <v>238.64</v>
      </c>
      <c r="N20" s="13">
        <f t="shared" si="3"/>
        <v>23.27</v>
      </c>
      <c r="O20" s="13">
        <f t="shared" si="4"/>
        <v>2.98</v>
      </c>
      <c r="P20" s="13">
        <v>0</v>
      </c>
      <c r="Q20" s="12">
        <v>0</v>
      </c>
      <c r="R20" s="12">
        <v>0</v>
      </c>
      <c r="S20" s="12">
        <v>0</v>
      </c>
      <c r="T20" s="13">
        <f t="shared" si="7"/>
        <v>26.25</v>
      </c>
      <c r="U20" s="12">
        <f t="shared" si="6"/>
        <v>212.39</v>
      </c>
      <c r="V20" s="14" t="s">
        <v>29</v>
      </c>
    </row>
  </sheetData>
  <autoFilter ref="A1:V20" xr:uid="{3B33FC68-FDA0-4058-846B-850BFC58F1E0}"/>
  <printOptions horizontalCentered="1"/>
  <pageMargins left="0.23622047244094491" right="0.23622047244094491" top="0.74803149606299213" bottom="0.74803149606299213" header="0.31496062992125984" footer="0.31496062992125984"/>
  <pageSetup paperSize="5" scale="54" orientation="landscape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177F5-A8E1-4EBE-9398-4A9B1630D313}">
  <dimension ref="A1:V10"/>
  <sheetViews>
    <sheetView topLeftCell="F1" zoomScale="98" zoomScaleNormal="98" zoomScaleSheetLayoutView="98" workbookViewId="0">
      <selection activeCell="J7" sqref="J7"/>
    </sheetView>
  </sheetViews>
  <sheetFormatPr baseColWidth="10" defaultColWidth="11.44140625" defaultRowHeight="14.4" x14ac:dyDescent="0.3"/>
  <cols>
    <col min="1" max="3" width="11.44140625" style="1"/>
    <col min="4" max="4" width="14.6640625" style="2" bestFit="1" customWidth="1"/>
    <col min="5" max="5" width="29.109375" style="1" customWidth="1"/>
    <col min="6" max="6" width="31.6640625" style="1" bestFit="1" customWidth="1"/>
    <col min="7" max="7" width="11.5546875" style="16" bestFit="1" customWidth="1"/>
    <col min="8" max="8" width="13.88671875" style="16" bestFit="1" customWidth="1"/>
    <col min="9" max="9" width="18.33203125" style="16" bestFit="1" customWidth="1"/>
    <col min="10" max="10" width="10.6640625" style="16" bestFit="1" customWidth="1"/>
    <col min="11" max="11" width="9.33203125" style="16" bestFit="1" customWidth="1"/>
    <col min="12" max="12" width="7.109375" style="16" bestFit="1" customWidth="1"/>
    <col min="13" max="13" width="16.88671875" style="16" bestFit="1" customWidth="1"/>
    <col min="14" max="14" width="14.88671875" style="16" bestFit="1" customWidth="1"/>
    <col min="15" max="15" width="14.6640625" style="16" bestFit="1" customWidth="1"/>
    <col min="16" max="16" width="10.109375" style="16" bestFit="1" customWidth="1"/>
    <col min="17" max="17" width="12.6640625" style="16" bestFit="1" customWidth="1"/>
    <col min="18" max="18" width="9.33203125" style="16" customWidth="1"/>
    <col min="19" max="19" width="7.33203125" style="16" customWidth="1"/>
    <col min="20" max="20" width="16" style="16" bestFit="1" customWidth="1"/>
    <col min="21" max="21" width="14.5546875" style="16" bestFit="1" customWidth="1"/>
    <col min="22" max="22" width="15.109375" style="2" bestFit="1" customWidth="1"/>
    <col min="23" max="16384" width="11.44140625" style="1"/>
  </cols>
  <sheetData>
    <row r="1" spans="1:22" ht="41.4" x14ac:dyDescent="0.3">
      <c r="A1" s="4" t="s">
        <v>105</v>
      </c>
      <c r="B1" s="4" t="s">
        <v>0</v>
      </c>
      <c r="C1" s="4" t="s">
        <v>104</v>
      </c>
      <c r="D1" s="5" t="s">
        <v>1</v>
      </c>
      <c r="E1" s="5" t="s">
        <v>2</v>
      </c>
      <c r="F1" s="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16</v>
      </c>
      <c r="T1" s="15" t="s">
        <v>17</v>
      </c>
      <c r="U1" s="15" t="s">
        <v>18</v>
      </c>
      <c r="V1" s="5" t="s">
        <v>19</v>
      </c>
    </row>
    <row r="2" spans="1:22" x14ac:dyDescent="0.3">
      <c r="A2" s="3" t="s">
        <v>122</v>
      </c>
      <c r="B2" s="6" t="s">
        <v>20</v>
      </c>
      <c r="C2" s="6" t="s">
        <v>21</v>
      </c>
      <c r="D2" s="7" t="s">
        <v>107</v>
      </c>
      <c r="E2" s="8" t="s">
        <v>129</v>
      </c>
      <c r="F2" s="9" t="s">
        <v>108</v>
      </c>
      <c r="G2" s="10">
        <v>800</v>
      </c>
      <c r="H2" s="11">
        <v>104</v>
      </c>
      <c r="I2" s="12">
        <v>0</v>
      </c>
      <c r="J2" s="10">
        <v>400</v>
      </c>
      <c r="K2" s="12">
        <v>0</v>
      </c>
      <c r="L2" s="10">
        <v>0</v>
      </c>
      <c r="M2" s="12">
        <v>400</v>
      </c>
      <c r="N2" s="13">
        <v>39</v>
      </c>
      <c r="O2" s="13">
        <v>5</v>
      </c>
      <c r="P2" s="13">
        <v>0</v>
      </c>
      <c r="Q2" s="12">
        <v>0</v>
      </c>
      <c r="R2" s="12">
        <v>50</v>
      </c>
      <c r="S2" s="12">
        <v>0</v>
      </c>
      <c r="T2" s="13">
        <v>94</v>
      </c>
      <c r="U2" s="12">
        <v>306</v>
      </c>
      <c r="V2" s="14" t="s">
        <v>29</v>
      </c>
    </row>
    <row r="3" spans="1:22" x14ac:dyDescent="0.3">
      <c r="A3" s="3" t="s">
        <v>122</v>
      </c>
      <c r="B3" s="6" t="s">
        <v>20</v>
      </c>
      <c r="C3" s="6" t="s">
        <v>55</v>
      </c>
      <c r="D3" s="7" t="s">
        <v>109</v>
      </c>
      <c r="E3" s="8" t="s">
        <v>130</v>
      </c>
      <c r="F3" s="9" t="s">
        <v>110</v>
      </c>
      <c r="G3" s="10">
        <v>700</v>
      </c>
      <c r="H3" s="11">
        <v>104</v>
      </c>
      <c r="I3" s="12">
        <v>0</v>
      </c>
      <c r="J3" s="10">
        <v>350</v>
      </c>
      <c r="K3" s="12">
        <v>0</v>
      </c>
      <c r="L3" s="10">
        <v>0</v>
      </c>
      <c r="M3" s="12">
        <v>350</v>
      </c>
      <c r="N3" s="13">
        <v>0</v>
      </c>
      <c r="O3" s="13">
        <v>0</v>
      </c>
      <c r="P3" s="13">
        <v>0</v>
      </c>
      <c r="Q3" s="12">
        <v>0</v>
      </c>
      <c r="R3" s="12">
        <v>0</v>
      </c>
      <c r="S3" s="12">
        <v>0</v>
      </c>
      <c r="T3" s="13">
        <v>0</v>
      </c>
      <c r="U3" s="12">
        <v>350</v>
      </c>
      <c r="V3" s="14" t="s">
        <v>29</v>
      </c>
    </row>
    <row r="4" spans="1:22" x14ac:dyDescent="0.3">
      <c r="A4" s="3" t="s">
        <v>122</v>
      </c>
      <c r="B4" s="6" t="s">
        <v>20</v>
      </c>
      <c r="C4" s="6" t="s">
        <v>55</v>
      </c>
      <c r="D4" s="7" t="s">
        <v>111</v>
      </c>
      <c r="E4" s="8" t="s">
        <v>131</v>
      </c>
      <c r="F4" s="9" t="s">
        <v>112</v>
      </c>
      <c r="G4" s="10">
        <v>700</v>
      </c>
      <c r="H4" s="11">
        <v>104</v>
      </c>
      <c r="I4" s="12">
        <v>0</v>
      </c>
      <c r="J4" s="10">
        <v>350</v>
      </c>
      <c r="K4" s="12">
        <v>0</v>
      </c>
      <c r="L4" s="10">
        <v>0</v>
      </c>
      <c r="M4" s="12">
        <v>350</v>
      </c>
      <c r="N4" s="13">
        <v>0</v>
      </c>
      <c r="O4" s="13">
        <v>0</v>
      </c>
      <c r="P4" s="13">
        <v>0</v>
      </c>
      <c r="Q4" s="12">
        <v>0</v>
      </c>
      <c r="R4" s="12">
        <v>0</v>
      </c>
      <c r="S4" s="12">
        <v>0</v>
      </c>
      <c r="T4" s="13">
        <v>0</v>
      </c>
      <c r="U4" s="12">
        <v>350</v>
      </c>
      <c r="V4" s="14" t="s">
        <v>25</v>
      </c>
    </row>
    <row r="5" spans="1:22" x14ac:dyDescent="0.3">
      <c r="A5" s="3" t="s">
        <v>122</v>
      </c>
      <c r="B5" s="6" t="s">
        <v>20</v>
      </c>
      <c r="C5" s="6" t="s">
        <v>55</v>
      </c>
      <c r="D5" s="7" t="s">
        <v>113</v>
      </c>
      <c r="E5" s="8" t="s">
        <v>132</v>
      </c>
      <c r="F5" s="9" t="s">
        <v>114</v>
      </c>
      <c r="G5" s="10">
        <v>800</v>
      </c>
      <c r="H5" s="11">
        <v>104</v>
      </c>
      <c r="I5" s="12">
        <v>0</v>
      </c>
      <c r="J5" s="10">
        <v>400</v>
      </c>
      <c r="K5" s="12">
        <v>0</v>
      </c>
      <c r="L5" s="10">
        <v>0</v>
      </c>
      <c r="M5" s="12">
        <v>400</v>
      </c>
      <c r="N5" s="13">
        <v>0</v>
      </c>
      <c r="O5" s="13">
        <v>0</v>
      </c>
      <c r="P5" s="13">
        <v>0</v>
      </c>
      <c r="Q5" s="12">
        <v>0</v>
      </c>
      <c r="R5" s="12">
        <v>0</v>
      </c>
      <c r="S5" s="12">
        <v>0</v>
      </c>
      <c r="T5" s="13">
        <v>0</v>
      </c>
      <c r="U5" s="12">
        <v>400</v>
      </c>
      <c r="V5" s="14" t="s">
        <v>29</v>
      </c>
    </row>
    <row r="6" spans="1:22" x14ac:dyDescent="0.3">
      <c r="A6" s="41" t="s">
        <v>122</v>
      </c>
      <c r="B6" s="42" t="s">
        <v>42</v>
      </c>
      <c r="C6" s="42" t="s">
        <v>55</v>
      </c>
      <c r="D6" s="43" t="s">
        <v>115</v>
      </c>
      <c r="E6" s="44" t="s">
        <v>133</v>
      </c>
      <c r="F6" s="45" t="s">
        <v>116</v>
      </c>
      <c r="G6" s="46">
        <v>1000</v>
      </c>
      <c r="H6" s="47">
        <v>104</v>
      </c>
      <c r="I6" s="48">
        <v>0</v>
      </c>
      <c r="J6" s="46">
        <v>500</v>
      </c>
      <c r="K6" s="48">
        <v>0</v>
      </c>
      <c r="L6" s="46">
        <v>0</v>
      </c>
      <c r="M6" s="48">
        <v>500</v>
      </c>
      <c r="N6" s="49">
        <v>0</v>
      </c>
      <c r="O6" s="49">
        <v>0</v>
      </c>
      <c r="P6" s="49">
        <v>0</v>
      </c>
      <c r="Q6" s="12">
        <v>0</v>
      </c>
      <c r="R6" s="12">
        <v>0</v>
      </c>
      <c r="S6" s="12">
        <v>0</v>
      </c>
      <c r="T6" s="49">
        <v>0</v>
      </c>
      <c r="U6" s="48">
        <v>500</v>
      </c>
      <c r="V6" s="50" t="s">
        <v>29</v>
      </c>
    </row>
    <row r="7" spans="1:22" x14ac:dyDescent="0.3">
      <c r="A7" s="3" t="s">
        <v>122</v>
      </c>
      <c r="B7" s="6" t="s">
        <v>101</v>
      </c>
      <c r="C7" s="6" t="s">
        <v>21</v>
      </c>
      <c r="D7" s="7" t="s">
        <v>117</v>
      </c>
      <c r="E7" s="8" t="s">
        <v>134</v>
      </c>
      <c r="F7" s="9" t="s">
        <v>41</v>
      </c>
      <c r="G7" s="10">
        <v>653.12</v>
      </c>
      <c r="H7" s="11">
        <v>104</v>
      </c>
      <c r="I7" s="12">
        <v>0</v>
      </c>
      <c r="J7" s="10">
        <v>326.56</v>
      </c>
      <c r="K7" s="12">
        <v>0</v>
      </c>
      <c r="L7" s="10">
        <v>0</v>
      </c>
      <c r="M7" s="12">
        <v>326.56</v>
      </c>
      <c r="N7" s="13">
        <v>31.84</v>
      </c>
      <c r="O7" s="13">
        <v>4.08</v>
      </c>
      <c r="P7" s="13">
        <v>0</v>
      </c>
      <c r="Q7" s="12">
        <v>0</v>
      </c>
      <c r="R7" s="12">
        <v>0</v>
      </c>
      <c r="S7" s="12">
        <v>0</v>
      </c>
      <c r="T7" s="13">
        <v>35.92</v>
      </c>
      <c r="U7" s="12">
        <v>290.64</v>
      </c>
      <c r="V7" s="14" t="s">
        <v>29</v>
      </c>
    </row>
    <row r="8" spans="1:22" x14ac:dyDescent="0.3">
      <c r="A8" s="3" t="s">
        <v>122</v>
      </c>
      <c r="B8" s="6" t="s">
        <v>149</v>
      </c>
      <c r="C8" s="6" t="s">
        <v>55</v>
      </c>
      <c r="D8" s="7" t="s">
        <v>163</v>
      </c>
      <c r="E8" s="8" t="s">
        <v>164</v>
      </c>
      <c r="F8" s="9" t="s">
        <v>165</v>
      </c>
      <c r="G8" s="10">
        <v>450</v>
      </c>
      <c r="H8" s="11">
        <v>104</v>
      </c>
      <c r="I8" s="12"/>
      <c r="J8" s="10">
        <v>225</v>
      </c>
      <c r="K8" s="12"/>
      <c r="L8" s="10"/>
      <c r="M8" s="12">
        <v>225</v>
      </c>
      <c r="N8" s="13">
        <v>0</v>
      </c>
      <c r="O8" s="13">
        <v>0</v>
      </c>
      <c r="P8" s="13">
        <v>0</v>
      </c>
      <c r="Q8" s="12">
        <v>0</v>
      </c>
      <c r="R8" s="12">
        <v>0</v>
      </c>
      <c r="S8" s="12">
        <v>0</v>
      </c>
      <c r="T8" s="13">
        <v>35.92</v>
      </c>
      <c r="U8" s="12">
        <v>225</v>
      </c>
      <c r="V8" s="14"/>
    </row>
    <row r="9" spans="1:22" x14ac:dyDescent="0.3">
      <c r="A9" s="3" t="s">
        <v>122</v>
      </c>
      <c r="B9" s="6" t="s">
        <v>42</v>
      </c>
      <c r="C9" s="6" t="s">
        <v>55</v>
      </c>
      <c r="D9" s="7" t="s">
        <v>118</v>
      </c>
      <c r="E9" s="8" t="s">
        <v>135</v>
      </c>
      <c r="F9" s="9" t="s">
        <v>119</v>
      </c>
      <c r="G9" s="10">
        <v>600</v>
      </c>
      <c r="H9" s="11">
        <v>104</v>
      </c>
      <c r="I9" s="12">
        <v>0</v>
      </c>
      <c r="J9" s="10">
        <v>300</v>
      </c>
      <c r="K9" s="12">
        <v>0</v>
      </c>
      <c r="L9" s="10">
        <v>0</v>
      </c>
      <c r="M9" s="12">
        <v>300</v>
      </c>
      <c r="N9" s="13">
        <v>0</v>
      </c>
      <c r="O9" s="13">
        <v>0</v>
      </c>
      <c r="P9" s="13">
        <v>0</v>
      </c>
      <c r="Q9" s="12">
        <v>0</v>
      </c>
      <c r="R9" s="12">
        <v>0</v>
      </c>
      <c r="S9" s="12">
        <v>0</v>
      </c>
      <c r="T9" s="13">
        <v>0</v>
      </c>
      <c r="U9" s="12">
        <v>300</v>
      </c>
      <c r="V9" s="14" t="s">
        <v>25</v>
      </c>
    </row>
    <row r="10" spans="1:22" x14ac:dyDescent="0.3">
      <c r="A10" s="3" t="s">
        <v>122</v>
      </c>
      <c r="B10" s="6" t="s">
        <v>42</v>
      </c>
      <c r="C10" s="6" t="s">
        <v>55</v>
      </c>
      <c r="D10" s="7" t="s">
        <v>120</v>
      </c>
      <c r="E10" s="8" t="s">
        <v>136</v>
      </c>
      <c r="F10" s="9" t="s">
        <v>121</v>
      </c>
      <c r="G10" s="10">
        <v>600</v>
      </c>
      <c r="H10" s="11">
        <v>104</v>
      </c>
      <c r="I10" s="12">
        <v>0</v>
      </c>
      <c r="J10" s="10">
        <v>300</v>
      </c>
      <c r="K10" s="12">
        <v>0</v>
      </c>
      <c r="L10" s="10">
        <v>0</v>
      </c>
      <c r="M10" s="12">
        <v>300</v>
      </c>
      <c r="N10" s="13">
        <v>0</v>
      </c>
      <c r="O10" s="13">
        <v>0</v>
      </c>
      <c r="P10" s="13">
        <v>0</v>
      </c>
      <c r="Q10" s="12">
        <v>0</v>
      </c>
      <c r="R10" s="12">
        <v>0</v>
      </c>
      <c r="S10" s="12">
        <v>0</v>
      </c>
      <c r="T10" s="13">
        <v>0</v>
      </c>
      <c r="U10" s="12">
        <v>300</v>
      </c>
      <c r="V10" s="14" t="s">
        <v>29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5" scale="55" orientation="landscape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8303-38A6-4F72-925E-705224CE00C4}">
  <dimension ref="A1:V26"/>
  <sheetViews>
    <sheetView tabSelected="1" topLeftCell="C1" zoomScale="98" zoomScaleNormal="98" zoomScaleSheetLayoutView="98" workbookViewId="0">
      <selection activeCell="N17" sqref="N17"/>
    </sheetView>
  </sheetViews>
  <sheetFormatPr baseColWidth="10" defaultColWidth="11.44140625" defaultRowHeight="14.4" x14ac:dyDescent="0.3"/>
  <cols>
    <col min="1" max="3" width="11.44140625" style="1"/>
    <col min="4" max="4" width="14.6640625" style="2" bestFit="1" customWidth="1"/>
    <col min="5" max="5" width="29.109375" style="1" customWidth="1"/>
    <col min="6" max="6" width="31.6640625" style="1" bestFit="1" customWidth="1"/>
    <col min="7" max="7" width="11.5546875" style="16" bestFit="1" customWidth="1"/>
    <col min="8" max="8" width="13.88671875" style="16" bestFit="1" customWidth="1"/>
    <col min="9" max="9" width="18.33203125" style="16" bestFit="1" customWidth="1"/>
    <col min="10" max="10" width="10.6640625" style="16" bestFit="1" customWidth="1"/>
    <col min="11" max="11" width="9.33203125" style="16" bestFit="1" customWidth="1"/>
    <col min="12" max="12" width="7.109375" style="16" bestFit="1" customWidth="1"/>
    <col min="13" max="13" width="16.88671875" style="16" bestFit="1" customWidth="1"/>
    <col min="14" max="14" width="14.88671875" style="16" bestFit="1" customWidth="1"/>
    <col min="15" max="15" width="14.6640625" style="16" bestFit="1" customWidth="1"/>
    <col min="16" max="16" width="10.109375" style="16" bestFit="1" customWidth="1"/>
    <col min="17" max="17" width="12.6640625" style="16" bestFit="1" customWidth="1"/>
    <col min="18" max="18" width="9.33203125" style="16" customWidth="1"/>
    <col min="19" max="19" width="7.33203125" style="16" customWidth="1"/>
    <col min="20" max="20" width="16" style="16" bestFit="1" customWidth="1"/>
    <col min="21" max="21" width="14.5546875" style="16" bestFit="1" customWidth="1"/>
    <col min="22" max="22" width="15.109375" style="2" bestFit="1" customWidth="1"/>
    <col min="23" max="16384" width="11.44140625" style="1"/>
  </cols>
  <sheetData>
    <row r="1" spans="1:22" ht="41.4" x14ac:dyDescent="0.3">
      <c r="A1" s="4" t="s">
        <v>105</v>
      </c>
      <c r="B1" s="4" t="s">
        <v>0</v>
      </c>
      <c r="C1" s="4" t="s">
        <v>104</v>
      </c>
      <c r="D1" s="5" t="s">
        <v>1</v>
      </c>
      <c r="E1" s="5" t="s">
        <v>2</v>
      </c>
      <c r="F1" s="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16</v>
      </c>
      <c r="T1" s="15" t="s">
        <v>17</v>
      </c>
      <c r="U1" s="15" t="s">
        <v>18</v>
      </c>
      <c r="V1" s="5" t="s">
        <v>19</v>
      </c>
    </row>
    <row r="2" spans="1:22" ht="15" customHeight="1" x14ac:dyDescent="0.3">
      <c r="A2" s="3" t="s">
        <v>106</v>
      </c>
      <c r="B2" s="6" t="s">
        <v>20</v>
      </c>
      <c r="C2" s="6" t="s">
        <v>21</v>
      </c>
      <c r="D2" s="7" t="s">
        <v>22</v>
      </c>
      <c r="E2" s="8" t="s">
        <v>23</v>
      </c>
      <c r="F2" s="9" t="s">
        <v>24</v>
      </c>
      <c r="G2" s="10">
        <v>1250</v>
      </c>
      <c r="H2" s="11">
        <v>104</v>
      </c>
      <c r="I2" s="12">
        <v>0</v>
      </c>
      <c r="J2" s="10">
        <f t="shared" ref="J2:J26" si="0">ROUND(G2/(26*8)*H2,2)</f>
        <v>625</v>
      </c>
      <c r="K2" s="12">
        <v>0</v>
      </c>
      <c r="L2" s="10">
        <f t="shared" ref="L2:L25" si="1">ROUND((G2/(26*8)*I2)*1.5,2)</f>
        <v>0</v>
      </c>
      <c r="M2" s="12">
        <f t="shared" ref="M2:M25" si="2">SUM(L2:L2)+J2</f>
        <v>625</v>
      </c>
      <c r="N2" s="13">
        <f t="shared" ref="N2:N26" si="3">ROUND(IF(C2="Honorarios",0,M2*9.75%),2)</f>
        <v>60.94</v>
      </c>
      <c r="O2" s="13">
        <f t="shared" ref="O2:O26" si="4">ROUND(IF(C2="Honorarios",0,M2*1.25%),2)</f>
        <v>7.81</v>
      </c>
      <c r="P2" s="13">
        <v>30.29</v>
      </c>
      <c r="Q2" s="12">
        <v>0</v>
      </c>
      <c r="R2" s="12">
        <v>0</v>
      </c>
      <c r="S2" s="12">
        <v>0</v>
      </c>
      <c r="T2" s="13">
        <f t="shared" ref="T2:T26" si="5">N2+O2+P2+Q2+R2+S2</f>
        <v>99.039999999999992</v>
      </c>
      <c r="U2" s="12">
        <f>M2-T2</f>
        <v>525.96</v>
      </c>
      <c r="V2" s="14" t="s">
        <v>25</v>
      </c>
    </row>
    <row r="3" spans="1:22" ht="15" customHeight="1" x14ac:dyDescent="0.3">
      <c r="A3" s="3" t="s">
        <v>106</v>
      </c>
      <c r="B3" s="6" t="s">
        <v>20</v>
      </c>
      <c r="C3" s="6" t="s">
        <v>21</v>
      </c>
      <c r="D3" s="7" t="s">
        <v>26</v>
      </c>
      <c r="E3" s="8" t="s">
        <v>27</v>
      </c>
      <c r="F3" s="9" t="s">
        <v>28</v>
      </c>
      <c r="G3" s="10">
        <v>2500</v>
      </c>
      <c r="H3" s="11">
        <v>104</v>
      </c>
      <c r="I3" s="12">
        <v>0</v>
      </c>
      <c r="J3" s="10">
        <f t="shared" si="0"/>
        <v>1250</v>
      </c>
      <c r="K3" s="12">
        <v>0</v>
      </c>
      <c r="L3" s="10">
        <v>0</v>
      </c>
      <c r="M3" s="12">
        <f t="shared" si="2"/>
        <v>1250</v>
      </c>
      <c r="N3" s="13">
        <f t="shared" si="3"/>
        <v>121.88</v>
      </c>
      <c r="O3" s="13">
        <f t="shared" si="4"/>
        <v>15.63</v>
      </c>
      <c r="P3" s="13">
        <v>124.04</v>
      </c>
      <c r="Q3" s="12">
        <v>0</v>
      </c>
      <c r="R3" s="12">
        <v>0</v>
      </c>
      <c r="S3" s="12">
        <v>0</v>
      </c>
      <c r="T3" s="13">
        <f t="shared" si="5"/>
        <v>261.55</v>
      </c>
      <c r="U3" s="12">
        <f>M3-N3-O3-P3</f>
        <v>988.44999999999982</v>
      </c>
      <c r="V3" s="14" t="s">
        <v>29</v>
      </c>
    </row>
    <row r="4" spans="1:22" ht="15" customHeight="1" x14ac:dyDescent="0.3">
      <c r="A4" s="3" t="s">
        <v>106</v>
      </c>
      <c r="B4" s="6" t="s">
        <v>20</v>
      </c>
      <c r="C4" s="6" t="s">
        <v>21</v>
      </c>
      <c r="D4" s="7" t="s">
        <v>30</v>
      </c>
      <c r="E4" s="8" t="s">
        <v>31</v>
      </c>
      <c r="F4" s="9" t="s">
        <v>32</v>
      </c>
      <c r="G4" s="10">
        <v>850</v>
      </c>
      <c r="H4" s="11">
        <v>104</v>
      </c>
      <c r="I4" s="12">
        <v>0</v>
      </c>
      <c r="J4" s="10">
        <f t="shared" si="0"/>
        <v>425</v>
      </c>
      <c r="K4" s="12">
        <v>0</v>
      </c>
      <c r="L4" s="10">
        <f t="shared" si="1"/>
        <v>0</v>
      </c>
      <c r="M4" s="12">
        <f t="shared" si="2"/>
        <v>425</v>
      </c>
      <c r="N4" s="13">
        <f t="shared" si="3"/>
        <v>41.44</v>
      </c>
      <c r="O4" s="13">
        <f>ROUND(IF(C4="Honorarios",0,M4*1.25%),2)</f>
        <v>5.31</v>
      </c>
      <c r="P4" s="13">
        <v>0.28999999999999998</v>
      </c>
      <c r="Q4" s="12">
        <v>0</v>
      </c>
      <c r="R4" s="12">
        <v>0</v>
      </c>
      <c r="S4" s="12">
        <v>0</v>
      </c>
      <c r="T4" s="13">
        <f t="shared" si="5"/>
        <v>47.04</v>
      </c>
      <c r="U4" s="12">
        <f t="shared" ref="U4:U26" si="6">M4-T4</f>
        <v>377.96</v>
      </c>
      <c r="V4" s="14" t="s">
        <v>25</v>
      </c>
    </row>
    <row r="5" spans="1:22" x14ac:dyDescent="0.3">
      <c r="A5" s="3" t="s">
        <v>106</v>
      </c>
      <c r="B5" s="6" t="s">
        <v>101</v>
      </c>
      <c r="C5" s="6" t="s">
        <v>21</v>
      </c>
      <c r="D5" s="7" t="s">
        <v>33</v>
      </c>
      <c r="E5" s="8" t="s">
        <v>34</v>
      </c>
      <c r="F5" s="9" t="s">
        <v>35</v>
      </c>
      <c r="G5" s="10">
        <v>653.12</v>
      </c>
      <c r="H5" s="11">
        <v>104</v>
      </c>
      <c r="I5" s="12">
        <v>0</v>
      </c>
      <c r="J5" s="10">
        <f t="shared" si="0"/>
        <v>326.56</v>
      </c>
      <c r="K5" s="12">
        <v>0</v>
      </c>
      <c r="L5" s="10">
        <f t="shared" si="1"/>
        <v>0</v>
      </c>
      <c r="M5" s="12">
        <f t="shared" si="2"/>
        <v>326.56</v>
      </c>
      <c r="N5" s="13">
        <f t="shared" si="3"/>
        <v>31.84</v>
      </c>
      <c r="O5" s="13">
        <f t="shared" si="4"/>
        <v>4.08</v>
      </c>
      <c r="P5" s="13">
        <v>0</v>
      </c>
      <c r="Q5" s="12">
        <v>0</v>
      </c>
      <c r="R5" s="12">
        <v>0</v>
      </c>
      <c r="S5" s="12">
        <v>0</v>
      </c>
      <c r="T5" s="13">
        <f t="shared" si="5"/>
        <v>35.92</v>
      </c>
      <c r="U5" s="12">
        <f t="shared" si="6"/>
        <v>290.64</v>
      </c>
      <c r="V5" s="14" t="s">
        <v>29</v>
      </c>
    </row>
    <row r="6" spans="1:22" x14ac:dyDescent="0.3">
      <c r="A6" s="3" t="s">
        <v>106</v>
      </c>
      <c r="B6" s="6" t="s">
        <v>20</v>
      </c>
      <c r="C6" s="6" t="s">
        <v>21</v>
      </c>
      <c r="D6" s="7" t="s">
        <v>36</v>
      </c>
      <c r="E6" s="8" t="s">
        <v>37</v>
      </c>
      <c r="F6" s="9" t="s">
        <v>38</v>
      </c>
      <c r="G6" s="10">
        <v>1000</v>
      </c>
      <c r="H6" s="11">
        <v>104</v>
      </c>
      <c r="I6" s="12">
        <v>0</v>
      </c>
      <c r="J6" s="10">
        <f t="shared" si="0"/>
        <v>500</v>
      </c>
      <c r="K6" s="12">
        <v>0</v>
      </c>
      <c r="L6" s="10">
        <f t="shared" si="1"/>
        <v>0</v>
      </c>
      <c r="M6" s="12">
        <f t="shared" si="2"/>
        <v>500</v>
      </c>
      <c r="N6" s="13">
        <f t="shared" si="3"/>
        <v>48.75</v>
      </c>
      <c r="O6" s="13">
        <f t="shared" si="4"/>
        <v>6.25</v>
      </c>
      <c r="P6" s="13">
        <v>11.54</v>
      </c>
      <c r="Q6" s="12">
        <v>0</v>
      </c>
      <c r="R6" s="12">
        <v>0</v>
      </c>
      <c r="S6" s="12">
        <v>0</v>
      </c>
      <c r="T6" s="13">
        <f t="shared" si="5"/>
        <v>66.539999999999992</v>
      </c>
      <c r="U6" s="12">
        <f t="shared" si="6"/>
        <v>433.46000000000004</v>
      </c>
      <c r="V6" s="14" t="s">
        <v>25</v>
      </c>
    </row>
    <row r="7" spans="1:22" x14ac:dyDescent="0.3">
      <c r="A7" s="3" t="s">
        <v>106</v>
      </c>
      <c r="B7" s="6" t="s">
        <v>20</v>
      </c>
      <c r="C7" s="6" t="s">
        <v>21</v>
      </c>
      <c r="D7" s="7" t="s">
        <v>39</v>
      </c>
      <c r="E7" s="8" t="s">
        <v>40</v>
      </c>
      <c r="F7" s="9" t="s">
        <v>41</v>
      </c>
      <c r="G7" s="10">
        <v>700</v>
      </c>
      <c r="H7" s="11">
        <v>104</v>
      </c>
      <c r="I7" s="12">
        <v>0</v>
      </c>
      <c r="J7" s="10">
        <f t="shared" si="0"/>
        <v>350</v>
      </c>
      <c r="K7" s="12">
        <v>0</v>
      </c>
      <c r="L7" s="10">
        <f t="shared" si="1"/>
        <v>0</v>
      </c>
      <c r="M7" s="12">
        <f t="shared" si="2"/>
        <v>350</v>
      </c>
      <c r="N7" s="13">
        <f t="shared" si="3"/>
        <v>34.130000000000003</v>
      </c>
      <c r="O7" s="13">
        <f t="shared" si="4"/>
        <v>4.38</v>
      </c>
      <c r="P7" s="13">
        <v>0</v>
      </c>
      <c r="Q7" s="12">
        <v>0</v>
      </c>
      <c r="R7" s="12">
        <v>0</v>
      </c>
      <c r="S7" s="12">
        <v>50</v>
      </c>
      <c r="T7" s="13">
        <f t="shared" si="5"/>
        <v>88.51</v>
      </c>
      <c r="U7" s="12">
        <f t="shared" si="6"/>
        <v>261.49</v>
      </c>
      <c r="V7" s="14" t="s">
        <v>25</v>
      </c>
    </row>
    <row r="8" spans="1:22" x14ac:dyDescent="0.3">
      <c r="A8" s="3" t="s">
        <v>106</v>
      </c>
      <c r="B8" s="6" t="s">
        <v>20</v>
      </c>
      <c r="C8" s="6" t="s">
        <v>21</v>
      </c>
      <c r="D8" s="7" t="s">
        <v>44</v>
      </c>
      <c r="E8" s="8" t="s">
        <v>45</v>
      </c>
      <c r="F8" s="9" t="s">
        <v>46</v>
      </c>
      <c r="G8" s="10">
        <v>1000</v>
      </c>
      <c r="H8" s="11">
        <v>104</v>
      </c>
      <c r="I8" s="12">
        <v>0</v>
      </c>
      <c r="J8" s="10">
        <f t="shared" si="0"/>
        <v>500</v>
      </c>
      <c r="K8" s="12">
        <v>0</v>
      </c>
      <c r="L8" s="10">
        <f t="shared" si="1"/>
        <v>0</v>
      </c>
      <c r="M8" s="12">
        <f t="shared" si="2"/>
        <v>500</v>
      </c>
      <c r="N8" s="13">
        <f t="shared" si="3"/>
        <v>48.75</v>
      </c>
      <c r="O8" s="13">
        <f t="shared" si="4"/>
        <v>6.25</v>
      </c>
      <c r="P8" s="13">
        <v>11.54</v>
      </c>
      <c r="Q8" s="12">
        <v>0</v>
      </c>
      <c r="R8" s="12">
        <v>0</v>
      </c>
      <c r="S8" s="12">
        <v>0</v>
      </c>
      <c r="T8" s="13">
        <f t="shared" si="5"/>
        <v>66.539999999999992</v>
      </c>
      <c r="U8" s="12">
        <f t="shared" si="6"/>
        <v>433.46000000000004</v>
      </c>
      <c r="V8" s="14" t="s">
        <v>25</v>
      </c>
    </row>
    <row r="9" spans="1:22" x14ac:dyDescent="0.3">
      <c r="A9" s="3" t="s">
        <v>106</v>
      </c>
      <c r="B9" s="6" t="s">
        <v>42</v>
      </c>
      <c r="C9" s="6" t="s">
        <v>21</v>
      </c>
      <c r="D9" s="7" t="s">
        <v>47</v>
      </c>
      <c r="E9" s="8" t="s">
        <v>48</v>
      </c>
      <c r="F9" s="9" t="s">
        <v>43</v>
      </c>
      <c r="G9" s="10">
        <v>653.12</v>
      </c>
      <c r="H9" s="11">
        <v>104</v>
      </c>
      <c r="I9" s="12">
        <v>0</v>
      </c>
      <c r="J9" s="10">
        <f t="shared" si="0"/>
        <v>326.56</v>
      </c>
      <c r="K9" s="12">
        <v>0</v>
      </c>
      <c r="L9" s="10">
        <f t="shared" si="1"/>
        <v>0</v>
      </c>
      <c r="M9" s="12">
        <f t="shared" si="2"/>
        <v>326.56</v>
      </c>
      <c r="N9" s="13">
        <f t="shared" si="3"/>
        <v>31.84</v>
      </c>
      <c r="O9" s="13">
        <f t="shared" si="4"/>
        <v>4.08</v>
      </c>
      <c r="P9" s="13">
        <v>0</v>
      </c>
      <c r="Q9" s="12">
        <v>0</v>
      </c>
      <c r="R9" s="12">
        <v>0</v>
      </c>
      <c r="S9" s="12">
        <v>0</v>
      </c>
      <c r="T9" s="13">
        <f t="shared" si="5"/>
        <v>35.92</v>
      </c>
      <c r="U9" s="12">
        <f t="shared" si="6"/>
        <v>290.64</v>
      </c>
      <c r="V9" s="14" t="s">
        <v>29</v>
      </c>
    </row>
    <row r="10" spans="1:22" x14ac:dyDescent="0.3">
      <c r="A10" s="3" t="s">
        <v>106</v>
      </c>
      <c r="B10" s="6" t="s">
        <v>42</v>
      </c>
      <c r="C10" s="6" t="s">
        <v>21</v>
      </c>
      <c r="D10" s="7" t="s">
        <v>49</v>
      </c>
      <c r="E10" s="8" t="s">
        <v>50</v>
      </c>
      <c r="F10" s="9" t="s">
        <v>51</v>
      </c>
      <c r="G10" s="10">
        <v>1300</v>
      </c>
      <c r="H10" s="11">
        <v>104</v>
      </c>
      <c r="I10" s="12">
        <v>0</v>
      </c>
      <c r="J10" s="10">
        <f t="shared" si="0"/>
        <v>650</v>
      </c>
      <c r="K10" s="12">
        <v>0</v>
      </c>
      <c r="L10" s="10">
        <f t="shared" si="1"/>
        <v>0</v>
      </c>
      <c r="M10" s="12">
        <f t="shared" si="2"/>
        <v>650</v>
      </c>
      <c r="N10" s="13">
        <f t="shared" si="3"/>
        <v>63.38</v>
      </c>
      <c r="O10" s="13">
        <f t="shared" si="4"/>
        <v>8.1300000000000008</v>
      </c>
      <c r="P10" s="13">
        <v>34.04</v>
      </c>
      <c r="Q10" s="12">
        <v>0</v>
      </c>
      <c r="R10" s="12">
        <v>0</v>
      </c>
      <c r="S10" s="12">
        <v>0</v>
      </c>
      <c r="T10" s="13">
        <f t="shared" si="5"/>
        <v>105.55000000000001</v>
      </c>
      <c r="U10" s="12">
        <f t="shared" si="6"/>
        <v>544.45000000000005</v>
      </c>
      <c r="V10" s="14" t="s">
        <v>29</v>
      </c>
    </row>
    <row r="11" spans="1:22" x14ac:dyDescent="0.3">
      <c r="A11" s="3" t="s">
        <v>106</v>
      </c>
      <c r="B11" s="6" t="s">
        <v>42</v>
      </c>
      <c r="C11" s="6" t="s">
        <v>21</v>
      </c>
      <c r="D11" s="7" t="s">
        <v>49</v>
      </c>
      <c r="E11" s="8" t="s">
        <v>50</v>
      </c>
      <c r="F11" s="9" t="s">
        <v>51</v>
      </c>
      <c r="G11" s="10">
        <v>1200</v>
      </c>
      <c r="H11" s="11">
        <v>104</v>
      </c>
      <c r="I11" s="12">
        <v>0</v>
      </c>
      <c r="J11" s="10">
        <f t="shared" si="0"/>
        <v>600</v>
      </c>
      <c r="K11" s="12">
        <v>0</v>
      </c>
      <c r="L11" s="10">
        <f t="shared" si="1"/>
        <v>0</v>
      </c>
      <c r="M11" s="12">
        <f t="shared" si="2"/>
        <v>600</v>
      </c>
      <c r="N11" s="13">
        <f t="shared" si="3"/>
        <v>58.5</v>
      </c>
      <c r="O11" s="13">
        <f t="shared" si="4"/>
        <v>7.5</v>
      </c>
      <c r="P11" s="13">
        <v>26.54</v>
      </c>
      <c r="Q11" s="12">
        <v>0</v>
      </c>
      <c r="R11" s="12">
        <v>0</v>
      </c>
      <c r="S11" s="12">
        <v>0</v>
      </c>
      <c r="T11" s="13">
        <f t="shared" si="5"/>
        <v>92.539999999999992</v>
      </c>
      <c r="U11" s="12">
        <f t="shared" si="6"/>
        <v>507.46000000000004</v>
      </c>
      <c r="V11" s="14" t="s">
        <v>29</v>
      </c>
    </row>
    <row r="12" spans="1:22" x14ac:dyDescent="0.3">
      <c r="A12" s="3" t="s">
        <v>106</v>
      </c>
      <c r="B12" s="6" t="s">
        <v>42</v>
      </c>
      <c r="C12" s="6" t="s">
        <v>21</v>
      </c>
      <c r="D12" s="7" t="s">
        <v>52</v>
      </c>
      <c r="E12" s="8" t="s">
        <v>53</v>
      </c>
      <c r="F12" s="9" t="s">
        <v>54</v>
      </c>
      <c r="G12" s="10">
        <v>2500</v>
      </c>
      <c r="H12" s="11">
        <v>104</v>
      </c>
      <c r="I12" s="12">
        <v>0</v>
      </c>
      <c r="J12" s="10">
        <f t="shared" si="0"/>
        <v>1250</v>
      </c>
      <c r="K12" s="12">
        <v>0</v>
      </c>
      <c r="L12" s="10">
        <f t="shared" si="1"/>
        <v>0</v>
      </c>
      <c r="M12" s="12">
        <f t="shared" si="2"/>
        <v>1250</v>
      </c>
      <c r="N12" s="13">
        <f t="shared" si="3"/>
        <v>121.88</v>
      </c>
      <c r="O12" s="13">
        <f t="shared" si="4"/>
        <v>15.63</v>
      </c>
      <c r="P12" s="13">
        <v>124.04</v>
      </c>
      <c r="Q12" s="12">
        <v>0</v>
      </c>
      <c r="R12" s="12">
        <v>0</v>
      </c>
      <c r="S12" s="12">
        <v>0</v>
      </c>
      <c r="T12" s="13">
        <f t="shared" si="5"/>
        <v>261.55</v>
      </c>
      <c r="U12" s="12">
        <f t="shared" si="6"/>
        <v>988.45</v>
      </c>
      <c r="V12" s="14" t="s">
        <v>29</v>
      </c>
    </row>
    <row r="13" spans="1:22" x14ac:dyDescent="0.3">
      <c r="A13" s="3" t="s">
        <v>106</v>
      </c>
      <c r="B13" s="6" t="s">
        <v>101</v>
      </c>
      <c r="C13" s="6" t="s">
        <v>21</v>
      </c>
      <c r="D13" s="7" t="s">
        <v>163</v>
      </c>
      <c r="E13" s="8" t="s">
        <v>164</v>
      </c>
      <c r="F13" s="9" t="s">
        <v>165</v>
      </c>
      <c r="G13" s="10">
        <v>850</v>
      </c>
      <c r="H13" s="11">
        <v>104</v>
      </c>
      <c r="I13" s="12"/>
      <c r="J13" s="10">
        <f t="shared" si="0"/>
        <v>425</v>
      </c>
      <c r="K13" s="12"/>
      <c r="L13" s="10"/>
      <c r="M13" s="12">
        <f t="shared" si="2"/>
        <v>425</v>
      </c>
      <c r="N13" s="13">
        <f t="shared" si="3"/>
        <v>41.44</v>
      </c>
      <c r="O13" s="13">
        <f t="shared" si="4"/>
        <v>5.31</v>
      </c>
      <c r="P13" s="13">
        <v>0.28999999999999998</v>
      </c>
      <c r="Q13" s="12">
        <v>0</v>
      </c>
      <c r="R13" s="12">
        <v>0</v>
      </c>
      <c r="S13" s="12">
        <v>50</v>
      </c>
      <c r="T13" s="13">
        <f t="shared" si="5"/>
        <v>97.039999999999992</v>
      </c>
      <c r="U13" s="12">
        <f t="shared" si="6"/>
        <v>327.96000000000004</v>
      </c>
      <c r="V13" s="14"/>
    </row>
    <row r="14" spans="1:22" x14ac:dyDescent="0.3">
      <c r="A14" s="3" t="s">
        <v>106</v>
      </c>
      <c r="B14" s="6" t="s">
        <v>20</v>
      </c>
      <c r="C14" s="6" t="s">
        <v>55</v>
      </c>
      <c r="D14" s="7" t="s">
        <v>44</v>
      </c>
      <c r="E14" s="8" t="s">
        <v>45</v>
      </c>
      <c r="F14" s="9" t="s">
        <v>46</v>
      </c>
      <c r="G14" s="10">
        <v>1000</v>
      </c>
      <c r="H14" s="11">
        <v>104</v>
      </c>
      <c r="I14" s="12">
        <v>0</v>
      </c>
      <c r="J14" s="10">
        <f t="shared" si="0"/>
        <v>500</v>
      </c>
      <c r="K14" s="12">
        <v>0</v>
      </c>
      <c r="L14" s="10">
        <f t="shared" si="1"/>
        <v>0</v>
      </c>
      <c r="M14" s="12">
        <f t="shared" si="2"/>
        <v>500</v>
      </c>
      <c r="N14" s="13">
        <f t="shared" si="3"/>
        <v>0</v>
      </c>
      <c r="O14" s="13">
        <f t="shared" si="4"/>
        <v>0</v>
      </c>
      <c r="P14" s="13">
        <v>0</v>
      </c>
      <c r="Q14" s="12">
        <v>0</v>
      </c>
      <c r="R14" s="12">
        <v>0</v>
      </c>
      <c r="S14" s="12">
        <v>0</v>
      </c>
      <c r="T14" s="13">
        <f t="shared" si="5"/>
        <v>0</v>
      </c>
      <c r="U14" s="12">
        <f t="shared" si="6"/>
        <v>500</v>
      </c>
      <c r="V14" s="14" t="s">
        <v>25</v>
      </c>
    </row>
    <row r="15" spans="1:22" x14ac:dyDescent="0.3">
      <c r="A15" s="3" t="s">
        <v>106</v>
      </c>
      <c r="B15" s="6" t="s">
        <v>101</v>
      </c>
      <c r="C15" s="6" t="s">
        <v>21</v>
      </c>
      <c r="D15" s="7" t="s">
        <v>102</v>
      </c>
      <c r="E15" s="8" t="s">
        <v>60</v>
      </c>
      <c r="F15" s="9" t="s">
        <v>61</v>
      </c>
      <c r="G15" s="10">
        <v>800</v>
      </c>
      <c r="H15" s="11">
        <v>104</v>
      </c>
      <c r="I15" s="12">
        <v>0</v>
      </c>
      <c r="J15" s="10">
        <f t="shared" si="0"/>
        <v>400</v>
      </c>
      <c r="K15" s="12">
        <v>0</v>
      </c>
      <c r="L15" s="10">
        <f t="shared" si="1"/>
        <v>0</v>
      </c>
      <c r="M15" s="12">
        <f t="shared" si="2"/>
        <v>400</v>
      </c>
      <c r="N15" s="13">
        <v>0</v>
      </c>
      <c r="O15" s="13">
        <v>0</v>
      </c>
      <c r="P15" s="13">
        <v>0</v>
      </c>
      <c r="Q15" s="12">
        <v>0</v>
      </c>
      <c r="R15" s="12">
        <v>0</v>
      </c>
      <c r="S15" s="12">
        <v>0</v>
      </c>
      <c r="T15" s="13">
        <f t="shared" si="5"/>
        <v>0</v>
      </c>
      <c r="U15" s="12">
        <f t="shared" si="6"/>
        <v>400</v>
      </c>
      <c r="V15" s="14" t="s">
        <v>29</v>
      </c>
    </row>
    <row r="16" spans="1:22" x14ac:dyDescent="0.3">
      <c r="A16" s="3" t="s">
        <v>106</v>
      </c>
      <c r="B16" s="6" t="s">
        <v>42</v>
      </c>
      <c r="C16" s="6" t="s">
        <v>55</v>
      </c>
      <c r="D16" s="7" t="s">
        <v>47</v>
      </c>
      <c r="E16" s="8" t="s">
        <v>62</v>
      </c>
      <c r="F16" s="9" t="s">
        <v>63</v>
      </c>
      <c r="G16" s="10">
        <v>415</v>
      </c>
      <c r="H16" s="11">
        <v>104</v>
      </c>
      <c r="I16" s="12">
        <v>0</v>
      </c>
      <c r="J16" s="10">
        <f t="shared" si="0"/>
        <v>207.5</v>
      </c>
      <c r="K16" s="12">
        <v>0</v>
      </c>
      <c r="L16" s="10">
        <f t="shared" si="1"/>
        <v>0</v>
      </c>
      <c r="M16" s="12">
        <f t="shared" si="2"/>
        <v>207.5</v>
      </c>
      <c r="N16" s="13">
        <f t="shared" si="3"/>
        <v>0</v>
      </c>
      <c r="O16" s="13">
        <f t="shared" si="4"/>
        <v>0</v>
      </c>
      <c r="P16" s="13">
        <v>0</v>
      </c>
      <c r="Q16" s="12">
        <v>0</v>
      </c>
      <c r="R16" s="12">
        <v>0</v>
      </c>
      <c r="S16" s="12">
        <v>0</v>
      </c>
      <c r="T16" s="13">
        <f t="shared" si="5"/>
        <v>0</v>
      </c>
      <c r="U16" s="12">
        <f t="shared" si="6"/>
        <v>207.5</v>
      </c>
      <c r="V16" s="14" t="s">
        <v>29</v>
      </c>
    </row>
    <row r="17" spans="1:22" x14ac:dyDescent="0.3">
      <c r="A17" s="3"/>
      <c r="B17" s="6"/>
      <c r="C17" s="6"/>
      <c r="D17" s="7"/>
      <c r="E17" s="8" t="s">
        <v>166</v>
      </c>
      <c r="F17" s="9" t="s">
        <v>43</v>
      </c>
      <c r="G17" s="10">
        <v>850</v>
      </c>
      <c r="H17" s="11">
        <v>16</v>
      </c>
      <c r="I17" s="12"/>
      <c r="J17" s="10">
        <f t="shared" si="0"/>
        <v>65.38</v>
      </c>
      <c r="K17" s="12"/>
      <c r="L17" s="10"/>
      <c r="M17" s="12">
        <f t="shared" si="2"/>
        <v>65.38</v>
      </c>
      <c r="N17" s="13">
        <f t="shared" si="3"/>
        <v>6.37</v>
      </c>
      <c r="O17" s="13">
        <f t="shared" si="4"/>
        <v>0.82</v>
      </c>
      <c r="P17" s="13">
        <v>0</v>
      </c>
      <c r="Q17" s="12">
        <v>0</v>
      </c>
      <c r="R17" s="12">
        <v>0</v>
      </c>
      <c r="S17" s="12">
        <v>0</v>
      </c>
      <c r="T17" s="13">
        <f t="shared" si="5"/>
        <v>7.19</v>
      </c>
      <c r="U17" s="12">
        <f t="shared" si="6"/>
        <v>58.19</v>
      </c>
      <c r="V17" s="14"/>
    </row>
    <row r="18" spans="1:22" x14ac:dyDescent="0.3">
      <c r="A18" s="3" t="s">
        <v>106</v>
      </c>
      <c r="B18" s="6" t="s">
        <v>20</v>
      </c>
      <c r="C18" s="6" t="s">
        <v>55</v>
      </c>
      <c r="D18" s="7" t="s">
        <v>64</v>
      </c>
      <c r="E18" s="8" t="s">
        <v>65</v>
      </c>
      <c r="F18" s="9" t="s">
        <v>66</v>
      </c>
      <c r="G18" s="10">
        <v>653.12</v>
      </c>
      <c r="H18" s="11">
        <v>104</v>
      </c>
      <c r="I18" s="12">
        <v>0</v>
      </c>
      <c r="J18" s="10">
        <f t="shared" si="0"/>
        <v>326.56</v>
      </c>
      <c r="K18" s="12">
        <v>0</v>
      </c>
      <c r="L18" s="10">
        <f t="shared" si="1"/>
        <v>0</v>
      </c>
      <c r="M18" s="12">
        <f t="shared" si="2"/>
        <v>326.56</v>
      </c>
      <c r="N18" s="13">
        <f t="shared" si="3"/>
        <v>0</v>
      </c>
      <c r="O18" s="13">
        <f t="shared" si="4"/>
        <v>0</v>
      </c>
      <c r="P18" s="13">
        <v>0</v>
      </c>
      <c r="Q18" s="12">
        <v>0</v>
      </c>
      <c r="R18" s="12">
        <v>0</v>
      </c>
      <c r="S18" s="12">
        <v>0</v>
      </c>
      <c r="T18" s="13">
        <f t="shared" si="5"/>
        <v>0</v>
      </c>
      <c r="U18" s="12">
        <f t="shared" si="6"/>
        <v>326.56</v>
      </c>
      <c r="V18" s="14" t="s">
        <v>29</v>
      </c>
    </row>
    <row r="19" spans="1:22" x14ac:dyDescent="0.3">
      <c r="A19" s="3" t="s">
        <v>106</v>
      </c>
      <c r="B19" s="6" t="s">
        <v>20</v>
      </c>
      <c r="C19" s="6" t="s">
        <v>55</v>
      </c>
      <c r="D19" s="7" t="s">
        <v>67</v>
      </c>
      <c r="E19" s="8" t="s">
        <v>123</v>
      </c>
      <c r="F19" s="9" t="s">
        <v>68</v>
      </c>
      <c r="G19" s="10">
        <v>850</v>
      </c>
      <c r="H19" s="11">
        <v>104</v>
      </c>
      <c r="I19" s="12">
        <v>0</v>
      </c>
      <c r="J19" s="10">
        <f t="shared" si="0"/>
        <v>425</v>
      </c>
      <c r="K19" s="12">
        <v>0</v>
      </c>
      <c r="L19" s="10">
        <v>0</v>
      </c>
      <c r="M19" s="12">
        <f t="shared" si="2"/>
        <v>425</v>
      </c>
      <c r="N19" s="13">
        <f t="shared" si="3"/>
        <v>0</v>
      </c>
      <c r="O19" s="13">
        <f t="shared" si="4"/>
        <v>0</v>
      </c>
      <c r="P19" s="13">
        <v>0</v>
      </c>
      <c r="Q19" s="12">
        <v>0</v>
      </c>
      <c r="R19" s="12">
        <v>0</v>
      </c>
      <c r="S19" s="12">
        <v>0</v>
      </c>
      <c r="T19" s="13">
        <f t="shared" si="5"/>
        <v>0</v>
      </c>
      <c r="U19" s="12">
        <f t="shared" si="6"/>
        <v>425</v>
      </c>
      <c r="V19" s="14" t="s">
        <v>29</v>
      </c>
    </row>
    <row r="20" spans="1:22" x14ac:dyDescent="0.3">
      <c r="A20" s="3" t="s">
        <v>106</v>
      </c>
      <c r="B20" s="6" t="s">
        <v>42</v>
      </c>
      <c r="C20" s="6" t="s">
        <v>21</v>
      </c>
      <c r="D20" s="7">
        <v>39893304</v>
      </c>
      <c r="E20" s="8" t="s">
        <v>69</v>
      </c>
      <c r="F20" s="9" t="s">
        <v>70</v>
      </c>
      <c r="G20" s="10">
        <v>750</v>
      </c>
      <c r="H20" s="11">
        <v>104</v>
      </c>
      <c r="I20" s="12">
        <v>0</v>
      </c>
      <c r="J20" s="10">
        <f t="shared" si="0"/>
        <v>375</v>
      </c>
      <c r="K20" s="12">
        <v>0</v>
      </c>
      <c r="L20" s="10">
        <f t="shared" si="1"/>
        <v>0</v>
      </c>
      <c r="M20" s="12">
        <f t="shared" si="2"/>
        <v>375</v>
      </c>
      <c r="N20" s="13">
        <f t="shared" si="3"/>
        <v>36.56</v>
      </c>
      <c r="O20" s="13">
        <f t="shared" si="4"/>
        <v>4.6900000000000004</v>
      </c>
      <c r="P20" s="13">
        <v>0</v>
      </c>
      <c r="Q20" s="12">
        <v>0</v>
      </c>
      <c r="R20" s="12">
        <v>0</v>
      </c>
      <c r="S20" s="12">
        <v>0</v>
      </c>
      <c r="T20" s="13">
        <f t="shared" si="5"/>
        <v>41.25</v>
      </c>
      <c r="U20" s="12">
        <f t="shared" si="6"/>
        <v>333.75</v>
      </c>
      <c r="V20" s="14" t="s">
        <v>29</v>
      </c>
    </row>
    <row r="21" spans="1:22" x14ac:dyDescent="0.3">
      <c r="A21" s="3" t="s">
        <v>106</v>
      </c>
      <c r="B21" s="6" t="s">
        <v>20</v>
      </c>
      <c r="C21" s="6" t="s">
        <v>55</v>
      </c>
      <c r="D21" s="7" t="s">
        <v>71</v>
      </c>
      <c r="E21" s="8" t="s">
        <v>72</v>
      </c>
      <c r="F21" s="9" t="s">
        <v>73</v>
      </c>
      <c r="G21" s="10">
        <v>653.12</v>
      </c>
      <c r="H21" s="11">
        <v>104</v>
      </c>
      <c r="I21" s="12">
        <v>0</v>
      </c>
      <c r="J21" s="10">
        <f t="shared" si="0"/>
        <v>326.56</v>
      </c>
      <c r="K21" s="12">
        <v>0</v>
      </c>
      <c r="L21" s="10">
        <f t="shared" si="1"/>
        <v>0</v>
      </c>
      <c r="M21" s="12">
        <f t="shared" si="2"/>
        <v>326.56</v>
      </c>
      <c r="N21" s="13">
        <f t="shared" si="3"/>
        <v>0</v>
      </c>
      <c r="O21" s="13">
        <f t="shared" si="4"/>
        <v>0</v>
      </c>
      <c r="P21" s="13">
        <v>0</v>
      </c>
      <c r="Q21" s="12">
        <v>0</v>
      </c>
      <c r="R21" s="12">
        <v>0</v>
      </c>
      <c r="S21" s="12">
        <v>0</v>
      </c>
      <c r="T21" s="13">
        <f t="shared" si="5"/>
        <v>0</v>
      </c>
      <c r="U21" s="12">
        <f t="shared" si="6"/>
        <v>326.56</v>
      </c>
      <c r="V21" s="14" t="s">
        <v>29</v>
      </c>
    </row>
    <row r="22" spans="1:22" x14ac:dyDescent="0.3">
      <c r="A22" s="3" t="s">
        <v>106</v>
      </c>
      <c r="B22" s="6" t="s">
        <v>20</v>
      </c>
      <c r="C22" s="6" t="s">
        <v>55</v>
      </c>
      <c r="D22" s="7" t="s">
        <v>100</v>
      </c>
      <c r="E22" s="8" t="s">
        <v>74</v>
      </c>
      <c r="F22" s="9" t="s">
        <v>75</v>
      </c>
      <c r="G22" s="10">
        <v>750</v>
      </c>
      <c r="H22" s="11">
        <v>104</v>
      </c>
      <c r="I22" s="12">
        <v>0</v>
      </c>
      <c r="J22" s="10">
        <f t="shared" si="0"/>
        <v>375</v>
      </c>
      <c r="K22" s="12">
        <v>0</v>
      </c>
      <c r="L22" s="10">
        <f t="shared" si="1"/>
        <v>0</v>
      </c>
      <c r="M22" s="12">
        <f t="shared" si="2"/>
        <v>375</v>
      </c>
      <c r="N22" s="13">
        <f t="shared" si="3"/>
        <v>0</v>
      </c>
      <c r="O22" s="13">
        <f t="shared" si="4"/>
        <v>0</v>
      </c>
      <c r="P22" s="13">
        <v>0</v>
      </c>
      <c r="Q22" s="12">
        <v>0</v>
      </c>
      <c r="R22" s="12">
        <v>0</v>
      </c>
      <c r="S22" s="12">
        <v>0</v>
      </c>
      <c r="T22" s="13">
        <f t="shared" si="5"/>
        <v>0</v>
      </c>
      <c r="U22" s="12">
        <f t="shared" si="6"/>
        <v>375</v>
      </c>
      <c r="V22" s="14" t="s">
        <v>25</v>
      </c>
    </row>
    <row r="23" spans="1:22" x14ac:dyDescent="0.3">
      <c r="A23" s="3" t="s">
        <v>106</v>
      </c>
      <c r="B23" s="6" t="s">
        <v>149</v>
      </c>
      <c r="C23" s="6" t="s">
        <v>55</v>
      </c>
      <c r="D23" s="7" t="s">
        <v>150</v>
      </c>
      <c r="E23" s="8" t="s">
        <v>151</v>
      </c>
      <c r="F23" s="9" t="s">
        <v>152</v>
      </c>
      <c r="G23" s="10">
        <v>1500</v>
      </c>
      <c r="H23" s="11">
        <v>112</v>
      </c>
      <c r="I23" s="12">
        <v>0</v>
      </c>
      <c r="J23" s="10">
        <f t="shared" si="0"/>
        <v>807.69</v>
      </c>
      <c r="K23" s="12">
        <v>0</v>
      </c>
      <c r="L23" s="10">
        <f t="shared" si="1"/>
        <v>0</v>
      </c>
      <c r="M23" s="12">
        <f t="shared" si="2"/>
        <v>807.69</v>
      </c>
      <c r="N23" s="13">
        <f t="shared" si="3"/>
        <v>0</v>
      </c>
      <c r="O23" s="13">
        <f t="shared" si="4"/>
        <v>0</v>
      </c>
      <c r="P23" s="13">
        <v>0</v>
      </c>
      <c r="Q23" s="12">
        <v>0</v>
      </c>
      <c r="R23" s="12">
        <v>0</v>
      </c>
      <c r="S23" s="12">
        <v>0</v>
      </c>
      <c r="T23" s="13">
        <f t="shared" si="5"/>
        <v>0</v>
      </c>
      <c r="U23" s="12">
        <f t="shared" si="6"/>
        <v>807.69</v>
      </c>
      <c r="V23" s="14"/>
    </row>
    <row r="24" spans="1:22" x14ac:dyDescent="0.3">
      <c r="A24" s="3" t="s">
        <v>106</v>
      </c>
      <c r="B24" s="6" t="s">
        <v>20</v>
      </c>
      <c r="C24" s="6" t="s">
        <v>55</v>
      </c>
      <c r="D24" s="7" t="s">
        <v>160</v>
      </c>
      <c r="E24" s="8" t="s">
        <v>161</v>
      </c>
      <c r="F24" s="9" t="s">
        <v>162</v>
      </c>
      <c r="G24" s="10">
        <v>600</v>
      </c>
      <c r="H24" s="11">
        <v>104</v>
      </c>
      <c r="I24" s="12">
        <v>0</v>
      </c>
      <c r="J24" s="10">
        <f t="shared" si="0"/>
        <v>300</v>
      </c>
      <c r="K24" s="12">
        <v>0</v>
      </c>
      <c r="L24" s="10">
        <f t="shared" si="1"/>
        <v>0</v>
      </c>
      <c r="M24" s="12">
        <f t="shared" si="2"/>
        <v>300</v>
      </c>
      <c r="N24" s="13">
        <f t="shared" si="3"/>
        <v>0</v>
      </c>
      <c r="O24" s="13">
        <f t="shared" si="4"/>
        <v>0</v>
      </c>
      <c r="P24" s="13">
        <v>0</v>
      </c>
      <c r="Q24" s="12">
        <v>0</v>
      </c>
      <c r="R24" s="12">
        <v>0</v>
      </c>
      <c r="S24" s="12">
        <v>0</v>
      </c>
      <c r="T24" s="13">
        <f t="shared" si="5"/>
        <v>0</v>
      </c>
      <c r="U24" s="12">
        <f t="shared" si="6"/>
        <v>300</v>
      </c>
      <c r="V24" s="14"/>
    </row>
    <row r="25" spans="1:22" x14ac:dyDescent="0.3">
      <c r="A25" s="3" t="s">
        <v>106</v>
      </c>
      <c r="B25" s="6" t="s">
        <v>20</v>
      </c>
      <c r="C25" s="6" t="s">
        <v>55</v>
      </c>
      <c r="D25" s="7" t="s">
        <v>146</v>
      </c>
      <c r="E25" s="8" t="s">
        <v>147</v>
      </c>
      <c r="F25" s="9" t="s">
        <v>148</v>
      </c>
      <c r="G25" s="10">
        <v>1400</v>
      </c>
      <c r="H25" s="11">
        <v>104</v>
      </c>
      <c r="I25" s="12">
        <v>0</v>
      </c>
      <c r="J25" s="10">
        <f t="shared" si="0"/>
        <v>700</v>
      </c>
      <c r="K25" s="12">
        <v>0</v>
      </c>
      <c r="L25" s="10">
        <f t="shared" si="1"/>
        <v>0</v>
      </c>
      <c r="M25" s="12">
        <f t="shared" si="2"/>
        <v>700</v>
      </c>
      <c r="N25" s="13">
        <f t="shared" si="3"/>
        <v>0</v>
      </c>
      <c r="O25" s="13">
        <f t="shared" si="4"/>
        <v>0</v>
      </c>
      <c r="P25" s="13">
        <v>0</v>
      </c>
      <c r="Q25" s="12">
        <v>0</v>
      </c>
      <c r="R25" s="12">
        <v>0</v>
      </c>
      <c r="S25" s="12">
        <v>0</v>
      </c>
      <c r="T25" s="13">
        <f t="shared" si="5"/>
        <v>0</v>
      </c>
      <c r="U25" s="12">
        <f t="shared" si="6"/>
        <v>700</v>
      </c>
      <c r="V25" s="14"/>
    </row>
    <row r="26" spans="1:22" x14ac:dyDescent="0.3">
      <c r="A26" s="3" t="s">
        <v>106</v>
      </c>
      <c r="B26" s="6" t="s">
        <v>20</v>
      </c>
      <c r="C26" s="6" t="s">
        <v>21</v>
      </c>
      <c r="D26" s="7" t="s">
        <v>78</v>
      </c>
      <c r="E26" s="8" t="s">
        <v>79</v>
      </c>
      <c r="F26" s="9" t="s">
        <v>80</v>
      </c>
      <c r="G26" s="10">
        <v>1600</v>
      </c>
      <c r="H26" s="11">
        <v>104</v>
      </c>
      <c r="I26" s="12">
        <v>0</v>
      </c>
      <c r="J26" s="10">
        <f t="shared" si="0"/>
        <v>800</v>
      </c>
      <c r="K26" s="12">
        <v>0</v>
      </c>
      <c r="L26" s="10">
        <v>0</v>
      </c>
      <c r="M26" s="12">
        <v>800</v>
      </c>
      <c r="N26" s="13">
        <f t="shared" si="3"/>
        <v>78</v>
      </c>
      <c r="O26" s="13">
        <f t="shared" si="4"/>
        <v>10</v>
      </c>
      <c r="P26" s="13">
        <v>56.54</v>
      </c>
      <c r="Q26" s="12">
        <v>0</v>
      </c>
      <c r="R26" s="12">
        <v>0</v>
      </c>
      <c r="S26" s="12">
        <v>0</v>
      </c>
      <c r="T26" s="13">
        <f t="shared" si="5"/>
        <v>144.54</v>
      </c>
      <c r="U26" s="12">
        <f t="shared" si="6"/>
        <v>655.46</v>
      </c>
      <c r="V26" s="14" t="s">
        <v>29</v>
      </c>
    </row>
  </sheetData>
  <autoFilter ref="A1:V26" xr:uid="{F584CE87-048A-42B2-80D3-E5085D445A0E}"/>
  <printOptions horizontalCentered="1"/>
  <pageMargins left="0.23622047244094491" right="0.23622047244094491" top="0.74803149606299213" bottom="0.74803149606299213" header="0.31496062992125984" footer="0.31496062992125984"/>
  <pageSetup paperSize="5" scale="55" orientation="landscape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7A5D8-4012-4ED0-BF20-4BCAC3C8E731}">
  <dimension ref="A1:X25"/>
  <sheetViews>
    <sheetView zoomScaleNormal="100" workbookViewId="0">
      <selection activeCell="N2" sqref="N2"/>
    </sheetView>
  </sheetViews>
  <sheetFormatPr baseColWidth="10" defaultColWidth="11.44140625" defaultRowHeight="14.4" x14ac:dyDescent="0.3"/>
  <cols>
    <col min="2" max="2" width="7.33203125" bestFit="1" customWidth="1"/>
    <col min="6" max="6" width="19.88671875" bestFit="1" customWidth="1"/>
    <col min="8" max="22" width="6.5546875" bestFit="1" customWidth="1"/>
    <col min="23" max="23" width="5.44140625" bestFit="1" customWidth="1"/>
    <col min="24" max="24" width="13.6640625" bestFit="1" customWidth="1"/>
  </cols>
  <sheetData>
    <row r="1" spans="1:24" x14ac:dyDescent="0.3">
      <c r="A1" s="17" t="s">
        <v>105</v>
      </c>
      <c r="B1" s="17" t="s">
        <v>137</v>
      </c>
      <c r="C1" s="17" t="s">
        <v>0</v>
      </c>
      <c r="D1" s="17" t="s">
        <v>104</v>
      </c>
      <c r="E1" s="17" t="s">
        <v>1</v>
      </c>
      <c r="F1" s="17" t="s">
        <v>2</v>
      </c>
      <c r="G1" s="17" t="s">
        <v>3</v>
      </c>
      <c r="H1" s="19">
        <v>43374</v>
      </c>
      <c r="I1" s="19">
        <v>43375</v>
      </c>
      <c r="J1" s="19">
        <v>43376</v>
      </c>
      <c r="K1" s="19">
        <v>43377</v>
      </c>
      <c r="L1" s="19">
        <v>43378</v>
      </c>
      <c r="M1" s="19">
        <v>43379</v>
      </c>
      <c r="N1" s="25">
        <v>43380</v>
      </c>
      <c r="O1" s="19">
        <v>43381</v>
      </c>
      <c r="P1" s="19">
        <v>43382</v>
      </c>
      <c r="Q1" s="19">
        <v>43383</v>
      </c>
      <c r="R1" s="19">
        <v>43384</v>
      </c>
      <c r="S1" s="19">
        <v>43385</v>
      </c>
      <c r="T1" s="19">
        <v>43386</v>
      </c>
      <c r="U1" s="25">
        <v>43387</v>
      </c>
      <c r="V1" s="19">
        <v>43388</v>
      </c>
      <c r="W1" s="18" t="s">
        <v>139</v>
      </c>
      <c r="X1" s="18" t="s">
        <v>140</v>
      </c>
    </row>
    <row r="2" spans="1:24" x14ac:dyDescent="0.3">
      <c r="A2" s="27" t="s">
        <v>138</v>
      </c>
      <c r="B2" s="27">
        <v>2.0999999999999999E-3</v>
      </c>
      <c r="C2" s="28" t="s">
        <v>56</v>
      </c>
      <c r="D2" s="28" t="s">
        <v>55</v>
      </c>
      <c r="E2" s="29" t="s">
        <v>98</v>
      </c>
      <c r="F2" s="30" t="s">
        <v>57</v>
      </c>
      <c r="G2" s="31" t="s">
        <v>58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3">
        <f>SUM(H2:V2)-X2</f>
        <v>0</v>
      </c>
      <c r="X2" s="33">
        <f>+N2+U2</f>
        <v>0</v>
      </c>
    </row>
    <row r="3" spans="1:24" x14ac:dyDescent="0.3">
      <c r="A3" s="27" t="s">
        <v>138</v>
      </c>
      <c r="B3" s="27">
        <v>2.0999999999999999E-3</v>
      </c>
      <c r="C3" s="28" t="s">
        <v>56</v>
      </c>
      <c r="D3" s="28" t="s">
        <v>55</v>
      </c>
      <c r="E3" s="29" t="s">
        <v>99</v>
      </c>
      <c r="F3" s="30" t="s">
        <v>59</v>
      </c>
      <c r="G3" s="31" t="s">
        <v>58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3">
        <f t="shared" ref="W3:W20" si="0">SUM(H3:V3)-X3</f>
        <v>0</v>
      </c>
      <c r="X3" s="33">
        <f t="shared" ref="X3:X20" si="1">+N3+U3</f>
        <v>0</v>
      </c>
    </row>
    <row r="4" spans="1:24" x14ac:dyDescent="0.3">
      <c r="A4" s="27" t="s">
        <v>138</v>
      </c>
      <c r="B4" s="27">
        <v>2.0999999999999999E-3</v>
      </c>
      <c r="C4" s="28" t="s">
        <v>56</v>
      </c>
      <c r="D4" s="28" t="s">
        <v>21</v>
      </c>
      <c r="E4" s="29" t="s">
        <v>76</v>
      </c>
      <c r="F4" s="30" t="s">
        <v>77</v>
      </c>
      <c r="G4" s="31" t="s">
        <v>58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3">
        <f t="shared" si="0"/>
        <v>0</v>
      </c>
      <c r="X4" s="33">
        <f t="shared" si="1"/>
        <v>0</v>
      </c>
    </row>
    <row r="5" spans="1:24" x14ac:dyDescent="0.3">
      <c r="A5" s="20" t="s">
        <v>138</v>
      </c>
      <c r="B5" s="20">
        <v>2.0999999999999999E-3</v>
      </c>
      <c r="C5" s="21" t="s">
        <v>56</v>
      </c>
      <c r="D5" s="21" t="s">
        <v>21</v>
      </c>
      <c r="E5" s="22" t="s">
        <v>81</v>
      </c>
      <c r="F5" s="23" t="s">
        <v>82</v>
      </c>
      <c r="G5" s="24" t="s">
        <v>83</v>
      </c>
      <c r="H5" s="26">
        <v>0</v>
      </c>
      <c r="I5" s="26">
        <v>7</v>
      </c>
      <c r="J5" s="26">
        <v>6</v>
      </c>
      <c r="K5" s="26">
        <v>5</v>
      </c>
      <c r="L5" s="26">
        <v>7</v>
      </c>
      <c r="M5" s="26">
        <v>6</v>
      </c>
      <c r="N5" s="26">
        <v>5</v>
      </c>
      <c r="O5" s="26">
        <v>0</v>
      </c>
      <c r="P5" s="26">
        <v>5</v>
      </c>
      <c r="Q5" s="26">
        <v>5</v>
      </c>
      <c r="R5" s="26">
        <v>6</v>
      </c>
      <c r="S5" s="26">
        <v>7</v>
      </c>
      <c r="T5" s="26">
        <v>5</v>
      </c>
      <c r="U5" s="26">
        <v>5</v>
      </c>
      <c r="V5" s="26">
        <v>0</v>
      </c>
      <c r="W5" s="18">
        <f t="shared" si="0"/>
        <v>59</v>
      </c>
      <c r="X5" s="33">
        <f t="shared" si="1"/>
        <v>10</v>
      </c>
    </row>
    <row r="6" spans="1:24" x14ac:dyDescent="0.3">
      <c r="A6" s="20" t="s">
        <v>138</v>
      </c>
      <c r="B6" s="20">
        <v>2.0999999999999999E-3</v>
      </c>
      <c r="C6" s="21" t="s">
        <v>56</v>
      </c>
      <c r="D6" s="21" t="s">
        <v>21</v>
      </c>
      <c r="E6" s="22" t="s">
        <v>84</v>
      </c>
      <c r="F6" s="23" t="s">
        <v>124</v>
      </c>
      <c r="G6" s="24" t="s">
        <v>83</v>
      </c>
      <c r="H6" s="26">
        <v>0</v>
      </c>
      <c r="I6" s="26">
        <v>8</v>
      </c>
      <c r="J6" s="26">
        <v>8</v>
      </c>
      <c r="K6" s="26">
        <v>6</v>
      </c>
      <c r="L6" s="26">
        <v>7</v>
      </c>
      <c r="M6" s="26">
        <v>7</v>
      </c>
      <c r="N6" s="26">
        <v>6</v>
      </c>
      <c r="O6" s="26">
        <v>0</v>
      </c>
      <c r="P6" s="26">
        <v>6</v>
      </c>
      <c r="Q6" s="26">
        <v>6</v>
      </c>
      <c r="R6" s="26">
        <v>6</v>
      </c>
      <c r="S6" s="26">
        <v>7</v>
      </c>
      <c r="T6" s="26">
        <v>7</v>
      </c>
      <c r="U6" s="26">
        <v>6</v>
      </c>
      <c r="V6" s="26">
        <v>0</v>
      </c>
      <c r="W6" s="18">
        <f t="shared" si="0"/>
        <v>68</v>
      </c>
      <c r="X6" s="33">
        <f t="shared" si="1"/>
        <v>12</v>
      </c>
    </row>
    <row r="7" spans="1:24" x14ac:dyDescent="0.3">
      <c r="A7" s="20" t="s">
        <v>138</v>
      </c>
      <c r="B7" s="20">
        <v>2.0999999999999999E-3</v>
      </c>
      <c r="C7" s="21" t="s">
        <v>56</v>
      </c>
      <c r="D7" s="21" t="s">
        <v>55</v>
      </c>
      <c r="E7" s="22" t="s">
        <v>141</v>
      </c>
      <c r="F7" s="23" t="s">
        <v>142</v>
      </c>
      <c r="G7" s="24" t="s">
        <v>83</v>
      </c>
      <c r="H7" s="26">
        <v>0</v>
      </c>
      <c r="I7" s="26">
        <v>7</v>
      </c>
      <c r="J7" s="26">
        <v>8</v>
      </c>
      <c r="K7" s="26">
        <v>6</v>
      </c>
      <c r="L7" s="26">
        <v>7</v>
      </c>
      <c r="M7" s="26">
        <v>6</v>
      </c>
      <c r="N7" s="26">
        <v>5</v>
      </c>
      <c r="O7" s="26">
        <v>0</v>
      </c>
      <c r="P7" s="26">
        <v>5</v>
      </c>
      <c r="Q7" s="26">
        <v>6</v>
      </c>
      <c r="R7" s="26">
        <v>7</v>
      </c>
      <c r="S7" s="26">
        <v>7</v>
      </c>
      <c r="T7" s="26">
        <v>6</v>
      </c>
      <c r="U7" s="26">
        <v>5</v>
      </c>
      <c r="V7" s="26">
        <v>0</v>
      </c>
      <c r="W7" s="18">
        <f t="shared" si="0"/>
        <v>65</v>
      </c>
      <c r="X7" s="33">
        <f t="shared" si="1"/>
        <v>10</v>
      </c>
    </row>
    <row r="8" spans="1:24" x14ac:dyDescent="0.3">
      <c r="A8" s="34" t="s">
        <v>138</v>
      </c>
      <c r="B8" s="34">
        <v>2.0999999999999999E-3</v>
      </c>
      <c r="C8" s="35" t="s">
        <v>56</v>
      </c>
      <c r="D8" s="35" t="s">
        <v>21</v>
      </c>
      <c r="E8" s="36" t="s">
        <v>103</v>
      </c>
      <c r="F8" s="37" t="s">
        <v>85</v>
      </c>
      <c r="G8" s="38" t="s">
        <v>83</v>
      </c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40">
        <f t="shared" si="0"/>
        <v>0</v>
      </c>
      <c r="X8" s="33">
        <f t="shared" si="1"/>
        <v>0</v>
      </c>
    </row>
    <row r="9" spans="1:24" x14ac:dyDescent="0.3">
      <c r="A9" s="20" t="s">
        <v>138</v>
      </c>
      <c r="B9" s="20">
        <v>2.0999999999999999E-3</v>
      </c>
      <c r="C9" s="21" t="s">
        <v>56</v>
      </c>
      <c r="D9" s="21" t="s">
        <v>21</v>
      </c>
      <c r="E9" s="22" t="s">
        <v>86</v>
      </c>
      <c r="F9" s="23" t="s">
        <v>87</v>
      </c>
      <c r="G9" s="24" t="s">
        <v>83</v>
      </c>
      <c r="H9" s="26">
        <v>0</v>
      </c>
      <c r="I9" s="26">
        <v>5</v>
      </c>
      <c r="J9" s="26">
        <v>5</v>
      </c>
      <c r="K9" s="26">
        <v>5</v>
      </c>
      <c r="L9" s="26">
        <v>7</v>
      </c>
      <c r="M9" s="26">
        <v>6</v>
      </c>
      <c r="N9" s="26">
        <v>5</v>
      </c>
      <c r="O9" s="26">
        <v>0</v>
      </c>
      <c r="P9" s="26">
        <v>5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18">
        <f t="shared" si="0"/>
        <v>33</v>
      </c>
      <c r="X9" s="33">
        <f t="shared" si="1"/>
        <v>5</v>
      </c>
    </row>
    <row r="10" spans="1:24" x14ac:dyDescent="0.3">
      <c r="A10" s="20" t="s">
        <v>138</v>
      </c>
      <c r="B10" s="20">
        <v>2.0999999999999999E-3</v>
      </c>
      <c r="C10" s="21" t="s">
        <v>56</v>
      </c>
      <c r="D10" s="21" t="s">
        <v>55</v>
      </c>
      <c r="E10" s="22" t="s">
        <v>153</v>
      </c>
      <c r="F10" s="23" t="s">
        <v>154</v>
      </c>
      <c r="G10" s="24" t="s">
        <v>83</v>
      </c>
      <c r="H10" s="26">
        <v>0</v>
      </c>
      <c r="I10" s="26">
        <v>0</v>
      </c>
      <c r="J10" s="26">
        <v>0</v>
      </c>
      <c r="K10" s="26">
        <v>5</v>
      </c>
      <c r="L10" s="26">
        <v>7</v>
      </c>
      <c r="M10" s="26">
        <v>6</v>
      </c>
      <c r="N10" s="26">
        <v>5</v>
      </c>
      <c r="O10" s="26">
        <v>8</v>
      </c>
      <c r="P10" s="26">
        <v>5</v>
      </c>
      <c r="Q10" s="26">
        <v>5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18">
        <f t="shared" si="0"/>
        <v>36</v>
      </c>
      <c r="X10" s="33">
        <f t="shared" si="1"/>
        <v>5</v>
      </c>
    </row>
    <row r="11" spans="1:24" x14ac:dyDescent="0.3">
      <c r="A11" s="20" t="s">
        <v>138</v>
      </c>
      <c r="B11" s="20">
        <v>2.0999999999999999E-3</v>
      </c>
      <c r="C11" s="21" t="s">
        <v>56</v>
      </c>
      <c r="D11" s="21" t="s">
        <v>21</v>
      </c>
      <c r="E11" s="22" t="s">
        <v>88</v>
      </c>
      <c r="F11" s="23" t="s">
        <v>89</v>
      </c>
      <c r="G11" s="24" t="s">
        <v>83</v>
      </c>
      <c r="H11" s="26">
        <v>0</v>
      </c>
      <c r="I11" s="26">
        <v>7</v>
      </c>
      <c r="J11" s="26">
        <v>6</v>
      </c>
      <c r="K11" s="26">
        <v>5</v>
      </c>
      <c r="L11" s="26">
        <v>7</v>
      </c>
      <c r="M11" s="26">
        <v>6</v>
      </c>
      <c r="N11" s="26">
        <v>5</v>
      </c>
      <c r="O11" s="26">
        <v>0</v>
      </c>
      <c r="P11" s="26">
        <v>5</v>
      </c>
      <c r="Q11" s="26">
        <v>6</v>
      </c>
      <c r="R11" s="26">
        <v>6</v>
      </c>
      <c r="S11" s="26">
        <v>7</v>
      </c>
      <c r="T11" s="26">
        <v>5</v>
      </c>
      <c r="U11" s="26">
        <v>5</v>
      </c>
      <c r="V11" s="26">
        <v>0</v>
      </c>
      <c r="W11" s="18">
        <f t="shared" si="0"/>
        <v>60</v>
      </c>
      <c r="X11" s="33">
        <f t="shared" si="1"/>
        <v>10</v>
      </c>
    </row>
    <row r="12" spans="1:24" x14ac:dyDescent="0.3">
      <c r="A12" s="20" t="s">
        <v>138</v>
      </c>
      <c r="B12" s="20">
        <v>2.0999999999999999E-3</v>
      </c>
      <c r="C12" s="21" t="s">
        <v>56</v>
      </c>
      <c r="D12" s="21" t="s">
        <v>55</v>
      </c>
      <c r="E12" s="22" t="s">
        <v>158</v>
      </c>
      <c r="F12" s="23" t="s">
        <v>159</v>
      </c>
      <c r="G12" s="24" t="s">
        <v>83</v>
      </c>
      <c r="H12" s="26">
        <v>0</v>
      </c>
      <c r="I12" s="26">
        <v>5</v>
      </c>
      <c r="J12" s="26">
        <v>5</v>
      </c>
      <c r="K12" s="26">
        <v>5</v>
      </c>
      <c r="L12" s="26">
        <v>7</v>
      </c>
      <c r="M12" s="26">
        <v>6</v>
      </c>
      <c r="N12" s="26">
        <v>0</v>
      </c>
      <c r="O12" s="26">
        <v>5</v>
      </c>
      <c r="P12" s="26">
        <v>5</v>
      </c>
      <c r="Q12" s="26">
        <v>6</v>
      </c>
      <c r="R12" s="26">
        <v>6</v>
      </c>
      <c r="S12" s="26">
        <v>7</v>
      </c>
      <c r="T12" s="26">
        <v>5</v>
      </c>
      <c r="U12" s="26">
        <v>5</v>
      </c>
      <c r="V12" s="26">
        <v>0</v>
      </c>
      <c r="W12" s="18">
        <f t="shared" si="0"/>
        <v>62</v>
      </c>
      <c r="X12" s="33">
        <f t="shared" si="1"/>
        <v>5</v>
      </c>
    </row>
    <row r="13" spans="1:24" x14ac:dyDescent="0.3">
      <c r="A13" s="20" t="s">
        <v>138</v>
      </c>
      <c r="B13" s="20">
        <v>2.0999999999999999E-3</v>
      </c>
      <c r="C13" s="21" t="s">
        <v>56</v>
      </c>
      <c r="D13" s="21" t="s">
        <v>21</v>
      </c>
      <c r="E13" s="22" t="s">
        <v>90</v>
      </c>
      <c r="F13" s="23" t="s">
        <v>91</v>
      </c>
      <c r="G13" s="24" t="s">
        <v>83</v>
      </c>
      <c r="H13" s="26">
        <v>0</v>
      </c>
      <c r="I13" s="26">
        <v>7</v>
      </c>
      <c r="J13" s="26">
        <v>6</v>
      </c>
      <c r="K13" s="26">
        <v>5</v>
      </c>
      <c r="L13" s="26">
        <v>6</v>
      </c>
      <c r="M13" s="26">
        <v>6</v>
      </c>
      <c r="N13" s="26">
        <v>5</v>
      </c>
      <c r="O13" s="26">
        <v>0</v>
      </c>
      <c r="P13" s="26">
        <v>5</v>
      </c>
      <c r="Q13" s="26">
        <v>6</v>
      </c>
      <c r="R13" s="26">
        <v>6</v>
      </c>
      <c r="S13" s="26">
        <v>7</v>
      </c>
      <c r="T13" s="26">
        <v>6</v>
      </c>
      <c r="U13" s="26">
        <v>5</v>
      </c>
      <c r="V13" s="26">
        <v>0</v>
      </c>
      <c r="W13" s="18">
        <f t="shared" si="0"/>
        <v>60</v>
      </c>
      <c r="X13" s="33">
        <f t="shared" si="1"/>
        <v>10</v>
      </c>
    </row>
    <row r="14" spans="1:24" x14ac:dyDescent="0.3">
      <c r="A14" s="20" t="s">
        <v>138</v>
      </c>
      <c r="B14" s="20">
        <v>2.0999999999999999E-3</v>
      </c>
      <c r="C14" s="21" t="s">
        <v>56</v>
      </c>
      <c r="D14" s="21" t="s">
        <v>55</v>
      </c>
      <c r="E14" s="22" t="s">
        <v>156</v>
      </c>
      <c r="F14" s="23" t="s">
        <v>157</v>
      </c>
      <c r="G14" s="24" t="s">
        <v>83</v>
      </c>
      <c r="H14" s="26">
        <v>0</v>
      </c>
      <c r="I14" s="26">
        <v>0</v>
      </c>
      <c r="J14" s="26">
        <v>0</v>
      </c>
      <c r="K14" s="26">
        <v>5</v>
      </c>
      <c r="L14" s="26">
        <v>5</v>
      </c>
      <c r="M14" s="26">
        <v>6</v>
      </c>
      <c r="N14" s="26">
        <v>5</v>
      </c>
      <c r="O14" s="26">
        <v>8</v>
      </c>
      <c r="P14" s="26">
        <v>5</v>
      </c>
      <c r="Q14" s="26">
        <v>5</v>
      </c>
      <c r="R14" s="26">
        <v>0</v>
      </c>
      <c r="S14" s="26">
        <v>5</v>
      </c>
      <c r="T14" s="26">
        <v>5</v>
      </c>
      <c r="U14" s="26">
        <v>0</v>
      </c>
      <c r="V14" s="26">
        <v>0</v>
      </c>
      <c r="W14" s="18">
        <f t="shared" si="0"/>
        <v>44</v>
      </c>
      <c r="X14" s="33">
        <f t="shared" si="1"/>
        <v>5</v>
      </c>
    </row>
    <row r="15" spans="1:24" x14ac:dyDescent="0.3">
      <c r="A15" s="20" t="s">
        <v>138</v>
      </c>
      <c r="B15" s="20">
        <v>2.0999999999999999E-3</v>
      </c>
      <c r="C15" s="21" t="s">
        <v>56</v>
      </c>
      <c r="D15" s="21" t="s">
        <v>21</v>
      </c>
      <c r="E15" s="22" t="s">
        <v>143</v>
      </c>
      <c r="F15" s="23" t="s">
        <v>144</v>
      </c>
      <c r="G15" s="24" t="s">
        <v>83</v>
      </c>
      <c r="H15" s="26">
        <v>0</v>
      </c>
      <c r="I15" s="26">
        <v>5</v>
      </c>
      <c r="J15" s="26">
        <v>5</v>
      </c>
      <c r="K15" s="26">
        <v>6</v>
      </c>
      <c r="L15" s="26">
        <v>7</v>
      </c>
      <c r="M15" s="26">
        <v>6</v>
      </c>
      <c r="N15" s="26">
        <v>5</v>
      </c>
      <c r="O15" s="26">
        <v>0</v>
      </c>
      <c r="P15" s="26">
        <v>5</v>
      </c>
      <c r="Q15" s="26">
        <v>6</v>
      </c>
      <c r="R15" s="26">
        <v>6</v>
      </c>
      <c r="S15" s="26">
        <v>7</v>
      </c>
      <c r="T15" s="26">
        <v>6</v>
      </c>
      <c r="U15" s="26">
        <v>5</v>
      </c>
      <c r="V15" s="26"/>
      <c r="W15" s="18">
        <f t="shared" si="0"/>
        <v>59</v>
      </c>
      <c r="X15" s="33">
        <f t="shared" si="1"/>
        <v>10</v>
      </c>
    </row>
    <row r="16" spans="1:24" x14ac:dyDescent="0.3">
      <c r="A16" s="20" t="s">
        <v>138</v>
      </c>
      <c r="B16" s="20">
        <v>2.0999999999999999E-3</v>
      </c>
      <c r="C16" s="21" t="s">
        <v>56</v>
      </c>
      <c r="D16" s="21" t="s">
        <v>21</v>
      </c>
      <c r="E16" s="22" t="s">
        <v>92</v>
      </c>
      <c r="F16" s="23" t="s">
        <v>125</v>
      </c>
      <c r="G16" s="24" t="s">
        <v>83</v>
      </c>
      <c r="H16" s="26">
        <v>0</v>
      </c>
      <c r="I16" s="26">
        <v>5</v>
      </c>
      <c r="J16" s="26">
        <v>5</v>
      </c>
      <c r="K16" s="26">
        <v>5</v>
      </c>
      <c r="L16" s="26">
        <v>7</v>
      </c>
      <c r="M16" s="26">
        <v>6</v>
      </c>
      <c r="N16" s="26">
        <v>5</v>
      </c>
      <c r="O16" s="26">
        <v>0</v>
      </c>
      <c r="P16" s="26">
        <v>5</v>
      </c>
      <c r="Q16" s="26">
        <v>6</v>
      </c>
      <c r="R16" s="26">
        <v>6</v>
      </c>
      <c r="S16" s="26">
        <v>7</v>
      </c>
      <c r="T16" s="26">
        <v>5</v>
      </c>
      <c r="U16" s="26">
        <v>5</v>
      </c>
      <c r="V16" s="26">
        <v>0</v>
      </c>
      <c r="W16" s="18">
        <f t="shared" si="0"/>
        <v>57</v>
      </c>
      <c r="X16" s="33">
        <f t="shared" si="1"/>
        <v>10</v>
      </c>
    </row>
    <row r="17" spans="1:24" x14ac:dyDescent="0.3">
      <c r="A17" s="20" t="s">
        <v>138</v>
      </c>
      <c r="B17" s="20">
        <v>2.0999999999999999E-3</v>
      </c>
      <c r="C17" s="21" t="s">
        <v>56</v>
      </c>
      <c r="D17" s="21" t="s">
        <v>21</v>
      </c>
      <c r="E17" s="22" t="s">
        <v>93</v>
      </c>
      <c r="F17" s="23" t="s">
        <v>126</v>
      </c>
      <c r="G17" s="24" t="s">
        <v>83</v>
      </c>
      <c r="H17" s="26">
        <v>0</v>
      </c>
      <c r="I17" s="26">
        <v>5</v>
      </c>
      <c r="J17" s="26">
        <v>5</v>
      </c>
      <c r="K17" s="26">
        <v>5</v>
      </c>
      <c r="L17" s="26">
        <v>5</v>
      </c>
      <c r="M17" s="26">
        <v>0</v>
      </c>
      <c r="N17" s="26">
        <v>0</v>
      </c>
      <c r="O17" s="26">
        <v>8</v>
      </c>
      <c r="P17" s="26">
        <v>5</v>
      </c>
      <c r="Q17" s="26">
        <v>5</v>
      </c>
      <c r="R17" s="26">
        <v>6</v>
      </c>
      <c r="S17" s="26">
        <v>5</v>
      </c>
      <c r="T17" s="26">
        <v>6</v>
      </c>
      <c r="U17" s="26">
        <v>0</v>
      </c>
      <c r="V17" s="26">
        <v>0</v>
      </c>
      <c r="W17" s="18">
        <f t="shared" si="0"/>
        <v>55</v>
      </c>
      <c r="X17" s="33">
        <f t="shared" si="1"/>
        <v>0</v>
      </c>
    </row>
    <row r="18" spans="1:24" x14ac:dyDescent="0.3">
      <c r="A18" s="20" t="s">
        <v>138</v>
      </c>
      <c r="B18" s="20">
        <v>2.0999999999999999E-3</v>
      </c>
      <c r="C18" s="21" t="s">
        <v>56</v>
      </c>
      <c r="D18" s="21" t="s">
        <v>21</v>
      </c>
      <c r="E18" s="22" t="s">
        <v>94</v>
      </c>
      <c r="F18" s="23" t="s">
        <v>127</v>
      </c>
      <c r="G18" s="24" t="s">
        <v>83</v>
      </c>
      <c r="H18" s="26">
        <v>0</v>
      </c>
      <c r="I18" s="26">
        <v>7</v>
      </c>
      <c r="J18" s="26">
        <v>6</v>
      </c>
      <c r="K18" s="26">
        <v>5</v>
      </c>
      <c r="L18" s="26">
        <v>7</v>
      </c>
      <c r="M18" s="26">
        <v>6</v>
      </c>
      <c r="N18" s="26">
        <v>5</v>
      </c>
      <c r="O18" s="26">
        <v>0</v>
      </c>
      <c r="P18" s="26">
        <v>5</v>
      </c>
      <c r="Q18" s="26">
        <v>5</v>
      </c>
      <c r="R18" s="26">
        <v>5</v>
      </c>
      <c r="S18" s="26">
        <v>7</v>
      </c>
      <c r="T18" s="26">
        <v>6</v>
      </c>
      <c r="U18" s="26">
        <v>5</v>
      </c>
      <c r="V18" s="26">
        <v>0</v>
      </c>
      <c r="W18" s="18">
        <f t="shared" si="0"/>
        <v>59</v>
      </c>
      <c r="X18" s="33">
        <f t="shared" si="1"/>
        <v>10</v>
      </c>
    </row>
    <row r="19" spans="1:24" x14ac:dyDescent="0.3">
      <c r="A19" s="20" t="s">
        <v>138</v>
      </c>
      <c r="B19" s="20">
        <v>2.0999999999999999E-3</v>
      </c>
      <c r="C19" s="21" t="s">
        <v>56</v>
      </c>
      <c r="D19" s="21" t="s">
        <v>21</v>
      </c>
      <c r="E19" s="22" t="s">
        <v>95</v>
      </c>
      <c r="F19" s="23" t="s">
        <v>96</v>
      </c>
      <c r="G19" s="24" t="s">
        <v>83</v>
      </c>
      <c r="H19" s="26">
        <v>0</v>
      </c>
      <c r="I19" s="26">
        <v>5</v>
      </c>
      <c r="J19" s="26">
        <v>6</v>
      </c>
      <c r="K19" s="26">
        <v>6</v>
      </c>
      <c r="L19" s="26">
        <v>6</v>
      </c>
      <c r="M19" s="26">
        <v>6</v>
      </c>
      <c r="N19" s="26">
        <v>0</v>
      </c>
      <c r="O19" s="26">
        <v>5</v>
      </c>
      <c r="P19" s="26">
        <v>5</v>
      </c>
      <c r="Q19" s="26">
        <v>6</v>
      </c>
      <c r="R19" s="26">
        <v>6</v>
      </c>
      <c r="S19" s="26">
        <v>7</v>
      </c>
      <c r="T19" s="26">
        <v>5</v>
      </c>
      <c r="U19" s="26">
        <v>5</v>
      </c>
      <c r="V19" s="26">
        <v>0</v>
      </c>
      <c r="W19" s="18">
        <f t="shared" si="0"/>
        <v>63</v>
      </c>
      <c r="X19" s="33">
        <f t="shared" si="1"/>
        <v>5</v>
      </c>
    </row>
    <row r="20" spans="1:24" x14ac:dyDescent="0.3">
      <c r="A20" s="20" t="s">
        <v>138</v>
      </c>
      <c r="B20" s="20">
        <v>2.0999999999999999E-3</v>
      </c>
      <c r="C20" s="21" t="s">
        <v>56</v>
      </c>
      <c r="D20" s="21" t="s">
        <v>21</v>
      </c>
      <c r="E20" s="22" t="s">
        <v>97</v>
      </c>
      <c r="F20" s="23" t="s">
        <v>128</v>
      </c>
      <c r="G20" s="24" t="s">
        <v>83</v>
      </c>
      <c r="H20" s="26">
        <v>0</v>
      </c>
      <c r="I20" s="26">
        <v>7</v>
      </c>
      <c r="J20" s="26">
        <v>7</v>
      </c>
      <c r="K20" s="26">
        <v>5</v>
      </c>
      <c r="L20" s="26">
        <v>7</v>
      </c>
      <c r="M20" s="26">
        <v>6</v>
      </c>
      <c r="N20" s="26">
        <v>5</v>
      </c>
      <c r="O20" s="26">
        <v>0</v>
      </c>
      <c r="P20" s="26">
        <v>5</v>
      </c>
      <c r="Q20" s="26">
        <v>6</v>
      </c>
      <c r="R20" s="26">
        <v>6</v>
      </c>
      <c r="S20" s="26">
        <v>7</v>
      </c>
      <c r="T20" s="26">
        <v>5</v>
      </c>
      <c r="U20" s="26">
        <v>5</v>
      </c>
      <c r="V20" s="26">
        <v>0</v>
      </c>
      <c r="W20" s="18">
        <f t="shared" si="0"/>
        <v>61</v>
      </c>
      <c r="X20" s="33">
        <f t="shared" si="1"/>
        <v>10</v>
      </c>
    </row>
    <row r="24" spans="1:24" x14ac:dyDescent="0.3">
      <c r="W24">
        <v>841</v>
      </c>
    </row>
    <row r="25" spans="1:24" x14ac:dyDescent="0.3">
      <c r="W25">
        <f>104*4</f>
        <v>416</v>
      </c>
    </row>
  </sheetData>
  <sheetProtection formatCells="0" formatColumns="0" formatRows="0" insertColumns="0" insertRows="0"/>
  <dataValidations count="1">
    <dataValidation type="whole" allowBlank="1" showInputMessage="1" showErrorMessage="1" errorTitle="Errofr" error="Solo entre 0 y 10" promptTitle="Favor Ingrese las horas De 0 a 1" sqref="H2:V20" xr:uid="{2CD94DAF-4024-446A-87F0-BA92693BF9B7}">
      <formula1>0</formula1>
      <formula2>10</formula2>
    </dataValidation>
  </dataValidations>
  <pageMargins left="0.7" right="0.7" top="0.75" bottom="0.75" header="0.3" footer="0.3"/>
  <pageSetup paperSize="5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Tmk</vt:lpstr>
      <vt:lpstr>Alttum</vt:lpstr>
      <vt:lpstr>Fayette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Marielen</dc:creator>
  <cp:lastModifiedBy>Javier Enrique Villalba Espinosa</cp:lastModifiedBy>
  <cp:lastPrinted>2018-09-28T16:34:10Z</cp:lastPrinted>
  <dcterms:created xsi:type="dcterms:W3CDTF">2018-09-14T21:05:03Z</dcterms:created>
  <dcterms:modified xsi:type="dcterms:W3CDTF">2018-10-15T21:09:06Z</dcterms:modified>
</cp:coreProperties>
</file>