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0AAA65C0-6DA9-47CB-AC4D-6D0C2F8F2AFB}" xr6:coauthVersionLast="36" xr6:coauthVersionMax="36" xr10:uidLastSave="{00000000-0000-0000-0000-000000000000}"/>
  <bookViews>
    <workbookView xWindow="0" yWindow="0" windowWidth="20736" windowHeight="9072" activeTab="4" xr2:uid="{00000000-000D-0000-FFFF-FFFF00000000}"/>
  </bookViews>
  <sheets>
    <sheet name="Tmk" sheetId="11" r:id="rId1"/>
    <sheet name="Nomina" sheetId="6" r:id="rId2"/>
    <sheet name="Hoja2" sheetId="13" r:id="rId3"/>
    <sheet name="Hoja1" sheetId="12" r:id="rId4"/>
    <sheet name="Alttum" sheetId="8" r:id="rId5"/>
    <sheet name="Hoja3" sheetId="9" r:id="rId6"/>
  </sheets>
  <definedNames>
    <definedName name="_xlnm._FilterDatabase" localSheetId="4" hidden="1">Alttum!#REF!</definedName>
    <definedName name="_xlnm._FilterDatabase" localSheetId="1" hidden="1">Nomina!$A$1:$W$40</definedName>
    <definedName name="_xlnm._FilterDatabase" localSheetId="0" hidden="1">Tmk!$A$8:$E$23</definedName>
  </definedNames>
  <calcPr calcId="179021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6" l="1"/>
  <c r="N37" i="6"/>
  <c r="M37" i="6"/>
  <c r="K37" i="6"/>
  <c r="I37" i="6"/>
  <c r="N36" i="6"/>
  <c r="M36" i="6"/>
  <c r="S36" i="6" s="1"/>
  <c r="K36" i="6"/>
  <c r="G36" i="6"/>
  <c r="I36" i="6" s="1"/>
  <c r="N35" i="6"/>
  <c r="M35" i="6"/>
  <c r="K35" i="6"/>
  <c r="I35" i="6"/>
  <c r="L35" i="6" l="1"/>
  <c r="L36" i="6"/>
  <c r="T36" i="6" s="1"/>
  <c r="L37" i="6"/>
  <c r="S37" i="6"/>
  <c r="T37" i="6" s="1"/>
  <c r="S35" i="6"/>
  <c r="T35" i="6" s="1"/>
  <c r="I18" i="6" l="1"/>
  <c r="N34" i="6"/>
  <c r="M34" i="6"/>
  <c r="K34" i="6"/>
  <c r="I34" i="6"/>
  <c r="N33" i="6"/>
  <c r="M33" i="6"/>
  <c r="K33" i="6"/>
  <c r="I33" i="6"/>
  <c r="L33" i="6" l="1"/>
  <c r="L34" i="6"/>
  <c r="S33" i="6"/>
  <c r="T33" i="6" s="1"/>
  <c r="S34" i="6"/>
  <c r="Y11" i="11"/>
  <c r="X11" i="11" s="1"/>
  <c r="Y12" i="11"/>
  <c r="X12" i="11" s="1"/>
  <c r="Y13" i="11"/>
  <c r="Y14" i="11"/>
  <c r="X14" i="11" s="1"/>
  <c r="Y15" i="11"/>
  <c r="X15" i="11" s="1"/>
  <c r="Y16" i="11"/>
  <c r="X16" i="11" s="1"/>
  <c r="Y17" i="11"/>
  <c r="X17" i="11" s="1"/>
  <c r="Y18" i="11"/>
  <c r="X18" i="11" s="1"/>
  <c r="Y19" i="11"/>
  <c r="X19" i="11" s="1"/>
  <c r="Y20" i="11"/>
  <c r="Y21" i="11"/>
  <c r="X21" i="11" s="1"/>
  <c r="Y22" i="11"/>
  <c r="X22" i="11" s="1"/>
  <c r="Y10" i="11"/>
  <c r="X10" i="11" s="1"/>
  <c r="W9" i="8"/>
  <c r="K9" i="8"/>
  <c r="I9" i="8"/>
  <c r="K8" i="8"/>
  <c r="I8" i="8"/>
  <c r="L8" i="8" s="1"/>
  <c r="M8" i="8" s="1"/>
  <c r="K7" i="8"/>
  <c r="I7" i="8"/>
  <c r="N6" i="8"/>
  <c r="M6" i="8"/>
  <c r="K6" i="8"/>
  <c r="I6" i="8"/>
  <c r="L6" i="8" s="1"/>
  <c r="K5" i="8"/>
  <c r="I5" i="8"/>
  <c r="L5" i="8" s="1"/>
  <c r="N4" i="8"/>
  <c r="M4" i="8"/>
  <c r="S4" i="8" s="1"/>
  <c r="K4" i="8"/>
  <c r="I4" i="8"/>
  <c r="N3" i="8"/>
  <c r="M3" i="8"/>
  <c r="K3" i="8"/>
  <c r="I3" i="8"/>
  <c r="W2" i="8"/>
  <c r="K2" i="8"/>
  <c r="I2" i="8"/>
  <c r="X13" i="11" l="1"/>
  <c r="G26" i="6" s="1"/>
  <c r="I26" i="6" s="1"/>
  <c r="L26" i="6" s="1"/>
  <c r="H26" i="6"/>
  <c r="K26" i="6" s="1"/>
  <c r="X20" i="11"/>
  <c r="G27" i="6" s="1"/>
  <c r="I27" i="6" s="1"/>
  <c r="H27" i="6"/>
  <c r="K27" i="6" s="1"/>
  <c r="T34" i="6"/>
  <c r="L3" i="8"/>
  <c r="L4" i="8"/>
  <c r="T4" i="8" s="1"/>
  <c r="L7" i="8"/>
  <c r="M7" i="8" s="1"/>
  <c r="L9" i="8"/>
  <c r="L2" i="8"/>
  <c r="S3" i="8"/>
  <c r="T3" i="8" s="1"/>
  <c r="S6" i="8"/>
  <c r="T6" i="8" s="1"/>
  <c r="N2" i="8"/>
  <c r="M2" i="8"/>
  <c r="N5" i="8"/>
  <c r="M5" i="8"/>
  <c r="N9" i="8"/>
  <c r="M9" i="8"/>
  <c r="S9" i="8" s="1"/>
  <c r="N8" i="8"/>
  <c r="S8" i="8" s="1"/>
  <c r="T8" i="8" s="1"/>
  <c r="N7" i="8" l="1"/>
  <c r="N26" i="6"/>
  <c r="M26" i="6"/>
  <c r="S26" i="6" s="1"/>
  <c r="T26" i="6" s="1"/>
  <c r="L27" i="6"/>
  <c r="T9" i="8"/>
  <c r="S7" i="8"/>
  <c r="T7" i="8" s="1"/>
  <c r="S5" i="8"/>
  <c r="T5" i="8" s="1"/>
  <c r="S2" i="8"/>
  <c r="T2" i="8" s="1"/>
  <c r="N27" i="6" l="1"/>
  <c r="M27" i="6"/>
  <c r="M28" i="6"/>
  <c r="N28" i="6"/>
  <c r="S27" i="6" l="1"/>
  <c r="T27" i="6" s="1"/>
  <c r="S28" i="6"/>
  <c r="M29" i="6"/>
  <c r="N29" i="6"/>
  <c r="I12" i="6"/>
  <c r="L12" i="6" s="1"/>
  <c r="T12" i="6" s="1"/>
  <c r="S29" i="6" l="1"/>
  <c r="W17" i="6" l="1"/>
  <c r="G24" i="6"/>
  <c r="I24" i="6" s="1"/>
  <c r="AC13" i="11"/>
  <c r="G29" i="6"/>
  <c r="I29" i="6" s="1"/>
  <c r="AC15" i="11"/>
  <c r="G15" i="6"/>
  <c r="I15" i="6" s="1"/>
  <c r="G17" i="6"/>
  <c r="I17" i="6" s="1"/>
  <c r="G30" i="6"/>
  <c r="I30" i="6" s="1"/>
  <c r="AC19" i="11"/>
  <c r="G20" i="6"/>
  <c r="I20" i="6" s="1"/>
  <c r="H20" i="6"/>
  <c r="K20" i="6" s="1"/>
  <c r="H25" i="6"/>
  <c r="K25" i="6" s="1"/>
  <c r="AD21" i="11"/>
  <c r="H31" i="6"/>
  <c r="K31" i="6" s="1"/>
  <c r="I31" i="6"/>
  <c r="I21" i="6"/>
  <c r="AD19" i="11"/>
  <c r="K40" i="6"/>
  <c r="I40" i="6"/>
  <c r="K16" i="6"/>
  <c r="I16" i="6"/>
  <c r="K7" i="6"/>
  <c r="I7" i="6"/>
  <c r="K13" i="6"/>
  <c r="I13" i="6"/>
  <c r="K11" i="6"/>
  <c r="I11" i="6"/>
  <c r="K10" i="6"/>
  <c r="I10" i="6"/>
  <c r="K23" i="6"/>
  <c r="I23" i="6"/>
  <c r="H15" i="6"/>
  <c r="K15" i="6" s="1"/>
  <c r="K14" i="6"/>
  <c r="I14" i="6"/>
  <c r="K18" i="6"/>
  <c r="L18" i="6" s="1"/>
  <c r="K19" i="6"/>
  <c r="I19" i="6"/>
  <c r="K8" i="6"/>
  <c r="I8" i="6"/>
  <c r="K32" i="6"/>
  <c r="I32" i="6"/>
  <c r="M38" i="6"/>
  <c r="N38" i="6"/>
  <c r="M39" i="6"/>
  <c r="N39" i="6"/>
  <c r="M22" i="6"/>
  <c r="N22" i="6"/>
  <c r="M6" i="6"/>
  <c r="N6" i="6"/>
  <c r="M4" i="6"/>
  <c r="N4" i="6"/>
  <c r="K9" i="6"/>
  <c r="I9" i="6"/>
  <c r="H24" i="6"/>
  <c r="K24" i="6" s="1"/>
  <c r="H28" i="6"/>
  <c r="K28" i="6" s="1"/>
  <c r="H30" i="6"/>
  <c r="K30" i="6" s="1"/>
  <c r="H21" i="6"/>
  <c r="H17" i="6"/>
  <c r="K17" i="6" s="1"/>
  <c r="K38" i="6"/>
  <c r="I38" i="6"/>
  <c r="K39" i="6"/>
  <c r="I39" i="6"/>
  <c r="K22" i="6"/>
  <c r="I22" i="6"/>
  <c r="K2" i="6"/>
  <c r="I2" i="6"/>
  <c r="K6" i="6"/>
  <c r="I6" i="6"/>
  <c r="K5" i="6"/>
  <c r="I5" i="6"/>
  <c r="K3" i="6"/>
  <c r="I3" i="6"/>
  <c r="K4" i="6"/>
  <c r="I4" i="6"/>
  <c r="BL25" i="11"/>
  <c r="BK25" i="11"/>
  <c r="BJ25" i="11"/>
  <c r="BI25" i="11"/>
  <c r="BH25" i="11"/>
  <c r="BG25" i="11"/>
  <c r="BF25" i="11"/>
  <c r="BE25" i="11"/>
  <c r="BD25" i="11"/>
  <c r="BC25" i="11"/>
  <c r="BL23" i="11"/>
  <c r="BK23" i="11"/>
  <c r="BJ23" i="11"/>
  <c r="BI23" i="11"/>
  <c r="BH23" i="11"/>
  <c r="BG23" i="11"/>
  <c r="BF23" i="11"/>
  <c r="BE23" i="11"/>
  <c r="BD23" i="11"/>
  <c r="BC23" i="11"/>
  <c r="AD11" i="11"/>
  <c r="AD13" i="11"/>
  <c r="AU23" i="11"/>
  <c r="AT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BT9" i="11"/>
  <c r="AC17" i="11"/>
  <c r="AV14" i="11"/>
  <c r="AD22" i="11" l="1"/>
  <c r="AD15" i="11"/>
  <c r="AC12" i="11"/>
  <c r="G28" i="6"/>
  <c r="I28" i="6" s="1"/>
  <c r="L28" i="6" s="1"/>
  <c r="T28" i="6" s="1"/>
  <c r="AD12" i="11"/>
  <c r="AD14" i="11"/>
  <c r="H29" i="6"/>
  <c r="K29" i="6" s="1"/>
  <c r="L29" i="6" s="1"/>
  <c r="T29" i="6" s="1"/>
  <c r="AD20" i="11"/>
  <c r="AE19" i="11"/>
  <c r="AS19" i="11" s="1"/>
  <c r="L20" i="6"/>
  <c r="N20" i="6" s="1"/>
  <c r="AC16" i="11"/>
  <c r="S22" i="6"/>
  <c r="L8" i="6"/>
  <c r="M8" i="6" s="1"/>
  <c r="L23" i="6"/>
  <c r="M23" i="6" s="1"/>
  <c r="L11" i="6"/>
  <c r="N11" i="6" s="1"/>
  <c r="L7" i="6"/>
  <c r="N7" i="6" s="1"/>
  <c r="L40" i="6"/>
  <c r="N40" i="6" s="1"/>
  <c r="S39" i="6"/>
  <c r="S6" i="6"/>
  <c r="L32" i="6"/>
  <c r="M32" i="6" s="1"/>
  <c r="L19" i="6"/>
  <c r="M19" i="6" s="1"/>
  <c r="L10" i="6"/>
  <c r="M10" i="6" s="1"/>
  <c r="L4" i="6"/>
  <c r="L3" i="6"/>
  <c r="S38" i="6"/>
  <c r="AE15" i="11"/>
  <c r="AR15" i="11" s="1"/>
  <c r="AE12" i="11"/>
  <c r="AR12" i="11" s="1"/>
  <c r="AD10" i="11"/>
  <c r="AD17" i="11"/>
  <c r="AE17" i="11" s="1"/>
  <c r="AR17" i="11" s="1"/>
  <c r="AE13" i="11"/>
  <c r="AR13" i="11" s="1"/>
  <c r="AC11" i="11"/>
  <c r="AE11" i="11" s="1"/>
  <c r="AC22" i="11"/>
  <c r="AE22" i="11" s="1"/>
  <c r="AS22" i="11" s="1"/>
  <c r="AC21" i="11"/>
  <c r="AE21" i="11" s="1"/>
  <c r="AR21" i="11" s="1"/>
  <c r="G25" i="6"/>
  <c r="I25" i="6" s="1"/>
  <c r="L25" i="6" s="1"/>
  <c r="AC20" i="11"/>
  <c r="L5" i="6"/>
  <c r="N5" i="6" s="1"/>
  <c r="L2" i="6"/>
  <c r="M2" i="6" s="1"/>
  <c r="L39" i="6"/>
  <c r="L31" i="6"/>
  <c r="M31" i="6" s="1"/>
  <c r="L15" i="6"/>
  <c r="L6" i="6"/>
  <c r="L22" i="6"/>
  <c r="L38" i="6"/>
  <c r="S4" i="6"/>
  <c r="L9" i="6"/>
  <c r="N9" i="6" s="1"/>
  <c r="L21" i="6"/>
  <c r="M21" i="6" s="1"/>
  <c r="L14" i="6"/>
  <c r="N14" i="6" s="1"/>
  <c r="L24" i="6"/>
  <c r="N24" i="6" s="1"/>
  <c r="L13" i="6"/>
  <c r="M13" i="6" s="1"/>
  <c r="L16" i="6"/>
  <c r="M16" i="6" s="1"/>
  <c r="L30" i="6"/>
  <c r="M18" i="6"/>
  <c r="N18" i="6"/>
  <c r="L17" i="6"/>
  <c r="AD18" i="11"/>
  <c r="AR19" i="11"/>
  <c r="AV19" i="11" s="1"/>
  <c r="AW19" i="11" s="1"/>
  <c r="AD16" i="11"/>
  <c r="AC14" i="11"/>
  <c r="AE14" i="11" s="1"/>
  <c r="AW14" i="11" s="1"/>
  <c r="AC18" i="11"/>
  <c r="M3" i="6" l="1"/>
  <c r="N3" i="6"/>
  <c r="AS15" i="11"/>
  <c r="AV15" i="11" s="1"/>
  <c r="AW15" i="11" s="1"/>
  <c r="AE20" i="11"/>
  <c r="AR20" i="11" s="1"/>
  <c r="AS12" i="11"/>
  <c r="AV12" i="11" s="1"/>
  <c r="AW12" i="11" s="1"/>
  <c r="AS13" i="11"/>
  <c r="AV13" i="11" s="1"/>
  <c r="AW13" i="11" s="1"/>
  <c r="AD23" i="11"/>
  <c r="AE18" i="11"/>
  <c r="M7" i="6"/>
  <c r="S7" i="6" s="1"/>
  <c r="T7" i="6" s="1"/>
  <c r="AR22" i="11"/>
  <c r="AV22" i="11" s="1"/>
  <c r="AW22" i="11" s="1"/>
  <c r="AE16" i="11"/>
  <c r="AS16" i="11" s="1"/>
  <c r="N8" i="6"/>
  <c r="S8" i="6" s="1"/>
  <c r="T8" i="6" s="1"/>
  <c r="M20" i="6"/>
  <c r="S20" i="6" s="1"/>
  <c r="T20" i="6" s="1"/>
  <c r="N32" i="6"/>
  <c r="S32" i="6" s="1"/>
  <c r="T32" i="6" s="1"/>
  <c r="T22" i="6"/>
  <c r="T39" i="6"/>
  <c r="M14" i="6"/>
  <c r="S14" i="6" s="1"/>
  <c r="N10" i="6"/>
  <c r="S10" i="6" s="1"/>
  <c r="T10" i="6" s="1"/>
  <c r="N23" i="6"/>
  <c r="S23" i="6" s="1"/>
  <c r="T23" i="6" s="1"/>
  <c r="M40" i="6"/>
  <c r="S40" i="6" s="1"/>
  <c r="T40" i="6" s="1"/>
  <c r="M11" i="6"/>
  <c r="S11" i="6" s="1"/>
  <c r="T11" i="6" s="1"/>
  <c r="T6" i="6"/>
  <c r="T4" i="6"/>
  <c r="N19" i="6"/>
  <c r="S19" i="6" s="1"/>
  <c r="T19" i="6" s="1"/>
  <c r="M5" i="6"/>
  <c r="S5" i="6" s="1"/>
  <c r="T5" i="6" s="1"/>
  <c r="N13" i="6"/>
  <c r="S13" i="6" s="1"/>
  <c r="T13" i="6" s="1"/>
  <c r="N2" i="6"/>
  <c r="S2" i="6" s="1"/>
  <c r="T2" i="6" s="1"/>
  <c r="T38" i="6"/>
  <c r="M9" i="6"/>
  <c r="S9" i="6" s="1"/>
  <c r="T9" i="6" s="1"/>
  <c r="AS21" i="11"/>
  <c r="AV21" i="11" s="1"/>
  <c r="AW21" i="11" s="1"/>
  <c r="AS17" i="11"/>
  <c r="AV17" i="11" s="1"/>
  <c r="AW17" i="11" s="1"/>
  <c r="AV11" i="11"/>
  <c r="AW11" i="11" s="1"/>
  <c r="N25" i="6"/>
  <c r="M25" i="6"/>
  <c r="N31" i="6"/>
  <c r="S31" i="6" s="1"/>
  <c r="T31" i="6" s="1"/>
  <c r="N21" i="6"/>
  <c r="S21" i="6" s="1"/>
  <c r="T21" i="6" s="1"/>
  <c r="S15" i="6"/>
  <c r="T15" i="6" s="1"/>
  <c r="M24" i="6"/>
  <c r="S24" i="6" s="1"/>
  <c r="T24" i="6" s="1"/>
  <c r="N16" i="6"/>
  <c r="S16" i="6" s="1"/>
  <c r="T16" i="6" s="1"/>
  <c r="AR16" i="11"/>
  <c r="N30" i="6"/>
  <c r="M30" i="6"/>
  <c r="M17" i="6"/>
  <c r="N17" i="6"/>
  <c r="S18" i="6"/>
  <c r="T18" i="6" s="1"/>
  <c r="S3" i="6" l="1"/>
  <c r="T3" i="6" s="1"/>
  <c r="AS20" i="11"/>
  <c r="AV20" i="11" s="1"/>
  <c r="AW20" i="11" s="1"/>
  <c r="S25" i="6"/>
  <c r="T25" i="6" s="1"/>
  <c r="T17" i="6"/>
  <c r="AV18" i="11"/>
  <c r="AW18" i="11" s="1"/>
  <c r="T14" i="6"/>
  <c r="S30" i="6"/>
  <c r="T30" i="6" s="1"/>
  <c r="AV16" i="11"/>
  <c r="AW16" i="11" s="1"/>
  <c r="AC10" i="11"/>
  <c r="AE10" i="11" s="1"/>
  <c r="AE23" i="11" l="1"/>
  <c r="AR10" i="11"/>
  <c r="AS10" i="11"/>
  <c r="AS23" i="11" s="1"/>
  <c r="AC23" i="11"/>
  <c r="AR23" i="11" l="1"/>
  <c r="AV10" i="11"/>
  <c r="AV23" i="11" l="1"/>
  <c r="AW10" i="11"/>
  <c r="AW2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Ruidiaz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Karen Ruidiaz:</t>
        </r>
        <r>
          <rPr>
            <sz val="9"/>
            <color indexed="81"/>
            <rFont val="Tahoma"/>
            <family val="2"/>
          </rPr>
          <t xml:space="preserve">
Centro de Costo</t>
        </r>
      </text>
    </comment>
  </commentList>
</comments>
</file>

<file path=xl/sharedStrings.xml><?xml version="1.0" encoding="utf-8"?>
<sst xmlns="http://schemas.openxmlformats.org/spreadsheetml/2006/main" count="595" uniqueCount="279">
  <si>
    <t>PROYECTO</t>
  </si>
  <si>
    <t>NOMBRE</t>
  </si>
  <si>
    <t>Admin</t>
  </si>
  <si>
    <t>ACH</t>
  </si>
  <si>
    <t>Gestora de Cartera</t>
  </si>
  <si>
    <t>CK</t>
  </si>
  <si>
    <t>8-1007-295</t>
  </si>
  <si>
    <t>Director General</t>
  </si>
  <si>
    <t>AP563291</t>
  </si>
  <si>
    <t>8-793-724</t>
  </si>
  <si>
    <t xml:space="preserve">Asistente de talento humano </t>
  </si>
  <si>
    <t>8-824-1517</t>
  </si>
  <si>
    <t>Gestor de Publicidad</t>
  </si>
  <si>
    <t>4-174-390</t>
  </si>
  <si>
    <t>Ayudante General</t>
  </si>
  <si>
    <t xml:space="preserve">ACH </t>
  </si>
  <si>
    <t>AM885233</t>
  </si>
  <si>
    <t>Jefe Financiero</t>
  </si>
  <si>
    <t>Com</t>
  </si>
  <si>
    <t>Gerente de ventas</t>
  </si>
  <si>
    <t>8-1007-293</t>
  </si>
  <si>
    <t>Corporativo comercial</t>
  </si>
  <si>
    <t>Vice Pres. Com</t>
  </si>
  <si>
    <t>TEC</t>
  </si>
  <si>
    <t>8-840-821</t>
  </si>
  <si>
    <t>Coordinadora de Gestion Urb</t>
  </si>
  <si>
    <t>ADMIN</t>
  </si>
  <si>
    <t>AO196907</t>
  </si>
  <si>
    <t>Arq. De Diseño</t>
  </si>
  <si>
    <t>Coordinadora de Gestion Urbanistica</t>
  </si>
  <si>
    <t>Coord. De Planeacion y Control</t>
  </si>
  <si>
    <t>COM</t>
  </si>
  <si>
    <t>Gerente de Ventas</t>
  </si>
  <si>
    <t xml:space="preserve">Jefe de Promoción </t>
  </si>
  <si>
    <t>Sericios de Limpieza y Caf.</t>
  </si>
  <si>
    <t>Asistente de Operación</t>
  </si>
  <si>
    <t>Honorarios</t>
  </si>
  <si>
    <t>Nomina</t>
  </si>
  <si>
    <t>TMK</t>
  </si>
  <si>
    <t>Salario</t>
  </si>
  <si>
    <t>Cargo</t>
  </si>
  <si>
    <t>Documento</t>
  </si>
  <si>
    <t>Basico</t>
  </si>
  <si>
    <t>Dct_Banco</t>
  </si>
  <si>
    <t>Prestamo</t>
  </si>
  <si>
    <t>Dct_Emi</t>
  </si>
  <si>
    <t>Tardanzas</t>
  </si>
  <si>
    <t>Festivo</t>
  </si>
  <si>
    <t>Total_Devengado</t>
  </si>
  <si>
    <t>Seguro_Social</t>
  </si>
  <si>
    <t>Seguro_Educ</t>
  </si>
  <si>
    <t>Renta</t>
  </si>
  <si>
    <t>Total_Deduccion</t>
  </si>
  <si>
    <t>Neto_Pagar</t>
  </si>
  <si>
    <t>Forma_Pago</t>
  </si>
  <si>
    <t>3-NT19192</t>
  </si>
  <si>
    <t>Alfonso David Franco</t>
  </si>
  <si>
    <t>6-49-1340</t>
  </si>
  <si>
    <t>Celador</t>
  </si>
  <si>
    <t>71763847</t>
  </si>
  <si>
    <t>100077173</t>
  </si>
  <si>
    <t>saldo prestamo</t>
  </si>
  <si>
    <t>total de prestamo</t>
  </si>
  <si>
    <t>8-727-672</t>
  </si>
  <si>
    <t xml:space="preserve"> </t>
  </si>
  <si>
    <t>Tipo</t>
  </si>
  <si>
    <t>#</t>
  </si>
  <si>
    <t>Nombre</t>
  </si>
  <si>
    <t>COLABORADOR</t>
  </si>
  <si>
    <t>DESCUENTOS DIRECTOS</t>
  </si>
  <si>
    <t>LETRA MENSUAL</t>
  </si>
  <si>
    <t xml:space="preserve">LETRA QUINCENAL </t>
  </si>
  <si>
    <t xml:space="preserve">PRESTAMO INTERNO </t>
  </si>
  <si>
    <t>VALOR DE PRESTAMO</t>
  </si>
  <si>
    <t xml:space="preserve">                                                                 PROMOTORA FAYETTEVILLE, S.A. </t>
  </si>
  <si>
    <t>PLANILLA DESCUENTOS DIRECTOS DE COLABORADORES 2018</t>
  </si>
  <si>
    <t>MARIELEN LOPEZ, DESC. DEL 15 DE MAYO AL 30 DE SEPTIEMBRE 2018.</t>
  </si>
  <si>
    <t>JAVIER VILLALBA, DESC. DEL 28 DE MAYO AL 30 DE NOVIEMBRE 2018.</t>
  </si>
  <si>
    <t>JAVIER PERZ, DESC. DEL 28 DE FEBRERO AL 30 DE AGOSTO 2018</t>
  </si>
  <si>
    <t xml:space="preserve">GILLIAN CARRINGTON </t>
  </si>
  <si>
    <t>8-445-557</t>
  </si>
  <si>
    <t>Coord. Admin. Alttum</t>
  </si>
  <si>
    <t xml:space="preserve">RUTH ISABEL SAENZ </t>
  </si>
  <si>
    <t>Postventa Admin.</t>
  </si>
  <si>
    <t xml:space="preserve">YOHANNA GUEVARA </t>
  </si>
  <si>
    <t>FERNANDO HENAO</t>
  </si>
  <si>
    <t>FB395086</t>
  </si>
  <si>
    <t xml:space="preserve">Jefe de Postventa </t>
  </si>
  <si>
    <t>Mensajero</t>
  </si>
  <si>
    <t>FB824569</t>
  </si>
  <si>
    <t>Jefe depromociones</t>
  </si>
  <si>
    <t xml:space="preserve">jefe de sala </t>
  </si>
  <si>
    <t xml:space="preserve">LUIS REYNALDO TORREALBA </t>
  </si>
  <si>
    <t>E-8-100-193</t>
  </si>
  <si>
    <t>E-8-187300</t>
  </si>
  <si>
    <t xml:space="preserve">Gerente de ventas </t>
  </si>
  <si>
    <t xml:space="preserve">JUVENAL MIRABAL </t>
  </si>
  <si>
    <t>LEONARDO BOSCAN</t>
  </si>
  <si>
    <t>Echeverri Carlos A.</t>
  </si>
  <si>
    <t>Escobar Marina</t>
  </si>
  <si>
    <t>Kerekes Yessenia</t>
  </si>
  <si>
    <t>Kowaleski Rogelio</t>
  </si>
  <si>
    <t>Lopez Eliecer</t>
  </si>
  <si>
    <t>Robinson, Sheer</t>
  </si>
  <si>
    <t>Villaba, Javier</t>
  </si>
  <si>
    <t>Escamilla, Tatiana</t>
  </si>
  <si>
    <t>Jose A. Echeverry J.</t>
  </si>
  <si>
    <t>Toro, Juan Camilo.</t>
  </si>
  <si>
    <t>Perez Stephanie</t>
  </si>
  <si>
    <t>Perez, Javier</t>
  </si>
  <si>
    <t xml:space="preserve">Perez, Stephanie </t>
  </si>
  <si>
    <t>Jonahtan Navas</t>
  </si>
  <si>
    <t>Escamilla Tatiana</t>
  </si>
  <si>
    <t>Carvallo Marianny</t>
  </si>
  <si>
    <t>Lara, Nohelia</t>
  </si>
  <si>
    <t>Andrea Gonzalez</t>
  </si>
  <si>
    <t>Lopez Marielen</t>
  </si>
  <si>
    <t>Tmk</t>
  </si>
  <si>
    <t>PLANILLA DE NÓMINA</t>
  </si>
  <si>
    <t>PERÍODO</t>
  </si>
  <si>
    <t>FECHA</t>
  </si>
  <si>
    <t>CIUDAD:</t>
  </si>
  <si>
    <t>AÑO</t>
  </si>
  <si>
    <t>AREA</t>
  </si>
  <si>
    <t>TELEMRKETING</t>
  </si>
  <si>
    <t>N°</t>
  </si>
  <si>
    <t>NÚMERO DE IDENTIFICACIÓN</t>
  </si>
  <si>
    <t>CC</t>
  </si>
  <si>
    <t>CARGO</t>
  </si>
  <si>
    <t>HORAS REG</t>
  </si>
  <si>
    <t>HORAS DOM</t>
  </si>
  <si>
    <t>VLR HORA</t>
  </si>
  <si>
    <t>VLR DOM</t>
  </si>
  <si>
    <t>TOTAL FERIADO</t>
  </si>
  <si>
    <t>TOTAL REG</t>
  </si>
  <si>
    <t>TOTAL DOM</t>
  </si>
  <si>
    <t>TOTAL DEVENGADO</t>
  </si>
  <si>
    <t>DEDUCCIONES</t>
  </si>
  <si>
    <t xml:space="preserve">DEDUCCIONES </t>
  </si>
  <si>
    <t>DESCUENTOS DIRECTO</t>
  </si>
  <si>
    <t>TOTAL DEDUCCIONES</t>
  </si>
  <si>
    <t>VALOR NETO A PAGAR</t>
  </si>
  <si>
    <t>FIRMA</t>
  </si>
  <si>
    <t>Cesantías</t>
  </si>
  <si>
    <t>Prima</t>
  </si>
  <si>
    <t>Vacaciones</t>
  </si>
  <si>
    <t>Intereses 
cesantías</t>
  </si>
  <si>
    <t>Salud</t>
  </si>
  <si>
    <t>Pensión 12%</t>
  </si>
  <si>
    <t>Caja 
Compensación 4%</t>
  </si>
  <si>
    <t>I.C.B.F 3%</t>
  </si>
  <si>
    <t>SENA 2%</t>
  </si>
  <si>
    <t>Riesgos
 profesionales</t>
  </si>
  <si>
    <t>SALUD (4%)</t>
  </si>
  <si>
    <t>PENSIÓN (4%)</t>
  </si>
  <si>
    <t>FONDO DE SOLIDARIDAD PENSIONAL</t>
  </si>
  <si>
    <t>FONDO DE SUBSISTENCIA</t>
  </si>
  <si>
    <t>DESCUENTO PRÉSTAMO Y/O EMBARGO</t>
  </si>
  <si>
    <t>PENSIONES VOLUNTARIAS</t>
  </si>
  <si>
    <t>OTROS/ RETENCIÓN EN LA FUENTE</t>
  </si>
  <si>
    <t>CELULARES</t>
  </si>
  <si>
    <t>FONDO AHORRO CUENTAS AFC</t>
  </si>
  <si>
    <t>PLAN EXEQUIAL</t>
  </si>
  <si>
    <t xml:space="preserve">MEDICINA PREPAGADA </t>
  </si>
  <si>
    <t>SEGURO SOCIAL</t>
  </si>
  <si>
    <t>SEGURO EDUCATIVO</t>
  </si>
  <si>
    <t>DESC. BANCOS</t>
  </si>
  <si>
    <t>PRESTAMO INTERNO</t>
  </si>
  <si>
    <t xml:space="preserve">FORMA DE PAGO </t>
  </si>
  <si>
    <t>LLAVE FSP Y FSUBS</t>
  </si>
  <si>
    <t>SUPERV</t>
  </si>
  <si>
    <t>FAYETTEVILLE</t>
  </si>
  <si>
    <t>I</t>
  </si>
  <si>
    <t>B</t>
  </si>
  <si>
    <t xml:space="preserve"> TMK</t>
  </si>
  <si>
    <t>R</t>
  </si>
  <si>
    <t>E</t>
  </si>
  <si>
    <t>VIRNA DE LA GUARDIA</t>
  </si>
  <si>
    <t xml:space="preserve">RICARDO SERRANO </t>
  </si>
  <si>
    <t>8-730-1688</t>
  </si>
  <si>
    <t>TOTALES</t>
  </si>
  <si>
    <t xml:space="preserve">OBSERVACIONES:  </t>
  </si>
  <si>
    <t>ELABORADO POR:</t>
  </si>
  <si>
    <t>Autorizado por:</t>
  </si>
  <si>
    <t>_____________________________________________________________________</t>
  </si>
  <si>
    <t>Ricardo Serrano</t>
  </si>
  <si>
    <t>Horas Ordinarias</t>
  </si>
  <si>
    <t>Horas Domingos</t>
  </si>
  <si>
    <t xml:space="preserve">Gerente Administrativa </t>
  </si>
  <si>
    <t>ABDIEL AIZPURUA</t>
  </si>
  <si>
    <t xml:space="preserve">Abdiel aizpurua </t>
  </si>
  <si>
    <t xml:space="preserve">SUELEN BARRIOS </t>
  </si>
  <si>
    <t>CESIA POLO</t>
  </si>
  <si>
    <t>TAREM MENDEZ</t>
  </si>
  <si>
    <t>8-952-848</t>
  </si>
  <si>
    <t>8-825-939</t>
  </si>
  <si>
    <t>8-830-1669</t>
  </si>
  <si>
    <t>YUDELKIS TERAN</t>
  </si>
  <si>
    <t>8-912-2049</t>
  </si>
  <si>
    <t>JOYDETH FIGUERES</t>
  </si>
  <si>
    <t>8-857-673</t>
  </si>
  <si>
    <t>Yudelkis Teran</t>
  </si>
  <si>
    <t>Andres Rico</t>
  </si>
  <si>
    <t>Arquitecto</t>
  </si>
  <si>
    <t>CARLOS KEREKES</t>
  </si>
  <si>
    <t>8-940-281</t>
  </si>
  <si>
    <t>KAROLINE FERNANDEZ</t>
  </si>
  <si>
    <t>8-956-1829</t>
  </si>
  <si>
    <t>ANDREA KIRCHMAN</t>
  </si>
  <si>
    <t>8-976-22</t>
  </si>
  <si>
    <t>Andrea Kirchman</t>
  </si>
  <si>
    <t>Karoline Fernandez</t>
  </si>
  <si>
    <t>Carlos Kerekes</t>
  </si>
  <si>
    <t>CECILIA OTERO</t>
  </si>
  <si>
    <t>8-943-1434</t>
  </si>
  <si>
    <t>Cecilia Otero</t>
  </si>
  <si>
    <t>FAUSTINO CABALLERO</t>
  </si>
  <si>
    <t>8-719-2117</t>
  </si>
  <si>
    <t>39893304</t>
  </si>
  <si>
    <t>53385105</t>
  </si>
  <si>
    <t>124962893</t>
  </si>
  <si>
    <t>077909916</t>
  </si>
  <si>
    <t>79687139</t>
  </si>
  <si>
    <t>8-859-856</t>
  </si>
  <si>
    <t>TipoContrato</t>
  </si>
  <si>
    <t>51-944-123</t>
  </si>
  <si>
    <t>5000-5554</t>
  </si>
  <si>
    <t>Stefani Ortiz</t>
  </si>
  <si>
    <t>8-888-157</t>
  </si>
  <si>
    <t xml:space="preserve">Mari Carmen </t>
  </si>
  <si>
    <t>Proyecto</t>
  </si>
  <si>
    <t>Jesus Martinez</t>
  </si>
  <si>
    <t>FB566640</t>
  </si>
  <si>
    <t>61921672</t>
  </si>
  <si>
    <t>Id Tercero</t>
  </si>
  <si>
    <t>Proveedor</t>
  </si>
  <si>
    <t>Factura</t>
  </si>
  <si>
    <t>Fecha</t>
  </si>
  <si>
    <t>Saldo</t>
  </si>
  <si>
    <t>Valor Programado</t>
  </si>
  <si>
    <t>Motivo</t>
  </si>
  <si>
    <t>Centrocostos</t>
  </si>
  <si>
    <t>subcentro</t>
  </si>
  <si>
    <t>Transaccion</t>
  </si>
  <si>
    <t>JONAHTAN  NAVAS</t>
  </si>
  <si>
    <t>NOMINA SEGUNDA QUINCENA DE JULI0 2018</t>
  </si>
  <si>
    <t>NOHELIA  LARA</t>
  </si>
  <si>
    <t>ANDREA GONZALEZ</t>
  </si>
  <si>
    <t>TATIANA ESCAMILLA</t>
  </si>
  <si>
    <t>MARIANNY CARVALLO</t>
  </si>
  <si>
    <t>ELIECER LOPEZ</t>
  </si>
  <si>
    <t>MARIELEN LOPEZ</t>
  </si>
  <si>
    <t>MARY CARMEN CORTEZ</t>
  </si>
  <si>
    <t>JUAN CAMILO TORO SIERRA</t>
  </si>
  <si>
    <t>ANDRES RICO  BUSTAMANTE</t>
  </si>
  <si>
    <t>JOSE ALEJANDRO ECHEVERRY JARAMILLO</t>
  </si>
  <si>
    <t>CARLOS ANDRES ECHEVERRI J</t>
  </si>
  <si>
    <t>SHER MALY ROBINSON BOURDETT</t>
  </si>
  <si>
    <t>RICARDO SERRANO</t>
  </si>
  <si>
    <t>YESSENIA KEREKES</t>
  </si>
  <si>
    <t>ROGELIO KOWALESKI</t>
  </si>
  <si>
    <t>TAREM MAYBETH MENDEZ CASTILLO</t>
  </si>
  <si>
    <t>STEPHANIE PEREZ</t>
  </si>
  <si>
    <t>STEPHANI ORTIZ</t>
  </si>
  <si>
    <t>JAVIER VILLALBA</t>
  </si>
  <si>
    <t>JAVIER ENRIQUE PEREZ MORALES</t>
  </si>
  <si>
    <t>MARINA ESCOBAR</t>
  </si>
  <si>
    <t>RA</t>
  </si>
  <si>
    <t>Etiquetas de fila</t>
  </si>
  <si>
    <t>Total general</t>
  </si>
  <si>
    <t>Suma de Saldo</t>
  </si>
  <si>
    <t>8-899-535</t>
  </si>
  <si>
    <t>Kevin Otiz</t>
  </si>
  <si>
    <t>SUELEN BARRIOS</t>
  </si>
  <si>
    <t>YOIDET</t>
  </si>
  <si>
    <t>CAROLAI HERAZO</t>
  </si>
  <si>
    <t xml:space="preserve">AUXILIAR </t>
  </si>
  <si>
    <t>ADAZA</t>
  </si>
  <si>
    <t>anfelix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</si>
</sst>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 * #,##0_ ;_ * \-#,##0_ ;_ * &quot;-&quot;??_ ;_ @_ "/>
    <numFmt numFmtId="165" formatCode="_-* #,##0\ _€_-;\-* #,##0\ _€_-;_-* &quot;-&quot;?\ _€_-;_-@_-"/>
    <numFmt numFmtId="166" formatCode="_(&quot;B/.&quot;* #,##0.00_);_(&quot;B/.&quot;* \(#,##0.00\);_(&quot;B/.&quot;* &quot;-&quot;??_);_(@_)"/>
    <numFmt numFmtId="167" formatCode="_ * #,##0.00_ ;_ * \-#,##0.00_ ;_ * &quot;-&quot;??_ ;_ @_ "/>
    <numFmt numFmtId="168" formatCode="#,##0;[Red]#,##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9"/>
      <color theme="1" tint="0.249977111117893"/>
      <name val="Calibri"/>
      <family val="2"/>
    </font>
    <font>
      <sz val="9"/>
      <color theme="1" tint="0.249977111117893"/>
      <name val="Calibri"/>
      <family val="2"/>
    </font>
    <font>
      <sz val="9"/>
      <color theme="1"/>
      <name val="Calibri"/>
      <family val="2"/>
    </font>
    <font>
      <b/>
      <sz val="11"/>
      <name val="Century Gothic"/>
      <family val="2"/>
    </font>
    <font>
      <b/>
      <sz val="12"/>
      <name val="Calibri"/>
      <family val="2"/>
      <scheme val="minor"/>
    </font>
    <font>
      <b/>
      <sz val="12"/>
      <name val="Century Gothic"/>
      <family val="2"/>
    </font>
    <font>
      <b/>
      <sz val="12"/>
      <name val="Arial"/>
      <family val="2"/>
    </font>
    <font>
      <b/>
      <sz val="11"/>
      <color theme="1" tint="4.9989318521683403E-2"/>
      <name val="Century Gothic"/>
      <family val="2"/>
    </font>
    <font>
      <sz val="9"/>
      <name val="Century Gothic"/>
      <family val="2"/>
    </font>
    <font>
      <sz val="8"/>
      <name val="Century Gothic"/>
      <family val="2"/>
    </font>
    <font>
      <sz val="11"/>
      <color theme="1"/>
      <name val="Century Gothic"/>
      <family val="2"/>
    </font>
    <font>
      <b/>
      <sz val="18"/>
      <name val="Century Gothic"/>
      <family val="2"/>
    </font>
    <font>
      <sz val="9"/>
      <color theme="0"/>
      <name val="Century Gothic"/>
      <family val="2"/>
    </font>
    <font>
      <sz val="9"/>
      <name val="Arial"/>
      <family val="2"/>
    </font>
    <font>
      <b/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8"/>
      <color theme="0" tint="-0.499984740745262"/>
      <name val="Century Gothic"/>
      <family val="2"/>
    </font>
    <font>
      <b/>
      <sz val="9"/>
      <color theme="0" tint="-0.499984740745262"/>
      <name val="Century Gothic"/>
      <family val="2"/>
    </font>
    <font>
      <b/>
      <sz val="9"/>
      <name val="Century Gothic"/>
      <family val="2"/>
    </font>
    <font>
      <b/>
      <sz val="7"/>
      <color theme="1"/>
      <name val="Century Gothic"/>
      <family val="2"/>
    </font>
    <font>
      <b/>
      <sz val="7"/>
      <color theme="1" tint="0.249977111117893"/>
      <name val="Century Gothic"/>
      <family val="2"/>
    </font>
    <font>
      <b/>
      <sz val="10"/>
      <color theme="1" tint="0.249977111117893"/>
      <name val="Century Gothic"/>
      <family val="2"/>
    </font>
    <font>
      <b/>
      <sz val="9"/>
      <color theme="2" tint="-0.749992370372631"/>
      <name val="Century Gothic"/>
      <family val="2"/>
    </font>
    <font>
      <b/>
      <sz val="7"/>
      <color theme="2" tint="-0.749992370372631"/>
      <name val="Century Gothic"/>
      <family val="2"/>
    </font>
    <font>
      <sz val="7"/>
      <name val="Arial"/>
      <family val="2"/>
    </font>
    <font>
      <sz val="7"/>
      <name val="Century Gothic"/>
      <family val="2"/>
    </font>
    <font>
      <sz val="11"/>
      <color theme="1" tint="0.249977111117893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  <font>
      <sz val="12"/>
      <name val="Century Gothic"/>
      <family val="2"/>
    </font>
    <font>
      <sz val="10"/>
      <color theme="1"/>
      <name val="Century Gothic"/>
      <family val="2"/>
    </font>
    <font>
      <b/>
      <sz val="11"/>
      <color theme="1" tint="0.249977111117893"/>
      <name val="Century Gothic"/>
      <family val="2"/>
    </font>
    <font>
      <b/>
      <sz val="8"/>
      <name val="Century Gothic"/>
      <family val="2"/>
    </font>
    <font>
      <b/>
      <sz val="8"/>
      <color rgb="FFFF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FF0000"/>
      <name val="Century Gothic"/>
      <family val="2"/>
    </font>
    <font>
      <sz val="11"/>
      <color rgb="FFFF0000"/>
      <name val="Century Gothic"/>
      <family val="2"/>
    </font>
    <font>
      <b/>
      <sz val="11"/>
      <color rgb="FFFF0000"/>
      <name val="Century Gothic"/>
      <family val="2"/>
    </font>
    <font>
      <b/>
      <sz val="10"/>
      <name val="Calibri"/>
      <family val="2"/>
    </font>
    <font>
      <b/>
      <sz val="10"/>
      <color theme="1" tint="0.249977111117893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 tint="0.249977111117893"/>
      <name val="Calibri"/>
      <family val="2"/>
    </font>
    <font>
      <sz val="10"/>
      <color theme="1"/>
      <name val="Calibri"/>
      <family val="2"/>
    </font>
    <font>
      <sz val="10"/>
      <color rgb="FF22222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auto="1"/>
      </top>
      <bottom style="thin">
        <color theme="1" tint="0.499984740745262"/>
      </bottom>
      <diagonal/>
    </border>
    <border>
      <left/>
      <right/>
      <top style="thin">
        <color auto="1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7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2" fontId="3" fillId="0" borderId="1" xfId="0" applyNumberFormat="1" applyFont="1" applyFill="1" applyBorder="1"/>
    <xf numFmtId="0" fontId="5" fillId="0" borderId="1" xfId="0" applyFont="1" applyFill="1" applyBorder="1" applyAlignment="1">
      <alignment horizontal="center" vertical="distributed"/>
    </xf>
    <xf numFmtId="43" fontId="5" fillId="0" borderId="1" xfId="1" applyNumberFormat="1" applyFont="1" applyFill="1" applyBorder="1" applyAlignment="1">
      <alignment vertical="distributed"/>
    </xf>
    <xf numFmtId="43" fontId="5" fillId="0" borderId="1" xfId="1" applyNumberFormat="1" applyFont="1" applyFill="1" applyBorder="1" applyAlignment="1">
      <alignment horizontal="right" vertical="distributed"/>
    </xf>
    <xf numFmtId="2" fontId="6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2" fontId="7" fillId="2" borderId="1" xfId="0" applyNumberFormat="1" applyFont="1" applyFill="1" applyBorder="1"/>
    <xf numFmtId="2" fontId="7" fillId="3" borderId="1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8" fillId="2" borderId="0" xfId="0" applyFont="1" applyFill="1" applyBorder="1"/>
    <xf numFmtId="0" fontId="10" fillId="2" borderId="0" xfId="0" applyFont="1" applyFill="1" applyBorder="1" applyAlignment="1">
      <alignment horizontal="left" vertical="center"/>
    </xf>
    <xf numFmtId="2" fontId="10" fillId="2" borderId="0" xfId="0" applyNumberFormat="1" applyFont="1" applyFill="1" applyBorder="1"/>
    <xf numFmtId="0" fontId="10" fillId="2" borderId="0" xfId="0" applyFont="1" applyFill="1" applyBorder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wrapText="1"/>
    </xf>
    <xf numFmtId="0" fontId="0" fillId="0" borderId="0" xfId="0" applyBorder="1"/>
    <xf numFmtId="0" fontId="14" fillId="0" borderId="1" xfId="0" applyFont="1" applyFill="1" applyBorder="1"/>
    <xf numFmtId="164" fontId="16" fillId="0" borderId="0" xfId="0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/>
    <xf numFmtId="164" fontId="12" fillId="0" borderId="0" xfId="0" applyNumberFormat="1" applyFont="1" applyAlignment="1">
      <alignment vertical="center"/>
    </xf>
    <xf numFmtId="43" fontId="17" fillId="0" borderId="0" xfId="1" applyFont="1"/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15" fontId="20" fillId="0" borderId="8" xfId="0" applyNumberFormat="1" applyFont="1" applyBorder="1" applyAlignment="1">
      <alignment horizontal="center" vertical="center"/>
    </xf>
    <xf numFmtId="0" fontId="19" fillId="5" borderId="11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vertical="center" wrapText="1"/>
    </xf>
    <xf numFmtId="164" fontId="12" fillId="0" borderId="0" xfId="1" applyNumberFormat="1" applyFont="1" applyBorder="1" applyAlignment="1">
      <alignment vertical="center"/>
    </xf>
    <xf numFmtId="164" fontId="12" fillId="0" borderId="7" xfId="1" applyNumberFormat="1" applyFont="1" applyBorder="1" applyAlignment="1">
      <alignment vertical="center"/>
    </xf>
    <xf numFmtId="164" fontId="12" fillId="0" borderId="12" xfId="1" applyNumberFormat="1" applyFont="1" applyBorder="1" applyAlignment="1">
      <alignment vertical="center"/>
    </xf>
    <xf numFmtId="164" fontId="12" fillId="0" borderId="13" xfId="1" applyNumberFormat="1" applyFont="1" applyBorder="1" applyAlignment="1">
      <alignment vertical="center"/>
    </xf>
    <xf numFmtId="164" fontId="12" fillId="0" borderId="14" xfId="0" applyNumberFormat="1" applyFont="1" applyBorder="1" applyAlignment="1">
      <alignment vertical="center"/>
    </xf>
    <xf numFmtId="164" fontId="12" fillId="0" borderId="13" xfId="0" applyNumberFormat="1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164" fontId="25" fillId="7" borderId="15" xfId="1" applyNumberFormat="1" applyFont="1" applyFill="1" applyBorder="1" applyAlignment="1">
      <alignment vertical="center" wrapText="1"/>
    </xf>
    <xf numFmtId="164" fontId="25" fillId="7" borderId="16" xfId="1" applyNumberFormat="1" applyFont="1" applyFill="1" applyBorder="1" applyAlignment="1">
      <alignment vertical="center" wrapText="1"/>
    </xf>
    <xf numFmtId="164" fontId="26" fillId="7" borderId="1" xfId="1" applyNumberFormat="1" applyFont="1" applyFill="1" applyBorder="1" applyAlignment="1">
      <alignment horizontal="center" vertical="center" wrapText="1"/>
    </xf>
    <xf numFmtId="164" fontId="26" fillId="7" borderId="0" xfId="1" applyNumberFormat="1" applyFont="1" applyFill="1" applyBorder="1" applyAlignment="1">
      <alignment horizontal="center" vertical="center" wrapText="1"/>
    </xf>
    <xf numFmtId="164" fontId="26" fillId="7" borderId="22" xfId="1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164" fontId="24" fillId="7" borderId="23" xfId="1" applyNumberFormat="1" applyFont="1" applyFill="1" applyBorder="1" applyAlignment="1">
      <alignment horizontal="center" vertical="center" wrapText="1"/>
    </xf>
    <xf numFmtId="164" fontId="24" fillId="7" borderId="8" xfId="1" applyNumberFormat="1" applyFont="1" applyFill="1" applyBorder="1" applyAlignment="1">
      <alignment horizontal="center" vertical="center" wrapText="1"/>
    </xf>
    <xf numFmtId="164" fontId="26" fillId="7" borderId="6" xfId="1" applyNumberFormat="1" applyFont="1" applyFill="1" applyBorder="1" applyAlignment="1">
      <alignment horizontal="center" vertical="center" wrapText="1"/>
    </xf>
    <xf numFmtId="164" fontId="27" fillId="7" borderId="4" xfId="1" applyNumberFormat="1" applyFont="1" applyFill="1" applyBorder="1" applyAlignment="1">
      <alignment horizontal="center" vertical="center" wrapText="1"/>
    </xf>
    <xf numFmtId="0" fontId="28" fillId="0" borderId="0" xfId="0" applyFont="1" applyFill="1"/>
    <xf numFmtId="0" fontId="28" fillId="2" borderId="0" xfId="0" applyFont="1" applyFill="1"/>
    <xf numFmtId="43" fontId="28" fillId="2" borderId="0" xfId="1" applyFont="1" applyFill="1"/>
    <xf numFmtId="0" fontId="29" fillId="2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30" fillId="2" borderId="1" xfId="0" applyFont="1" applyFill="1" applyBorder="1" applyAlignment="1">
      <alignment horizontal="center" vertical="distributed"/>
    </xf>
    <xf numFmtId="0" fontId="14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164" fontId="30" fillId="0" borderId="1" xfId="1" applyNumberFormat="1" applyFont="1" applyFill="1" applyBorder="1" applyAlignment="1">
      <alignment vertical="distributed"/>
    </xf>
    <xf numFmtId="165" fontId="30" fillId="0" borderId="1" xfId="1" applyNumberFormat="1" applyFont="1" applyFill="1" applyBorder="1" applyAlignment="1">
      <alignment vertical="distributed"/>
    </xf>
    <xf numFmtId="0" fontId="12" fillId="2" borderId="0" xfId="0" applyFont="1" applyFill="1" applyAlignment="1">
      <alignment vertical="distributed"/>
    </xf>
    <xf numFmtId="0" fontId="30" fillId="0" borderId="1" xfId="0" applyFont="1" applyFill="1" applyBorder="1" applyAlignment="1">
      <alignment horizontal="center" vertical="distributed"/>
    </xf>
    <xf numFmtId="3" fontId="14" fillId="0" borderId="1" xfId="0" applyNumberFormat="1" applyFont="1" applyFill="1" applyBorder="1" applyAlignment="1">
      <alignment horizontal="center"/>
    </xf>
    <xf numFmtId="0" fontId="31" fillId="0" borderId="1" xfId="0" applyFont="1" applyFill="1" applyBorder="1" applyAlignment="1">
      <alignment vertical="distributed"/>
    </xf>
    <xf numFmtId="166" fontId="14" fillId="0" borderId="1" xfId="0" applyNumberFormat="1" applyFont="1" applyFill="1" applyBorder="1" applyAlignment="1">
      <alignment horizontal="center"/>
    </xf>
    <xf numFmtId="164" fontId="30" fillId="0" borderId="1" xfId="1" applyNumberFormat="1" applyFont="1" applyFill="1" applyBorder="1" applyAlignment="1">
      <alignment horizontal="right" vertical="distributed"/>
    </xf>
    <xf numFmtId="3" fontId="30" fillId="0" borderId="1" xfId="1" applyNumberFormat="1" applyFont="1" applyFill="1" applyBorder="1" applyAlignment="1">
      <alignment horizontal="right" vertical="distributed"/>
    </xf>
    <xf numFmtId="4" fontId="30" fillId="0" borderId="1" xfId="1" applyNumberFormat="1" applyFont="1" applyFill="1" applyBorder="1" applyAlignment="1">
      <alignment horizontal="right" vertical="distributed"/>
    </xf>
    <xf numFmtId="167" fontId="30" fillId="0" borderId="1" xfId="1" applyNumberFormat="1" applyFont="1" applyFill="1" applyBorder="1" applyAlignment="1">
      <alignment horizontal="right" vertical="distributed"/>
    </xf>
    <xf numFmtId="167" fontId="30" fillId="0" borderId="1" xfId="1" applyNumberFormat="1" applyFont="1" applyFill="1" applyBorder="1" applyAlignment="1">
      <alignment vertical="distributed"/>
    </xf>
    <xf numFmtId="164" fontId="31" fillId="0" borderId="1" xfId="0" applyNumberFormat="1" applyFont="1" applyFill="1" applyBorder="1" applyAlignment="1">
      <alignment vertical="distributed"/>
    </xf>
    <xf numFmtId="164" fontId="12" fillId="0" borderId="0" xfId="0" applyNumberFormat="1" applyFont="1" applyFill="1" applyBorder="1" applyAlignment="1">
      <alignment vertical="distributed"/>
    </xf>
    <xf numFmtId="164" fontId="12" fillId="0" borderId="4" xfId="0" applyNumberFormat="1" applyFont="1" applyFill="1" applyBorder="1" applyAlignment="1">
      <alignment vertical="distributed"/>
    </xf>
    <xf numFmtId="164" fontId="12" fillId="0" borderId="1" xfId="0" applyNumberFormat="1" applyFont="1" applyFill="1" applyBorder="1" applyAlignment="1">
      <alignment vertical="distributed"/>
    </xf>
    <xf numFmtId="0" fontId="12" fillId="0" borderId="1" xfId="0" applyFont="1" applyFill="1" applyBorder="1" applyAlignment="1">
      <alignment vertical="distributed"/>
    </xf>
    <xf numFmtId="0" fontId="17" fillId="0" borderId="0" xfId="0" applyFont="1" applyFill="1"/>
    <xf numFmtId="0" fontId="12" fillId="0" borderId="0" xfId="0" applyFont="1" applyFill="1" applyAlignment="1">
      <alignment vertical="distributed"/>
    </xf>
    <xf numFmtId="0" fontId="14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vertical="center"/>
    </xf>
    <xf numFmtId="168" fontId="35" fillId="0" borderId="1" xfId="0" applyNumberFormat="1" applyFont="1" applyFill="1" applyBorder="1" applyAlignment="1">
      <alignment horizontal="center" vertical="center"/>
    </xf>
    <xf numFmtId="168" fontId="35" fillId="2" borderId="1" xfId="0" applyNumberFormat="1" applyFont="1" applyFill="1" applyBorder="1" applyAlignment="1">
      <alignment horizontal="center" vertical="center"/>
    </xf>
    <xf numFmtId="167" fontId="35" fillId="0" borderId="1" xfId="1" applyNumberFormat="1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0" xfId="0" applyNumberFormat="1" applyFont="1" applyFill="1" applyBorder="1" applyAlignment="1">
      <alignment vertical="center"/>
    </xf>
    <xf numFmtId="164" fontId="22" fillId="0" borderId="4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vertical="center"/>
    </xf>
    <xf numFmtId="168" fontId="7" fillId="0" borderId="26" xfId="0" applyNumberFormat="1" applyFont="1" applyFill="1" applyBorder="1" applyAlignment="1">
      <alignment vertical="center"/>
    </xf>
    <xf numFmtId="164" fontId="7" fillId="0" borderId="26" xfId="1" applyNumberFormat="1" applyFont="1" applyFill="1" applyBorder="1" applyAlignment="1">
      <alignment vertical="center"/>
    </xf>
    <xf numFmtId="164" fontId="31" fillId="0" borderId="27" xfId="0" applyNumberFormat="1" applyFont="1" applyFill="1" applyBorder="1" applyAlignment="1">
      <alignment vertical="center"/>
    </xf>
    <xf numFmtId="164" fontId="31" fillId="0" borderId="7" xfId="0" applyNumberFormat="1" applyFont="1" applyFill="1" applyBorder="1" applyAlignment="1">
      <alignment vertical="center"/>
    </xf>
    <xf numFmtId="164" fontId="12" fillId="0" borderId="1" xfId="0" applyNumberFormat="1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vertical="center"/>
    </xf>
    <xf numFmtId="16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6" fillId="0" borderId="1" xfId="0" applyFont="1" applyBorder="1" applyAlignment="1">
      <alignment horizontal="justify" vertical="top"/>
    </xf>
    <xf numFmtId="0" fontId="36" fillId="0" borderId="0" xfId="0" applyFont="1" applyBorder="1" applyAlignment="1">
      <alignment horizontal="justify" vertical="top"/>
    </xf>
    <xf numFmtId="0" fontId="22" fillId="0" borderId="0" xfId="0" applyFont="1" applyBorder="1" applyAlignment="1">
      <alignment horizontal="justify" vertical="top"/>
    </xf>
    <xf numFmtId="164" fontId="22" fillId="0" borderId="0" xfId="0" applyNumberFormat="1" applyFont="1" applyAlignment="1">
      <alignment vertical="center"/>
    </xf>
    <xf numFmtId="164" fontId="22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/>
    </xf>
    <xf numFmtId="168" fontId="37" fillId="0" borderId="0" xfId="0" applyNumberFormat="1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164" fontId="36" fillId="0" borderId="0" xfId="0" applyNumberFormat="1" applyFont="1" applyBorder="1" applyAlignment="1">
      <alignment vertical="center"/>
    </xf>
    <xf numFmtId="0" fontId="36" fillId="0" borderId="0" xfId="0" applyFont="1" applyAlignment="1">
      <alignment vertical="center"/>
    </xf>
    <xf numFmtId="164" fontId="13" fillId="0" borderId="0" xfId="1" applyNumberFormat="1" applyFont="1" applyAlignment="1">
      <alignment vertical="center"/>
    </xf>
    <xf numFmtId="0" fontId="36" fillId="0" borderId="0" xfId="0" applyFont="1" applyFill="1" applyAlignment="1">
      <alignment vertical="center"/>
    </xf>
    <xf numFmtId="164" fontId="12" fillId="0" borderId="0" xfId="1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167" fontId="12" fillId="0" borderId="0" xfId="1" applyNumberFormat="1" applyFont="1" applyAlignment="1">
      <alignment vertical="center"/>
    </xf>
    <xf numFmtId="4" fontId="13" fillId="0" borderId="0" xfId="1" applyNumberFormat="1" applyFont="1" applyAlignment="1">
      <alignment vertical="center"/>
    </xf>
    <xf numFmtId="4" fontId="36" fillId="0" borderId="0" xfId="0" applyNumberFormat="1" applyFont="1" applyFill="1" applyAlignment="1">
      <alignment vertical="center"/>
    </xf>
    <xf numFmtId="4" fontId="12" fillId="0" borderId="0" xfId="1" applyNumberFormat="1" applyFont="1" applyAlignment="1">
      <alignment vertical="center"/>
    </xf>
    <xf numFmtId="0" fontId="5" fillId="0" borderId="7" xfId="0" applyFont="1" applyFill="1" applyBorder="1" applyAlignment="1">
      <alignment horizontal="center" vertical="distributed"/>
    </xf>
    <xf numFmtId="43" fontId="5" fillId="0" borderId="7" xfId="1" applyNumberFormat="1" applyFont="1" applyFill="1" applyBorder="1" applyAlignment="1">
      <alignment vertical="distributed"/>
    </xf>
    <xf numFmtId="4" fontId="3" fillId="0" borderId="7" xfId="0" applyNumberFormat="1" applyFont="1" applyFill="1" applyBorder="1"/>
    <xf numFmtId="43" fontId="5" fillId="0" borderId="7" xfId="1" applyNumberFormat="1" applyFont="1" applyFill="1" applyBorder="1" applyAlignment="1">
      <alignment horizontal="right" vertical="distributed"/>
    </xf>
    <xf numFmtId="2" fontId="3" fillId="0" borderId="7" xfId="0" applyNumberFormat="1" applyFont="1" applyFill="1" applyBorder="1"/>
    <xf numFmtId="0" fontId="40" fillId="0" borderId="1" xfId="0" applyFont="1" applyFill="1" applyBorder="1"/>
    <xf numFmtId="2" fontId="40" fillId="0" borderId="1" xfId="0" applyNumberFormat="1" applyFont="1" applyFill="1" applyBorder="1"/>
    <xf numFmtId="43" fontId="40" fillId="0" borderId="1" xfId="0" applyNumberFormat="1" applyFont="1" applyFill="1" applyBorder="1"/>
    <xf numFmtId="168" fontId="35" fillId="9" borderId="1" xfId="0" applyNumberFormat="1" applyFont="1" applyFill="1" applyBorder="1" applyAlignment="1">
      <alignment horizontal="center" vertical="center"/>
    </xf>
    <xf numFmtId="164" fontId="7" fillId="9" borderId="26" xfId="1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2" fontId="40" fillId="0" borderId="7" xfId="0" applyNumberFormat="1" applyFont="1" applyFill="1" applyBorder="1"/>
    <xf numFmtId="2" fontId="3" fillId="0" borderId="7" xfId="0" applyNumberFormat="1" applyFont="1" applyFill="1" applyBorder="1" applyAlignment="1">
      <alignment horizontal="center"/>
    </xf>
    <xf numFmtId="43" fontId="40" fillId="0" borderId="7" xfId="0" applyNumberFormat="1" applyFont="1" applyFill="1" applyBorder="1"/>
    <xf numFmtId="0" fontId="41" fillId="0" borderId="1" xfId="0" applyFont="1" applyFill="1" applyBorder="1" applyAlignment="1">
      <alignment horizontal="left" vertical="distributed"/>
    </xf>
    <xf numFmtId="0" fontId="42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/>
    </xf>
    <xf numFmtId="0" fontId="41" fillId="2" borderId="1" xfId="0" applyFont="1" applyFill="1" applyBorder="1" applyAlignment="1">
      <alignment horizontal="left" vertical="center"/>
    </xf>
    <xf numFmtId="0" fontId="43" fillId="2" borderId="1" xfId="0" applyFont="1" applyFill="1" applyBorder="1" applyAlignment="1"/>
    <xf numFmtId="0" fontId="44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vertical="center"/>
    </xf>
    <xf numFmtId="0" fontId="46" fillId="0" borderId="1" xfId="0" applyFont="1" applyFill="1" applyBorder="1" applyAlignment="1">
      <alignment horizontal="center"/>
    </xf>
    <xf numFmtId="168" fontId="47" fillId="11" borderId="1" xfId="0" applyNumberFormat="1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vertical="center"/>
    </xf>
    <xf numFmtId="164" fontId="47" fillId="11" borderId="26" xfId="1" applyNumberFormat="1" applyFont="1" applyFill="1" applyBorder="1" applyAlignment="1">
      <alignment vertical="center"/>
    </xf>
    <xf numFmtId="0" fontId="14" fillId="12" borderId="1" xfId="0" applyFont="1" applyFill="1" applyBorder="1"/>
    <xf numFmtId="0" fontId="14" fillId="12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/>
    <xf numFmtId="0" fontId="31" fillId="12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/>
    </xf>
    <xf numFmtId="164" fontId="46" fillId="0" borderId="1" xfId="1" applyNumberFormat="1" applyFont="1" applyFill="1" applyBorder="1" applyAlignment="1">
      <alignment vertical="distributed"/>
    </xf>
    <xf numFmtId="164" fontId="14" fillId="0" borderId="1" xfId="0" applyNumberFormat="1" applyFont="1" applyFill="1" applyBorder="1" applyAlignment="1">
      <alignment horizontal="center"/>
    </xf>
    <xf numFmtId="43" fontId="30" fillId="0" borderId="1" xfId="1" applyNumberFormat="1" applyFont="1" applyFill="1" applyBorder="1" applyAlignment="1">
      <alignment vertical="distributed"/>
    </xf>
    <xf numFmtId="0" fontId="33" fillId="0" borderId="1" xfId="0" applyFont="1" applyFill="1" applyBorder="1" applyAlignment="1">
      <alignment horizontal="left" vertical="center"/>
    </xf>
    <xf numFmtId="3" fontId="3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left" vertical="center"/>
    </xf>
    <xf numFmtId="3" fontId="30" fillId="0" borderId="19" xfId="1" applyNumberFormat="1" applyFont="1" applyFill="1" applyBorder="1" applyAlignment="1">
      <alignment horizontal="right" vertical="distributed"/>
    </xf>
    <xf numFmtId="167" fontId="30" fillId="0" borderId="19" xfId="1" applyNumberFormat="1" applyFont="1" applyFill="1" applyBorder="1" applyAlignment="1">
      <alignment horizontal="right" vertical="distributed"/>
    </xf>
    <xf numFmtId="167" fontId="30" fillId="0" borderId="19" xfId="1" applyNumberFormat="1" applyFont="1" applyFill="1" applyBorder="1" applyAlignment="1">
      <alignment vertical="distributed"/>
    </xf>
    <xf numFmtId="0" fontId="31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center" wrapText="1"/>
    </xf>
    <xf numFmtId="0" fontId="50" fillId="0" borderId="0" xfId="0" applyFont="1" applyFill="1"/>
    <xf numFmtId="0" fontId="51" fillId="0" borderId="7" xfId="0" applyFont="1" applyFill="1" applyBorder="1" applyAlignment="1">
      <alignment horizontal="left" vertical="distributed"/>
    </xf>
    <xf numFmtId="0" fontId="51" fillId="0" borderId="1" xfId="0" applyFont="1" applyFill="1" applyBorder="1" applyAlignment="1">
      <alignment vertical="center"/>
    </xf>
    <xf numFmtId="0" fontId="51" fillId="0" borderId="7" xfId="0" quotePrefix="1" applyFont="1" applyFill="1" applyBorder="1" applyAlignment="1">
      <alignment horizontal="left" vertical="center"/>
    </xf>
    <xf numFmtId="0" fontId="51" fillId="0" borderId="7" xfId="0" applyFont="1" applyFill="1" applyBorder="1"/>
    <xf numFmtId="0" fontId="51" fillId="0" borderId="7" xfId="0" applyFont="1" applyFill="1" applyBorder="1" applyAlignment="1">
      <alignment vertical="center"/>
    </xf>
    <xf numFmtId="2" fontId="51" fillId="0" borderId="7" xfId="0" applyNumberFormat="1" applyFont="1" applyFill="1" applyBorder="1"/>
    <xf numFmtId="0" fontId="52" fillId="0" borderId="7" xfId="0" applyFont="1" applyFill="1" applyBorder="1" applyAlignment="1">
      <alignment horizontal="center" vertical="distributed"/>
    </xf>
    <xf numFmtId="43" fontId="52" fillId="0" borderId="7" xfId="1" applyNumberFormat="1" applyFont="1" applyFill="1" applyBorder="1" applyAlignment="1">
      <alignment horizontal="right" vertical="distributed"/>
    </xf>
    <xf numFmtId="4" fontId="51" fillId="0" borderId="7" xfId="0" applyNumberFormat="1" applyFont="1" applyFill="1" applyBorder="1"/>
    <xf numFmtId="43" fontId="52" fillId="0" borderId="7" xfId="1" applyNumberFormat="1" applyFont="1" applyFill="1" applyBorder="1" applyAlignment="1">
      <alignment vertical="distributed"/>
    </xf>
    <xf numFmtId="2" fontId="51" fillId="0" borderId="7" xfId="0" applyNumberFormat="1" applyFont="1" applyFill="1" applyBorder="1" applyAlignment="1">
      <alignment horizontal="center"/>
    </xf>
    <xf numFmtId="2" fontId="53" fillId="0" borderId="7" xfId="0" applyNumberFormat="1" applyFont="1" applyFill="1" applyBorder="1"/>
    <xf numFmtId="43" fontId="53" fillId="0" borderId="7" xfId="0" applyNumberFormat="1" applyFont="1" applyFill="1" applyBorder="1"/>
    <xf numFmtId="0" fontId="51" fillId="0" borderId="1" xfId="0" applyFont="1" applyFill="1" applyBorder="1" applyAlignment="1">
      <alignment horizontal="left" vertical="distributed"/>
    </xf>
    <xf numFmtId="0" fontId="51" fillId="0" borderId="1" xfId="0" quotePrefix="1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left" vertical="center"/>
    </xf>
    <xf numFmtId="4" fontId="51" fillId="0" borderId="1" xfId="0" applyNumberFormat="1" applyFont="1" applyFill="1" applyBorder="1"/>
    <xf numFmtId="0" fontId="52" fillId="0" borderId="1" xfId="0" applyFont="1" applyFill="1" applyBorder="1" applyAlignment="1">
      <alignment horizontal="center" vertical="distributed"/>
    </xf>
    <xf numFmtId="43" fontId="52" fillId="0" borderId="1" xfId="1" applyNumberFormat="1" applyFont="1" applyFill="1" applyBorder="1" applyAlignment="1">
      <alignment horizontal="right" vertical="distributed"/>
    </xf>
    <xf numFmtId="43" fontId="52" fillId="0" borderId="1" xfId="1" applyNumberFormat="1" applyFont="1" applyFill="1" applyBorder="1" applyAlignment="1">
      <alignment vertical="distributed"/>
    </xf>
    <xf numFmtId="2" fontId="51" fillId="0" borderId="1" xfId="0" applyNumberFormat="1" applyFont="1" applyFill="1" applyBorder="1" applyAlignment="1">
      <alignment horizontal="center"/>
    </xf>
    <xf numFmtId="0" fontId="53" fillId="0" borderId="1" xfId="0" applyFont="1" applyFill="1" applyBorder="1"/>
    <xf numFmtId="0" fontId="51" fillId="0" borderId="1" xfId="0" applyFont="1" applyFill="1" applyBorder="1" applyAlignment="1">
      <alignment horizontal="center" vertical="center"/>
    </xf>
    <xf numFmtId="0" fontId="51" fillId="0" borderId="1" xfId="0" applyFont="1" applyFill="1" applyBorder="1"/>
    <xf numFmtId="2" fontId="51" fillId="0" borderId="1" xfId="0" applyNumberFormat="1" applyFont="1" applyFill="1" applyBorder="1"/>
    <xf numFmtId="2" fontId="53" fillId="0" borderId="1" xfId="0" applyNumberFormat="1" applyFont="1" applyFill="1" applyBorder="1" applyAlignment="1">
      <alignment horizontal="center"/>
    </xf>
    <xf numFmtId="4" fontId="51" fillId="0" borderId="1" xfId="0" applyNumberFormat="1" applyFont="1" applyFill="1" applyBorder="1" applyAlignment="1">
      <alignment vertical="center"/>
    </xf>
    <xf numFmtId="167" fontId="51" fillId="0" borderId="1" xfId="1" applyNumberFormat="1" applyFont="1" applyFill="1" applyBorder="1" applyAlignment="1">
      <alignment vertical="center"/>
    </xf>
    <xf numFmtId="164" fontId="51" fillId="0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/>
    <xf numFmtId="43" fontId="53" fillId="0" borderId="1" xfId="0" applyNumberFormat="1" applyFont="1" applyFill="1" applyBorder="1"/>
    <xf numFmtId="0" fontId="53" fillId="0" borderId="1" xfId="0" quotePrefix="1" applyFont="1" applyFill="1" applyBorder="1" applyAlignment="1">
      <alignment horizontal="left" vertical="center"/>
    </xf>
    <xf numFmtId="0" fontId="53" fillId="0" borderId="1" xfId="0" applyFont="1" applyFill="1" applyBorder="1" applyAlignment="1">
      <alignment horizontal="left" vertical="center"/>
    </xf>
    <xf numFmtId="0" fontId="53" fillId="0" borderId="1" xfId="0" applyFont="1" applyFill="1" applyBorder="1" applyAlignment="1">
      <alignment vertical="center"/>
    </xf>
    <xf numFmtId="4" fontId="53" fillId="0" borderId="1" xfId="0" applyNumberFormat="1" applyFont="1" applyFill="1" applyBorder="1"/>
    <xf numFmtId="0" fontId="52" fillId="0" borderId="1" xfId="0" applyFont="1" applyFill="1" applyBorder="1" applyAlignment="1">
      <alignment horizontal="right" vertical="distributed"/>
    </xf>
    <xf numFmtId="164" fontId="51" fillId="0" borderId="1" xfId="1" applyNumberFormat="1" applyFont="1" applyFill="1" applyBorder="1" applyAlignment="1">
      <alignment vertical="center"/>
    </xf>
    <xf numFmtId="167" fontId="53" fillId="0" borderId="1" xfId="0" applyNumberFormat="1" applyFont="1" applyFill="1" applyBorder="1"/>
    <xf numFmtId="0" fontId="51" fillId="0" borderId="1" xfId="0" applyFont="1" applyFill="1" applyBorder="1" applyAlignment="1">
      <alignment horizontal="center"/>
    </xf>
    <xf numFmtId="2" fontId="51" fillId="0" borderId="1" xfId="0" applyNumberFormat="1" applyFont="1" applyFill="1" applyBorder="1" applyAlignment="1">
      <alignment horizontal="right"/>
    </xf>
    <xf numFmtId="0" fontId="51" fillId="0" borderId="1" xfId="0" quotePrefix="1" applyFont="1" applyFill="1" applyBorder="1" applyAlignment="1">
      <alignment vertical="center"/>
    </xf>
    <xf numFmtId="0" fontId="50" fillId="0" borderId="0" xfId="0" applyFont="1" applyFill="1" applyBorder="1"/>
    <xf numFmtId="0" fontId="54" fillId="0" borderId="1" xfId="0" applyFont="1" applyFill="1" applyBorder="1" applyAlignment="1">
      <alignment horizontal="left"/>
    </xf>
    <xf numFmtId="0" fontId="51" fillId="2" borderId="1" xfId="0" applyFont="1" applyFill="1" applyBorder="1" applyAlignment="1">
      <alignment vertical="center"/>
    </xf>
    <xf numFmtId="2" fontId="51" fillId="2" borderId="1" xfId="0" applyNumberFormat="1" applyFont="1" applyFill="1" applyBorder="1" applyAlignment="1">
      <alignment horizontal="right"/>
    </xf>
    <xf numFmtId="43" fontId="52" fillId="2" borderId="1" xfId="1" applyNumberFormat="1" applyFont="1" applyFill="1" applyBorder="1" applyAlignment="1">
      <alignment horizontal="right" vertical="distributed"/>
    </xf>
    <xf numFmtId="43" fontId="52" fillId="2" borderId="1" xfId="1" applyNumberFormat="1" applyFont="1" applyFill="1" applyBorder="1" applyAlignment="1">
      <alignment vertical="distributed"/>
    </xf>
    <xf numFmtId="0" fontId="5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26" fillId="7" borderId="7" xfId="1" applyNumberFormat="1" applyFont="1" applyFill="1" applyBorder="1" applyAlignment="1">
      <alignment horizontal="center" vertical="center" wrapText="1"/>
    </xf>
    <xf numFmtId="164" fontId="26" fillId="7" borderId="1" xfId="1" applyNumberFormat="1" applyFont="1" applyFill="1" applyBorder="1" applyAlignment="1">
      <alignment horizontal="center" vertical="center"/>
    </xf>
    <xf numFmtId="0" fontId="36" fillId="0" borderId="19" xfId="0" applyFont="1" applyBorder="1" applyAlignment="1">
      <alignment horizontal="justify" vertical="top"/>
    </xf>
    <xf numFmtId="0" fontId="36" fillId="0" borderId="15" xfId="0" applyFont="1" applyBorder="1" applyAlignment="1">
      <alignment horizontal="justify" vertical="top"/>
    </xf>
    <xf numFmtId="0" fontId="36" fillId="0" borderId="0" xfId="0" applyFont="1" applyBorder="1" applyAlignment="1">
      <alignment horizontal="left" vertical="center"/>
    </xf>
    <xf numFmtId="0" fontId="36" fillId="0" borderId="27" xfId="0" applyFont="1" applyBorder="1" applyAlignment="1">
      <alignment horizontal="center" vertical="center"/>
    </xf>
    <xf numFmtId="164" fontId="26" fillId="7" borderId="7" xfId="1" applyNumberFormat="1" applyFont="1" applyFill="1" applyBorder="1" applyAlignment="1">
      <alignment horizontal="center" vertical="center"/>
    </xf>
    <xf numFmtId="164" fontId="24" fillId="7" borderId="21" xfId="1" applyNumberFormat="1" applyFont="1" applyFill="1" applyBorder="1" applyAlignment="1">
      <alignment horizontal="center" vertical="center" wrapText="1"/>
    </xf>
    <xf numFmtId="164" fontId="24" fillId="7" borderId="25" xfId="1" applyNumberFormat="1" applyFont="1" applyFill="1" applyBorder="1" applyAlignment="1">
      <alignment horizontal="center" vertical="center" wrapText="1"/>
    </xf>
    <xf numFmtId="164" fontId="19" fillId="7" borderId="19" xfId="1" applyNumberFormat="1" applyFont="1" applyFill="1" applyBorder="1" applyAlignment="1">
      <alignment horizontal="center" vertical="center" wrapText="1"/>
    </xf>
    <xf numFmtId="164" fontId="19" fillId="7" borderId="23" xfId="1" applyNumberFormat="1" applyFont="1" applyFill="1" applyBorder="1" applyAlignment="1">
      <alignment horizontal="center" vertical="center" wrapText="1"/>
    </xf>
    <xf numFmtId="164" fontId="26" fillId="7" borderId="16" xfId="1" applyNumberFormat="1" applyFont="1" applyFill="1" applyBorder="1" applyAlignment="1">
      <alignment horizontal="center" vertical="center" wrapText="1"/>
    </xf>
    <xf numFmtId="164" fontId="26" fillId="7" borderId="17" xfId="1" applyNumberFormat="1" applyFont="1" applyFill="1" applyBorder="1" applyAlignment="1">
      <alignment horizontal="center" vertical="center" wrapText="1"/>
    </xf>
    <xf numFmtId="3" fontId="45" fillId="11" borderId="1" xfId="0" applyNumberFormat="1" applyFont="1" applyFill="1" applyBorder="1" applyAlignment="1">
      <alignment horizontal="center" vertical="center" wrapText="1"/>
    </xf>
    <xf numFmtId="3" fontId="45" fillId="11" borderId="6" xfId="0" applyNumberFormat="1" applyFont="1" applyFill="1" applyBorder="1" applyAlignment="1">
      <alignment horizontal="center" vertical="center" wrapText="1"/>
    </xf>
    <xf numFmtId="164" fontId="25" fillId="7" borderId="1" xfId="1" applyNumberFormat="1" applyFont="1" applyFill="1" applyBorder="1" applyAlignment="1">
      <alignment horizontal="center" vertical="center" wrapText="1"/>
    </xf>
    <xf numFmtId="3" fontId="23" fillId="7" borderId="1" xfId="0" applyNumberFormat="1" applyFont="1" applyFill="1" applyBorder="1" applyAlignment="1">
      <alignment horizontal="center" vertical="center" wrapText="1"/>
    </xf>
    <xf numFmtId="3" fontId="23" fillId="7" borderId="6" xfId="0" applyNumberFormat="1" applyFont="1" applyFill="1" applyBorder="1" applyAlignment="1">
      <alignment horizontal="center" vertical="center" wrapText="1"/>
    </xf>
    <xf numFmtId="3" fontId="23" fillId="7" borderId="2" xfId="0" applyNumberFormat="1" applyFont="1" applyFill="1" applyBorder="1" applyAlignment="1">
      <alignment horizontal="center" vertical="center" wrapText="1"/>
    </xf>
    <xf numFmtId="0" fontId="23" fillId="8" borderId="6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164" fontId="24" fillId="7" borderId="20" xfId="1" applyNumberFormat="1" applyFont="1" applyFill="1" applyBorder="1" applyAlignment="1">
      <alignment horizontal="center" vertical="center" wrapText="1"/>
    </xf>
    <xf numFmtId="164" fontId="24" fillId="7" borderId="24" xfId="1" applyNumberFormat="1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164" fontId="23" fillId="7" borderId="1" xfId="1" applyNumberFormat="1" applyFont="1" applyFill="1" applyBorder="1" applyAlignment="1">
      <alignment horizontal="center" vertical="center" wrapText="1"/>
    </xf>
    <xf numFmtId="164" fontId="23" fillId="7" borderId="6" xfId="1" applyNumberFormat="1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18" fillId="7" borderId="19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45" fillId="11" borderId="19" xfId="0" applyFont="1" applyFill="1" applyBorder="1" applyAlignment="1">
      <alignment horizontal="center" vertical="center" wrapText="1"/>
    </xf>
    <xf numFmtId="0" fontId="45" fillId="11" borderId="2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INICIO!A1"/><Relationship Id="rId6" Type="http://schemas.openxmlformats.org/officeDocument/2006/relationships/image" Target="../media/image4.png"/><Relationship Id="rId5" Type="http://schemas.openxmlformats.org/officeDocument/2006/relationships/image" Target="../media/image3.gif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1064</xdr:colOff>
      <xdr:row>2</xdr:row>
      <xdr:rowOff>0</xdr:rowOff>
    </xdr:from>
    <xdr:to>
      <xdr:col>55</xdr:col>
      <xdr:colOff>149073</xdr:colOff>
      <xdr:row>6</xdr:row>
      <xdr:rowOff>151366</xdr:rowOff>
    </xdr:to>
    <xdr:pic>
      <xdr:nvPicPr>
        <xdr:cNvPr id="2" name="1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FC724-C03F-442D-B6CB-AB612E3C6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70664" y="428625"/>
          <a:ext cx="896674" cy="9609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6968</xdr:rowOff>
    </xdr:from>
    <xdr:to>
      <xdr:col>78</xdr:col>
      <xdr:colOff>553</xdr:colOff>
      <xdr:row>0</xdr:row>
      <xdr:rowOff>118110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62429B36-28F1-4B85-82BA-D5019AF2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8"/>
          <a:ext cx="56899093" cy="116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65</xdr:col>
      <xdr:colOff>148051</xdr:colOff>
      <xdr:row>8</xdr:row>
      <xdr:rowOff>197922</xdr:rowOff>
    </xdr:from>
    <xdr:to>
      <xdr:col>67</xdr:col>
      <xdr:colOff>719551</xdr:colOff>
      <xdr:row>11</xdr:row>
      <xdr:rowOff>46874</xdr:rowOff>
    </xdr:to>
    <xdr:pic>
      <xdr:nvPicPr>
        <xdr:cNvPr id="4" name="Imagen 4" descr="http://uploadgerencie.com/medios/rango-aportes-fondo-solidaridad-pensional.gif">
          <a:extLst>
            <a:ext uri="{FF2B5EF4-FFF2-40B4-BE49-F238E27FC236}">
              <a16:creationId xmlns:a16="http://schemas.microsoft.com/office/drawing/2014/main" id="{1284E8C7-5D6F-4EB7-A878-36210B8B0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56951" y="1874322"/>
          <a:ext cx="2019300" cy="569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74221</xdr:colOff>
      <xdr:row>0</xdr:row>
      <xdr:rowOff>197922</xdr:rowOff>
    </xdr:from>
    <xdr:to>
      <xdr:col>4</xdr:col>
      <xdr:colOff>612300</xdr:colOff>
      <xdr:row>1</xdr:row>
      <xdr:rowOff>132384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2A33FB49-1314-4BAC-A6DA-B927553F7ED4}"/>
            </a:ext>
          </a:extLst>
        </xdr:cNvPr>
        <xdr:cNvSpPr txBox="1"/>
      </xdr:nvSpPr>
      <xdr:spPr>
        <a:xfrm>
          <a:off x="74221" y="197922"/>
          <a:ext cx="4100429" cy="19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rgbClr val="595959"/>
              </a:solidFill>
              <a:latin typeface="Century Gothic" panose="020B0502020202020204" pitchFamily="34" charset="0"/>
              <a:ea typeface="+mn-ea"/>
              <a:cs typeface="+mn-cs"/>
            </a:rPr>
            <a:t>Implementación: 14-07-2017     </a:t>
          </a:r>
          <a:r>
            <a:rPr lang="es-ES_tradnl" sz="1000" b="1">
              <a:solidFill>
                <a:srgbClr val="595959"/>
              </a:solidFill>
              <a:latin typeface="Century Gothic" panose="020B0502020202020204" pitchFamily="34" charset="0"/>
            </a:rPr>
            <a:t>Versión: 1</a:t>
          </a:r>
        </a:p>
      </xdr:txBody>
    </xdr:sp>
    <xdr:clientData/>
  </xdr:twoCellAnchor>
  <xdr:twoCellAnchor editAs="oneCell">
    <xdr:from>
      <xdr:col>48</xdr:col>
      <xdr:colOff>161925</xdr:colOff>
      <xdr:row>0</xdr:row>
      <xdr:rowOff>190500</xdr:rowOff>
    </xdr:from>
    <xdr:to>
      <xdr:col>51</xdr:col>
      <xdr:colOff>338809</xdr:colOff>
      <xdr:row>3</xdr:row>
      <xdr:rowOff>110420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369A7DB3-4E41-432F-B815-AC9968ED7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602325" y="190500"/>
          <a:ext cx="2733394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</xdr:col>
      <xdr:colOff>377896</xdr:colOff>
      <xdr:row>0</xdr:row>
      <xdr:rowOff>116857</xdr:rowOff>
    </xdr:to>
    <xdr:pic>
      <xdr:nvPicPr>
        <xdr:cNvPr id="12" name="Imagen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487643" cy="116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55</xdr:col>
      <xdr:colOff>118663</xdr:colOff>
      <xdr:row>0</xdr:row>
      <xdr:rowOff>116857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"/>
          <a:ext cx="41487643" cy="116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Enrique Villalba Espinosa" refreshedDate="43311.730773263887" createdVersion="6" refreshedVersion="6" minRefreshableVersion="3" recordCount="28" xr:uid="{3BCBE870-F37C-4B78-A564-5E18C1937043}">
  <cacheSource type="worksheet">
    <worksheetSource ref="A1:J29" sheet="Hoja1"/>
  </cacheSource>
  <cacheFields count="10">
    <cacheField name="Id Tercero" numFmtId="0">
      <sharedItems containsMixedTypes="1" containsNumber="1" containsInteger="1" minValue="39893304" maxValue="124962893"/>
    </cacheField>
    <cacheField name="Proveedor" numFmtId="0">
      <sharedItems count="25">
        <s v="JONAHTAN  NAVAS"/>
        <s v="NOHELIA  LARA"/>
        <s v="ANDREA GONZALEZ"/>
        <s v="TATIANA ESCAMILLA"/>
        <s v="MARIANNY CARVALLO"/>
        <s v="ELIECER LOPEZ"/>
        <s v="MARIELEN LOPEZ"/>
        <s v="MARY CARMEN CORTEZ"/>
        <s v="JUAN CAMILO TORO SIERRA"/>
        <s v="ANDRES RICO  BUSTAMANTE"/>
        <s v="JOSE ALEJANDRO ECHEVERRY JARAMILLO"/>
        <s v="CARLOS ANDRES ECHEVERRI J"/>
        <s v="SHER MALY ROBINSON BOURDETT"/>
        <s v="RICARDO SERRANO"/>
        <s v="YESSENIA KEREKES"/>
        <s v="ROGELIO KOWALESKI"/>
        <s v="TAREM MAYBETH MENDEZ CASTILLO"/>
        <s v="STEPHANIE PEREZ"/>
        <s v="ABDIEL AIZPURUA"/>
        <s v="STEPHANI ORTIZ"/>
        <s v="YUDELKIS TERAN"/>
        <s v="Karoline Fernandez"/>
        <s v="JAVIER VILLALBA"/>
        <s v="JAVIER ENRIQUE PEREZ MORALES"/>
        <s v="MARINA ESCOBAR"/>
      </sharedItems>
    </cacheField>
    <cacheField name="Factura" numFmtId="0">
      <sharedItems containsSemiMixedTypes="0" containsString="0" containsNumber="1" containsInteger="1" minValue="648" maxValue="681"/>
    </cacheField>
    <cacheField name="Fecha" numFmtId="14">
      <sharedItems containsSemiMixedTypes="0" containsNonDate="0" containsDate="1" containsString="0" minDate="2018-07-30T00:00:00" maxDate="2018-07-31T00:00:00"/>
    </cacheField>
    <cacheField name="Saldo" numFmtId="0">
      <sharedItems containsSemiMixedTypes="0" containsString="0" containsNumber="1" minValue="100" maxValue="993.06"/>
    </cacheField>
    <cacheField name="Valor Programado" numFmtId="0">
      <sharedItems containsSemiMixedTypes="0" containsString="0" containsNumber="1" minValue="100" maxValue="993.06"/>
    </cacheField>
    <cacheField name="Motivo" numFmtId="0">
      <sharedItems/>
    </cacheField>
    <cacheField name="Centrocostos" numFmtId="0">
      <sharedItems containsSemiMixedTypes="0" containsString="0" containsNumber="1" containsInteger="1" minValue="1" maxValue="1"/>
    </cacheField>
    <cacheField name="subcentro" numFmtId="0">
      <sharedItems containsSemiMixedTypes="0" containsString="0" containsNumber="1" containsInteger="1" minValue="0" maxValue="2"/>
    </cacheField>
    <cacheField name="Transaccion" numFmtId="0">
      <sharedItems containsSemiMixedTypes="0" containsString="0" containsNumber="1" containsInteger="1" minValue="112208" maxValue="1122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77909916"/>
    <x v="0"/>
    <n v="648"/>
    <d v="2018-07-30T00:00:00"/>
    <n v="306"/>
    <n v="306"/>
    <s v="NOMINA SEGUNDA QUINCENA DE JULI0 2018"/>
    <n v="1"/>
    <n v="0"/>
    <n v="112208"/>
  </r>
  <r>
    <n v="100077173"/>
    <x v="1"/>
    <n v="649"/>
    <d v="2018-07-30T00:00:00"/>
    <n v="326.56"/>
    <n v="326.56"/>
    <s v="NOMINA SEGUNDA QUINCENA DE JULI0 2018"/>
    <n v="1"/>
    <n v="0"/>
    <n v="112209"/>
  </r>
  <r>
    <n v="124962893"/>
    <x v="2"/>
    <n v="650"/>
    <d v="2018-07-30T00:00:00"/>
    <n v="375"/>
    <n v="375"/>
    <s v="NOMINA SEGUNDA QUINCENA DE JULI0 2018"/>
    <n v="1"/>
    <n v="0"/>
    <n v="112210"/>
  </r>
  <r>
    <s v="3-NT19192"/>
    <x v="3"/>
    <n v="652"/>
    <d v="2018-07-30T00:00:00"/>
    <n v="207.5"/>
    <n v="207.5"/>
    <s v="NOMINA SEGUNDA QUINCENA DE JULI0 2018"/>
    <n v="1"/>
    <n v="0"/>
    <n v="112212"/>
  </r>
  <r>
    <s v="3-NT19192"/>
    <x v="3"/>
    <n v="653"/>
    <d v="2018-07-30T00:00:00"/>
    <n v="290.64"/>
    <n v="290.64"/>
    <s v="NOMINA SEGUNDA QUINCENA DE JULI0 2018"/>
    <n v="1"/>
    <n v="2"/>
    <n v="112213"/>
  </r>
  <r>
    <n v="39893304"/>
    <x v="4"/>
    <n v="651"/>
    <d v="2018-07-30T00:00:00"/>
    <n v="333.75"/>
    <n v="333.75"/>
    <s v="NOMINA SEGUNDA QUINCENA DE JULI0 2018"/>
    <n v="1"/>
    <n v="0"/>
    <n v="112211"/>
  </r>
  <r>
    <s v="4-174-390"/>
    <x v="5"/>
    <n v="654"/>
    <d v="2018-07-30T00:00:00"/>
    <n v="311.49"/>
    <n v="311.49"/>
    <s v="NOMINA SEGUNDA QUINCENA DE JULI0 2018"/>
    <n v="1"/>
    <n v="1"/>
    <n v="112214"/>
  </r>
  <r>
    <n v="53385105"/>
    <x v="6"/>
    <n v="655"/>
    <d v="2018-07-30T00:00:00"/>
    <n v="605.46"/>
    <n v="605.46"/>
    <s v="NOMINA SEGUNDA QUINCENA DE JULI0 2018"/>
    <n v="1"/>
    <n v="1"/>
    <n v="112215"/>
  </r>
  <r>
    <n v="61921672"/>
    <x v="7"/>
    <n v="677"/>
    <d v="2018-07-30T00:00:00"/>
    <n v="350"/>
    <n v="350"/>
    <s v="NOMINA SEGUNDA QUINCENA DE JULI0 2018"/>
    <n v="1"/>
    <n v="1"/>
    <n v="112237"/>
  </r>
  <r>
    <n v="71763847"/>
    <x v="8"/>
    <n v="657"/>
    <d v="2018-07-30T00:00:00"/>
    <n v="988.45"/>
    <n v="988.45"/>
    <s v="NOMINA SEGUNDA QUINCENA DE JULI0 2018"/>
    <n v="1"/>
    <n v="2"/>
    <n v="112217"/>
  </r>
  <r>
    <n v="79687139"/>
    <x v="9"/>
    <n v="658"/>
    <d v="2018-07-30T00:00:00"/>
    <n v="750"/>
    <n v="750"/>
    <s v="NOMINA SEGUNDA QUINCENA DE JULI0 2018"/>
    <n v="1"/>
    <n v="2"/>
    <n v="112218"/>
  </r>
  <r>
    <s v="8-1007-293"/>
    <x v="10"/>
    <n v="659"/>
    <d v="2018-07-30T00:00:00"/>
    <n v="993.06"/>
    <n v="993.06"/>
    <s v="NOMINA SEGUNDA QUINCENA DE JULI0 2018"/>
    <n v="1"/>
    <n v="2"/>
    <n v="112219"/>
  </r>
  <r>
    <s v="8-1007-295"/>
    <x v="11"/>
    <n v="660"/>
    <d v="2018-07-30T00:00:00"/>
    <n v="988.45"/>
    <n v="988.45"/>
    <s v="NOMINA SEGUNDA QUINCENA DE JULI0 2018"/>
    <n v="1"/>
    <n v="1"/>
    <n v="112220"/>
  </r>
  <r>
    <s v="8-727-672"/>
    <x v="12"/>
    <n v="662"/>
    <d v="2018-07-30T00:00:00"/>
    <n v="376.8"/>
    <n v="376.8"/>
    <s v="NOMINA SEGUNDA QUINCENA DE JULI0 2018"/>
    <n v="1"/>
    <n v="2"/>
    <n v="112222"/>
  </r>
  <r>
    <s v="8-730-1688"/>
    <x v="13"/>
    <n v="663"/>
    <d v="2018-07-30T00:00:00"/>
    <n v="333.75"/>
    <n v="333.75"/>
    <s v="NOMINA SEGUNDA QUINCENA DE JULI0 2018"/>
    <n v="1"/>
    <n v="2"/>
    <n v="112223"/>
  </r>
  <r>
    <s v="8-793-724"/>
    <x v="14"/>
    <n v="664"/>
    <d v="2018-07-30T00:00:00"/>
    <n v="128.37"/>
    <n v="128.37"/>
    <s v="NOMINA SEGUNDA QUINCENA DE JULI0 2018"/>
    <n v="1"/>
    <n v="1"/>
    <n v="112224"/>
  </r>
  <r>
    <s v="8-824-1517"/>
    <x v="15"/>
    <n v="665"/>
    <d v="2018-07-30T00:00:00"/>
    <n v="433.46"/>
    <n v="433.46"/>
    <s v="NOMINA SEGUNDA QUINCENA DE JULI0 2018"/>
    <n v="1"/>
    <n v="1"/>
    <n v="112225"/>
  </r>
  <r>
    <s v="8-830-1669"/>
    <x v="16"/>
    <n v="667"/>
    <d v="2018-07-30T00:00:00"/>
    <n v="237.54"/>
    <n v="237.54"/>
    <s v="NOMINA SEGUNDA QUINCENA DE JULI0 2018"/>
    <n v="1"/>
    <n v="1"/>
    <n v="112227"/>
  </r>
  <r>
    <s v="8-840-821"/>
    <x v="17"/>
    <n v="668"/>
    <d v="2018-07-30T00:00:00"/>
    <n v="100"/>
    <n v="100"/>
    <s v="NOMINA SEGUNDA QUINCENA DE JULI0 2018"/>
    <n v="1"/>
    <n v="1"/>
    <n v="112228"/>
  </r>
  <r>
    <s v="8-840-821"/>
    <x v="17"/>
    <n v="669"/>
    <d v="2018-07-30T00:00:00"/>
    <n v="396.45"/>
    <n v="396.45"/>
    <s v="NOMINA SEGUNDA QUINCENA DE JULI0 2018"/>
    <n v="1"/>
    <n v="1"/>
    <n v="112229"/>
  </r>
  <r>
    <s v="8-859-856"/>
    <x v="18"/>
    <n v="670"/>
    <d v="2018-07-30T00:00:00"/>
    <n v="311.49"/>
    <n v="311.49"/>
    <s v="NOMINA SEGUNDA QUINCENA DE JULI0 2018"/>
    <n v="1"/>
    <n v="1"/>
    <n v="112230"/>
  </r>
  <r>
    <s v="8-888-157"/>
    <x v="19"/>
    <n v="661"/>
    <d v="2018-07-30T00:00:00"/>
    <n v="222.94"/>
    <n v="222.94"/>
    <s v="NOMINA SEGUNDA QUINCENA DE JULI0 2018"/>
    <n v="1"/>
    <n v="1"/>
    <n v="112221"/>
  </r>
  <r>
    <s v="8-912-2049"/>
    <x v="20"/>
    <n v="671"/>
    <d v="2018-07-30T00:00:00"/>
    <n v="251.2"/>
    <n v="251.2"/>
    <s v="NOMINA SEGUNDA QUINCENA DE JULI0 2018"/>
    <n v="1"/>
    <n v="1"/>
    <n v="112231"/>
  </r>
  <r>
    <s v="8-956-1829"/>
    <x v="21"/>
    <n v="674"/>
    <d v="2018-07-30T00:00:00"/>
    <n v="219.8"/>
    <n v="219.8"/>
    <s v="NOMINA SEGUNDA QUINCENA DE JULI0 2018"/>
    <n v="1"/>
    <n v="1"/>
    <n v="112234"/>
  </r>
  <r>
    <s v="AM885233"/>
    <x v="22"/>
    <n v="676"/>
    <d v="2018-07-30T00:00:00"/>
    <n v="333.46"/>
    <n v="333.46"/>
    <s v="NOMINA SEGUNDA QUINCENA DE JULI0 2018"/>
    <n v="1"/>
    <n v="1"/>
    <n v="112236"/>
  </r>
  <r>
    <s v="AM885233"/>
    <x v="22"/>
    <n v="679"/>
    <d v="2018-07-30T00:00:00"/>
    <n v="500"/>
    <n v="500"/>
    <s v="NOMINA SEGUNDA QUINCENA DE JULI0 2018"/>
    <n v="1"/>
    <n v="1"/>
    <n v="112239"/>
  </r>
  <r>
    <s v="AO196907"/>
    <x v="23"/>
    <n v="680"/>
    <d v="2018-07-30T00:00:00"/>
    <n v="475"/>
    <n v="475"/>
    <s v="NOMINA SEGUNDA QUINCENA DE JULI0 2018"/>
    <n v="1"/>
    <n v="1"/>
    <n v="112240"/>
  </r>
  <r>
    <s v="AP563291"/>
    <x v="24"/>
    <n v="681"/>
    <d v="2018-07-30T00:00:00"/>
    <n v="377.96"/>
    <n v="377.96"/>
    <s v="NOMINA SEGUNDA QUINCENA DE JULI0 2018"/>
    <n v="1"/>
    <n v="1"/>
    <n v="112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5700A-6C6F-4E48-B4AC-A5847270AAD1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10">
    <pivotField showAll="0"/>
    <pivotField axis="axisRow" showAll="0">
      <items count="26">
        <item x="18"/>
        <item x="2"/>
        <item x="9"/>
        <item x="11"/>
        <item x="5"/>
        <item x="23"/>
        <item x="22"/>
        <item x="0"/>
        <item x="10"/>
        <item x="8"/>
        <item x="21"/>
        <item x="4"/>
        <item x="6"/>
        <item x="24"/>
        <item x="7"/>
        <item x="1"/>
        <item x="13"/>
        <item x="15"/>
        <item x="12"/>
        <item x="19"/>
        <item x="17"/>
        <item x="16"/>
        <item x="3"/>
        <item x="14"/>
        <item x="20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Saldo" fld="4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49"/>
  <sheetViews>
    <sheetView topLeftCell="A4" workbookViewId="0">
      <selection activeCell="M21" sqref="M20:N21"/>
    </sheetView>
  </sheetViews>
  <sheetFormatPr baseColWidth="10" defaultColWidth="10.88671875" defaultRowHeight="13.2" outlineLevelCol="1" x14ac:dyDescent="0.3"/>
  <cols>
    <col min="1" max="1" width="7.88671875" style="44" customWidth="1"/>
    <col min="2" max="2" width="32.6640625" style="44" customWidth="1"/>
    <col min="3" max="3" width="12.88671875" style="44" customWidth="1"/>
    <col min="4" max="4" width="7.33203125" style="44" customWidth="1"/>
    <col min="5" max="5" width="14.88671875" style="44" customWidth="1"/>
    <col min="6" max="6" width="7.109375" style="44" customWidth="1"/>
    <col min="7" max="7" width="5.44140625" style="44" customWidth="1"/>
    <col min="8" max="8" width="6.44140625" style="44" customWidth="1"/>
    <col min="9" max="9" width="5.6640625" style="44" customWidth="1" outlineLevel="1"/>
    <col min="10" max="11" width="4.6640625" style="44" customWidth="1" outlineLevel="1"/>
    <col min="12" max="12" width="5.44140625" style="138" customWidth="1" outlineLevel="1"/>
    <col min="13" max="13" width="6.5546875" style="138" customWidth="1" outlineLevel="1"/>
    <col min="14" max="14" width="5.6640625" style="138" customWidth="1" outlineLevel="1"/>
    <col min="15" max="15" width="5.44140625" style="138" customWidth="1" outlineLevel="1"/>
    <col min="16" max="16" width="5.6640625" style="138" customWidth="1" outlineLevel="1"/>
    <col min="17" max="17" width="4.88671875" style="138" customWidth="1"/>
    <col min="18" max="19" width="4.6640625" style="138" customWidth="1"/>
    <col min="20" max="20" width="5.88671875" style="138" customWidth="1"/>
    <col min="21" max="22" width="6.109375" style="138" customWidth="1"/>
    <col min="23" max="23" width="6.6640625" style="138" customWidth="1"/>
    <col min="24" max="24" width="5.6640625" style="138" customWidth="1"/>
    <col min="25" max="25" width="5.109375" style="138" customWidth="1"/>
    <col min="26" max="26" width="9.44140625" style="138" customWidth="1"/>
    <col min="27" max="27" width="10" style="138" customWidth="1"/>
    <col min="28" max="28" width="9.33203125" style="138" customWidth="1"/>
    <col min="29" max="29" width="11.33203125" style="138" customWidth="1"/>
    <col min="30" max="30" width="10.5546875" style="138" customWidth="1"/>
    <col min="31" max="31" width="11.5546875" style="138" customWidth="1"/>
    <col min="32" max="32" width="7.44140625" style="138" customWidth="1"/>
    <col min="33" max="33" width="7.88671875" style="138" customWidth="1"/>
    <col min="34" max="34" width="13.109375" style="138" customWidth="1"/>
    <col min="35" max="35" width="10.44140625" style="138" customWidth="1"/>
    <col min="36" max="36" width="12.5546875" style="138" customWidth="1"/>
    <col min="37" max="37" width="11.6640625" style="138" customWidth="1"/>
    <col min="38" max="38" width="10.109375" style="138" customWidth="1"/>
    <col min="39" max="39" width="9" style="138" customWidth="1"/>
    <col min="40" max="40" width="10.109375" style="138" customWidth="1"/>
    <col min="41" max="41" width="15.6640625" style="138" customWidth="1"/>
    <col min="42" max="42" width="10" style="138" customWidth="1"/>
    <col min="43" max="43" width="12.109375" style="138" customWidth="1"/>
    <col min="44" max="44" width="8.5546875" style="138" customWidth="1"/>
    <col min="45" max="45" width="7.44140625" style="138" customWidth="1"/>
    <col min="46" max="46" width="8.6640625" style="138" customWidth="1"/>
    <col min="47" max="47" width="9.33203125" style="138" customWidth="1"/>
    <col min="48" max="48" width="8.5546875" style="138" customWidth="1"/>
    <col min="49" max="49" width="10.33203125" style="138" customWidth="1"/>
    <col min="50" max="50" width="18.44140625" style="42" customWidth="1"/>
    <col min="51" max="51" width="9.88671875" style="42" customWidth="1"/>
    <col min="52" max="54" width="18.44140625" style="42" customWidth="1"/>
    <col min="55" max="57" width="11.44140625" style="42" customWidth="1"/>
    <col min="58" max="58" width="16.109375" style="44" customWidth="1"/>
    <col min="59" max="59" width="11.88671875" style="44" bestFit="1" customWidth="1"/>
    <col min="60" max="60" width="20.44140625" style="44" bestFit="1" customWidth="1"/>
    <col min="61" max="61" width="18.44140625" style="44" bestFit="1" customWidth="1"/>
    <col min="62" max="67" width="10.88671875" style="44"/>
    <col min="68" max="68" width="45.44140625" style="44" bestFit="1" customWidth="1"/>
    <col min="69" max="69" width="10.88671875" style="45"/>
    <col min="70" max="70" width="12.33203125" style="45" bestFit="1" customWidth="1"/>
    <col min="71" max="72" width="14.44140625" style="45" bestFit="1" customWidth="1"/>
    <col min="73" max="77" width="10.88671875" style="45"/>
    <col min="78" max="78" width="18" style="45" bestFit="1" customWidth="1"/>
    <col min="79" max="79" width="14" style="45" bestFit="1" customWidth="1"/>
    <col min="80" max="290" width="10.88671875" style="45"/>
    <col min="291" max="16384" width="10.88671875" style="44"/>
  </cols>
  <sheetData>
    <row r="1" spans="1:290" s="39" customFormat="1" ht="20.25" customHeight="1" x14ac:dyDescent="0.3">
      <c r="A1" s="281" t="s">
        <v>118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  <c r="AX1" s="281"/>
      <c r="AY1" s="281"/>
      <c r="AZ1" s="281"/>
      <c r="BA1" s="37"/>
      <c r="BB1" s="37"/>
      <c r="BC1" s="38"/>
      <c r="BD1" s="38"/>
      <c r="BE1" s="38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</row>
    <row r="2" spans="1:290" s="39" customFormat="1" ht="13.5" customHeight="1" x14ac:dyDescent="0.2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37"/>
      <c r="BB2" s="37"/>
      <c r="BC2" s="38"/>
      <c r="BD2" s="38"/>
      <c r="BE2" s="38"/>
      <c r="BF2" s="41"/>
      <c r="BG2" s="41"/>
      <c r="BH2" s="41"/>
      <c r="BI2" s="41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</row>
    <row r="3" spans="1:290" ht="18" customHeight="1" x14ac:dyDescent="0.2">
      <c r="A3" s="281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1"/>
      <c r="AR3" s="281"/>
      <c r="AS3" s="281"/>
      <c r="AT3" s="281"/>
      <c r="AU3" s="281"/>
      <c r="AV3" s="281"/>
      <c r="AW3" s="281"/>
      <c r="AX3" s="281"/>
      <c r="AY3" s="281"/>
      <c r="AZ3" s="281"/>
      <c r="BA3" s="37"/>
      <c r="BB3" s="37"/>
      <c r="BF3" s="41"/>
      <c r="BG3" s="43"/>
      <c r="BH3" s="43"/>
      <c r="BI3" s="43"/>
    </row>
    <row r="4" spans="1:290" ht="15" customHeight="1" x14ac:dyDescent="0.2">
      <c r="A4" s="281"/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81"/>
      <c r="AW4" s="281"/>
      <c r="AX4" s="281"/>
      <c r="AY4" s="281"/>
      <c r="AZ4" s="281"/>
      <c r="BA4" s="37"/>
      <c r="BB4" s="37"/>
      <c r="BF4" s="41"/>
      <c r="BG4" s="43"/>
      <c r="BH4" s="43"/>
      <c r="BI4" s="41"/>
    </row>
    <row r="5" spans="1:290" ht="9" customHeight="1" thickBot="1" x14ac:dyDescent="0.25">
      <c r="A5" s="281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  <c r="AX5" s="281"/>
      <c r="AY5" s="281"/>
      <c r="AZ5" s="281"/>
      <c r="BA5" s="37"/>
      <c r="BB5" s="37"/>
      <c r="BF5" s="41"/>
      <c r="BG5" s="43"/>
      <c r="BH5" s="43"/>
      <c r="BI5" s="41"/>
    </row>
    <row r="6" spans="1:290" s="58" customFormat="1" ht="21.75" customHeight="1" thickBot="1" x14ac:dyDescent="0.35">
      <c r="A6" s="46" t="s">
        <v>119</v>
      </c>
      <c r="B6" s="282"/>
      <c r="C6" s="282"/>
      <c r="D6" s="47" t="s">
        <v>120</v>
      </c>
      <c r="E6" s="48">
        <v>43296</v>
      </c>
      <c r="F6" s="283" t="s">
        <v>121</v>
      </c>
      <c r="G6" s="284"/>
      <c r="H6" s="49"/>
      <c r="I6" s="47" t="s">
        <v>122</v>
      </c>
      <c r="J6" s="285">
        <v>2018</v>
      </c>
      <c r="K6" s="286"/>
      <c r="L6" s="287"/>
      <c r="M6" s="283" t="s">
        <v>123</v>
      </c>
      <c r="N6" s="288"/>
      <c r="O6" s="289" t="s">
        <v>124</v>
      </c>
      <c r="P6" s="290"/>
      <c r="Q6" s="29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1"/>
      <c r="AX6" s="52"/>
      <c r="AY6" s="53"/>
      <c r="AZ6" s="53"/>
      <c r="BA6" s="54"/>
      <c r="BB6" s="55"/>
      <c r="BC6" s="55"/>
      <c r="BD6" s="55"/>
      <c r="BE6" s="56"/>
      <c r="BF6" s="57"/>
      <c r="BG6" s="57"/>
      <c r="BH6" s="57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/>
      <c r="IW6" s="59"/>
      <c r="IX6" s="59"/>
      <c r="IY6" s="59"/>
      <c r="IZ6" s="59"/>
      <c r="JA6" s="59"/>
      <c r="JB6" s="59"/>
      <c r="JC6" s="59"/>
      <c r="JD6" s="59"/>
      <c r="JE6" s="59"/>
      <c r="JF6" s="59"/>
      <c r="JG6" s="59"/>
      <c r="JH6" s="59"/>
      <c r="JI6" s="59"/>
      <c r="JJ6" s="59"/>
      <c r="JK6" s="59"/>
      <c r="JL6" s="59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9"/>
      <c r="KA6" s="59"/>
      <c r="KB6" s="59"/>
      <c r="KC6" s="59"/>
      <c r="KD6" s="59"/>
    </row>
    <row r="7" spans="1:290" s="62" customFormat="1" ht="13.5" customHeight="1" x14ac:dyDescent="0.3">
      <c r="A7" s="273"/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5"/>
      <c r="AS7" s="275"/>
      <c r="AT7" s="275"/>
      <c r="AU7" s="275"/>
      <c r="AV7" s="274"/>
      <c r="AW7" s="276"/>
      <c r="AX7" s="52"/>
      <c r="AY7" s="60"/>
      <c r="AZ7" s="60"/>
      <c r="BA7" s="52"/>
      <c r="BB7" s="52"/>
      <c r="BC7" s="52"/>
      <c r="BD7" s="52"/>
      <c r="BE7" s="61"/>
      <c r="BF7" s="61"/>
      <c r="BG7" s="61"/>
      <c r="BH7" s="61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  <c r="IW7" s="63"/>
      <c r="IX7" s="63"/>
      <c r="IY7" s="63"/>
      <c r="IZ7" s="63"/>
      <c r="JA7" s="63"/>
      <c r="JB7" s="63"/>
      <c r="JC7" s="63"/>
      <c r="JD7" s="63"/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</row>
    <row r="8" spans="1:290" ht="21" customHeight="1" x14ac:dyDescent="0.2">
      <c r="A8" s="277" t="s">
        <v>125</v>
      </c>
      <c r="B8" s="277" t="s">
        <v>1</v>
      </c>
      <c r="C8" s="277" t="s">
        <v>126</v>
      </c>
      <c r="D8" s="277" t="s">
        <v>127</v>
      </c>
      <c r="E8" s="277" t="s">
        <v>128</v>
      </c>
      <c r="F8" s="269"/>
      <c r="G8" s="269">
        <v>26</v>
      </c>
      <c r="H8" s="269">
        <v>27</v>
      </c>
      <c r="I8" s="269">
        <v>28</v>
      </c>
      <c r="J8" s="279">
        <v>29</v>
      </c>
      <c r="K8" s="269">
        <v>30</v>
      </c>
      <c r="L8" s="269">
        <v>31</v>
      </c>
      <c r="M8" s="279">
        <v>15</v>
      </c>
      <c r="N8" s="269">
        <v>16</v>
      </c>
      <c r="O8" s="269">
        <v>17</v>
      </c>
      <c r="P8" s="269">
        <v>18</v>
      </c>
      <c r="Q8" s="261">
        <v>19</v>
      </c>
      <c r="R8" s="261">
        <v>20</v>
      </c>
      <c r="S8" s="271">
        <v>21</v>
      </c>
      <c r="T8" s="258">
        <v>22</v>
      </c>
      <c r="U8" s="261">
        <v>23</v>
      </c>
      <c r="V8" s="261">
        <v>24</v>
      </c>
      <c r="W8" s="262">
        <v>25</v>
      </c>
      <c r="X8" s="264" t="s">
        <v>129</v>
      </c>
      <c r="Y8" s="264" t="s">
        <v>130</v>
      </c>
      <c r="Z8" s="266" t="s">
        <v>131</v>
      </c>
      <c r="AA8" s="266" t="s">
        <v>132</v>
      </c>
      <c r="AB8" s="266" t="s">
        <v>133</v>
      </c>
      <c r="AC8" s="264" t="s">
        <v>134</v>
      </c>
      <c r="AD8" s="264" t="s">
        <v>135</v>
      </c>
      <c r="AE8" s="267" t="s">
        <v>136</v>
      </c>
      <c r="AF8" s="64" t="s">
        <v>137</v>
      </c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260" t="s">
        <v>138</v>
      </c>
      <c r="AS8" s="260"/>
      <c r="AT8" s="260" t="s">
        <v>139</v>
      </c>
      <c r="AU8" s="260"/>
      <c r="AV8" s="252" t="s">
        <v>140</v>
      </c>
      <c r="AW8" s="254" t="s">
        <v>141</v>
      </c>
      <c r="AX8" s="256" t="s">
        <v>142</v>
      </c>
      <c r="AY8" s="66"/>
      <c r="AZ8" s="66"/>
      <c r="BA8" s="67"/>
      <c r="BB8" s="68"/>
      <c r="BC8" s="251" t="s">
        <v>143</v>
      </c>
      <c r="BD8" s="251" t="s">
        <v>144</v>
      </c>
      <c r="BE8" s="251" t="s">
        <v>145</v>
      </c>
      <c r="BF8" s="245" t="s">
        <v>146</v>
      </c>
      <c r="BG8" s="251" t="s">
        <v>147</v>
      </c>
      <c r="BH8" s="251" t="s">
        <v>148</v>
      </c>
      <c r="BI8" s="245" t="s">
        <v>149</v>
      </c>
      <c r="BJ8" s="251" t="s">
        <v>150</v>
      </c>
      <c r="BK8" s="251" t="s">
        <v>151</v>
      </c>
      <c r="BL8" s="245" t="s">
        <v>152</v>
      </c>
      <c r="BM8" s="41"/>
      <c r="BN8" s="41"/>
      <c r="BO8" s="41"/>
      <c r="BP8" s="41"/>
      <c r="BQ8" s="69"/>
      <c r="BR8" s="69"/>
      <c r="BS8" s="69"/>
      <c r="BT8" s="69"/>
      <c r="BU8" s="69"/>
    </row>
    <row r="9" spans="1:290" s="78" customFormat="1" ht="30" customHeight="1" x14ac:dyDescent="0.2">
      <c r="A9" s="278"/>
      <c r="B9" s="278"/>
      <c r="C9" s="278"/>
      <c r="D9" s="278"/>
      <c r="E9" s="278"/>
      <c r="F9" s="270"/>
      <c r="G9" s="270"/>
      <c r="H9" s="270"/>
      <c r="I9" s="270"/>
      <c r="J9" s="280"/>
      <c r="K9" s="270"/>
      <c r="L9" s="270"/>
      <c r="M9" s="280"/>
      <c r="N9" s="270"/>
      <c r="O9" s="270"/>
      <c r="P9" s="270"/>
      <c r="Q9" s="262"/>
      <c r="R9" s="262"/>
      <c r="S9" s="272"/>
      <c r="T9" s="259"/>
      <c r="U9" s="262"/>
      <c r="V9" s="262"/>
      <c r="W9" s="263"/>
      <c r="X9" s="265"/>
      <c r="Y9" s="265"/>
      <c r="Z9" s="264"/>
      <c r="AA9" s="264"/>
      <c r="AB9" s="264"/>
      <c r="AC9" s="265"/>
      <c r="AD9" s="265"/>
      <c r="AE9" s="268"/>
      <c r="AF9" s="70" t="s">
        <v>153</v>
      </c>
      <c r="AG9" s="70" t="s">
        <v>154</v>
      </c>
      <c r="AH9" s="70" t="s">
        <v>155</v>
      </c>
      <c r="AI9" s="70" t="s">
        <v>156</v>
      </c>
      <c r="AJ9" s="70" t="s">
        <v>157</v>
      </c>
      <c r="AK9" s="70" t="s">
        <v>158</v>
      </c>
      <c r="AL9" s="70" t="s">
        <v>159</v>
      </c>
      <c r="AM9" s="70"/>
      <c r="AN9" s="70" t="s">
        <v>160</v>
      </c>
      <c r="AO9" s="70" t="s">
        <v>161</v>
      </c>
      <c r="AP9" s="70" t="s">
        <v>162</v>
      </c>
      <c r="AQ9" s="70" t="s">
        <v>163</v>
      </c>
      <c r="AR9" s="71" t="s">
        <v>164</v>
      </c>
      <c r="AS9" s="71" t="s">
        <v>165</v>
      </c>
      <c r="AT9" s="71" t="s">
        <v>166</v>
      </c>
      <c r="AU9" s="71" t="s">
        <v>167</v>
      </c>
      <c r="AV9" s="253"/>
      <c r="AW9" s="255"/>
      <c r="AX9" s="257"/>
      <c r="AY9" s="72" t="s">
        <v>168</v>
      </c>
      <c r="AZ9" s="66" t="s">
        <v>0</v>
      </c>
      <c r="BA9" s="67"/>
      <c r="BB9" s="73" t="s">
        <v>169</v>
      </c>
      <c r="BC9" s="246"/>
      <c r="BD9" s="246"/>
      <c r="BE9" s="246"/>
      <c r="BF9" s="246"/>
      <c r="BG9" s="246"/>
      <c r="BH9" s="246"/>
      <c r="BI9" s="246"/>
      <c r="BJ9" s="246"/>
      <c r="BK9" s="246"/>
      <c r="BL9" s="246"/>
      <c r="BM9" s="74"/>
      <c r="BN9" s="74"/>
      <c r="BO9" s="74"/>
      <c r="BP9" s="74"/>
      <c r="BQ9" s="75"/>
      <c r="BR9" s="75"/>
      <c r="BS9" s="75"/>
      <c r="BT9" s="76">
        <f>+BG3</f>
        <v>0</v>
      </c>
      <c r="BU9" s="75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7"/>
      <c r="IV9" s="77"/>
      <c r="IW9" s="77"/>
      <c r="IX9" s="77"/>
      <c r="IY9" s="77"/>
      <c r="IZ9" s="77"/>
      <c r="JA9" s="77"/>
      <c r="JB9" s="77"/>
      <c r="JC9" s="77"/>
      <c r="JD9" s="77"/>
      <c r="JE9" s="77"/>
      <c r="JF9" s="77"/>
      <c r="JG9" s="77"/>
      <c r="JH9" s="77"/>
      <c r="JI9" s="77"/>
      <c r="JJ9" s="77"/>
      <c r="JK9" s="77"/>
      <c r="JL9" s="77"/>
      <c r="JM9" s="77"/>
      <c r="JN9" s="77"/>
      <c r="JO9" s="77"/>
      <c r="JP9" s="77"/>
      <c r="JQ9" s="77"/>
      <c r="JR9" s="77"/>
      <c r="JS9" s="77"/>
      <c r="JT9" s="77"/>
      <c r="JU9" s="77"/>
      <c r="JV9" s="77"/>
      <c r="JW9" s="77"/>
      <c r="JX9" s="77"/>
      <c r="JY9" s="77"/>
      <c r="JZ9" s="77"/>
      <c r="KA9" s="77"/>
      <c r="KB9" s="77"/>
      <c r="KC9" s="77"/>
      <c r="KD9" s="77"/>
    </row>
    <row r="10" spans="1:290" s="101" customFormat="1" ht="15" customHeight="1" x14ac:dyDescent="0.25">
      <c r="A10" s="86">
        <v>6</v>
      </c>
      <c r="B10" s="175" t="s">
        <v>204</v>
      </c>
      <c r="C10" s="176" t="s">
        <v>205</v>
      </c>
      <c r="D10" s="36" t="s">
        <v>38</v>
      </c>
      <c r="E10" s="177" t="s">
        <v>38</v>
      </c>
      <c r="F10" s="80"/>
      <c r="G10" s="80">
        <v>0</v>
      </c>
      <c r="H10" s="80">
        <v>0</v>
      </c>
      <c r="I10" s="81">
        <v>0</v>
      </c>
      <c r="J10" s="168">
        <v>0</v>
      </c>
      <c r="K10" s="80">
        <v>0</v>
      </c>
      <c r="L10" s="80">
        <v>0</v>
      </c>
      <c r="M10" s="168">
        <v>0</v>
      </c>
      <c r="N10" s="178">
        <v>5</v>
      </c>
      <c r="O10" s="80">
        <v>5</v>
      </c>
      <c r="P10" s="81">
        <v>5</v>
      </c>
      <c r="Q10" s="84">
        <v>5</v>
      </c>
      <c r="R10" s="83">
        <v>5</v>
      </c>
      <c r="S10" s="83">
        <v>5</v>
      </c>
      <c r="T10" s="179">
        <v>0</v>
      </c>
      <c r="U10" s="178">
        <v>5</v>
      </c>
      <c r="V10" s="80">
        <v>5</v>
      </c>
      <c r="W10" s="88">
        <v>5</v>
      </c>
      <c r="X10" s="180">
        <f>SUM(G10:W10)-Y10</f>
        <v>45</v>
      </c>
      <c r="Y10" s="180">
        <f>+J10+M10+T10</f>
        <v>0</v>
      </c>
      <c r="Z10" s="89">
        <v>3.14</v>
      </c>
      <c r="AA10" s="89">
        <v>4.71</v>
      </c>
      <c r="AB10" s="89"/>
      <c r="AC10" s="89">
        <f t="shared" ref="AC10:AD11" si="0">+X10*Z10</f>
        <v>141.30000000000001</v>
      </c>
      <c r="AD10" s="89">
        <f t="shared" si="0"/>
        <v>0</v>
      </c>
      <c r="AE10" s="181">
        <f t="shared" ref="AE10:AE11" si="1">AC10+AD10</f>
        <v>141.30000000000001</v>
      </c>
      <c r="AF10" s="90"/>
      <c r="AG10" s="90"/>
      <c r="AH10" s="90"/>
      <c r="AI10" s="90"/>
      <c r="AJ10" s="91"/>
      <c r="AK10" s="91"/>
      <c r="AL10" s="91"/>
      <c r="AM10" s="91"/>
      <c r="AN10" s="91"/>
      <c r="AO10" s="91"/>
      <c r="AP10" s="91"/>
      <c r="AQ10" s="91"/>
      <c r="AR10" s="92">
        <f t="shared" ref="AR10:AR17" si="2">AE10*9.75%</f>
        <v>13.776750000000002</v>
      </c>
      <c r="AS10" s="92">
        <f t="shared" ref="AS10:AS17" si="3">AE10*1.25%</f>
        <v>1.7662500000000003</v>
      </c>
      <c r="AT10" s="91"/>
      <c r="AU10" s="91"/>
      <c r="AV10" s="93">
        <f t="shared" ref="AV10:AV19" si="4">AR10+AS10+AT10+AU10</f>
        <v>15.543000000000003</v>
      </c>
      <c r="AW10" s="94">
        <f t="shared" ref="AW10:AW18" si="5">AE10-AV10</f>
        <v>125.75700000000001</v>
      </c>
      <c r="AX10" s="95"/>
      <c r="AY10" s="95" t="s">
        <v>5</v>
      </c>
      <c r="AZ10" s="182" t="s">
        <v>171</v>
      </c>
      <c r="BA10" s="96"/>
      <c r="BB10" s="97"/>
      <c r="BC10" s="98"/>
      <c r="BD10" s="98"/>
      <c r="BE10" s="98"/>
      <c r="BF10" s="98"/>
      <c r="BG10" s="98"/>
      <c r="BH10" s="98"/>
      <c r="BI10" s="98"/>
      <c r="BJ10" s="99"/>
      <c r="BK10" s="99"/>
      <c r="BL10" s="98"/>
      <c r="BM10" s="100"/>
      <c r="BN10" s="100"/>
      <c r="BO10" s="100"/>
      <c r="BP10" s="100"/>
      <c r="BQ10" s="69"/>
      <c r="BR10" s="69"/>
      <c r="BS10" s="69"/>
      <c r="BT10" s="69"/>
      <c r="BU10" s="69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  <c r="ET10" s="85"/>
      <c r="EU10" s="85"/>
      <c r="EV10" s="85"/>
      <c r="EW10" s="85"/>
      <c r="EX10" s="85"/>
      <c r="EY10" s="85"/>
      <c r="EZ10" s="85"/>
      <c r="FA10" s="85"/>
      <c r="FB10" s="85"/>
      <c r="FC10" s="85"/>
      <c r="FD10" s="85"/>
      <c r="FE10" s="85"/>
      <c r="FF10" s="85"/>
      <c r="FG10" s="85"/>
      <c r="FH10" s="85"/>
      <c r="FI10" s="85"/>
      <c r="FJ10" s="85"/>
      <c r="FK10" s="85"/>
      <c r="FL10" s="85"/>
      <c r="FM10" s="85"/>
      <c r="FN10" s="85"/>
      <c r="FO10" s="85"/>
      <c r="FP10" s="85"/>
      <c r="FQ10" s="85"/>
      <c r="FR10" s="85"/>
      <c r="FS10" s="85"/>
      <c r="FT10" s="85"/>
      <c r="FU10" s="85"/>
      <c r="FV10" s="85"/>
      <c r="FW10" s="85"/>
      <c r="FX10" s="85"/>
      <c r="FY10" s="85"/>
      <c r="FZ10" s="85"/>
      <c r="GA10" s="85"/>
      <c r="GB10" s="85"/>
      <c r="GC10" s="85"/>
      <c r="GD10" s="85"/>
      <c r="GE10" s="85"/>
      <c r="GF10" s="85"/>
      <c r="GG10" s="85"/>
      <c r="GH10" s="85"/>
      <c r="GI10" s="85"/>
      <c r="GJ10" s="85"/>
      <c r="GK10" s="85"/>
      <c r="GL10" s="85"/>
      <c r="GM10" s="85"/>
      <c r="GN10" s="85"/>
      <c r="GO10" s="85"/>
      <c r="GP10" s="85"/>
      <c r="GQ10" s="85"/>
      <c r="GR10" s="85"/>
      <c r="GS10" s="85"/>
      <c r="GT10" s="85"/>
      <c r="GU10" s="85"/>
      <c r="GV10" s="85"/>
      <c r="GW10" s="85"/>
      <c r="GX10" s="85"/>
      <c r="GY10" s="85"/>
      <c r="GZ10" s="85"/>
      <c r="HA10" s="85"/>
      <c r="HB10" s="85"/>
      <c r="HC10" s="85"/>
      <c r="HD10" s="85"/>
      <c r="HE10" s="85"/>
      <c r="HF10" s="85"/>
      <c r="HG10" s="85"/>
      <c r="HH10" s="85"/>
      <c r="HI10" s="85"/>
      <c r="HJ10" s="85"/>
      <c r="HK10" s="85"/>
      <c r="HL10" s="85"/>
      <c r="HM10" s="85"/>
      <c r="HN10" s="85"/>
      <c r="HO10" s="85"/>
      <c r="HP10" s="85"/>
      <c r="HQ10" s="85"/>
      <c r="HR10" s="85"/>
      <c r="HS10" s="85"/>
      <c r="HT10" s="85"/>
      <c r="HU10" s="85"/>
      <c r="HV10" s="85"/>
      <c r="HW10" s="85"/>
      <c r="HX10" s="85"/>
      <c r="HY10" s="85"/>
      <c r="HZ10" s="85"/>
      <c r="IA10" s="85"/>
      <c r="IB10" s="85"/>
      <c r="IC10" s="85"/>
      <c r="ID10" s="85"/>
      <c r="IE10" s="85"/>
      <c r="IF10" s="85"/>
      <c r="IG10" s="85"/>
      <c r="IH10" s="85"/>
      <c r="II10" s="85"/>
      <c r="IJ10" s="85"/>
      <c r="IK10" s="85"/>
      <c r="IL10" s="85"/>
      <c r="IM10" s="85"/>
      <c r="IN10" s="85"/>
      <c r="IO10" s="85"/>
      <c r="IP10" s="85"/>
      <c r="IQ10" s="85"/>
      <c r="IR10" s="85"/>
      <c r="IS10" s="85"/>
      <c r="IT10" s="85"/>
      <c r="IU10" s="85"/>
      <c r="IV10" s="85"/>
      <c r="IW10" s="85"/>
      <c r="IX10" s="85"/>
      <c r="IY10" s="85"/>
      <c r="IZ10" s="85"/>
      <c r="JA10" s="85"/>
      <c r="JB10" s="85"/>
      <c r="JC10" s="85"/>
      <c r="JD10" s="85"/>
      <c r="JE10" s="85"/>
      <c r="JF10" s="85"/>
      <c r="JG10" s="85"/>
      <c r="JH10" s="85"/>
      <c r="JI10" s="85"/>
      <c r="JJ10" s="85"/>
      <c r="JK10" s="85"/>
      <c r="JL10" s="85"/>
      <c r="JM10" s="85"/>
      <c r="JN10" s="85"/>
      <c r="JO10" s="85"/>
      <c r="JP10" s="85"/>
      <c r="JQ10" s="85"/>
      <c r="JR10" s="85"/>
      <c r="JS10" s="85"/>
      <c r="JT10" s="85"/>
      <c r="JU10" s="85"/>
      <c r="JV10" s="85"/>
      <c r="JW10" s="85"/>
      <c r="JX10" s="85"/>
      <c r="JY10" s="85"/>
      <c r="JZ10" s="85"/>
      <c r="KA10" s="85"/>
      <c r="KB10" s="85"/>
      <c r="KC10" s="85"/>
      <c r="KD10" s="85"/>
    </row>
    <row r="11" spans="1:290" s="101" customFormat="1" ht="15" customHeight="1" x14ac:dyDescent="0.25">
      <c r="A11" s="79">
        <v>7</v>
      </c>
      <c r="B11" s="175" t="s">
        <v>227</v>
      </c>
      <c r="C11" s="176" t="s">
        <v>228</v>
      </c>
      <c r="D11" s="36" t="s">
        <v>38</v>
      </c>
      <c r="E11" s="177" t="s">
        <v>38</v>
      </c>
      <c r="F11" s="80"/>
      <c r="G11" s="80">
        <v>6</v>
      </c>
      <c r="H11" s="80">
        <v>5</v>
      </c>
      <c r="I11" s="80">
        <v>5</v>
      </c>
      <c r="J11" s="80">
        <v>5</v>
      </c>
      <c r="K11" s="80">
        <v>5</v>
      </c>
      <c r="L11" s="80">
        <v>5</v>
      </c>
      <c r="M11" s="168">
        <v>0</v>
      </c>
      <c r="N11" s="178">
        <v>0</v>
      </c>
      <c r="O11" s="80">
        <v>0</v>
      </c>
      <c r="P11" s="80">
        <v>6</v>
      </c>
      <c r="Q11" s="80">
        <v>6</v>
      </c>
      <c r="R11" s="80">
        <v>6</v>
      </c>
      <c r="S11" s="80">
        <v>5</v>
      </c>
      <c r="T11" s="179">
        <v>5</v>
      </c>
      <c r="U11" s="178">
        <v>0</v>
      </c>
      <c r="V11" s="80">
        <v>5</v>
      </c>
      <c r="W11" s="88">
        <v>2</v>
      </c>
      <c r="X11" s="180">
        <f t="shared" ref="X11:X22" si="6">SUM(G11:W11)-Y11</f>
        <v>56</v>
      </c>
      <c r="Y11" s="180">
        <f t="shared" ref="Y11:Y22" si="7">+J11+M11+T11</f>
        <v>10</v>
      </c>
      <c r="Z11" s="89">
        <v>3.14</v>
      </c>
      <c r="AA11" s="89">
        <v>4.71</v>
      </c>
      <c r="AB11" s="89"/>
      <c r="AC11" s="89">
        <f t="shared" si="0"/>
        <v>175.84</v>
      </c>
      <c r="AD11" s="89">
        <f t="shared" si="0"/>
        <v>47.1</v>
      </c>
      <c r="AE11" s="181">
        <f t="shared" si="1"/>
        <v>222.94</v>
      </c>
      <c r="AF11" s="90"/>
      <c r="AG11" s="90"/>
      <c r="AH11" s="90"/>
      <c r="AI11" s="90"/>
      <c r="AJ11" s="91"/>
      <c r="AK11" s="91"/>
      <c r="AL11" s="91"/>
      <c r="AM11" s="91"/>
      <c r="AN11" s="91"/>
      <c r="AO11" s="91"/>
      <c r="AP11" s="91"/>
      <c r="AQ11" s="91"/>
      <c r="AR11" s="92">
        <v>0</v>
      </c>
      <c r="AS11" s="92">
        <v>0</v>
      </c>
      <c r="AT11" s="91"/>
      <c r="AU11" s="91"/>
      <c r="AV11" s="93">
        <f t="shared" si="4"/>
        <v>0</v>
      </c>
      <c r="AW11" s="94">
        <f t="shared" si="5"/>
        <v>222.94</v>
      </c>
      <c r="AX11" s="95"/>
      <c r="AY11" s="95" t="s">
        <v>5</v>
      </c>
      <c r="AZ11" s="182" t="s">
        <v>171</v>
      </c>
      <c r="BA11" s="96"/>
      <c r="BB11" s="97"/>
      <c r="BC11" s="98"/>
      <c r="BD11" s="98"/>
      <c r="BE11" s="98"/>
      <c r="BF11" s="98"/>
      <c r="BG11" s="98"/>
      <c r="BH11" s="98"/>
      <c r="BI11" s="98"/>
      <c r="BJ11" s="99"/>
      <c r="BK11" s="99"/>
      <c r="BL11" s="98"/>
      <c r="BM11" s="100"/>
      <c r="BN11" s="100"/>
      <c r="BO11" s="100"/>
      <c r="BP11" s="100"/>
      <c r="BQ11" s="69"/>
      <c r="BR11" s="69"/>
      <c r="BS11" s="69"/>
      <c r="BT11" s="69"/>
      <c r="BU11" s="69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FX11" s="85"/>
      <c r="FY11" s="85"/>
      <c r="FZ11" s="85"/>
      <c r="GA11" s="85"/>
      <c r="GB11" s="85"/>
      <c r="GC11" s="85"/>
      <c r="GD11" s="85"/>
      <c r="GE11" s="85"/>
      <c r="GF11" s="85"/>
      <c r="GG11" s="85"/>
      <c r="GH11" s="85"/>
      <c r="GI11" s="85"/>
      <c r="GJ11" s="85"/>
      <c r="GK11" s="85"/>
      <c r="GL11" s="85"/>
      <c r="GM11" s="85"/>
      <c r="GN11" s="85"/>
      <c r="GO11" s="85"/>
      <c r="GP11" s="85"/>
      <c r="GQ11" s="85"/>
      <c r="GR11" s="85"/>
      <c r="GS11" s="85"/>
      <c r="GT11" s="85"/>
      <c r="GU11" s="85"/>
      <c r="GV11" s="85"/>
      <c r="GW11" s="85"/>
      <c r="GX11" s="85"/>
      <c r="GY11" s="85"/>
      <c r="GZ11" s="85"/>
      <c r="HA11" s="85"/>
      <c r="HB11" s="85"/>
      <c r="HC11" s="85"/>
      <c r="HD11" s="85"/>
      <c r="HE11" s="85"/>
      <c r="HF11" s="85"/>
      <c r="HG11" s="85"/>
      <c r="HH11" s="85"/>
      <c r="HI11" s="85"/>
      <c r="HJ11" s="85"/>
      <c r="HK11" s="85"/>
      <c r="HL11" s="85"/>
      <c r="HM11" s="85"/>
      <c r="HN11" s="85"/>
      <c r="HO11" s="85"/>
      <c r="HP11" s="85"/>
      <c r="HQ11" s="85"/>
      <c r="HR11" s="85"/>
      <c r="HS11" s="85"/>
      <c r="HT11" s="85"/>
      <c r="HU11" s="85"/>
      <c r="HV11" s="85"/>
      <c r="HW11" s="85"/>
      <c r="HX11" s="85"/>
      <c r="HY11" s="85"/>
      <c r="HZ11" s="85"/>
      <c r="IA11" s="85"/>
      <c r="IB11" s="85"/>
      <c r="IC11" s="85"/>
      <c r="ID11" s="85"/>
      <c r="IE11" s="85"/>
      <c r="IF11" s="85"/>
      <c r="IG11" s="85"/>
      <c r="IH11" s="85"/>
      <c r="II11" s="85"/>
      <c r="IJ11" s="85"/>
      <c r="IK11" s="85"/>
      <c r="IL11" s="85"/>
      <c r="IM11" s="85"/>
      <c r="IN11" s="85"/>
      <c r="IO11" s="85"/>
      <c r="IP11" s="85"/>
      <c r="IQ11" s="85"/>
      <c r="IR11" s="85"/>
      <c r="IS11" s="85"/>
      <c r="IT11" s="85"/>
      <c r="IU11" s="85"/>
      <c r="IV11" s="85"/>
      <c r="IW11" s="85"/>
      <c r="IX11" s="85"/>
      <c r="IY11" s="85"/>
      <c r="IZ11" s="85"/>
      <c r="JA11" s="85"/>
      <c r="JB11" s="85"/>
      <c r="JC11" s="85"/>
      <c r="JD11" s="85"/>
      <c r="JE11" s="85"/>
      <c r="JF11" s="85"/>
      <c r="JG11" s="85"/>
      <c r="JH11" s="85"/>
      <c r="JI11" s="85"/>
      <c r="JJ11" s="85"/>
      <c r="JK11" s="85"/>
      <c r="JL11" s="85"/>
      <c r="JM11" s="85"/>
      <c r="JN11" s="85"/>
      <c r="JO11" s="85"/>
      <c r="JP11" s="85"/>
      <c r="JQ11" s="85"/>
      <c r="JR11" s="85"/>
      <c r="JS11" s="85"/>
      <c r="JT11" s="85"/>
      <c r="JU11" s="85"/>
      <c r="JV11" s="85"/>
      <c r="JW11" s="85"/>
      <c r="JX11" s="85"/>
      <c r="JY11" s="85"/>
      <c r="JZ11" s="85"/>
      <c r="KA11" s="85"/>
      <c r="KB11" s="85"/>
      <c r="KC11" s="85"/>
      <c r="KD11" s="85"/>
    </row>
    <row r="12" spans="1:290" s="101" customFormat="1" ht="15" customHeight="1" x14ac:dyDescent="0.25">
      <c r="A12" s="86">
        <v>8</v>
      </c>
      <c r="B12" s="175" t="s">
        <v>197</v>
      </c>
      <c r="C12" s="176" t="s">
        <v>198</v>
      </c>
      <c r="D12" s="36" t="s">
        <v>38</v>
      </c>
      <c r="E12" s="177" t="s">
        <v>38</v>
      </c>
      <c r="F12" s="80"/>
      <c r="G12" s="80">
        <v>5</v>
      </c>
      <c r="H12" s="80">
        <v>5</v>
      </c>
      <c r="I12" s="80">
        <v>5</v>
      </c>
      <c r="J12" s="80">
        <v>0</v>
      </c>
      <c r="K12" s="80">
        <v>5</v>
      </c>
      <c r="L12" s="80">
        <v>15</v>
      </c>
      <c r="M12" s="168"/>
      <c r="N12" s="178">
        <v>5</v>
      </c>
      <c r="O12" s="80">
        <v>5</v>
      </c>
      <c r="P12" s="80">
        <v>5</v>
      </c>
      <c r="Q12" s="80">
        <v>5</v>
      </c>
      <c r="R12" s="80">
        <v>5</v>
      </c>
      <c r="S12" s="80">
        <v>5</v>
      </c>
      <c r="T12" s="179">
        <v>0</v>
      </c>
      <c r="U12" s="178">
        <v>5</v>
      </c>
      <c r="V12" s="80">
        <v>5</v>
      </c>
      <c r="W12" s="88">
        <v>5</v>
      </c>
      <c r="X12" s="180">
        <f t="shared" si="6"/>
        <v>80</v>
      </c>
      <c r="Y12" s="180">
        <f t="shared" si="7"/>
        <v>0</v>
      </c>
      <c r="Z12" s="89">
        <v>3.14</v>
      </c>
      <c r="AA12" s="89">
        <v>4.71</v>
      </c>
      <c r="AB12" s="89"/>
      <c r="AC12" s="89">
        <f>+X12*Z12</f>
        <v>251.20000000000002</v>
      </c>
      <c r="AD12" s="89">
        <f>+Y12*AA12</f>
        <v>0</v>
      </c>
      <c r="AE12" s="181">
        <f>AC12+AD12</f>
        <v>251.20000000000002</v>
      </c>
      <c r="AF12" s="90"/>
      <c r="AG12" s="90"/>
      <c r="AH12" s="90"/>
      <c r="AI12" s="90"/>
      <c r="AJ12" s="91"/>
      <c r="AK12" s="91"/>
      <c r="AL12" s="91"/>
      <c r="AM12" s="91"/>
      <c r="AN12" s="91"/>
      <c r="AO12" s="91"/>
      <c r="AP12" s="91"/>
      <c r="AQ12" s="91"/>
      <c r="AR12" s="92">
        <f t="shared" si="2"/>
        <v>24.492000000000001</v>
      </c>
      <c r="AS12" s="92">
        <f t="shared" si="3"/>
        <v>3.1400000000000006</v>
      </c>
      <c r="AT12" s="91"/>
      <c r="AU12" s="91"/>
      <c r="AV12" s="93">
        <f t="shared" si="4"/>
        <v>27.632000000000001</v>
      </c>
      <c r="AW12" s="94">
        <f t="shared" si="5"/>
        <v>223.56800000000001</v>
      </c>
      <c r="AX12" s="95"/>
      <c r="AY12" s="95" t="s">
        <v>5</v>
      </c>
      <c r="AZ12" s="182" t="s">
        <v>171</v>
      </c>
      <c r="BA12" s="96"/>
      <c r="BB12" s="97"/>
      <c r="BC12" s="98"/>
      <c r="BD12" s="98"/>
      <c r="BE12" s="98"/>
      <c r="BF12" s="98"/>
      <c r="BG12" s="98"/>
      <c r="BH12" s="98"/>
      <c r="BI12" s="98"/>
      <c r="BJ12" s="99"/>
      <c r="BK12" s="99"/>
      <c r="BL12" s="98"/>
      <c r="BM12" s="100"/>
      <c r="BN12" s="100"/>
      <c r="BO12" s="100"/>
      <c r="BP12" s="100"/>
      <c r="BQ12" s="69"/>
      <c r="BR12" s="69"/>
      <c r="BS12" s="69"/>
      <c r="BT12" s="69"/>
      <c r="BU12" s="69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  <c r="FL12" s="85"/>
      <c r="FM12" s="85"/>
      <c r="FN12" s="85"/>
      <c r="FO12" s="85"/>
      <c r="FP12" s="85"/>
      <c r="FQ12" s="85"/>
      <c r="FR12" s="85"/>
      <c r="FS12" s="85"/>
      <c r="FT12" s="85"/>
      <c r="FU12" s="85"/>
      <c r="FV12" s="85"/>
      <c r="FW12" s="85"/>
      <c r="FX12" s="85"/>
      <c r="FY12" s="85"/>
      <c r="FZ12" s="85"/>
      <c r="GA12" s="85"/>
      <c r="GB12" s="85"/>
      <c r="GC12" s="85"/>
      <c r="GD12" s="85"/>
      <c r="GE12" s="85"/>
      <c r="GF12" s="85"/>
      <c r="GG12" s="85"/>
      <c r="GH12" s="85"/>
      <c r="GI12" s="85"/>
      <c r="GJ12" s="85"/>
      <c r="GK12" s="85"/>
      <c r="GL12" s="85"/>
      <c r="GM12" s="85"/>
      <c r="GN12" s="85"/>
      <c r="GO12" s="85"/>
      <c r="GP12" s="85"/>
      <c r="GQ12" s="85"/>
      <c r="GR12" s="85"/>
      <c r="GS12" s="85"/>
      <c r="GT12" s="85"/>
      <c r="GU12" s="85"/>
      <c r="GV12" s="85"/>
      <c r="GW12" s="85"/>
      <c r="GX12" s="85"/>
      <c r="GY12" s="85"/>
      <c r="GZ12" s="85"/>
      <c r="HA12" s="85"/>
      <c r="HB12" s="85"/>
      <c r="HC12" s="85"/>
      <c r="HD12" s="85"/>
      <c r="HE12" s="85"/>
      <c r="HF12" s="85"/>
      <c r="HG12" s="85"/>
      <c r="HH12" s="85"/>
      <c r="HI12" s="85"/>
      <c r="HJ12" s="85"/>
      <c r="HK12" s="85"/>
      <c r="HL12" s="85"/>
      <c r="HM12" s="85"/>
      <c r="HN12" s="85"/>
      <c r="HO12" s="85"/>
      <c r="HP12" s="85"/>
      <c r="HQ12" s="85"/>
      <c r="HR12" s="85"/>
      <c r="HS12" s="85"/>
      <c r="HT12" s="85"/>
      <c r="HU12" s="85"/>
      <c r="HV12" s="85"/>
      <c r="HW12" s="85"/>
      <c r="HX12" s="85"/>
      <c r="HY12" s="85"/>
      <c r="HZ12" s="85"/>
      <c r="IA12" s="85"/>
      <c r="IB12" s="85"/>
      <c r="IC12" s="85"/>
      <c r="ID12" s="85"/>
      <c r="IE12" s="85"/>
      <c r="IF12" s="85"/>
      <c r="IG12" s="85"/>
      <c r="IH12" s="85"/>
      <c r="II12" s="85"/>
      <c r="IJ12" s="85"/>
      <c r="IK12" s="85"/>
      <c r="IL12" s="85"/>
      <c r="IM12" s="85"/>
      <c r="IN12" s="85"/>
      <c r="IO12" s="85"/>
      <c r="IP12" s="85"/>
      <c r="IQ12" s="85"/>
      <c r="IR12" s="85"/>
      <c r="IS12" s="85"/>
      <c r="IT12" s="85"/>
      <c r="IU12" s="85"/>
      <c r="IV12" s="85"/>
      <c r="IW12" s="85"/>
      <c r="IX12" s="85"/>
      <c r="IY12" s="85"/>
      <c r="IZ12" s="85"/>
      <c r="JA12" s="85"/>
      <c r="JB12" s="85"/>
      <c r="JC12" s="85"/>
      <c r="JD12" s="85"/>
      <c r="JE12" s="85"/>
      <c r="JF12" s="85"/>
      <c r="JG12" s="85"/>
      <c r="JH12" s="85"/>
      <c r="JI12" s="85"/>
      <c r="JJ12" s="85"/>
      <c r="JK12" s="85"/>
      <c r="JL12" s="85"/>
      <c r="JM12" s="85"/>
      <c r="JN12" s="85"/>
      <c r="JO12" s="85"/>
      <c r="JP12" s="85"/>
      <c r="JQ12" s="85"/>
      <c r="JR12" s="85"/>
      <c r="JS12" s="85"/>
      <c r="JT12" s="85"/>
      <c r="JU12" s="85"/>
      <c r="JV12" s="85"/>
      <c r="JW12" s="85"/>
      <c r="JX12" s="85"/>
      <c r="JY12" s="85"/>
      <c r="JZ12" s="85"/>
      <c r="KA12" s="85"/>
      <c r="KB12" s="85"/>
      <c r="KC12" s="85"/>
      <c r="KD12" s="85"/>
    </row>
    <row r="13" spans="1:290" s="101" customFormat="1" ht="15" customHeight="1" x14ac:dyDescent="0.25">
      <c r="A13" s="86">
        <v>2</v>
      </c>
      <c r="B13" s="172" t="s">
        <v>199</v>
      </c>
      <c r="C13" s="87" t="s">
        <v>200</v>
      </c>
      <c r="D13" s="36" t="s">
        <v>38</v>
      </c>
      <c r="E13" s="80" t="s">
        <v>38</v>
      </c>
      <c r="F13" s="80"/>
      <c r="G13" s="80"/>
      <c r="H13" s="80"/>
      <c r="I13" s="81"/>
      <c r="J13" s="168"/>
      <c r="K13" s="80"/>
      <c r="L13" s="80"/>
      <c r="M13" s="168"/>
      <c r="N13" s="178">
        <v>5</v>
      </c>
      <c r="O13" s="80">
        <v>5</v>
      </c>
      <c r="P13" s="81">
        <v>5</v>
      </c>
      <c r="Q13" s="84">
        <v>5</v>
      </c>
      <c r="R13" s="83">
        <v>5</v>
      </c>
      <c r="S13" s="83"/>
      <c r="T13" s="179"/>
      <c r="U13" s="178" t="s">
        <v>176</v>
      </c>
      <c r="V13" s="80"/>
      <c r="W13" s="88"/>
      <c r="X13" s="180">
        <f t="shared" si="6"/>
        <v>25</v>
      </c>
      <c r="Y13" s="180">
        <f t="shared" si="7"/>
        <v>0</v>
      </c>
      <c r="Z13" s="89">
        <v>3.37</v>
      </c>
      <c r="AA13" s="89">
        <v>4.71</v>
      </c>
      <c r="AB13" s="89"/>
      <c r="AC13" s="89">
        <f>+X13*Z13</f>
        <v>84.25</v>
      </c>
      <c r="AD13" s="89">
        <f t="shared" ref="AC13:AD18" si="8">+Y13*AA13</f>
        <v>0</v>
      </c>
      <c r="AE13" s="181">
        <f t="shared" ref="AE13:AE18" si="9">AC13+AD13</f>
        <v>84.25</v>
      </c>
      <c r="AF13" s="90"/>
      <c r="AG13" s="90"/>
      <c r="AH13" s="90"/>
      <c r="AI13" s="90"/>
      <c r="AJ13" s="91"/>
      <c r="AK13" s="91"/>
      <c r="AL13" s="91"/>
      <c r="AM13" s="91"/>
      <c r="AN13" s="91"/>
      <c r="AO13" s="91"/>
      <c r="AP13" s="91"/>
      <c r="AQ13" s="91"/>
      <c r="AR13" s="92">
        <f t="shared" si="2"/>
        <v>8.2143750000000004</v>
      </c>
      <c r="AS13" s="92">
        <f t="shared" si="3"/>
        <v>1.0531250000000001</v>
      </c>
      <c r="AT13" s="91"/>
      <c r="AU13" s="91"/>
      <c r="AV13" s="93">
        <f t="shared" si="4"/>
        <v>9.2675000000000001</v>
      </c>
      <c r="AW13" s="94">
        <f t="shared" si="5"/>
        <v>74.982500000000002</v>
      </c>
      <c r="AX13" s="95"/>
      <c r="AY13" s="95" t="s">
        <v>5</v>
      </c>
      <c r="AZ13" s="182" t="s">
        <v>171</v>
      </c>
      <c r="BA13" s="96"/>
      <c r="BB13" s="97"/>
      <c r="BC13" s="98"/>
      <c r="BD13" s="98"/>
      <c r="BE13" s="98"/>
      <c r="BF13" s="98"/>
      <c r="BG13" s="98"/>
      <c r="BH13" s="98"/>
      <c r="BI13" s="98"/>
      <c r="BJ13" s="99"/>
      <c r="BK13" s="99"/>
      <c r="BL13" s="98"/>
      <c r="BM13" s="100"/>
      <c r="BN13" s="100"/>
      <c r="BO13" s="100"/>
      <c r="BP13" s="100"/>
      <c r="BQ13" s="69"/>
      <c r="BR13" s="69"/>
      <c r="BS13" s="69"/>
      <c r="BT13" s="69"/>
      <c r="BU13" s="69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  <c r="EA13" s="85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5"/>
      <c r="FG13" s="85"/>
      <c r="FH13" s="85"/>
      <c r="FI13" s="85"/>
      <c r="FJ13" s="85"/>
      <c r="FK13" s="85"/>
      <c r="FL13" s="85"/>
      <c r="FM13" s="85"/>
      <c r="FN13" s="85"/>
      <c r="FO13" s="85"/>
      <c r="FP13" s="85"/>
      <c r="FQ13" s="85"/>
      <c r="FR13" s="85"/>
      <c r="FS13" s="85"/>
      <c r="FT13" s="85"/>
      <c r="FU13" s="85"/>
      <c r="FV13" s="85"/>
      <c r="FW13" s="85"/>
      <c r="FX13" s="85"/>
      <c r="FY13" s="85"/>
      <c r="FZ13" s="85"/>
      <c r="GA13" s="85"/>
      <c r="GB13" s="85"/>
      <c r="GC13" s="85"/>
      <c r="GD13" s="85"/>
      <c r="GE13" s="85"/>
      <c r="GF13" s="85"/>
      <c r="GG13" s="85"/>
      <c r="GH13" s="85"/>
      <c r="GI13" s="85"/>
      <c r="GJ13" s="85"/>
      <c r="GK13" s="85"/>
      <c r="GL13" s="85"/>
      <c r="GM13" s="85"/>
      <c r="GN13" s="85"/>
      <c r="GO13" s="85"/>
      <c r="GP13" s="85"/>
      <c r="GQ13" s="85"/>
      <c r="GR13" s="85"/>
      <c r="GS13" s="85"/>
      <c r="GT13" s="85"/>
      <c r="GU13" s="85"/>
      <c r="GV13" s="85"/>
      <c r="GW13" s="85"/>
      <c r="GX13" s="85"/>
      <c r="GY13" s="85"/>
      <c r="GZ13" s="85"/>
      <c r="HA13" s="85"/>
      <c r="HB13" s="85"/>
      <c r="HC13" s="85"/>
      <c r="HD13" s="85"/>
      <c r="HE13" s="85"/>
      <c r="HF13" s="85"/>
      <c r="HG13" s="85"/>
      <c r="HH13" s="85"/>
      <c r="HI13" s="85"/>
      <c r="HJ13" s="85"/>
      <c r="HK13" s="85"/>
      <c r="HL13" s="85"/>
      <c r="HM13" s="85"/>
      <c r="HN13" s="85"/>
      <c r="HO13" s="85"/>
      <c r="HP13" s="85"/>
      <c r="HQ13" s="85"/>
      <c r="HR13" s="85"/>
      <c r="HS13" s="85"/>
      <c r="HT13" s="85"/>
      <c r="HU13" s="85"/>
      <c r="HV13" s="85"/>
      <c r="HW13" s="85"/>
      <c r="HX13" s="85"/>
      <c r="HY13" s="85"/>
      <c r="HZ13" s="85"/>
      <c r="IA13" s="85"/>
      <c r="IB13" s="85"/>
      <c r="IC13" s="85"/>
      <c r="ID13" s="85"/>
      <c r="IE13" s="85"/>
      <c r="IF13" s="85"/>
      <c r="IG13" s="85"/>
      <c r="IH13" s="85"/>
      <c r="II13" s="85"/>
      <c r="IJ13" s="85"/>
      <c r="IK13" s="85"/>
      <c r="IL13" s="85"/>
      <c r="IM13" s="85"/>
      <c r="IN13" s="85"/>
      <c r="IO13" s="85"/>
      <c r="IP13" s="85"/>
      <c r="IQ13" s="85"/>
      <c r="IR13" s="85"/>
      <c r="IS13" s="85"/>
      <c r="IT13" s="85"/>
      <c r="IU13" s="85"/>
      <c r="IV13" s="85"/>
      <c r="IW13" s="85"/>
      <c r="IX13" s="85"/>
      <c r="IY13" s="85"/>
      <c r="IZ13" s="85"/>
      <c r="JA13" s="85"/>
      <c r="JB13" s="85"/>
      <c r="JC13" s="85"/>
      <c r="JD13" s="85"/>
      <c r="JE13" s="85"/>
      <c r="JF13" s="85"/>
      <c r="JG13" s="85"/>
      <c r="JH13" s="85"/>
      <c r="JI13" s="85"/>
      <c r="JJ13" s="85"/>
      <c r="JK13" s="85"/>
      <c r="JL13" s="85"/>
      <c r="JM13" s="85"/>
      <c r="JN13" s="85"/>
      <c r="JO13" s="85"/>
      <c r="JP13" s="85"/>
      <c r="JQ13" s="85"/>
      <c r="JR13" s="85"/>
      <c r="JS13" s="85"/>
      <c r="JT13" s="85"/>
      <c r="JU13" s="85"/>
      <c r="JV13" s="85"/>
      <c r="JW13" s="85"/>
      <c r="JX13" s="85"/>
      <c r="JY13" s="85"/>
      <c r="JZ13" s="85"/>
      <c r="KA13" s="85"/>
      <c r="KB13" s="85"/>
      <c r="KC13" s="85"/>
      <c r="KD13" s="85"/>
    </row>
    <row r="14" spans="1:290" s="101" customFormat="1" ht="15" customHeight="1" x14ac:dyDescent="0.25">
      <c r="A14" s="79">
        <v>3</v>
      </c>
      <c r="B14" s="172" t="s">
        <v>206</v>
      </c>
      <c r="C14" s="102" t="s">
        <v>207</v>
      </c>
      <c r="D14" s="36" t="s">
        <v>38</v>
      </c>
      <c r="E14" s="80" t="s">
        <v>38</v>
      </c>
      <c r="F14" s="80"/>
      <c r="G14" s="80">
        <v>5</v>
      </c>
      <c r="H14" s="80">
        <v>5</v>
      </c>
      <c r="I14" s="81">
        <v>5</v>
      </c>
      <c r="J14" s="168">
        <v>0</v>
      </c>
      <c r="K14" s="80">
        <v>5</v>
      </c>
      <c r="L14" s="80">
        <v>5</v>
      </c>
      <c r="M14" s="168"/>
      <c r="N14" s="178">
        <v>5</v>
      </c>
      <c r="O14" s="80">
        <v>5</v>
      </c>
      <c r="P14" s="81">
        <v>5</v>
      </c>
      <c r="Q14" s="84">
        <v>5</v>
      </c>
      <c r="R14" s="83">
        <v>5</v>
      </c>
      <c r="S14" s="83">
        <v>5</v>
      </c>
      <c r="T14" s="179"/>
      <c r="U14" s="178">
        <v>5</v>
      </c>
      <c r="V14" s="80">
        <v>5</v>
      </c>
      <c r="W14" s="88">
        <v>5</v>
      </c>
      <c r="X14" s="180">
        <f t="shared" si="6"/>
        <v>70</v>
      </c>
      <c r="Y14" s="180">
        <f t="shared" si="7"/>
        <v>0</v>
      </c>
      <c r="Z14" s="89">
        <v>3.14</v>
      </c>
      <c r="AA14" s="89">
        <v>4.71</v>
      </c>
      <c r="AB14" s="89"/>
      <c r="AC14" s="89">
        <f t="shared" si="8"/>
        <v>219.8</v>
      </c>
      <c r="AD14" s="89">
        <f t="shared" si="8"/>
        <v>0</v>
      </c>
      <c r="AE14" s="181">
        <f t="shared" si="9"/>
        <v>219.8</v>
      </c>
      <c r="AF14" s="90"/>
      <c r="AG14" s="90"/>
      <c r="AH14" s="90"/>
      <c r="AI14" s="90"/>
      <c r="AJ14" s="91"/>
      <c r="AK14" s="91"/>
      <c r="AL14" s="91"/>
      <c r="AM14" s="91"/>
      <c r="AN14" s="91"/>
      <c r="AO14" s="91"/>
      <c r="AP14" s="91"/>
      <c r="AQ14" s="91"/>
      <c r="AR14" s="92">
        <v>0</v>
      </c>
      <c r="AS14" s="92">
        <v>0</v>
      </c>
      <c r="AT14" s="91"/>
      <c r="AU14" s="91"/>
      <c r="AV14" s="93">
        <f t="shared" si="4"/>
        <v>0</v>
      </c>
      <c r="AW14" s="94">
        <f t="shared" si="5"/>
        <v>219.8</v>
      </c>
      <c r="AX14" s="95"/>
      <c r="AY14" s="95" t="s">
        <v>5</v>
      </c>
      <c r="AZ14" s="182" t="s">
        <v>171</v>
      </c>
      <c r="BA14" s="96"/>
      <c r="BB14" s="97"/>
      <c r="BC14" s="98"/>
      <c r="BD14" s="98"/>
      <c r="BE14" s="98"/>
      <c r="BF14" s="98"/>
      <c r="BG14" s="98"/>
      <c r="BH14" s="98"/>
      <c r="BI14" s="98"/>
      <c r="BJ14" s="99"/>
      <c r="BK14" s="99"/>
      <c r="BL14" s="98"/>
      <c r="BM14" s="100"/>
      <c r="BN14" s="100"/>
      <c r="BO14" s="100"/>
      <c r="BP14" s="100"/>
      <c r="BQ14" s="69"/>
      <c r="BR14" s="69"/>
      <c r="BS14" s="69"/>
      <c r="BT14" s="69"/>
      <c r="BU14" s="69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5"/>
      <c r="EA14" s="85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5"/>
      <c r="FG14" s="85"/>
      <c r="FH14" s="85"/>
      <c r="FI14" s="85"/>
      <c r="FJ14" s="85"/>
      <c r="FK14" s="85"/>
      <c r="FL14" s="85"/>
      <c r="FM14" s="85"/>
      <c r="FN14" s="85"/>
      <c r="FO14" s="85"/>
      <c r="FP14" s="85"/>
      <c r="FQ14" s="85"/>
      <c r="FR14" s="85"/>
      <c r="FS14" s="85"/>
      <c r="FT14" s="85"/>
      <c r="FU14" s="85"/>
      <c r="FV14" s="85"/>
      <c r="FW14" s="85"/>
      <c r="FX14" s="85"/>
      <c r="FY14" s="85"/>
      <c r="FZ14" s="85"/>
      <c r="GA14" s="85"/>
      <c r="GB14" s="85"/>
      <c r="GC14" s="85"/>
      <c r="GD14" s="85"/>
      <c r="GE14" s="85"/>
      <c r="GF14" s="85"/>
      <c r="GG14" s="85"/>
      <c r="GH14" s="85"/>
      <c r="GI14" s="85"/>
      <c r="GJ14" s="85"/>
      <c r="GK14" s="85"/>
      <c r="GL14" s="85"/>
      <c r="GM14" s="85"/>
      <c r="GN14" s="85"/>
      <c r="GO14" s="85"/>
      <c r="GP14" s="85"/>
      <c r="GQ14" s="85"/>
      <c r="GR14" s="85"/>
      <c r="GS14" s="85"/>
      <c r="GT14" s="85"/>
      <c r="GU14" s="85"/>
      <c r="GV14" s="85"/>
      <c r="GW14" s="85"/>
      <c r="GX14" s="85"/>
      <c r="GY14" s="85"/>
      <c r="GZ14" s="85"/>
      <c r="HA14" s="85"/>
      <c r="HB14" s="85"/>
      <c r="HC14" s="85"/>
      <c r="HD14" s="85"/>
      <c r="HE14" s="85"/>
      <c r="HF14" s="85"/>
      <c r="HG14" s="85"/>
      <c r="HH14" s="85"/>
      <c r="HI14" s="85"/>
      <c r="HJ14" s="85"/>
      <c r="HK14" s="85"/>
      <c r="HL14" s="85"/>
      <c r="HM14" s="85"/>
      <c r="HN14" s="85"/>
      <c r="HO14" s="85"/>
      <c r="HP14" s="85"/>
      <c r="HQ14" s="85"/>
      <c r="HR14" s="85"/>
      <c r="HS14" s="85"/>
      <c r="HT14" s="85"/>
      <c r="HU14" s="85"/>
      <c r="HV14" s="85"/>
      <c r="HW14" s="85"/>
      <c r="HX14" s="85"/>
      <c r="HY14" s="85"/>
      <c r="HZ14" s="85"/>
      <c r="IA14" s="85"/>
      <c r="IB14" s="85"/>
      <c r="IC14" s="85"/>
      <c r="ID14" s="85"/>
      <c r="IE14" s="85"/>
      <c r="IF14" s="85"/>
      <c r="IG14" s="85"/>
      <c r="IH14" s="85"/>
      <c r="II14" s="85"/>
      <c r="IJ14" s="85"/>
      <c r="IK14" s="85"/>
      <c r="IL14" s="85"/>
      <c r="IM14" s="85"/>
      <c r="IN14" s="85"/>
      <c r="IO14" s="85"/>
      <c r="IP14" s="85"/>
      <c r="IQ14" s="85"/>
      <c r="IR14" s="85"/>
      <c r="IS14" s="85"/>
      <c r="IT14" s="85"/>
      <c r="IU14" s="85"/>
      <c r="IV14" s="85"/>
      <c r="IW14" s="85"/>
      <c r="IX14" s="85"/>
      <c r="IY14" s="85"/>
      <c r="IZ14" s="85"/>
      <c r="JA14" s="85"/>
      <c r="JB14" s="85"/>
      <c r="JC14" s="85"/>
      <c r="JD14" s="85"/>
      <c r="JE14" s="85"/>
      <c r="JF14" s="85"/>
      <c r="JG14" s="85"/>
      <c r="JH14" s="85"/>
      <c r="JI14" s="85"/>
      <c r="JJ14" s="85"/>
      <c r="JK14" s="85"/>
      <c r="JL14" s="85"/>
      <c r="JM14" s="85"/>
      <c r="JN14" s="85"/>
      <c r="JO14" s="85"/>
      <c r="JP14" s="85"/>
      <c r="JQ14" s="85"/>
      <c r="JR14" s="85"/>
      <c r="JS14" s="85"/>
      <c r="JT14" s="85"/>
      <c r="JU14" s="85"/>
      <c r="JV14" s="85"/>
      <c r="JW14" s="85"/>
      <c r="JX14" s="85"/>
      <c r="JY14" s="85"/>
      <c r="JZ14" s="85"/>
      <c r="KA14" s="85"/>
      <c r="KB14" s="85"/>
      <c r="KC14" s="85"/>
      <c r="KD14" s="85"/>
    </row>
    <row r="15" spans="1:290" s="101" customFormat="1" ht="15" customHeight="1" x14ac:dyDescent="0.25">
      <c r="A15" s="86">
        <v>4</v>
      </c>
      <c r="B15" s="172" t="s">
        <v>213</v>
      </c>
      <c r="C15" s="80" t="s">
        <v>214</v>
      </c>
      <c r="D15" s="36" t="s">
        <v>38</v>
      </c>
      <c r="E15" s="80" t="s">
        <v>174</v>
      </c>
      <c r="F15" s="80"/>
      <c r="G15" s="80">
        <v>5</v>
      </c>
      <c r="H15" s="80">
        <v>5</v>
      </c>
      <c r="I15" s="81">
        <v>5</v>
      </c>
      <c r="J15" s="168"/>
      <c r="K15" s="80">
        <v>5</v>
      </c>
      <c r="L15" s="80">
        <v>5</v>
      </c>
      <c r="M15" s="168"/>
      <c r="N15" s="178">
        <v>5</v>
      </c>
      <c r="O15" s="80">
        <v>5</v>
      </c>
      <c r="P15" s="81">
        <v>5</v>
      </c>
      <c r="Q15" s="84">
        <v>5</v>
      </c>
      <c r="R15" s="83">
        <v>5</v>
      </c>
      <c r="S15" s="83">
        <v>5</v>
      </c>
      <c r="T15" s="179"/>
      <c r="U15" s="178">
        <v>5</v>
      </c>
      <c r="V15" s="80">
        <v>5</v>
      </c>
      <c r="W15" s="88">
        <v>5</v>
      </c>
      <c r="X15" s="180">
        <f t="shared" si="6"/>
        <v>70</v>
      </c>
      <c r="Y15" s="180">
        <f t="shared" si="7"/>
        <v>0</v>
      </c>
      <c r="Z15" s="89">
        <v>3.14</v>
      </c>
      <c r="AA15" s="89">
        <v>4.71</v>
      </c>
      <c r="AB15" s="89"/>
      <c r="AC15" s="89">
        <f t="shared" si="8"/>
        <v>219.8</v>
      </c>
      <c r="AD15" s="89">
        <f t="shared" si="8"/>
        <v>0</v>
      </c>
      <c r="AE15" s="181">
        <f t="shared" si="9"/>
        <v>219.8</v>
      </c>
      <c r="AF15" s="90"/>
      <c r="AG15" s="90"/>
      <c r="AH15" s="90"/>
      <c r="AI15" s="90"/>
      <c r="AJ15" s="91"/>
      <c r="AK15" s="91"/>
      <c r="AL15" s="91"/>
      <c r="AM15" s="91"/>
      <c r="AN15" s="91"/>
      <c r="AO15" s="91"/>
      <c r="AP15" s="91"/>
      <c r="AQ15" s="91"/>
      <c r="AR15" s="92">
        <f t="shared" si="2"/>
        <v>21.430500000000002</v>
      </c>
      <c r="AS15" s="92">
        <f t="shared" si="3"/>
        <v>2.7475000000000005</v>
      </c>
      <c r="AT15" s="91"/>
      <c r="AU15" s="91"/>
      <c r="AV15" s="93">
        <f t="shared" si="4"/>
        <v>24.178000000000004</v>
      </c>
      <c r="AW15" s="94">
        <f t="shared" si="5"/>
        <v>195.62200000000001</v>
      </c>
      <c r="AX15" s="95"/>
      <c r="AY15" s="95" t="s">
        <v>5</v>
      </c>
      <c r="AZ15" s="182" t="s">
        <v>171</v>
      </c>
      <c r="BA15" s="96"/>
      <c r="BB15" s="97"/>
      <c r="BC15" s="98"/>
      <c r="BD15" s="98"/>
      <c r="BE15" s="98"/>
      <c r="BF15" s="98"/>
      <c r="BG15" s="98"/>
      <c r="BH15" s="98"/>
      <c r="BI15" s="98"/>
      <c r="BJ15" s="99"/>
      <c r="BK15" s="99"/>
      <c r="BL15" s="98"/>
      <c r="BM15" s="100"/>
      <c r="BN15" s="100"/>
      <c r="BO15" s="100"/>
      <c r="BP15" s="100"/>
      <c r="BQ15" s="69"/>
      <c r="BR15" s="69"/>
      <c r="BS15" s="69"/>
      <c r="BT15" s="69"/>
      <c r="BU15" s="69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5"/>
      <c r="EC15" s="85"/>
      <c r="ED15" s="85"/>
      <c r="EE15" s="85"/>
      <c r="EF15" s="85"/>
      <c r="EG15" s="85"/>
      <c r="EH15" s="85"/>
      <c r="EI15" s="85"/>
      <c r="EJ15" s="85"/>
      <c r="EK15" s="85"/>
      <c r="EL15" s="85"/>
      <c r="EM15" s="85"/>
      <c r="EN15" s="85"/>
      <c r="EO15" s="85"/>
      <c r="EP15" s="85"/>
      <c r="EQ15" s="85"/>
      <c r="ER15" s="85"/>
      <c r="ES15" s="85"/>
      <c r="ET15" s="85"/>
      <c r="EU15" s="85"/>
      <c r="EV15" s="85"/>
      <c r="EW15" s="85"/>
      <c r="EX15" s="85"/>
      <c r="EY15" s="85"/>
      <c r="EZ15" s="85"/>
      <c r="FA15" s="85"/>
      <c r="FB15" s="85"/>
      <c r="FC15" s="85"/>
      <c r="FD15" s="85"/>
      <c r="FE15" s="85"/>
      <c r="FF15" s="85"/>
      <c r="FG15" s="85"/>
      <c r="FH15" s="85"/>
      <c r="FI15" s="85"/>
      <c r="FJ15" s="85"/>
      <c r="FK15" s="85"/>
      <c r="FL15" s="85"/>
      <c r="FM15" s="85"/>
      <c r="FN15" s="85"/>
      <c r="FO15" s="85"/>
      <c r="FP15" s="85"/>
      <c r="FQ15" s="85"/>
      <c r="FR15" s="85"/>
      <c r="FS15" s="85"/>
      <c r="FT15" s="85"/>
      <c r="FU15" s="85"/>
      <c r="FV15" s="85"/>
      <c r="FW15" s="85"/>
      <c r="FX15" s="85"/>
      <c r="FY15" s="85"/>
      <c r="FZ15" s="85"/>
      <c r="GA15" s="85"/>
      <c r="GB15" s="85"/>
      <c r="GC15" s="85"/>
      <c r="GD15" s="85"/>
      <c r="GE15" s="85"/>
      <c r="GF15" s="85"/>
      <c r="GG15" s="85"/>
      <c r="GH15" s="85"/>
      <c r="GI15" s="85"/>
      <c r="GJ15" s="85"/>
      <c r="GK15" s="85"/>
      <c r="GL15" s="85"/>
      <c r="GM15" s="85"/>
      <c r="GN15" s="85"/>
      <c r="GO15" s="85"/>
      <c r="GP15" s="85"/>
      <c r="GQ15" s="85"/>
      <c r="GR15" s="85"/>
      <c r="GS15" s="85"/>
      <c r="GT15" s="85"/>
      <c r="GU15" s="85"/>
      <c r="GV15" s="85"/>
      <c r="GW15" s="85"/>
      <c r="GX15" s="85"/>
      <c r="GY15" s="85"/>
      <c r="GZ15" s="85"/>
      <c r="HA15" s="85"/>
      <c r="HB15" s="85"/>
      <c r="HC15" s="85"/>
      <c r="HD15" s="85"/>
      <c r="HE15" s="85"/>
      <c r="HF15" s="85"/>
      <c r="HG15" s="85"/>
      <c r="HH15" s="85"/>
      <c r="HI15" s="85"/>
      <c r="HJ15" s="85"/>
      <c r="HK15" s="85"/>
      <c r="HL15" s="85"/>
      <c r="HM15" s="85"/>
      <c r="HN15" s="85"/>
      <c r="HO15" s="85"/>
      <c r="HP15" s="85"/>
      <c r="HQ15" s="85"/>
      <c r="HR15" s="85"/>
      <c r="HS15" s="85"/>
      <c r="HT15" s="85"/>
      <c r="HU15" s="85"/>
      <c r="HV15" s="85"/>
      <c r="HW15" s="85"/>
      <c r="HX15" s="85"/>
      <c r="HY15" s="85"/>
      <c r="HZ15" s="85"/>
      <c r="IA15" s="85"/>
      <c r="IB15" s="85"/>
      <c r="IC15" s="85"/>
      <c r="ID15" s="85"/>
      <c r="IE15" s="85"/>
      <c r="IF15" s="85"/>
      <c r="IG15" s="85"/>
      <c r="IH15" s="85"/>
      <c r="II15" s="85"/>
      <c r="IJ15" s="85"/>
      <c r="IK15" s="85"/>
      <c r="IL15" s="85"/>
      <c r="IM15" s="85"/>
      <c r="IN15" s="85"/>
      <c r="IO15" s="85"/>
      <c r="IP15" s="85"/>
      <c r="IQ15" s="85"/>
      <c r="IR15" s="85"/>
      <c r="IS15" s="85"/>
      <c r="IT15" s="85"/>
      <c r="IU15" s="85"/>
      <c r="IV15" s="85"/>
      <c r="IW15" s="85"/>
      <c r="IX15" s="85"/>
      <c r="IY15" s="85"/>
      <c r="IZ15" s="85"/>
      <c r="JA15" s="85"/>
      <c r="JB15" s="85"/>
      <c r="JC15" s="85"/>
      <c r="JD15" s="85"/>
      <c r="JE15" s="85"/>
      <c r="JF15" s="85"/>
      <c r="JG15" s="85"/>
      <c r="JH15" s="85"/>
      <c r="JI15" s="85"/>
      <c r="JJ15" s="85"/>
      <c r="JK15" s="85"/>
      <c r="JL15" s="85"/>
      <c r="JM15" s="85"/>
      <c r="JN15" s="85"/>
      <c r="JO15" s="85"/>
      <c r="JP15" s="85"/>
      <c r="JQ15" s="85"/>
      <c r="JR15" s="85"/>
      <c r="JS15" s="85"/>
      <c r="JT15" s="85"/>
      <c r="JU15" s="85"/>
      <c r="JV15" s="85"/>
      <c r="JW15" s="85"/>
      <c r="JX15" s="85"/>
      <c r="JY15" s="85"/>
      <c r="JZ15" s="85"/>
      <c r="KA15" s="85"/>
      <c r="KB15" s="85"/>
      <c r="KC15" s="85"/>
      <c r="KD15" s="85"/>
    </row>
    <row r="16" spans="1:290" s="101" customFormat="1" ht="15" customHeight="1" x14ac:dyDescent="0.25">
      <c r="A16" s="79">
        <v>5</v>
      </c>
      <c r="B16" s="172" t="s">
        <v>178</v>
      </c>
      <c r="C16" s="183" t="s">
        <v>179</v>
      </c>
      <c r="D16" s="36" t="s">
        <v>170</v>
      </c>
      <c r="E16" s="80" t="s">
        <v>38</v>
      </c>
      <c r="F16" s="80"/>
      <c r="G16" s="80">
        <v>5</v>
      </c>
      <c r="H16" s="80">
        <v>5</v>
      </c>
      <c r="I16" s="81">
        <v>5</v>
      </c>
      <c r="J16" s="168">
        <v>5</v>
      </c>
      <c r="K16" s="80"/>
      <c r="L16" s="80"/>
      <c r="M16" s="168"/>
      <c r="N16" s="178" t="s">
        <v>173</v>
      </c>
      <c r="O16" s="80"/>
      <c r="P16" s="81"/>
      <c r="Q16" s="84">
        <v>5</v>
      </c>
      <c r="R16" s="83">
        <v>5</v>
      </c>
      <c r="S16" s="83">
        <v>5</v>
      </c>
      <c r="T16" s="179"/>
      <c r="U16" s="178" t="s">
        <v>173</v>
      </c>
      <c r="V16" s="80">
        <v>5</v>
      </c>
      <c r="W16" s="88">
        <v>5</v>
      </c>
      <c r="X16" s="180">
        <f t="shared" si="6"/>
        <v>40</v>
      </c>
      <c r="Y16" s="180">
        <f t="shared" si="7"/>
        <v>5</v>
      </c>
      <c r="Z16" s="89">
        <v>3.14</v>
      </c>
      <c r="AA16" s="89">
        <v>4.71</v>
      </c>
      <c r="AB16" s="89"/>
      <c r="AC16" s="89">
        <f t="shared" si="8"/>
        <v>125.60000000000001</v>
      </c>
      <c r="AD16" s="89">
        <f t="shared" si="8"/>
        <v>23.55</v>
      </c>
      <c r="AE16" s="181">
        <f t="shared" si="9"/>
        <v>149.15</v>
      </c>
      <c r="AF16" s="90"/>
      <c r="AG16" s="90"/>
      <c r="AH16" s="90"/>
      <c r="AI16" s="90"/>
      <c r="AJ16" s="91"/>
      <c r="AK16" s="91"/>
      <c r="AL16" s="91"/>
      <c r="AM16" s="91"/>
      <c r="AN16" s="91"/>
      <c r="AO16" s="91"/>
      <c r="AP16" s="91"/>
      <c r="AQ16" s="91"/>
      <c r="AR16" s="92">
        <f t="shared" si="2"/>
        <v>14.542125</v>
      </c>
      <c r="AS16" s="92">
        <f t="shared" si="3"/>
        <v>1.8643750000000001</v>
      </c>
      <c r="AT16" s="91"/>
      <c r="AU16" s="91"/>
      <c r="AV16" s="93">
        <f t="shared" si="4"/>
        <v>16.406500000000001</v>
      </c>
      <c r="AW16" s="94">
        <f t="shared" si="5"/>
        <v>132.74350000000001</v>
      </c>
      <c r="AX16" s="95"/>
      <c r="AY16" s="95" t="s">
        <v>5</v>
      </c>
      <c r="AZ16" s="182" t="s">
        <v>171</v>
      </c>
      <c r="BA16" s="96"/>
      <c r="BB16" s="97"/>
      <c r="BC16" s="98"/>
      <c r="BD16" s="98"/>
      <c r="BE16" s="98"/>
      <c r="BF16" s="98"/>
      <c r="BG16" s="98"/>
      <c r="BH16" s="98"/>
      <c r="BI16" s="98"/>
      <c r="BJ16" s="99"/>
      <c r="BK16" s="99"/>
      <c r="BL16" s="98"/>
      <c r="BM16" s="100"/>
      <c r="BN16" s="100"/>
      <c r="BO16" s="100"/>
      <c r="BP16" s="100"/>
      <c r="BQ16" s="69"/>
      <c r="BR16" s="69"/>
      <c r="BS16" s="69"/>
      <c r="BT16" s="69"/>
      <c r="BU16" s="69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5"/>
      <c r="FW16" s="85"/>
      <c r="FX16" s="85"/>
      <c r="FY16" s="85"/>
      <c r="FZ16" s="85"/>
      <c r="GA16" s="85"/>
      <c r="GB16" s="85"/>
      <c r="GC16" s="85"/>
      <c r="GD16" s="85"/>
      <c r="GE16" s="85"/>
      <c r="GF16" s="85"/>
      <c r="GG16" s="85"/>
      <c r="GH16" s="85"/>
      <c r="GI16" s="85"/>
      <c r="GJ16" s="85"/>
      <c r="GK16" s="85"/>
      <c r="GL16" s="85"/>
      <c r="GM16" s="85"/>
      <c r="GN16" s="85"/>
      <c r="GO16" s="85"/>
      <c r="GP16" s="85"/>
      <c r="GQ16" s="85"/>
      <c r="GR16" s="85"/>
      <c r="GS16" s="85"/>
      <c r="GT16" s="85"/>
      <c r="GU16" s="85"/>
      <c r="GV16" s="85"/>
      <c r="GW16" s="85"/>
      <c r="GX16" s="85"/>
      <c r="GY16" s="85"/>
      <c r="GZ16" s="85"/>
      <c r="HA16" s="85"/>
      <c r="HB16" s="85"/>
      <c r="HC16" s="85"/>
      <c r="HD16" s="85"/>
      <c r="HE16" s="85"/>
      <c r="HF16" s="85"/>
      <c r="HG16" s="85"/>
      <c r="HH16" s="85"/>
      <c r="HI16" s="85"/>
      <c r="HJ16" s="85"/>
      <c r="HK16" s="85"/>
      <c r="HL16" s="85"/>
      <c r="HM16" s="85"/>
      <c r="HN16" s="85"/>
      <c r="HO16" s="85"/>
      <c r="HP16" s="85"/>
      <c r="HQ16" s="85"/>
      <c r="HR16" s="85"/>
      <c r="HS16" s="85"/>
      <c r="HT16" s="85"/>
      <c r="HU16" s="85"/>
      <c r="HV16" s="85"/>
      <c r="HW16" s="85"/>
      <c r="HX16" s="85"/>
      <c r="HY16" s="85"/>
      <c r="HZ16" s="85"/>
      <c r="IA16" s="85"/>
      <c r="IB16" s="85"/>
      <c r="IC16" s="85"/>
      <c r="ID16" s="85"/>
      <c r="IE16" s="85"/>
      <c r="IF16" s="85"/>
      <c r="IG16" s="85"/>
      <c r="IH16" s="85"/>
      <c r="II16" s="85"/>
      <c r="IJ16" s="85"/>
      <c r="IK16" s="85"/>
      <c r="IL16" s="85"/>
      <c r="IM16" s="85"/>
      <c r="IN16" s="85"/>
      <c r="IO16" s="85"/>
      <c r="IP16" s="85"/>
      <c r="IQ16" s="85"/>
      <c r="IR16" s="85"/>
      <c r="IS16" s="85"/>
      <c r="IT16" s="85"/>
      <c r="IU16" s="85"/>
      <c r="IV16" s="85"/>
      <c r="IW16" s="85"/>
      <c r="IX16" s="85"/>
      <c r="IY16" s="85"/>
      <c r="IZ16" s="85"/>
      <c r="JA16" s="85"/>
      <c r="JB16" s="85"/>
      <c r="JC16" s="85"/>
      <c r="JD16" s="85"/>
      <c r="JE16" s="85"/>
      <c r="JF16" s="85"/>
      <c r="JG16" s="85"/>
      <c r="JH16" s="85"/>
      <c r="JI16" s="85"/>
      <c r="JJ16" s="85"/>
      <c r="JK16" s="85"/>
      <c r="JL16" s="85"/>
      <c r="JM16" s="85"/>
      <c r="JN16" s="85"/>
      <c r="JO16" s="85"/>
      <c r="JP16" s="85"/>
      <c r="JQ16" s="85"/>
      <c r="JR16" s="85"/>
      <c r="JS16" s="85"/>
      <c r="JT16" s="85"/>
      <c r="JU16" s="85"/>
      <c r="JV16" s="85"/>
      <c r="JW16" s="85"/>
      <c r="JX16" s="85"/>
      <c r="JY16" s="85"/>
      <c r="JZ16" s="85"/>
      <c r="KA16" s="85"/>
      <c r="KB16" s="85"/>
      <c r="KC16" s="85"/>
      <c r="KD16" s="85"/>
    </row>
    <row r="17" spans="1:290" s="101" customFormat="1" ht="15" customHeight="1" x14ac:dyDescent="0.25">
      <c r="A17" s="79">
        <v>9</v>
      </c>
      <c r="B17" s="172" t="s">
        <v>177</v>
      </c>
      <c r="C17" s="87" t="s">
        <v>271</v>
      </c>
      <c r="D17" s="36" t="s">
        <v>38</v>
      </c>
      <c r="E17" s="80" t="s">
        <v>38</v>
      </c>
      <c r="F17" s="80"/>
      <c r="G17" s="80">
        <v>5</v>
      </c>
      <c r="H17" s="80">
        <v>5</v>
      </c>
      <c r="I17" s="80">
        <v>5</v>
      </c>
      <c r="J17" s="80">
        <v>5</v>
      </c>
      <c r="K17" s="80">
        <v>5</v>
      </c>
      <c r="L17" s="80">
        <v>5</v>
      </c>
      <c r="M17" s="168"/>
      <c r="N17" s="178">
        <v>5</v>
      </c>
      <c r="O17" s="80">
        <v>5</v>
      </c>
      <c r="P17" s="80">
        <v>7</v>
      </c>
      <c r="Q17" s="80">
        <v>5</v>
      </c>
      <c r="R17" s="80">
        <v>5</v>
      </c>
      <c r="S17" s="80">
        <v>7</v>
      </c>
      <c r="T17" s="179">
        <v>5</v>
      </c>
      <c r="U17" s="178">
        <v>0</v>
      </c>
      <c r="V17" s="80">
        <v>5</v>
      </c>
      <c r="W17" s="88">
        <v>7</v>
      </c>
      <c r="X17" s="180">
        <f t="shared" si="6"/>
        <v>71</v>
      </c>
      <c r="Y17" s="180">
        <f t="shared" si="7"/>
        <v>10</v>
      </c>
      <c r="Z17" s="89">
        <v>3.14</v>
      </c>
      <c r="AA17" s="89">
        <v>4.71</v>
      </c>
      <c r="AB17" s="89"/>
      <c r="AC17" s="89">
        <f t="shared" si="8"/>
        <v>222.94</v>
      </c>
      <c r="AD17" s="89">
        <f t="shared" si="8"/>
        <v>47.1</v>
      </c>
      <c r="AE17" s="181">
        <f t="shared" si="9"/>
        <v>270.04000000000002</v>
      </c>
      <c r="AF17" s="90"/>
      <c r="AG17" s="90"/>
      <c r="AH17" s="90"/>
      <c r="AI17" s="90"/>
      <c r="AJ17" s="91"/>
      <c r="AK17" s="91"/>
      <c r="AL17" s="91"/>
      <c r="AM17" s="91"/>
      <c r="AN17" s="91"/>
      <c r="AO17" s="91"/>
      <c r="AP17" s="91"/>
      <c r="AQ17" s="91"/>
      <c r="AR17" s="92">
        <f t="shared" si="2"/>
        <v>26.328900000000004</v>
      </c>
      <c r="AS17" s="92">
        <f t="shared" si="3"/>
        <v>3.3755000000000006</v>
      </c>
      <c r="AT17" s="91"/>
      <c r="AU17" s="91"/>
      <c r="AV17" s="93">
        <f t="shared" si="4"/>
        <v>29.704400000000007</v>
      </c>
      <c r="AW17" s="94">
        <f t="shared" si="5"/>
        <v>240.3356</v>
      </c>
      <c r="AX17" s="95"/>
      <c r="AY17" s="95" t="s">
        <v>5</v>
      </c>
      <c r="AZ17" s="182" t="s">
        <v>171</v>
      </c>
      <c r="BA17" s="96"/>
      <c r="BB17" s="97"/>
      <c r="BC17" s="98"/>
      <c r="BD17" s="98"/>
      <c r="BE17" s="98"/>
      <c r="BF17" s="98"/>
      <c r="BG17" s="98"/>
      <c r="BH17" s="98"/>
      <c r="BI17" s="98"/>
      <c r="BJ17" s="99"/>
      <c r="BK17" s="99"/>
      <c r="BL17" s="98"/>
      <c r="BM17" s="100"/>
      <c r="BN17" s="100"/>
      <c r="BO17" s="100"/>
      <c r="BP17" s="100"/>
      <c r="BQ17" s="69"/>
      <c r="BR17" s="69"/>
      <c r="BS17" s="69"/>
      <c r="BT17" s="69"/>
      <c r="BU17" s="69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5"/>
      <c r="FO17" s="85"/>
      <c r="FP17" s="85"/>
      <c r="FQ17" s="85"/>
      <c r="FR17" s="85"/>
      <c r="FS17" s="85"/>
      <c r="FT17" s="85"/>
      <c r="FU17" s="85"/>
      <c r="FV17" s="85"/>
      <c r="FW17" s="85"/>
      <c r="FX17" s="85"/>
      <c r="FY17" s="85"/>
      <c r="FZ17" s="85"/>
      <c r="GA17" s="85"/>
      <c r="GB17" s="85"/>
      <c r="GC17" s="85"/>
      <c r="GD17" s="85"/>
      <c r="GE17" s="85"/>
      <c r="GF17" s="85"/>
      <c r="GG17" s="85"/>
      <c r="GH17" s="85"/>
      <c r="GI17" s="85"/>
      <c r="GJ17" s="85"/>
      <c r="GK17" s="85"/>
      <c r="GL17" s="85"/>
      <c r="GM17" s="85"/>
      <c r="GN17" s="85"/>
      <c r="GO17" s="85"/>
      <c r="GP17" s="85"/>
      <c r="GQ17" s="85"/>
      <c r="GR17" s="85"/>
      <c r="GS17" s="85"/>
      <c r="GT17" s="85"/>
      <c r="GU17" s="85"/>
      <c r="GV17" s="85"/>
      <c r="GW17" s="85"/>
      <c r="GX17" s="85"/>
      <c r="GY17" s="85"/>
      <c r="GZ17" s="85"/>
      <c r="HA17" s="85"/>
      <c r="HB17" s="85"/>
      <c r="HC17" s="85"/>
      <c r="HD17" s="85"/>
      <c r="HE17" s="85"/>
      <c r="HF17" s="85"/>
      <c r="HG17" s="85"/>
      <c r="HH17" s="85"/>
      <c r="HI17" s="85"/>
      <c r="HJ17" s="85"/>
      <c r="HK17" s="85"/>
      <c r="HL17" s="85"/>
      <c r="HM17" s="85"/>
      <c r="HN17" s="85"/>
      <c r="HO17" s="85"/>
      <c r="HP17" s="85"/>
      <c r="HQ17" s="85"/>
      <c r="HR17" s="85"/>
      <c r="HS17" s="85"/>
      <c r="HT17" s="85"/>
      <c r="HU17" s="85"/>
      <c r="HV17" s="85"/>
      <c r="HW17" s="85"/>
      <c r="HX17" s="85"/>
      <c r="HY17" s="85"/>
      <c r="HZ17" s="85"/>
      <c r="IA17" s="85"/>
      <c r="IB17" s="85"/>
      <c r="IC17" s="85"/>
      <c r="ID17" s="85"/>
      <c r="IE17" s="85"/>
      <c r="IF17" s="85"/>
      <c r="IG17" s="85"/>
      <c r="IH17" s="85"/>
      <c r="II17" s="85"/>
      <c r="IJ17" s="85"/>
      <c r="IK17" s="85"/>
      <c r="IL17" s="85"/>
      <c r="IM17" s="85"/>
      <c r="IN17" s="85"/>
      <c r="IO17" s="85"/>
      <c r="IP17" s="85"/>
      <c r="IQ17" s="85"/>
      <c r="IR17" s="85"/>
      <c r="IS17" s="85"/>
      <c r="IT17" s="85"/>
      <c r="IU17" s="85"/>
      <c r="IV17" s="85"/>
      <c r="IW17" s="85"/>
      <c r="IX17" s="85"/>
      <c r="IY17" s="85"/>
      <c r="IZ17" s="85"/>
      <c r="JA17" s="85"/>
      <c r="JB17" s="85"/>
      <c r="JC17" s="85"/>
      <c r="JD17" s="85"/>
      <c r="JE17" s="85"/>
      <c r="JF17" s="85"/>
      <c r="JG17" s="85"/>
      <c r="JH17" s="85"/>
      <c r="JI17" s="85"/>
      <c r="JJ17" s="85"/>
      <c r="JK17" s="85"/>
      <c r="JL17" s="85"/>
      <c r="JM17" s="85"/>
      <c r="JN17" s="85"/>
      <c r="JO17" s="85"/>
      <c r="JP17" s="85"/>
      <c r="JQ17" s="85"/>
      <c r="JR17" s="85"/>
      <c r="JS17" s="85"/>
      <c r="JT17" s="85"/>
      <c r="JU17" s="85"/>
      <c r="JV17" s="85"/>
      <c r="JW17" s="85"/>
      <c r="JX17" s="85"/>
      <c r="JY17" s="85"/>
      <c r="JZ17" s="85"/>
      <c r="KA17" s="85"/>
      <c r="KB17" s="85"/>
      <c r="KC17" s="85"/>
      <c r="KD17" s="85"/>
    </row>
    <row r="18" spans="1:290" s="101" customFormat="1" ht="15" customHeight="1" x14ac:dyDescent="0.25">
      <c r="A18" s="86">
        <v>10</v>
      </c>
      <c r="B18" s="173" t="s">
        <v>208</v>
      </c>
      <c r="C18" s="184" t="s">
        <v>209</v>
      </c>
      <c r="D18" s="36" t="s">
        <v>38</v>
      </c>
      <c r="E18" s="177" t="s">
        <v>38</v>
      </c>
      <c r="F18" s="80"/>
      <c r="G18" s="80">
        <v>5</v>
      </c>
      <c r="H18" s="80">
        <v>5</v>
      </c>
      <c r="I18" s="81">
        <v>5</v>
      </c>
      <c r="J18" s="168">
        <v>0</v>
      </c>
      <c r="K18" s="80">
        <v>5</v>
      </c>
      <c r="L18" s="80">
        <v>5</v>
      </c>
      <c r="M18" s="168"/>
      <c r="N18" s="178">
        <v>5</v>
      </c>
      <c r="O18" s="80">
        <v>5</v>
      </c>
      <c r="P18" s="81">
        <v>5</v>
      </c>
      <c r="Q18" s="84">
        <v>5</v>
      </c>
      <c r="R18" s="83">
        <v>5</v>
      </c>
      <c r="S18" s="83">
        <v>5</v>
      </c>
      <c r="T18" s="179">
        <v>0</v>
      </c>
      <c r="U18" s="178">
        <v>5</v>
      </c>
      <c r="V18" s="174">
        <v>5</v>
      </c>
      <c r="W18" s="88">
        <v>5</v>
      </c>
      <c r="X18" s="180">
        <f t="shared" si="6"/>
        <v>70</v>
      </c>
      <c r="Y18" s="180">
        <f t="shared" si="7"/>
        <v>0</v>
      </c>
      <c r="Z18" s="89">
        <v>3.14</v>
      </c>
      <c r="AA18" s="89">
        <v>4.71</v>
      </c>
      <c r="AB18" s="89"/>
      <c r="AC18" s="89">
        <f t="shared" si="8"/>
        <v>219.8</v>
      </c>
      <c r="AD18" s="89">
        <f t="shared" si="8"/>
        <v>0</v>
      </c>
      <c r="AE18" s="181">
        <f t="shared" si="9"/>
        <v>219.8</v>
      </c>
      <c r="AF18" s="90"/>
      <c r="AG18" s="90"/>
      <c r="AH18" s="90"/>
      <c r="AI18" s="90"/>
      <c r="AJ18" s="91"/>
      <c r="AK18" s="91"/>
      <c r="AL18" s="91"/>
      <c r="AM18" s="91"/>
      <c r="AN18" s="91"/>
      <c r="AO18" s="91"/>
      <c r="AP18" s="91"/>
      <c r="AQ18" s="91"/>
      <c r="AR18" s="92">
        <v>0</v>
      </c>
      <c r="AS18" s="92">
        <v>0</v>
      </c>
      <c r="AT18" s="91"/>
      <c r="AU18" s="91"/>
      <c r="AV18" s="93">
        <f t="shared" si="4"/>
        <v>0</v>
      </c>
      <c r="AW18" s="94">
        <f t="shared" si="5"/>
        <v>219.8</v>
      </c>
      <c r="AX18" s="95"/>
      <c r="AY18" s="95" t="s">
        <v>5</v>
      </c>
      <c r="AZ18" s="182" t="s">
        <v>171</v>
      </c>
      <c r="BA18" s="96"/>
      <c r="BB18" s="97"/>
      <c r="BC18" s="98"/>
      <c r="BD18" s="98"/>
      <c r="BE18" s="98"/>
      <c r="BF18" s="98"/>
      <c r="BG18" s="98"/>
      <c r="BH18" s="98"/>
      <c r="BI18" s="98"/>
      <c r="BJ18" s="99"/>
      <c r="BK18" s="99"/>
      <c r="BL18" s="98"/>
      <c r="BM18" s="100"/>
      <c r="BN18" s="100"/>
      <c r="BO18" s="100"/>
      <c r="BP18" s="100"/>
      <c r="BQ18" s="69"/>
      <c r="BR18" s="69"/>
      <c r="BS18" s="69"/>
      <c r="BT18" s="69"/>
      <c r="BU18" s="69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5"/>
      <c r="FO18" s="85"/>
      <c r="FP18" s="85"/>
      <c r="FQ18" s="85"/>
      <c r="FR18" s="85"/>
      <c r="FS18" s="85"/>
      <c r="FT18" s="85"/>
      <c r="FU18" s="85"/>
      <c r="FV18" s="85"/>
      <c r="FW18" s="85"/>
      <c r="FX18" s="85"/>
      <c r="FY18" s="85"/>
      <c r="FZ18" s="85"/>
      <c r="GA18" s="85"/>
      <c r="GB18" s="85"/>
      <c r="GC18" s="85"/>
      <c r="GD18" s="85"/>
      <c r="GE18" s="85"/>
      <c r="GF18" s="85"/>
      <c r="GG18" s="85"/>
      <c r="GH18" s="85"/>
      <c r="GI18" s="85"/>
      <c r="GJ18" s="85"/>
      <c r="GK18" s="85"/>
      <c r="GL18" s="85"/>
      <c r="GM18" s="85"/>
      <c r="GN18" s="85"/>
      <c r="GO18" s="85"/>
      <c r="GP18" s="85"/>
      <c r="GQ18" s="85"/>
      <c r="GR18" s="85"/>
      <c r="GS18" s="85"/>
      <c r="GT18" s="85"/>
      <c r="GU18" s="85"/>
      <c r="GV18" s="85"/>
      <c r="GW18" s="85"/>
      <c r="GX18" s="85"/>
      <c r="GY18" s="85"/>
      <c r="GZ18" s="85"/>
      <c r="HA18" s="85"/>
      <c r="HB18" s="85"/>
      <c r="HC18" s="85"/>
      <c r="HD18" s="85"/>
      <c r="HE18" s="85"/>
      <c r="HF18" s="85"/>
      <c r="HG18" s="85"/>
      <c r="HH18" s="85"/>
      <c r="HI18" s="85"/>
      <c r="HJ18" s="85"/>
      <c r="HK18" s="85"/>
      <c r="HL18" s="85"/>
      <c r="HM18" s="85"/>
      <c r="HN18" s="85"/>
      <c r="HO18" s="85"/>
      <c r="HP18" s="85"/>
      <c r="HQ18" s="85"/>
      <c r="HR18" s="85"/>
      <c r="HS18" s="85"/>
      <c r="HT18" s="85"/>
      <c r="HU18" s="85"/>
      <c r="HV18" s="85"/>
      <c r="HW18" s="85"/>
      <c r="HX18" s="85"/>
      <c r="HY18" s="85"/>
      <c r="HZ18" s="85"/>
      <c r="IA18" s="85"/>
      <c r="IB18" s="85"/>
      <c r="IC18" s="85"/>
      <c r="ID18" s="85"/>
      <c r="IE18" s="85"/>
      <c r="IF18" s="85"/>
      <c r="IG18" s="85"/>
      <c r="IH18" s="85"/>
      <c r="II18" s="85"/>
      <c r="IJ18" s="85"/>
      <c r="IK18" s="85"/>
      <c r="IL18" s="85"/>
      <c r="IM18" s="85"/>
      <c r="IN18" s="85"/>
      <c r="IO18" s="85"/>
      <c r="IP18" s="85"/>
      <c r="IQ18" s="85"/>
      <c r="IR18" s="85"/>
      <c r="IS18" s="85"/>
      <c r="IT18" s="85"/>
      <c r="IU18" s="85"/>
      <c r="IV18" s="85"/>
      <c r="IW18" s="85"/>
      <c r="IX18" s="85"/>
      <c r="IY18" s="85"/>
      <c r="IZ18" s="85"/>
      <c r="JA18" s="85"/>
      <c r="JB18" s="85"/>
      <c r="JC18" s="85"/>
      <c r="JD18" s="85"/>
      <c r="JE18" s="85"/>
      <c r="JF18" s="85"/>
      <c r="JG18" s="85"/>
      <c r="JH18" s="85"/>
      <c r="JI18" s="85"/>
      <c r="JJ18" s="85"/>
      <c r="JK18" s="85"/>
      <c r="JL18" s="85"/>
      <c r="JM18" s="85"/>
      <c r="JN18" s="85"/>
      <c r="JO18" s="85"/>
      <c r="JP18" s="85"/>
      <c r="JQ18" s="85"/>
      <c r="JR18" s="85"/>
      <c r="JS18" s="85"/>
      <c r="JT18" s="85"/>
      <c r="JU18" s="85"/>
      <c r="JV18" s="85"/>
      <c r="JW18" s="85"/>
      <c r="JX18" s="85"/>
      <c r="JY18" s="85"/>
      <c r="JZ18" s="85"/>
      <c r="KA18" s="85"/>
      <c r="KB18" s="85"/>
      <c r="KC18" s="85"/>
      <c r="KD18" s="85"/>
    </row>
    <row r="19" spans="1:290" s="101" customFormat="1" ht="15" customHeight="1" x14ac:dyDescent="0.25">
      <c r="A19" s="79">
        <v>11</v>
      </c>
      <c r="B19" s="172" t="s">
        <v>189</v>
      </c>
      <c r="C19" s="185" t="s">
        <v>223</v>
      </c>
      <c r="D19" s="36" t="s">
        <v>170</v>
      </c>
      <c r="E19" s="80" t="s">
        <v>38</v>
      </c>
      <c r="F19" s="80"/>
      <c r="G19" s="80"/>
      <c r="H19" s="80"/>
      <c r="I19" s="81"/>
      <c r="J19" s="168"/>
      <c r="K19" s="80"/>
      <c r="L19" s="80"/>
      <c r="M19" s="168"/>
      <c r="N19" s="80"/>
      <c r="O19" s="80"/>
      <c r="P19" s="81"/>
      <c r="Q19" s="84"/>
      <c r="R19" s="83"/>
      <c r="S19" s="83"/>
      <c r="T19" s="179"/>
      <c r="U19" s="88"/>
      <c r="V19" s="88"/>
      <c r="W19" s="88"/>
      <c r="X19" s="180">
        <f t="shared" si="6"/>
        <v>0</v>
      </c>
      <c r="Y19" s="180">
        <f t="shared" si="7"/>
        <v>0</v>
      </c>
      <c r="Z19" s="89">
        <v>3.61</v>
      </c>
      <c r="AA19" s="89">
        <v>4.71</v>
      </c>
      <c r="AB19" s="89"/>
      <c r="AC19" s="89">
        <f>+X19*Z19</f>
        <v>0</v>
      </c>
      <c r="AD19" s="89">
        <f t="shared" ref="AD19:AD22" si="10">+Y19*AA19</f>
        <v>0</v>
      </c>
      <c r="AE19" s="181">
        <f t="shared" ref="AE19:AE22" si="11">AC19+AD19</f>
        <v>0</v>
      </c>
      <c r="AF19" s="90"/>
      <c r="AG19" s="90"/>
      <c r="AH19" s="90"/>
      <c r="AI19" s="90"/>
      <c r="AJ19" s="91"/>
      <c r="AK19" s="91"/>
      <c r="AL19" s="91"/>
      <c r="AM19" s="91"/>
      <c r="AN19" s="91"/>
      <c r="AO19" s="91"/>
      <c r="AP19" s="91"/>
      <c r="AQ19" s="91"/>
      <c r="AR19" s="92">
        <f t="shared" ref="AR19:AR22" si="12">AE19*9.75%</f>
        <v>0</v>
      </c>
      <c r="AS19" s="92">
        <f t="shared" ref="AS19:AS22" si="13">AE19*1.25%</f>
        <v>0</v>
      </c>
      <c r="AT19" s="186"/>
      <c r="AU19" s="186"/>
      <c r="AV19" s="187">
        <f t="shared" si="4"/>
        <v>0</v>
      </c>
      <c r="AW19" s="188">
        <f>AG19-AV19</f>
        <v>0</v>
      </c>
      <c r="AY19" s="95" t="s">
        <v>5</v>
      </c>
      <c r="AZ19" s="182" t="s">
        <v>171</v>
      </c>
      <c r="BA19" s="96"/>
      <c r="BB19" s="97"/>
      <c r="BC19" s="98"/>
      <c r="BD19" s="98"/>
      <c r="BE19" s="98"/>
      <c r="BF19" s="98"/>
      <c r="BG19" s="98"/>
      <c r="BH19" s="98"/>
      <c r="BI19" s="98"/>
      <c r="BJ19" s="99"/>
      <c r="BK19" s="99"/>
      <c r="BL19" s="98"/>
      <c r="BM19" s="100"/>
      <c r="BN19" s="100"/>
      <c r="BO19" s="100"/>
      <c r="BP19" s="100"/>
      <c r="BQ19" s="69"/>
      <c r="BR19" s="69"/>
      <c r="BS19" s="69"/>
      <c r="BT19" s="69"/>
      <c r="BU19" s="69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5"/>
      <c r="FG19" s="85"/>
      <c r="FH19" s="85"/>
      <c r="FI19" s="85"/>
      <c r="FJ19" s="85"/>
      <c r="FK19" s="85"/>
      <c r="FL19" s="85"/>
      <c r="FM19" s="85"/>
      <c r="FN19" s="85"/>
      <c r="FO19" s="85"/>
      <c r="FP19" s="85"/>
      <c r="FQ19" s="85"/>
      <c r="FR19" s="85"/>
      <c r="FS19" s="85"/>
      <c r="FT19" s="85"/>
      <c r="FU19" s="85"/>
      <c r="FV19" s="85"/>
      <c r="FW19" s="85"/>
      <c r="FX19" s="85"/>
      <c r="FY19" s="85"/>
      <c r="FZ19" s="85"/>
      <c r="GA19" s="85"/>
      <c r="GB19" s="85"/>
      <c r="GC19" s="85"/>
      <c r="GD19" s="85"/>
      <c r="GE19" s="85"/>
      <c r="GF19" s="85"/>
      <c r="GG19" s="85"/>
      <c r="GH19" s="85"/>
      <c r="GI19" s="85"/>
      <c r="GJ19" s="85"/>
      <c r="GK19" s="85"/>
      <c r="GL19" s="85"/>
      <c r="GM19" s="85"/>
      <c r="GN19" s="85"/>
      <c r="GO19" s="85"/>
      <c r="GP19" s="85"/>
      <c r="GQ19" s="85"/>
      <c r="GR19" s="85"/>
      <c r="GS19" s="85"/>
      <c r="GT19" s="85"/>
      <c r="GU19" s="85"/>
      <c r="GV19" s="85"/>
      <c r="GW19" s="85"/>
      <c r="GX19" s="85"/>
      <c r="GY19" s="85"/>
      <c r="GZ19" s="85"/>
      <c r="HA19" s="85"/>
      <c r="HB19" s="85"/>
      <c r="HC19" s="85"/>
      <c r="HD19" s="85"/>
      <c r="HE19" s="85"/>
      <c r="HF19" s="85"/>
      <c r="HG19" s="85"/>
      <c r="HH19" s="85"/>
      <c r="HI19" s="85"/>
      <c r="HJ19" s="85"/>
      <c r="HK19" s="85"/>
      <c r="HL19" s="85"/>
      <c r="HM19" s="85"/>
      <c r="HN19" s="85"/>
      <c r="HO19" s="85"/>
      <c r="HP19" s="85"/>
      <c r="HQ19" s="85"/>
      <c r="HR19" s="85"/>
      <c r="HS19" s="85"/>
      <c r="HT19" s="85"/>
      <c r="HU19" s="85"/>
      <c r="HV19" s="85"/>
      <c r="HW19" s="85"/>
      <c r="HX19" s="85"/>
      <c r="HY19" s="85"/>
      <c r="HZ19" s="85"/>
      <c r="IA19" s="85"/>
      <c r="IB19" s="85"/>
      <c r="IC19" s="85"/>
      <c r="ID19" s="85"/>
      <c r="IE19" s="85"/>
      <c r="IF19" s="85"/>
      <c r="IG19" s="85"/>
      <c r="IH19" s="85"/>
      <c r="II19" s="85"/>
      <c r="IJ19" s="85"/>
      <c r="IK19" s="85"/>
      <c r="IL19" s="85"/>
      <c r="IM19" s="85"/>
      <c r="IN19" s="85"/>
      <c r="IO19" s="85"/>
      <c r="IP19" s="85"/>
      <c r="IQ19" s="85"/>
      <c r="IR19" s="85"/>
      <c r="IS19" s="85"/>
      <c r="IT19" s="85"/>
      <c r="IU19" s="85"/>
      <c r="IV19" s="85"/>
      <c r="IW19" s="85"/>
      <c r="IX19" s="85"/>
      <c r="IY19" s="85"/>
      <c r="IZ19" s="85"/>
      <c r="JA19" s="85"/>
      <c r="JB19" s="85"/>
      <c r="JC19" s="85"/>
      <c r="JD19" s="85"/>
      <c r="JE19" s="85"/>
      <c r="JF19" s="85"/>
      <c r="JG19" s="85"/>
      <c r="JH19" s="85"/>
      <c r="JI19" s="85"/>
      <c r="JJ19" s="85"/>
      <c r="JK19" s="85"/>
      <c r="JL19" s="85"/>
      <c r="JM19" s="85"/>
      <c r="JN19" s="85"/>
      <c r="JO19" s="85"/>
      <c r="JP19" s="85"/>
      <c r="JQ19" s="85"/>
      <c r="JR19" s="85"/>
      <c r="JS19" s="85"/>
      <c r="JT19" s="85"/>
      <c r="JU19" s="85"/>
      <c r="JV19" s="85"/>
      <c r="JW19" s="85"/>
      <c r="JX19" s="85"/>
      <c r="JY19" s="85"/>
      <c r="JZ19" s="85"/>
      <c r="KA19" s="85"/>
      <c r="KB19" s="85"/>
      <c r="KC19" s="85"/>
      <c r="KD19" s="85"/>
    </row>
    <row r="20" spans="1:290" s="101" customFormat="1" ht="15" customHeight="1" x14ac:dyDescent="0.25">
      <c r="A20" s="79">
        <v>12</v>
      </c>
      <c r="B20" s="172" t="s">
        <v>191</v>
      </c>
      <c r="C20" s="189" t="s">
        <v>194</v>
      </c>
      <c r="D20" s="36" t="s">
        <v>38</v>
      </c>
      <c r="E20" s="80" t="s">
        <v>38</v>
      </c>
      <c r="F20" s="80"/>
      <c r="G20" s="80">
        <v>0</v>
      </c>
      <c r="H20" s="80">
        <v>0</v>
      </c>
      <c r="I20" s="81">
        <v>0</v>
      </c>
      <c r="J20" s="168">
        <v>0</v>
      </c>
      <c r="K20" s="80">
        <v>0</v>
      </c>
      <c r="L20" s="80">
        <v>0</v>
      </c>
      <c r="M20" s="168"/>
      <c r="N20" s="178">
        <v>5</v>
      </c>
      <c r="O20" s="80">
        <v>5</v>
      </c>
      <c r="P20" s="81">
        <v>5</v>
      </c>
      <c r="Q20" s="84">
        <v>5</v>
      </c>
      <c r="R20" s="83">
        <v>5</v>
      </c>
      <c r="S20" s="83">
        <v>0</v>
      </c>
      <c r="T20" s="179">
        <v>0</v>
      </c>
      <c r="U20" s="178">
        <v>0</v>
      </c>
      <c r="V20" s="88">
        <v>0</v>
      </c>
      <c r="W20" s="88">
        <v>0</v>
      </c>
      <c r="X20" s="180">
        <f t="shared" si="6"/>
        <v>25</v>
      </c>
      <c r="Y20" s="180">
        <f t="shared" si="7"/>
        <v>0</v>
      </c>
      <c r="Z20" s="89">
        <v>3.14</v>
      </c>
      <c r="AA20" s="89">
        <v>4.71</v>
      </c>
      <c r="AB20" s="89"/>
      <c r="AC20" s="89">
        <f t="shared" ref="AC20" si="14">+X20*Z20</f>
        <v>78.5</v>
      </c>
      <c r="AD20" s="89">
        <f t="shared" si="10"/>
        <v>0</v>
      </c>
      <c r="AE20" s="181">
        <f t="shared" si="11"/>
        <v>78.5</v>
      </c>
      <c r="AF20" s="90"/>
      <c r="AG20" s="90"/>
      <c r="AH20" s="90"/>
      <c r="AI20" s="90"/>
      <c r="AJ20" s="91"/>
      <c r="AK20" s="91"/>
      <c r="AL20" s="91"/>
      <c r="AM20" s="91"/>
      <c r="AN20" s="91"/>
      <c r="AO20" s="91"/>
      <c r="AP20" s="91"/>
      <c r="AQ20" s="91"/>
      <c r="AR20" s="92">
        <f t="shared" si="12"/>
        <v>7.6537500000000005</v>
      </c>
      <c r="AS20" s="92">
        <f t="shared" si="13"/>
        <v>0.98125000000000007</v>
      </c>
      <c r="AT20" s="91"/>
      <c r="AU20" s="91"/>
      <c r="AV20" s="93">
        <f t="shared" ref="AV20:AV22" si="15">AR20+AS20+AT20+AU20</f>
        <v>8.6349999999999998</v>
      </c>
      <c r="AW20" s="94">
        <f t="shared" ref="AW20:AW22" si="16">AE20-AV20</f>
        <v>69.864999999999995</v>
      </c>
      <c r="AY20" s="95"/>
      <c r="AZ20" s="182"/>
      <c r="BA20" s="96"/>
      <c r="BB20" s="97"/>
      <c r="BC20" s="98"/>
      <c r="BD20" s="98"/>
      <c r="BE20" s="98"/>
      <c r="BF20" s="98"/>
      <c r="BG20" s="98"/>
      <c r="BH20" s="98"/>
      <c r="BI20" s="98"/>
      <c r="BJ20" s="99"/>
      <c r="BK20" s="99"/>
      <c r="BL20" s="98"/>
      <c r="BM20" s="100"/>
      <c r="BN20" s="100"/>
      <c r="BO20" s="100"/>
      <c r="BP20" s="100"/>
      <c r="BQ20" s="69"/>
      <c r="BR20" s="69"/>
      <c r="BS20" s="69"/>
      <c r="BT20" s="69"/>
      <c r="BU20" s="69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5"/>
      <c r="EY20" s="85"/>
      <c r="EZ20" s="85"/>
      <c r="FA20" s="85"/>
      <c r="FB20" s="85"/>
      <c r="FC20" s="85"/>
      <c r="FD20" s="85"/>
      <c r="FE20" s="85"/>
      <c r="FF20" s="85"/>
      <c r="FG20" s="85"/>
      <c r="FH20" s="85"/>
      <c r="FI20" s="85"/>
      <c r="FJ20" s="85"/>
      <c r="FK20" s="85"/>
      <c r="FL20" s="85"/>
      <c r="FM20" s="85"/>
      <c r="FN20" s="85"/>
      <c r="FO20" s="85"/>
      <c r="FP20" s="85"/>
      <c r="FQ20" s="85"/>
      <c r="FR20" s="85"/>
      <c r="FS20" s="85"/>
      <c r="FT20" s="85"/>
      <c r="FU20" s="85"/>
      <c r="FV20" s="85"/>
      <c r="FW20" s="85"/>
      <c r="FX20" s="85"/>
      <c r="FY20" s="85"/>
      <c r="FZ20" s="85"/>
      <c r="GA20" s="85"/>
      <c r="GB20" s="85"/>
      <c r="GC20" s="85"/>
      <c r="GD20" s="85"/>
      <c r="GE20" s="85"/>
      <c r="GF20" s="85"/>
      <c r="GG20" s="85"/>
      <c r="GH20" s="85"/>
      <c r="GI20" s="85"/>
      <c r="GJ20" s="85"/>
      <c r="GK20" s="85"/>
      <c r="GL20" s="85"/>
      <c r="GM20" s="85"/>
      <c r="GN20" s="85"/>
      <c r="GO20" s="85"/>
      <c r="GP20" s="85"/>
      <c r="GQ20" s="85"/>
      <c r="GR20" s="85"/>
      <c r="GS20" s="85"/>
      <c r="GT20" s="85"/>
      <c r="GU20" s="85"/>
      <c r="GV20" s="85"/>
      <c r="GW20" s="85"/>
      <c r="GX20" s="85"/>
      <c r="GY20" s="85"/>
      <c r="GZ20" s="85"/>
      <c r="HA20" s="85"/>
      <c r="HB20" s="85"/>
      <c r="HC20" s="85"/>
      <c r="HD20" s="85"/>
      <c r="HE20" s="85"/>
      <c r="HF20" s="85"/>
      <c r="HG20" s="85"/>
      <c r="HH20" s="85"/>
      <c r="HI20" s="85"/>
      <c r="HJ20" s="85"/>
      <c r="HK20" s="85"/>
      <c r="HL20" s="85"/>
      <c r="HM20" s="85"/>
      <c r="HN20" s="85"/>
      <c r="HO20" s="85"/>
      <c r="HP20" s="85"/>
      <c r="HQ20" s="85"/>
      <c r="HR20" s="85"/>
      <c r="HS20" s="85"/>
      <c r="HT20" s="85"/>
      <c r="HU20" s="85"/>
      <c r="HV20" s="85"/>
      <c r="HW20" s="85"/>
      <c r="HX20" s="85"/>
      <c r="HY20" s="85"/>
      <c r="HZ20" s="85"/>
      <c r="IA20" s="85"/>
      <c r="IB20" s="85"/>
      <c r="IC20" s="85"/>
      <c r="ID20" s="85"/>
      <c r="IE20" s="85"/>
      <c r="IF20" s="85"/>
      <c r="IG20" s="85"/>
      <c r="IH20" s="85"/>
      <c r="II20" s="85"/>
      <c r="IJ20" s="85"/>
      <c r="IK20" s="85"/>
      <c r="IL20" s="85"/>
      <c r="IM20" s="85"/>
      <c r="IN20" s="85"/>
      <c r="IO20" s="85"/>
      <c r="IP20" s="85"/>
      <c r="IQ20" s="85"/>
      <c r="IR20" s="85"/>
      <c r="IS20" s="85"/>
      <c r="IT20" s="85"/>
      <c r="IU20" s="85"/>
      <c r="IV20" s="85"/>
      <c r="IW20" s="85"/>
      <c r="IX20" s="85"/>
      <c r="IY20" s="85"/>
      <c r="IZ20" s="85"/>
      <c r="JA20" s="85"/>
      <c r="JB20" s="85"/>
      <c r="JC20" s="85"/>
      <c r="JD20" s="85"/>
      <c r="JE20" s="85"/>
      <c r="JF20" s="85"/>
      <c r="JG20" s="85"/>
      <c r="JH20" s="85"/>
      <c r="JI20" s="85"/>
      <c r="JJ20" s="85"/>
      <c r="JK20" s="85"/>
      <c r="JL20" s="85"/>
      <c r="JM20" s="85"/>
      <c r="JN20" s="85"/>
      <c r="JO20" s="85"/>
      <c r="JP20" s="85"/>
      <c r="JQ20" s="85"/>
      <c r="JR20" s="85"/>
      <c r="JS20" s="85"/>
      <c r="JT20" s="85"/>
      <c r="JU20" s="85"/>
      <c r="JV20" s="85"/>
      <c r="JW20" s="85"/>
      <c r="JX20" s="85"/>
      <c r="JY20" s="85"/>
      <c r="JZ20" s="85"/>
      <c r="KA20" s="85"/>
      <c r="KB20" s="85"/>
      <c r="KC20" s="85"/>
      <c r="KD20" s="85"/>
    </row>
    <row r="21" spans="1:290" s="101" customFormat="1" ht="15" customHeight="1" x14ac:dyDescent="0.25">
      <c r="A21" s="79">
        <v>13</v>
      </c>
      <c r="B21" s="172" t="s">
        <v>192</v>
      </c>
      <c r="C21" s="189" t="s">
        <v>195</v>
      </c>
      <c r="D21" s="36" t="s">
        <v>38</v>
      </c>
      <c r="E21" s="80" t="s">
        <v>38</v>
      </c>
      <c r="F21" s="80"/>
      <c r="G21" s="80">
        <v>6</v>
      </c>
      <c r="H21" s="80">
        <v>5</v>
      </c>
      <c r="I21" s="81">
        <v>5</v>
      </c>
      <c r="J21" s="168">
        <v>5</v>
      </c>
      <c r="K21" s="80">
        <v>5</v>
      </c>
      <c r="L21" s="80">
        <v>5</v>
      </c>
      <c r="M21" s="168"/>
      <c r="N21" s="178">
        <v>5</v>
      </c>
      <c r="O21" s="80">
        <v>5</v>
      </c>
      <c r="P21" s="81">
        <v>6</v>
      </c>
      <c r="Q21" s="84">
        <v>6</v>
      </c>
      <c r="R21" s="83">
        <v>6</v>
      </c>
      <c r="S21" s="83">
        <v>7</v>
      </c>
      <c r="T21" s="179">
        <v>5</v>
      </c>
      <c r="U21" s="178" t="s">
        <v>172</v>
      </c>
      <c r="V21" s="88">
        <v>5</v>
      </c>
      <c r="W21" s="88">
        <v>5</v>
      </c>
      <c r="X21" s="180">
        <f t="shared" si="6"/>
        <v>71</v>
      </c>
      <c r="Y21" s="180">
        <f t="shared" si="7"/>
        <v>10</v>
      </c>
      <c r="Z21" s="89">
        <v>3.14</v>
      </c>
      <c r="AA21" s="89">
        <v>4.71</v>
      </c>
      <c r="AB21" s="89"/>
      <c r="AC21" s="89">
        <f>+X21*Z21</f>
        <v>222.94</v>
      </c>
      <c r="AD21" s="89">
        <f t="shared" si="10"/>
        <v>47.1</v>
      </c>
      <c r="AE21" s="181">
        <f t="shared" si="11"/>
        <v>270.04000000000002</v>
      </c>
      <c r="AF21" s="90"/>
      <c r="AG21" s="90"/>
      <c r="AH21" s="90"/>
      <c r="AI21" s="90"/>
      <c r="AJ21" s="91"/>
      <c r="AK21" s="91"/>
      <c r="AL21" s="91"/>
      <c r="AM21" s="91"/>
      <c r="AN21" s="91"/>
      <c r="AO21" s="91"/>
      <c r="AP21" s="91"/>
      <c r="AQ21" s="91"/>
      <c r="AR21" s="92">
        <f t="shared" si="12"/>
        <v>26.328900000000004</v>
      </c>
      <c r="AS21" s="92">
        <f t="shared" si="13"/>
        <v>3.3755000000000006</v>
      </c>
      <c r="AT21" s="91"/>
      <c r="AU21" s="91"/>
      <c r="AV21" s="93">
        <f t="shared" si="15"/>
        <v>29.704400000000007</v>
      </c>
      <c r="AW21" s="94">
        <f t="shared" si="16"/>
        <v>240.3356</v>
      </c>
      <c r="AY21" s="95"/>
      <c r="AZ21" s="182"/>
      <c r="BA21" s="96"/>
      <c r="BB21" s="97"/>
      <c r="BC21" s="98"/>
      <c r="BD21" s="98"/>
      <c r="BE21" s="98"/>
      <c r="BF21" s="98"/>
      <c r="BG21" s="98"/>
      <c r="BH21" s="98"/>
      <c r="BI21" s="98"/>
      <c r="BJ21" s="99"/>
      <c r="BK21" s="99"/>
      <c r="BL21" s="98"/>
      <c r="BM21" s="100"/>
      <c r="BN21" s="100"/>
      <c r="BO21" s="100"/>
      <c r="BP21" s="100"/>
      <c r="BQ21" s="69"/>
      <c r="BR21" s="69"/>
      <c r="BS21" s="69"/>
      <c r="BT21" s="69"/>
      <c r="BU21" s="69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5"/>
      <c r="FQ21" s="85"/>
      <c r="FR21" s="85"/>
      <c r="FS21" s="85"/>
      <c r="FT21" s="85"/>
      <c r="FU21" s="85"/>
      <c r="FV21" s="85"/>
      <c r="FW21" s="85"/>
      <c r="FX21" s="85"/>
      <c r="FY21" s="85"/>
      <c r="FZ21" s="85"/>
      <c r="GA21" s="85"/>
      <c r="GB21" s="85"/>
      <c r="GC21" s="85"/>
      <c r="GD21" s="85"/>
      <c r="GE21" s="85"/>
      <c r="GF21" s="85"/>
      <c r="GG21" s="85"/>
      <c r="GH21" s="85"/>
      <c r="GI21" s="85"/>
      <c r="GJ21" s="85"/>
      <c r="GK21" s="85"/>
      <c r="GL21" s="85"/>
      <c r="GM21" s="85"/>
      <c r="GN21" s="85"/>
      <c r="GO21" s="85"/>
      <c r="GP21" s="85"/>
      <c r="GQ21" s="85"/>
      <c r="GR21" s="85"/>
      <c r="GS21" s="85"/>
      <c r="GT21" s="85"/>
      <c r="GU21" s="85"/>
      <c r="GV21" s="85"/>
      <c r="GW21" s="85"/>
      <c r="GX21" s="85"/>
      <c r="GY21" s="85"/>
      <c r="GZ21" s="85"/>
      <c r="HA21" s="85"/>
      <c r="HB21" s="85"/>
      <c r="HC21" s="85"/>
      <c r="HD21" s="85"/>
      <c r="HE21" s="85"/>
      <c r="HF21" s="85"/>
      <c r="HG21" s="85"/>
      <c r="HH21" s="85"/>
      <c r="HI21" s="85"/>
      <c r="HJ21" s="85"/>
      <c r="HK21" s="85"/>
      <c r="HL21" s="85"/>
      <c r="HM21" s="85"/>
      <c r="HN21" s="85"/>
      <c r="HO21" s="85"/>
      <c r="HP21" s="85"/>
      <c r="HQ21" s="85"/>
      <c r="HR21" s="85"/>
      <c r="HS21" s="85"/>
      <c r="HT21" s="85"/>
      <c r="HU21" s="85"/>
      <c r="HV21" s="85"/>
      <c r="HW21" s="85"/>
      <c r="HX21" s="85"/>
      <c r="HY21" s="85"/>
      <c r="HZ21" s="85"/>
      <c r="IA21" s="85"/>
      <c r="IB21" s="85"/>
      <c r="IC21" s="85"/>
      <c r="ID21" s="85"/>
      <c r="IE21" s="85"/>
      <c r="IF21" s="85"/>
      <c r="IG21" s="85"/>
      <c r="IH21" s="85"/>
      <c r="II21" s="85"/>
      <c r="IJ21" s="85"/>
      <c r="IK21" s="85"/>
      <c r="IL21" s="85"/>
      <c r="IM21" s="85"/>
      <c r="IN21" s="85"/>
      <c r="IO21" s="85"/>
      <c r="IP21" s="85"/>
      <c r="IQ21" s="85"/>
      <c r="IR21" s="85"/>
      <c r="IS21" s="85"/>
      <c r="IT21" s="85"/>
      <c r="IU21" s="85"/>
      <c r="IV21" s="85"/>
      <c r="IW21" s="85"/>
      <c r="IX21" s="85"/>
      <c r="IY21" s="85"/>
      <c r="IZ21" s="85"/>
      <c r="JA21" s="85"/>
      <c r="JB21" s="85"/>
      <c r="JC21" s="85"/>
      <c r="JD21" s="85"/>
      <c r="JE21" s="85"/>
      <c r="JF21" s="85"/>
      <c r="JG21" s="85"/>
      <c r="JH21" s="85"/>
      <c r="JI21" s="85"/>
      <c r="JJ21" s="85"/>
      <c r="JK21" s="85"/>
      <c r="JL21" s="85"/>
      <c r="JM21" s="85"/>
      <c r="JN21" s="85"/>
      <c r="JO21" s="85"/>
      <c r="JP21" s="85"/>
      <c r="JQ21" s="85"/>
      <c r="JR21" s="85"/>
      <c r="JS21" s="85"/>
      <c r="JT21" s="85"/>
      <c r="JU21" s="85"/>
      <c r="JV21" s="85"/>
      <c r="JW21" s="85"/>
      <c r="JX21" s="85"/>
      <c r="JY21" s="85"/>
      <c r="JZ21" s="85"/>
      <c r="KA21" s="85"/>
      <c r="KB21" s="85"/>
      <c r="KC21" s="85"/>
      <c r="KD21" s="85"/>
    </row>
    <row r="22" spans="1:290" s="101" customFormat="1" ht="15" customHeight="1" x14ac:dyDescent="0.25">
      <c r="A22" s="79">
        <v>14</v>
      </c>
      <c r="B22" s="172" t="s">
        <v>193</v>
      </c>
      <c r="C22" s="189" t="s">
        <v>196</v>
      </c>
      <c r="D22" s="36" t="s">
        <v>38</v>
      </c>
      <c r="E22" s="80" t="s">
        <v>38</v>
      </c>
      <c r="F22" s="80"/>
      <c r="G22" s="80">
        <v>5</v>
      </c>
      <c r="H22" s="80">
        <v>5</v>
      </c>
      <c r="I22" s="81">
        <v>5</v>
      </c>
      <c r="J22" s="168">
        <v>5</v>
      </c>
      <c r="K22" s="80">
        <v>5</v>
      </c>
      <c r="L22" s="80">
        <v>5</v>
      </c>
      <c r="M22" s="168"/>
      <c r="N22" s="178">
        <v>5</v>
      </c>
      <c r="O22" s="80">
        <v>5</v>
      </c>
      <c r="P22" s="81">
        <v>6</v>
      </c>
      <c r="Q22" s="84">
        <v>6</v>
      </c>
      <c r="R22" s="83">
        <v>6</v>
      </c>
      <c r="S22" s="83">
        <v>7</v>
      </c>
      <c r="T22" s="179">
        <v>5</v>
      </c>
      <c r="U22" s="178" t="s">
        <v>173</v>
      </c>
      <c r="V22" s="88">
        <v>5</v>
      </c>
      <c r="W22" s="88">
        <v>5</v>
      </c>
      <c r="X22" s="180">
        <f t="shared" si="6"/>
        <v>70</v>
      </c>
      <c r="Y22" s="180">
        <f t="shared" si="7"/>
        <v>10</v>
      </c>
      <c r="Z22" s="89">
        <v>3.14</v>
      </c>
      <c r="AA22" s="89">
        <v>4.71</v>
      </c>
      <c r="AB22" s="89"/>
      <c r="AC22" s="89">
        <f t="shared" ref="AC22" si="17">+X22*Z22</f>
        <v>219.8</v>
      </c>
      <c r="AD22" s="89">
        <f t="shared" si="10"/>
        <v>47.1</v>
      </c>
      <c r="AE22" s="181">
        <f t="shared" si="11"/>
        <v>266.90000000000003</v>
      </c>
      <c r="AF22" s="90"/>
      <c r="AG22" s="90"/>
      <c r="AH22" s="90"/>
      <c r="AI22" s="90"/>
      <c r="AJ22" s="91"/>
      <c r="AK22" s="91"/>
      <c r="AL22" s="91"/>
      <c r="AM22" s="91"/>
      <c r="AN22" s="91"/>
      <c r="AO22" s="91"/>
      <c r="AP22" s="91"/>
      <c r="AQ22" s="91"/>
      <c r="AR22" s="92">
        <f t="shared" si="12"/>
        <v>26.022750000000006</v>
      </c>
      <c r="AS22" s="92">
        <f t="shared" si="13"/>
        <v>3.3362500000000006</v>
      </c>
      <c r="AT22" s="91"/>
      <c r="AU22" s="91"/>
      <c r="AV22" s="93">
        <f t="shared" si="15"/>
        <v>29.359000000000005</v>
      </c>
      <c r="AW22" s="94">
        <f t="shared" si="16"/>
        <v>237.54100000000003</v>
      </c>
      <c r="AY22" s="95"/>
      <c r="AZ22" s="182"/>
      <c r="BA22" s="96"/>
      <c r="BB22" s="97"/>
      <c r="BC22" s="98"/>
      <c r="BD22" s="98"/>
      <c r="BE22" s="98"/>
      <c r="BF22" s="98"/>
      <c r="BG22" s="98"/>
      <c r="BH22" s="98"/>
      <c r="BI22" s="98"/>
      <c r="BJ22" s="99"/>
      <c r="BK22" s="99"/>
      <c r="BL22" s="98"/>
      <c r="BM22" s="100"/>
      <c r="BN22" s="100"/>
      <c r="BO22" s="100"/>
      <c r="BP22" s="100"/>
      <c r="BQ22" s="69"/>
      <c r="BR22" s="69"/>
      <c r="BS22" s="69"/>
      <c r="BT22" s="69"/>
      <c r="BU22" s="69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  <c r="FV22" s="85"/>
      <c r="FW22" s="85"/>
      <c r="FX22" s="85"/>
      <c r="FY22" s="85"/>
      <c r="FZ22" s="85"/>
      <c r="GA22" s="85"/>
      <c r="GB22" s="85"/>
      <c r="GC22" s="85"/>
      <c r="GD22" s="85"/>
      <c r="GE22" s="85"/>
      <c r="GF22" s="85"/>
      <c r="GG22" s="85"/>
      <c r="GH22" s="85"/>
      <c r="GI22" s="85"/>
      <c r="GJ22" s="85"/>
      <c r="GK22" s="85"/>
      <c r="GL22" s="85"/>
      <c r="GM22" s="85"/>
      <c r="GN22" s="85"/>
      <c r="GO22" s="85"/>
      <c r="GP22" s="85"/>
      <c r="GQ22" s="85"/>
      <c r="GR22" s="85"/>
      <c r="GS22" s="85"/>
      <c r="GT22" s="85"/>
      <c r="GU22" s="85"/>
      <c r="GV22" s="85"/>
      <c r="GW22" s="85"/>
      <c r="GX22" s="85"/>
      <c r="GY22" s="85"/>
      <c r="GZ22" s="85"/>
      <c r="HA22" s="85"/>
      <c r="HB22" s="85"/>
      <c r="HC22" s="85"/>
      <c r="HD22" s="85"/>
      <c r="HE22" s="85"/>
      <c r="HF22" s="85"/>
      <c r="HG22" s="85"/>
      <c r="HH22" s="85"/>
      <c r="HI22" s="85"/>
      <c r="HJ22" s="85"/>
      <c r="HK22" s="85"/>
      <c r="HL22" s="85"/>
      <c r="HM22" s="85"/>
      <c r="HN22" s="85"/>
      <c r="HO22" s="85"/>
      <c r="HP22" s="85"/>
      <c r="HQ22" s="85"/>
      <c r="HR22" s="85"/>
      <c r="HS22" s="85"/>
      <c r="HT22" s="85"/>
      <c r="HU22" s="85"/>
      <c r="HV22" s="85"/>
      <c r="HW22" s="85"/>
      <c r="HX22" s="85"/>
      <c r="HY22" s="85"/>
      <c r="HZ22" s="85"/>
      <c r="IA22" s="85"/>
      <c r="IB22" s="85"/>
      <c r="IC22" s="85"/>
      <c r="ID22" s="85"/>
      <c r="IE22" s="85"/>
      <c r="IF22" s="85"/>
      <c r="IG22" s="85"/>
      <c r="IH22" s="85"/>
      <c r="II22" s="85"/>
      <c r="IJ22" s="85"/>
      <c r="IK22" s="85"/>
      <c r="IL22" s="85"/>
      <c r="IM22" s="85"/>
      <c r="IN22" s="85"/>
      <c r="IO22" s="85"/>
      <c r="IP22" s="85"/>
      <c r="IQ22" s="85"/>
      <c r="IR22" s="85"/>
      <c r="IS22" s="85"/>
      <c r="IT22" s="85"/>
      <c r="IU22" s="85"/>
      <c r="IV22" s="85"/>
      <c r="IW22" s="85"/>
      <c r="IX22" s="85"/>
      <c r="IY22" s="85"/>
      <c r="IZ22" s="85"/>
      <c r="JA22" s="85"/>
      <c r="JB22" s="85"/>
      <c r="JC22" s="85"/>
      <c r="JD22" s="85"/>
      <c r="JE22" s="85"/>
      <c r="JF22" s="85"/>
      <c r="JG22" s="85"/>
      <c r="JH22" s="85"/>
      <c r="JI22" s="85"/>
      <c r="JJ22" s="85"/>
      <c r="JK22" s="85"/>
      <c r="JL22" s="85"/>
      <c r="JM22" s="85"/>
      <c r="JN22" s="85"/>
      <c r="JO22" s="85"/>
      <c r="JP22" s="85"/>
      <c r="JQ22" s="85"/>
      <c r="JR22" s="85"/>
      <c r="JS22" s="85"/>
      <c r="JT22" s="85"/>
      <c r="JU22" s="85"/>
      <c r="JV22" s="85"/>
      <c r="JW22" s="85"/>
      <c r="JX22" s="85"/>
      <c r="JY22" s="85"/>
      <c r="JZ22" s="85"/>
      <c r="KA22" s="85"/>
      <c r="KB22" s="85"/>
      <c r="KC22" s="85"/>
      <c r="KD22" s="85"/>
    </row>
    <row r="23" spans="1:290" s="111" customFormat="1" ht="15" customHeight="1" x14ac:dyDescent="0.25">
      <c r="A23" s="103"/>
      <c r="B23" s="103" t="s">
        <v>180</v>
      </c>
      <c r="C23" s="103"/>
      <c r="D23" s="103"/>
      <c r="E23" s="103"/>
      <c r="F23" s="104"/>
      <c r="G23" s="104"/>
      <c r="H23" s="104"/>
      <c r="I23" s="104"/>
      <c r="J23" s="169"/>
      <c r="K23" s="104"/>
      <c r="L23" s="104"/>
      <c r="M23" s="169"/>
      <c r="N23" s="82">
        <v>0</v>
      </c>
      <c r="O23" s="104"/>
      <c r="P23" s="104"/>
      <c r="Q23" s="104"/>
      <c r="R23" s="104"/>
      <c r="S23" s="104"/>
      <c r="T23" s="169"/>
      <c r="U23" s="82" t="s">
        <v>175</v>
      </c>
      <c r="V23" s="105"/>
      <c r="W23" s="104"/>
      <c r="X23" s="152"/>
      <c r="Y23" s="152"/>
      <c r="Z23" s="106"/>
      <c r="AA23" s="106"/>
      <c r="AB23" s="106"/>
      <c r="AC23" s="106">
        <f>SUM(AC10:AC22)</f>
        <v>2181.77</v>
      </c>
      <c r="AD23" s="106">
        <f>SUM(AD10:AD22)</f>
        <v>211.95</v>
      </c>
      <c r="AE23" s="106">
        <f>SUM(AE10:AE22)</f>
        <v>2393.7200000000003</v>
      </c>
      <c r="AF23" s="106">
        <f t="shared" ref="AF23:AS23" si="18">SUM(AF10:AF13)</f>
        <v>0</v>
      </c>
      <c r="AG23" s="106">
        <f t="shared" si="18"/>
        <v>0</v>
      </c>
      <c r="AH23" s="106">
        <f t="shared" si="18"/>
        <v>0</v>
      </c>
      <c r="AI23" s="106">
        <f t="shared" si="18"/>
        <v>0</v>
      </c>
      <c r="AJ23" s="106">
        <f t="shared" si="18"/>
        <v>0</v>
      </c>
      <c r="AK23" s="106">
        <f t="shared" si="18"/>
        <v>0</v>
      </c>
      <c r="AL23" s="106">
        <f t="shared" si="18"/>
        <v>0</v>
      </c>
      <c r="AM23" s="106">
        <f t="shared" si="18"/>
        <v>0</v>
      </c>
      <c r="AN23" s="106">
        <f t="shared" si="18"/>
        <v>0</v>
      </c>
      <c r="AO23" s="106">
        <f t="shared" si="18"/>
        <v>0</v>
      </c>
      <c r="AP23" s="106">
        <f t="shared" si="18"/>
        <v>0</v>
      </c>
      <c r="AQ23" s="106">
        <f t="shared" si="18"/>
        <v>0</v>
      </c>
      <c r="AR23" s="106">
        <f t="shared" si="18"/>
        <v>46.483125000000001</v>
      </c>
      <c r="AS23" s="106">
        <f t="shared" si="18"/>
        <v>5.9593750000000014</v>
      </c>
      <c r="AT23" s="106">
        <f>SUM(AT10:AT12)</f>
        <v>0</v>
      </c>
      <c r="AU23" s="106">
        <f>SUM(AU10:AU12)</f>
        <v>0</v>
      </c>
      <c r="AV23" s="106">
        <f>SUM(AV10:AV13)</f>
        <v>52.442500000000003</v>
      </c>
      <c r="AW23" s="106">
        <f>SUM(AW10:AW13)</f>
        <v>647.24749999999995</v>
      </c>
      <c r="AX23" s="107"/>
      <c r="AY23" s="107"/>
      <c r="AZ23" s="108"/>
      <c r="BA23" s="109"/>
      <c r="BB23" s="110"/>
      <c r="BC23" s="108">
        <f t="shared" ref="BC23:BL23" si="19">SUM(BC10:BC12)</f>
        <v>0</v>
      </c>
      <c r="BD23" s="108">
        <f t="shared" si="19"/>
        <v>0</v>
      </c>
      <c r="BE23" s="108">
        <f t="shared" si="19"/>
        <v>0</v>
      </c>
      <c r="BF23" s="108">
        <f t="shared" si="19"/>
        <v>0</v>
      </c>
      <c r="BG23" s="108">
        <f t="shared" si="19"/>
        <v>0</v>
      </c>
      <c r="BH23" s="108">
        <f t="shared" si="19"/>
        <v>0</v>
      </c>
      <c r="BI23" s="108">
        <f t="shared" si="19"/>
        <v>0</v>
      </c>
      <c r="BJ23" s="108">
        <f t="shared" si="19"/>
        <v>0</v>
      </c>
      <c r="BK23" s="108">
        <f t="shared" si="19"/>
        <v>0</v>
      </c>
      <c r="BL23" s="108">
        <f t="shared" si="19"/>
        <v>0</v>
      </c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  <c r="IT23" s="112"/>
      <c r="IU23" s="112"/>
      <c r="IV23" s="112"/>
      <c r="IW23" s="112"/>
      <c r="IX23" s="112"/>
      <c r="IY23" s="112"/>
      <c r="IZ23" s="112"/>
      <c r="JA23" s="112"/>
      <c r="JB23" s="112"/>
      <c r="JC23" s="112"/>
      <c r="JD23" s="112"/>
      <c r="JE23" s="112"/>
      <c r="JF23" s="112"/>
      <c r="JG23" s="112"/>
      <c r="JH23" s="112"/>
      <c r="JI23" s="112"/>
      <c r="JJ23" s="112"/>
      <c r="JK23" s="112"/>
      <c r="JL23" s="112"/>
      <c r="JM23" s="112"/>
      <c r="JN23" s="112"/>
      <c r="JO23" s="112"/>
      <c r="JP23" s="112"/>
      <c r="JQ23" s="112"/>
      <c r="JR23" s="112"/>
      <c r="JS23" s="112"/>
      <c r="JT23" s="112"/>
      <c r="JU23" s="112"/>
      <c r="JV23" s="112"/>
      <c r="JW23" s="112"/>
      <c r="JX23" s="112"/>
      <c r="JY23" s="112"/>
      <c r="JZ23" s="112"/>
      <c r="KA23" s="112"/>
      <c r="KB23" s="112"/>
      <c r="KC23" s="112"/>
      <c r="KD23" s="112"/>
    </row>
    <row r="24" spans="1:290" s="122" customFormat="1" ht="15.75" customHeight="1" x14ac:dyDescent="0.25">
      <c r="A24" s="113"/>
      <c r="C24" s="113"/>
      <c r="D24" s="113"/>
      <c r="E24" s="114"/>
      <c r="F24" s="115"/>
      <c r="G24" s="115"/>
      <c r="H24" s="114"/>
      <c r="I24" s="114"/>
      <c r="J24" s="170"/>
      <c r="K24" s="114"/>
      <c r="L24" s="116"/>
      <c r="M24" s="171"/>
      <c r="N24" s="82">
        <v>0</v>
      </c>
      <c r="O24" s="116"/>
      <c r="P24" s="116"/>
      <c r="Q24" s="116"/>
      <c r="R24" s="116"/>
      <c r="S24" s="116"/>
      <c r="T24" s="171"/>
      <c r="U24" s="82" t="s">
        <v>176</v>
      </c>
      <c r="V24" s="116"/>
      <c r="W24" s="116"/>
      <c r="X24" s="153"/>
      <c r="Y24" s="153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7"/>
      <c r="AY24" s="118"/>
      <c r="AZ24" s="119"/>
      <c r="BA24" s="120"/>
      <c r="BB24" s="121"/>
      <c r="BC24" s="121"/>
      <c r="BD24" s="121"/>
      <c r="BE24" s="121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</row>
    <row r="25" spans="1:290" ht="23.25" customHeight="1" x14ac:dyDescent="0.3">
      <c r="A25" s="247" t="s">
        <v>181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8"/>
      <c r="AY25" s="123"/>
      <c r="AZ25" s="123"/>
      <c r="BA25" s="124"/>
      <c r="BB25" s="125"/>
      <c r="BC25" s="126" t="str">
        <f t="shared" ref="BC25:BL25" si="20">+BC8</f>
        <v>Cesantías</v>
      </c>
      <c r="BD25" s="126" t="str">
        <f t="shared" si="20"/>
        <v>Prima</v>
      </c>
      <c r="BE25" s="126" t="str">
        <f t="shared" si="20"/>
        <v>Vacaciones</v>
      </c>
      <c r="BF25" s="127" t="str">
        <f t="shared" si="20"/>
        <v>Intereses 
cesantías</v>
      </c>
      <c r="BG25" s="126" t="str">
        <f t="shared" si="20"/>
        <v>Salud</v>
      </c>
      <c r="BH25" s="126" t="str">
        <f t="shared" si="20"/>
        <v>Pensión 12%</v>
      </c>
      <c r="BI25" s="126" t="str">
        <f t="shared" si="20"/>
        <v>Caja 
Compensación 4%</v>
      </c>
      <c r="BJ25" s="126" t="str">
        <f t="shared" si="20"/>
        <v>I.C.B.F 3%</v>
      </c>
      <c r="BK25" s="126" t="str">
        <f t="shared" si="20"/>
        <v>SENA 2%</v>
      </c>
      <c r="BL25" s="126" t="str">
        <f t="shared" si="20"/>
        <v>Riesgos
 profesionales</v>
      </c>
    </row>
    <row r="26" spans="1:290" ht="16.5" customHeight="1" x14ac:dyDescent="0.3">
      <c r="A26" s="249" t="s">
        <v>182</v>
      </c>
      <c r="B26" s="249"/>
      <c r="C26" s="249"/>
      <c r="D26" s="249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44"/>
      <c r="BC26" s="44"/>
    </row>
    <row r="27" spans="1:290" ht="16.5" customHeight="1" x14ac:dyDescent="0.3">
      <c r="A27" s="250"/>
      <c r="B27" s="250"/>
      <c r="C27" s="250"/>
      <c r="D27" s="250"/>
      <c r="E27" s="250"/>
      <c r="F27" s="129"/>
      <c r="G27" s="130"/>
      <c r="H27" s="130"/>
      <c r="I27" s="130"/>
      <c r="J27" s="130"/>
      <c r="K27" s="130"/>
      <c r="L27" s="130"/>
      <c r="M27" s="130"/>
      <c r="N27" s="130"/>
      <c r="O27" s="131"/>
      <c r="P27" s="131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3"/>
      <c r="AI27" s="133"/>
      <c r="AJ27" s="133"/>
      <c r="AK27" s="133"/>
      <c r="AL27" s="133"/>
      <c r="AM27" s="133"/>
      <c r="AN27" s="132"/>
      <c r="AO27" s="132"/>
      <c r="AP27" s="132"/>
      <c r="AQ27" s="132"/>
      <c r="AR27" s="132"/>
      <c r="AS27" s="132"/>
      <c r="AT27" s="132"/>
      <c r="AU27" s="132"/>
      <c r="AV27" s="132"/>
      <c r="AW27" s="134"/>
      <c r="AX27" s="133"/>
      <c r="AY27" s="133"/>
      <c r="AZ27" s="133"/>
      <c r="BA27" s="133"/>
    </row>
    <row r="28" spans="1:290" x14ac:dyDescent="0.3">
      <c r="A28" s="135"/>
      <c r="B28" s="135"/>
      <c r="C28" s="128"/>
      <c r="D28" s="128"/>
      <c r="E28" s="128"/>
      <c r="F28" s="136"/>
      <c r="G28" s="136"/>
      <c r="H28" s="136"/>
      <c r="I28" s="136"/>
      <c r="J28" s="136"/>
      <c r="K28" s="136"/>
      <c r="L28" s="136"/>
      <c r="M28" s="136"/>
      <c r="N28" s="136"/>
      <c r="O28" s="141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28"/>
      <c r="AI28" s="128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3"/>
      <c r="AY28" s="133"/>
      <c r="AZ28" s="133"/>
      <c r="BA28" s="133"/>
    </row>
    <row r="29" spans="1:290" x14ac:dyDescent="0.3">
      <c r="A29" s="135" t="s">
        <v>183</v>
      </c>
      <c r="B29" s="135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42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C29" s="44"/>
    </row>
    <row r="30" spans="1:290" x14ac:dyDescent="0.3">
      <c r="F30" s="138"/>
      <c r="G30" s="138"/>
      <c r="H30" s="138"/>
      <c r="I30" s="138"/>
      <c r="J30" s="138"/>
      <c r="K30" s="138"/>
      <c r="O30" s="143"/>
    </row>
    <row r="31" spans="1:290" x14ac:dyDescent="0.3">
      <c r="A31" s="44" t="s">
        <v>184</v>
      </c>
      <c r="D31" s="139"/>
      <c r="E31" s="139"/>
      <c r="G31" s="139"/>
      <c r="H31" s="139"/>
      <c r="I31" s="139"/>
      <c r="J31" s="139"/>
      <c r="K31" s="139"/>
      <c r="L31" s="44"/>
      <c r="O31" s="143"/>
    </row>
    <row r="32" spans="1:290" x14ac:dyDescent="0.3">
      <c r="D32" s="139"/>
      <c r="E32" s="139"/>
      <c r="G32" s="139"/>
      <c r="H32" s="139"/>
      <c r="I32" s="139"/>
      <c r="J32" s="139"/>
      <c r="K32" s="139"/>
    </row>
    <row r="33" spans="4:290" x14ac:dyDescent="0.3">
      <c r="D33" s="139"/>
      <c r="E33" s="139"/>
    </row>
    <row r="34" spans="4:290" x14ac:dyDescent="0.3">
      <c r="D34" s="139"/>
      <c r="E34" s="139"/>
      <c r="G34" s="139"/>
      <c r="H34" s="139"/>
      <c r="I34" s="139"/>
      <c r="J34" s="139"/>
      <c r="K34" s="139"/>
    </row>
    <row r="35" spans="4:290" x14ac:dyDescent="0.3">
      <c r="D35" s="139"/>
      <c r="E35" s="139"/>
      <c r="G35" s="139"/>
      <c r="I35" s="139"/>
      <c r="J35" s="139"/>
      <c r="K35" s="139"/>
    </row>
    <row r="41" spans="4:290" x14ac:dyDescent="0.3">
      <c r="D41" s="139"/>
      <c r="E41" s="139"/>
      <c r="G41" s="139"/>
      <c r="H41" s="139"/>
      <c r="I41" s="139"/>
      <c r="J41" s="139"/>
      <c r="K41" s="139"/>
      <c r="L41" s="44"/>
      <c r="M41" s="140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  <c r="JR41" s="44"/>
      <c r="JS41" s="44"/>
      <c r="JT41" s="44"/>
      <c r="JU41" s="44"/>
      <c r="JV41" s="44"/>
      <c r="JW41" s="44"/>
      <c r="JX41" s="44"/>
      <c r="JY41" s="44"/>
      <c r="JZ41" s="44"/>
      <c r="KA41" s="44"/>
      <c r="KB41" s="44"/>
      <c r="KC41" s="44"/>
      <c r="KD41" s="44"/>
    </row>
    <row r="43" spans="4:290" x14ac:dyDescent="0.3">
      <c r="L43" s="44"/>
      <c r="M43" s="140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44"/>
      <c r="JQ43" s="44"/>
      <c r="JR43" s="44"/>
      <c r="JS43" s="44"/>
      <c r="JT43" s="44"/>
      <c r="JU43" s="44"/>
      <c r="JV43" s="44"/>
      <c r="JW43" s="44"/>
      <c r="JX43" s="44"/>
      <c r="JY43" s="44"/>
      <c r="JZ43" s="44"/>
      <c r="KA43" s="44"/>
      <c r="KB43" s="44"/>
      <c r="KC43" s="44"/>
      <c r="KD43" s="44"/>
    </row>
    <row r="44" spans="4:290" x14ac:dyDescent="0.3">
      <c r="L44" s="44"/>
      <c r="M44" s="140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4"/>
      <c r="JH44" s="44"/>
      <c r="JI44" s="44"/>
      <c r="JJ44" s="44"/>
      <c r="JK44" s="44"/>
      <c r="JL44" s="44"/>
      <c r="JM44" s="44"/>
      <c r="JN44" s="44"/>
      <c r="JO44" s="44"/>
      <c r="JP44" s="44"/>
      <c r="JQ44" s="44"/>
      <c r="JR44" s="44"/>
      <c r="JS44" s="44"/>
      <c r="JT44" s="44"/>
      <c r="JU44" s="44"/>
      <c r="JV44" s="44"/>
      <c r="JW44" s="44"/>
      <c r="JX44" s="44"/>
      <c r="JY44" s="44"/>
      <c r="JZ44" s="44"/>
      <c r="KA44" s="44"/>
      <c r="KB44" s="44"/>
      <c r="KC44" s="44"/>
      <c r="KD44" s="44"/>
    </row>
    <row r="45" spans="4:290" x14ac:dyDescent="0.3">
      <c r="L45" s="44"/>
      <c r="M45" s="140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  <c r="JR45" s="44"/>
      <c r="JS45" s="44"/>
      <c r="JT45" s="44"/>
      <c r="JU45" s="44"/>
      <c r="JV45" s="44"/>
      <c r="JW45" s="44"/>
      <c r="JX45" s="44"/>
      <c r="JY45" s="44"/>
      <c r="JZ45" s="44"/>
      <c r="KA45" s="44"/>
      <c r="KB45" s="44"/>
      <c r="KC45" s="44"/>
      <c r="KD45" s="44"/>
    </row>
    <row r="47" spans="4:290" x14ac:dyDescent="0.3">
      <c r="L47" s="44"/>
      <c r="M47" s="140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4"/>
      <c r="JH47" s="44"/>
      <c r="JI47" s="44"/>
      <c r="JJ47" s="44"/>
      <c r="JK47" s="44"/>
      <c r="JL47" s="44"/>
      <c r="JM47" s="44"/>
      <c r="JN47" s="44"/>
      <c r="JO47" s="44"/>
      <c r="JP47" s="44"/>
      <c r="JQ47" s="44"/>
      <c r="JR47" s="44"/>
      <c r="JS47" s="44"/>
      <c r="JT47" s="44"/>
      <c r="JU47" s="44"/>
      <c r="JV47" s="44"/>
      <c r="JW47" s="44"/>
      <c r="JX47" s="44"/>
      <c r="JY47" s="44"/>
      <c r="JZ47" s="44"/>
      <c r="KA47" s="44"/>
      <c r="KB47" s="44"/>
      <c r="KC47" s="44"/>
      <c r="KD47" s="44"/>
    </row>
    <row r="48" spans="4:290" x14ac:dyDescent="0.3">
      <c r="L48" s="44"/>
      <c r="M48" s="140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4"/>
      <c r="JH48" s="44"/>
      <c r="JI48" s="44"/>
      <c r="JJ48" s="44"/>
      <c r="JK48" s="44"/>
      <c r="JL48" s="44"/>
      <c r="JM48" s="44"/>
      <c r="JN48" s="44"/>
      <c r="JO48" s="44"/>
      <c r="JP48" s="44"/>
      <c r="JQ48" s="44"/>
      <c r="JR48" s="44"/>
      <c r="JS48" s="44"/>
      <c r="JT48" s="44"/>
      <c r="JU48" s="44"/>
      <c r="JV48" s="44"/>
      <c r="JW48" s="44"/>
      <c r="JX48" s="44"/>
      <c r="JY48" s="44"/>
      <c r="JZ48" s="44"/>
      <c r="KA48" s="44"/>
      <c r="KB48" s="44"/>
      <c r="KC48" s="44"/>
      <c r="KD48" s="44"/>
    </row>
    <row r="49" spans="12:290" x14ac:dyDescent="0.3">
      <c r="L49" s="44"/>
      <c r="M49" s="140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4"/>
      <c r="JH49" s="44"/>
      <c r="JI49" s="44"/>
      <c r="JJ49" s="44"/>
      <c r="JK49" s="44"/>
      <c r="JL49" s="44"/>
      <c r="JM49" s="44"/>
      <c r="JN49" s="44"/>
      <c r="JO49" s="44"/>
      <c r="JP49" s="44"/>
      <c r="JQ49" s="44"/>
      <c r="JR49" s="44"/>
      <c r="JS49" s="44"/>
      <c r="JT49" s="44"/>
      <c r="JU49" s="44"/>
      <c r="JV49" s="44"/>
      <c r="JW49" s="44"/>
      <c r="JX49" s="44"/>
      <c r="JY49" s="44"/>
      <c r="JZ49" s="44"/>
      <c r="KA49" s="44"/>
      <c r="KB49" s="44"/>
      <c r="KC49" s="44"/>
      <c r="KD49" s="44"/>
    </row>
  </sheetData>
  <autoFilter ref="A8:E23" xr:uid="{B2A13233-E8CC-43D3-9EDA-27947BD701D3}"/>
  <mergeCells count="56">
    <mergeCell ref="A1:AZ5"/>
    <mergeCell ref="B6:C6"/>
    <mergeCell ref="F6:G6"/>
    <mergeCell ref="J6:L6"/>
    <mergeCell ref="M6:N6"/>
    <mergeCell ref="O6:Q6"/>
    <mergeCell ref="A7:AW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U8:U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AT8:AU8"/>
    <mergeCell ref="V8:V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R8:AS8"/>
    <mergeCell ref="BL8:BL9"/>
    <mergeCell ref="A25:AX25"/>
    <mergeCell ref="A26:D26"/>
    <mergeCell ref="A27:E27"/>
    <mergeCell ref="BF8:BF9"/>
    <mergeCell ref="BG8:BG9"/>
    <mergeCell ref="BH8:BH9"/>
    <mergeCell ref="BI8:BI9"/>
    <mergeCell ref="BJ8:BJ9"/>
    <mergeCell ref="BK8:BK9"/>
    <mergeCell ref="AV8:AV9"/>
    <mergeCell ref="AW8:AW9"/>
    <mergeCell ref="AX8:AX9"/>
    <mergeCell ref="BC8:BC9"/>
    <mergeCell ref="BD8:BD9"/>
    <mergeCell ref="BE8:BE9"/>
  </mergeCells>
  <conditionalFormatting sqref="O6">
    <cfRule type="cellIs" priority="4" stopIfTrue="1" operator="lessThanOrEqual">
      <formula>60</formula>
    </cfRule>
  </conditionalFormatting>
  <conditionalFormatting sqref="A7">
    <cfRule type="cellIs" priority="8" stopIfTrue="1" operator="lessThanOrEqual">
      <formula>60</formula>
    </cfRule>
  </conditionalFormatting>
  <conditionalFormatting sqref="B6">
    <cfRule type="cellIs" priority="5" stopIfTrue="1" operator="lessThanOrEqual">
      <formula>60</formula>
    </cfRule>
  </conditionalFormatting>
  <conditionalFormatting sqref="I6">
    <cfRule type="cellIs" priority="7" stopIfTrue="1" operator="lessThanOrEqual">
      <formula>60</formula>
    </cfRule>
  </conditionalFormatting>
  <conditionalFormatting sqref="M6">
    <cfRule type="cellIs" priority="6" stopIfTrue="1" operator="lessThanOrEqual">
      <formula>60</formula>
    </cfRule>
  </conditionalFormatting>
  <conditionalFormatting sqref="D6">
    <cfRule type="cellIs" priority="2" stopIfTrue="1" operator="lessThanOrEqual">
      <formula>60</formula>
    </cfRule>
  </conditionalFormatting>
  <conditionalFormatting sqref="A6">
    <cfRule type="cellIs" priority="3" stopIfTrue="1" operator="lessThanOrEqual">
      <formula>60</formula>
    </cfRule>
  </conditionalFormatting>
  <conditionalFormatting sqref="F6">
    <cfRule type="cellIs" priority="1" stopIfTrue="1" operator="lessThanOrEqual">
      <formula>60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" sqref="A1:W1"/>
    </sheetView>
  </sheetViews>
  <sheetFormatPr baseColWidth="10" defaultColWidth="11.44140625" defaultRowHeight="13.8" x14ac:dyDescent="0.3"/>
  <cols>
    <col min="1" max="1" width="15.6640625" style="192" bestFit="1" customWidth="1"/>
    <col min="2" max="2" width="16.6640625" style="192" bestFit="1" customWidth="1"/>
    <col min="3" max="3" width="16.44140625" style="192" customWidth="1"/>
    <col min="4" max="4" width="23.88671875" style="192" bestFit="1" customWidth="1"/>
    <col min="5" max="5" width="30.44140625" style="192" bestFit="1" customWidth="1"/>
    <col min="6" max="6" width="11.5546875" style="192" bestFit="1" customWidth="1"/>
    <col min="7" max="8" width="11.44140625" style="192"/>
    <col min="9" max="9" width="11.5546875" style="192" bestFit="1" customWidth="1"/>
    <col min="10" max="10" width="8.109375" style="192" bestFit="1" customWidth="1"/>
    <col min="11" max="11" width="6.109375" style="192" bestFit="1" customWidth="1"/>
    <col min="12" max="12" width="17.5546875" style="192" bestFit="1" customWidth="1"/>
    <col min="13" max="13" width="11" style="192" bestFit="1" customWidth="1"/>
    <col min="14" max="14" width="10.109375" style="192" bestFit="1" customWidth="1"/>
    <col min="15" max="15" width="11.5546875" style="192" bestFit="1" customWidth="1"/>
    <col min="16" max="16" width="8.5546875" style="192" bestFit="1" customWidth="1"/>
    <col min="17" max="17" width="9.109375" style="192" bestFit="1" customWidth="1"/>
    <col min="18" max="18" width="7.109375" style="192" bestFit="1" customWidth="1"/>
    <col min="19" max="19" width="11.5546875" style="192" bestFit="1" customWidth="1"/>
    <col min="20" max="20" width="12.44140625" style="192" bestFit="1" customWidth="1"/>
    <col min="21" max="21" width="11.44140625" style="192"/>
    <col min="22" max="23" width="11.5546875" style="192" bestFit="1" customWidth="1"/>
    <col min="24" max="16384" width="11.44140625" style="192"/>
  </cols>
  <sheetData>
    <row r="1" spans="1:23" ht="35.25" customHeight="1" x14ac:dyDescent="0.3">
      <c r="A1" s="190" t="s">
        <v>0</v>
      </c>
      <c r="B1" s="190" t="s">
        <v>224</v>
      </c>
      <c r="C1" s="191" t="s">
        <v>41</v>
      </c>
      <c r="D1" s="191" t="s">
        <v>1</v>
      </c>
      <c r="E1" s="191" t="s">
        <v>40</v>
      </c>
      <c r="F1" s="191" t="s">
        <v>42</v>
      </c>
      <c r="G1" s="191" t="s">
        <v>186</v>
      </c>
      <c r="H1" s="191" t="s">
        <v>187</v>
      </c>
      <c r="I1" s="191" t="s">
        <v>39</v>
      </c>
      <c r="J1" s="191" t="s">
        <v>46</v>
      </c>
      <c r="K1" s="191" t="s">
        <v>47</v>
      </c>
      <c r="L1" s="191" t="s">
        <v>48</v>
      </c>
      <c r="M1" s="191" t="s">
        <v>49</v>
      </c>
      <c r="N1" s="191" t="s">
        <v>50</v>
      </c>
      <c r="O1" s="191" t="s">
        <v>51</v>
      </c>
      <c r="P1" s="191" t="s">
        <v>43</v>
      </c>
      <c r="Q1" s="191" t="s">
        <v>44</v>
      </c>
      <c r="R1" s="191" t="s">
        <v>45</v>
      </c>
      <c r="S1" s="191" t="s">
        <v>52</v>
      </c>
      <c r="T1" s="191" t="s">
        <v>53</v>
      </c>
      <c r="U1" s="191" t="s">
        <v>54</v>
      </c>
      <c r="V1" s="191" t="s">
        <v>61</v>
      </c>
      <c r="W1" s="191" t="s">
        <v>62</v>
      </c>
    </row>
    <row r="2" spans="1:23" ht="15" customHeight="1" x14ac:dyDescent="0.3">
      <c r="A2" s="193" t="s">
        <v>23</v>
      </c>
      <c r="B2" s="194" t="s">
        <v>37</v>
      </c>
      <c r="C2" s="195" t="s">
        <v>221</v>
      </c>
      <c r="D2" s="196" t="s">
        <v>111</v>
      </c>
      <c r="E2" s="197" t="s">
        <v>30</v>
      </c>
      <c r="F2" s="198">
        <v>800</v>
      </c>
      <c r="G2" s="199">
        <v>104</v>
      </c>
      <c r="H2" s="200">
        <v>0</v>
      </c>
      <c r="I2" s="201">
        <f t="shared" ref="I2:I40" si="0">ROUND(F2/(26*8)*G2,2)</f>
        <v>400</v>
      </c>
      <c r="J2" s="202">
        <v>0</v>
      </c>
      <c r="K2" s="201">
        <f t="shared" ref="K2:K11" si="1">ROUND((F2/(26*8)*H2)*1.5,2)</f>
        <v>0</v>
      </c>
      <c r="L2" s="202">
        <f t="shared" ref="L2:L40" si="2">SUM(K2:K2)+I2</f>
        <v>400</v>
      </c>
      <c r="M2" s="200">
        <f t="shared" ref="M2:M11" si="3">ROUND(IF(B2="Honorarios",0,L2*9.75%),2)</f>
        <v>39</v>
      </c>
      <c r="N2" s="200">
        <f t="shared" ref="N2:N11" si="4">ROUND(IF(B2="Honorarios",0,L2*1.25%),2)</f>
        <v>5</v>
      </c>
      <c r="O2" s="202">
        <v>0</v>
      </c>
      <c r="P2" s="202">
        <v>0</v>
      </c>
      <c r="Q2" s="202">
        <v>50</v>
      </c>
      <c r="R2" s="202">
        <v>0</v>
      </c>
      <c r="S2" s="200">
        <f t="shared" ref="S2:S11" si="5">M2+N2+O2+P2+Q2+R2</f>
        <v>94</v>
      </c>
      <c r="T2" s="202">
        <f t="shared" ref="T2:T40" si="6">L2-S2</f>
        <v>306</v>
      </c>
      <c r="U2" s="203" t="s">
        <v>5</v>
      </c>
      <c r="V2" s="204">
        <v>150</v>
      </c>
      <c r="W2" s="205">
        <v>50</v>
      </c>
    </row>
    <row r="3" spans="1:23" ht="15" customHeight="1" x14ac:dyDescent="0.3">
      <c r="A3" s="206" t="s">
        <v>26</v>
      </c>
      <c r="B3" s="206" t="s">
        <v>37</v>
      </c>
      <c r="C3" s="207" t="s">
        <v>60</v>
      </c>
      <c r="D3" s="208" t="s">
        <v>114</v>
      </c>
      <c r="E3" s="194" t="s">
        <v>34</v>
      </c>
      <c r="F3" s="209">
        <v>1250</v>
      </c>
      <c r="G3" s="210">
        <v>104</v>
      </c>
      <c r="H3" s="211">
        <v>0</v>
      </c>
      <c r="I3" s="209">
        <f t="shared" si="0"/>
        <v>625</v>
      </c>
      <c r="J3" s="212">
        <v>0</v>
      </c>
      <c r="K3" s="209">
        <f t="shared" si="1"/>
        <v>0</v>
      </c>
      <c r="L3" s="212">
        <f t="shared" si="2"/>
        <v>625</v>
      </c>
      <c r="M3" s="211">
        <f t="shared" si="3"/>
        <v>60.94</v>
      </c>
      <c r="N3" s="211">
        <f t="shared" si="4"/>
        <v>7.81</v>
      </c>
      <c r="O3" s="212">
        <v>0</v>
      </c>
      <c r="P3" s="212">
        <v>0</v>
      </c>
      <c r="Q3" s="212">
        <v>0</v>
      </c>
      <c r="R3" s="212">
        <v>0</v>
      </c>
      <c r="S3" s="211">
        <f t="shared" si="5"/>
        <v>68.75</v>
      </c>
      <c r="T3" s="212">
        <f t="shared" si="6"/>
        <v>556.25</v>
      </c>
      <c r="U3" s="213" t="s">
        <v>5</v>
      </c>
      <c r="V3" s="214"/>
      <c r="W3" s="214"/>
    </row>
    <row r="4" spans="1:23" x14ac:dyDescent="0.3">
      <c r="A4" s="206" t="s">
        <v>26</v>
      </c>
      <c r="B4" s="206" t="s">
        <v>36</v>
      </c>
      <c r="C4" s="207" t="s">
        <v>220</v>
      </c>
      <c r="D4" s="208" t="s">
        <v>115</v>
      </c>
      <c r="E4" s="194" t="s">
        <v>35</v>
      </c>
      <c r="F4" s="209">
        <v>750</v>
      </c>
      <c r="G4" s="210">
        <v>104</v>
      </c>
      <c r="H4" s="211">
        <v>0</v>
      </c>
      <c r="I4" s="209">
        <f t="shared" si="0"/>
        <v>375</v>
      </c>
      <c r="J4" s="212">
        <v>0</v>
      </c>
      <c r="K4" s="209">
        <f t="shared" si="1"/>
        <v>0</v>
      </c>
      <c r="L4" s="212">
        <f t="shared" si="2"/>
        <v>375</v>
      </c>
      <c r="M4" s="211">
        <f t="shared" si="3"/>
        <v>0</v>
      </c>
      <c r="N4" s="211">
        <f t="shared" si="4"/>
        <v>0</v>
      </c>
      <c r="O4" s="212">
        <v>0</v>
      </c>
      <c r="P4" s="212">
        <v>0</v>
      </c>
      <c r="Q4" s="212">
        <v>0</v>
      </c>
      <c r="R4" s="212">
        <v>0</v>
      </c>
      <c r="S4" s="211">
        <f t="shared" si="5"/>
        <v>0</v>
      </c>
      <c r="T4" s="212">
        <f t="shared" si="6"/>
        <v>375</v>
      </c>
      <c r="U4" s="215" t="s">
        <v>3</v>
      </c>
      <c r="V4" s="214"/>
      <c r="W4" s="214"/>
    </row>
    <row r="5" spans="1:23" x14ac:dyDescent="0.3">
      <c r="A5" s="208" t="s">
        <v>31</v>
      </c>
      <c r="B5" s="194" t="s">
        <v>37</v>
      </c>
      <c r="C5" s="207" t="s">
        <v>218</v>
      </c>
      <c r="D5" s="216" t="s">
        <v>113</v>
      </c>
      <c r="E5" s="194" t="s">
        <v>33</v>
      </c>
      <c r="F5" s="217">
        <v>750</v>
      </c>
      <c r="G5" s="210">
        <v>104</v>
      </c>
      <c r="H5" s="211">
        <v>0</v>
      </c>
      <c r="I5" s="209">
        <f t="shared" si="0"/>
        <v>375</v>
      </c>
      <c r="J5" s="212">
        <v>0</v>
      </c>
      <c r="K5" s="209">
        <f t="shared" si="1"/>
        <v>0</v>
      </c>
      <c r="L5" s="212">
        <f t="shared" si="2"/>
        <v>375</v>
      </c>
      <c r="M5" s="211">
        <f t="shared" si="3"/>
        <v>36.56</v>
      </c>
      <c r="N5" s="211">
        <f t="shared" si="4"/>
        <v>4.6900000000000004</v>
      </c>
      <c r="O5" s="212">
        <v>0</v>
      </c>
      <c r="P5" s="212">
        <v>0</v>
      </c>
      <c r="Q5" s="212">
        <v>0</v>
      </c>
      <c r="R5" s="212">
        <v>0</v>
      </c>
      <c r="S5" s="211">
        <f t="shared" si="5"/>
        <v>41.25</v>
      </c>
      <c r="T5" s="212">
        <f t="shared" si="6"/>
        <v>333.75</v>
      </c>
      <c r="U5" s="213" t="s">
        <v>5</v>
      </c>
      <c r="V5" s="214"/>
      <c r="W5" s="214"/>
    </row>
    <row r="6" spans="1:23" x14ac:dyDescent="0.3">
      <c r="A6" s="208" t="s">
        <v>31</v>
      </c>
      <c r="B6" s="206" t="s">
        <v>36</v>
      </c>
      <c r="C6" s="208" t="s">
        <v>55</v>
      </c>
      <c r="D6" s="216" t="s">
        <v>112</v>
      </c>
      <c r="E6" s="194" t="s">
        <v>32</v>
      </c>
      <c r="F6" s="217">
        <v>415</v>
      </c>
      <c r="G6" s="210">
        <v>104</v>
      </c>
      <c r="H6" s="211">
        <v>0</v>
      </c>
      <c r="I6" s="209">
        <f t="shared" si="0"/>
        <v>207.5</v>
      </c>
      <c r="J6" s="212">
        <v>0</v>
      </c>
      <c r="K6" s="209">
        <f t="shared" si="1"/>
        <v>0</v>
      </c>
      <c r="L6" s="212">
        <f t="shared" si="2"/>
        <v>207.5</v>
      </c>
      <c r="M6" s="211">
        <f t="shared" si="3"/>
        <v>0</v>
      </c>
      <c r="N6" s="211">
        <f t="shared" si="4"/>
        <v>0</v>
      </c>
      <c r="O6" s="212">
        <v>0</v>
      </c>
      <c r="P6" s="212">
        <v>0</v>
      </c>
      <c r="Q6" s="212">
        <v>0</v>
      </c>
      <c r="R6" s="212">
        <v>0</v>
      </c>
      <c r="S6" s="211">
        <f t="shared" si="5"/>
        <v>0</v>
      </c>
      <c r="T6" s="212">
        <f t="shared" si="6"/>
        <v>207.5</v>
      </c>
      <c r="U6" s="213" t="s">
        <v>5</v>
      </c>
      <c r="V6" s="214"/>
      <c r="W6" s="214"/>
    </row>
    <row r="7" spans="1:23" x14ac:dyDescent="0.3">
      <c r="A7" s="206" t="s">
        <v>18</v>
      </c>
      <c r="B7" s="194" t="s">
        <v>37</v>
      </c>
      <c r="C7" s="208" t="s">
        <v>55</v>
      </c>
      <c r="D7" s="208" t="s">
        <v>105</v>
      </c>
      <c r="E7" s="194" t="s">
        <v>19</v>
      </c>
      <c r="F7" s="217">
        <v>653.12</v>
      </c>
      <c r="G7" s="210">
        <v>104</v>
      </c>
      <c r="H7" s="211">
        <v>0</v>
      </c>
      <c r="I7" s="209">
        <f t="shared" si="0"/>
        <v>326.56</v>
      </c>
      <c r="J7" s="212">
        <v>0</v>
      </c>
      <c r="K7" s="209">
        <f t="shared" si="1"/>
        <v>0</v>
      </c>
      <c r="L7" s="212">
        <f t="shared" si="2"/>
        <v>326.56</v>
      </c>
      <c r="M7" s="211">
        <f t="shared" si="3"/>
        <v>31.84</v>
      </c>
      <c r="N7" s="211">
        <f t="shared" si="4"/>
        <v>4.08</v>
      </c>
      <c r="O7" s="212">
        <v>0</v>
      </c>
      <c r="P7" s="212">
        <v>0</v>
      </c>
      <c r="Q7" s="212">
        <v>0</v>
      </c>
      <c r="R7" s="212">
        <v>0</v>
      </c>
      <c r="S7" s="211">
        <f t="shared" si="5"/>
        <v>35.92</v>
      </c>
      <c r="T7" s="212">
        <f t="shared" si="6"/>
        <v>290.64</v>
      </c>
      <c r="U7" s="218" t="s">
        <v>5</v>
      </c>
      <c r="V7" s="214"/>
      <c r="W7" s="214"/>
    </row>
    <row r="8" spans="1:23" x14ac:dyDescent="0.3">
      <c r="A8" s="206" t="s">
        <v>2</v>
      </c>
      <c r="B8" s="194" t="s">
        <v>37</v>
      </c>
      <c r="C8" s="208" t="s">
        <v>13</v>
      </c>
      <c r="D8" s="208" t="s">
        <v>102</v>
      </c>
      <c r="E8" s="194" t="s">
        <v>14</v>
      </c>
      <c r="F8" s="209">
        <v>700</v>
      </c>
      <c r="G8" s="210">
        <v>104</v>
      </c>
      <c r="H8" s="211">
        <v>0</v>
      </c>
      <c r="I8" s="209">
        <f t="shared" si="0"/>
        <v>350</v>
      </c>
      <c r="J8" s="212">
        <v>0</v>
      </c>
      <c r="K8" s="209">
        <f t="shared" si="1"/>
        <v>0</v>
      </c>
      <c r="L8" s="212">
        <f t="shared" si="2"/>
        <v>350</v>
      </c>
      <c r="M8" s="211">
        <f t="shared" si="3"/>
        <v>34.130000000000003</v>
      </c>
      <c r="N8" s="211">
        <f t="shared" si="4"/>
        <v>4.38</v>
      </c>
      <c r="O8" s="212">
        <v>0</v>
      </c>
      <c r="P8" s="212">
        <v>0</v>
      </c>
      <c r="Q8" s="212">
        <v>0</v>
      </c>
      <c r="R8" s="212">
        <v>0</v>
      </c>
      <c r="S8" s="211">
        <f t="shared" si="5"/>
        <v>38.510000000000005</v>
      </c>
      <c r="T8" s="212">
        <f t="shared" si="6"/>
        <v>311.49</v>
      </c>
      <c r="U8" s="215" t="s">
        <v>3</v>
      </c>
      <c r="V8" s="214"/>
      <c r="W8" s="214"/>
    </row>
    <row r="9" spans="1:23" x14ac:dyDescent="0.3">
      <c r="A9" s="194" t="s">
        <v>2</v>
      </c>
      <c r="B9" s="194" t="s">
        <v>37</v>
      </c>
      <c r="C9" s="207" t="s">
        <v>219</v>
      </c>
      <c r="D9" s="194" t="s">
        <v>116</v>
      </c>
      <c r="E9" s="194" t="s">
        <v>188</v>
      </c>
      <c r="F9" s="219">
        <v>1600</v>
      </c>
      <c r="G9" s="210">
        <v>104</v>
      </c>
      <c r="H9" s="211">
        <v>0</v>
      </c>
      <c r="I9" s="209">
        <f t="shared" si="0"/>
        <v>800</v>
      </c>
      <c r="J9" s="212">
        <v>0</v>
      </c>
      <c r="K9" s="209">
        <f t="shared" si="1"/>
        <v>0</v>
      </c>
      <c r="L9" s="212">
        <f t="shared" si="2"/>
        <v>800</v>
      </c>
      <c r="M9" s="211">
        <f t="shared" si="3"/>
        <v>78</v>
      </c>
      <c r="N9" s="211">
        <f t="shared" si="4"/>
        <v>10</v>
      </c>
      <c r="O9" s="220">
        <v>56.54</v>
      </c>
      <c r="P9" s="212">
        <v>0</v>
      </c>
      <c r="Q9" s="220">
        <v>50</v>
      </c>
      <c r="R9" s="212">
        <v>0</v>
      </c>
      <c r="S9" s="211">
        <f t="shared" si="5"/>
        <v>194.54</v>
      </c>
      <c r="T9" s="212">
        <f t="shared" si="6"/>
        <v>605.46</v>
      </c>
      <c r="U9" s="221" t="s">
        <v>5</v>
      </c>
      <c r="V9" s="222">
        <v>300</v>
      </c>
      <c r="W9" s="223">
        <v>200</v>
      </c>
    </row>
    <row r="10" spans="1:23" x14ac:dyDescent="0.3">
      <c r="A10" s="206" t="s">
        <v>23</v>
      </c>
      <c r="B10" s="194" t="s">
        <v>37</v>
      </c>
      <c r="C10" s="208" t="s">
        <v>57</v>
      </c>
      <c r="D10" s="208" t="s">
        <v>56</v>
      </c>
      <c r="E10" s="194" t="s">
        <v>58</v>
      </c>
      <c r="F10" s="209">
        <v>653.12</v>
      </c>
      <c r="G10" s="210">
        <v>104</v>
      </c>
      <c r="H10" s="211">
        <v>0</v>
      </c>
      <c r="I10" s="209">
        <f t="shared" si="0"/>
        <v>326.56</v>
      </c>
      <c r="J10" s="212">
        <v>0</v>
      </c>
      <c r="K10" s="209">
        <f t="shared" si="1"/>
        <v>0</v>
      </c>
      <c r="L10" s="212">
        <f t="shared" si="2"/>
        <v>326.56</v>
      </c>
      <c r="M10" s="211">
        <f t="shared" si="3"/>
        <v>31.84</v>
      </c>
      <c r="N10" s="211">
        <f t="shared" si="4"/>
        <v>4.08</v>
      </c>
      <c r="O10" s="212">
        <v>0</v>
      </c>
      <c r="P10" s="212">
        <v>0</v>
      </c>
      <c r="Q10" s="212">
        <v>0</v>
      </c>
      <c r="R10" s="212">
        <v>0</v>
      </c>
      <c r="S10" s="211">
        <f t="shared" si="5"/>
        <v>35.92</v>
      </c>
      <c r="T10" s="212">
        <f t="shared" si="6"/>
        <v>290.64</v>
      </c>
      <c r="U10" s="215" t="s">
        <v>5</v>
      </c>
      <c r="V10" s="214"/>
      <c r="W10" s="214"/>
    </row>
    <row r="11" spans="1:23" x14ac:dyDescent="0.3">
      <c r="A11" s="208" t="s">
        <v>18</v>
      </c>
      <c r="B11" s="194" t="s">
        <v>37</v>
      </c>
      <c r="C11" s="207" t="s">
        <v>59</v>
      </c>
      <c r="D11" s="208" t="s">
        <v>107</v>
      </c>
      <c r="E11" s="194" t="s">
        <v>22</v>
      </c>
      <c r="F11" s="209">
        <v>2500</v>
      </c>
      <c r="G11" s="210">
        <v>104</v>
      </c>
      <c r="H11" s="211">
        <v>0</v>
      </c>
      <c r="I11" s="209">
        <f t="shared" si="0"/>
        <v>1250</v>
      </c>
      <c r="J11" s="212">
        <v>0</v>
      </c>
      <c r="K11" s="209">
        <f t="shared" si="1"/>
        <v>0</v>
      </c>
      <c r="L11" s="212">
        <f t="shared" si="2"/>
        <v>1250</v>
      </c>
      <c r="M11" s="211">
        <f t="shared" si="3"/>
        <v>121.88</v>
      </c>
      <c r="N11" s="211">
        <f t="shared" si="4"/>
        <v>15.63</v>
      </c>
      <c r="O11" s="212">
        <v>124.04</v>
      </c>
      <c r="P11" s="212">
        <v>0</v>
      </c>
      <c r="Q11" s="212">
        <v>0</v>
      </c>
      <c r="R11" s="212">
        <v>0</v>
      </c>
      <c r="S11" s="211">
        <f t="shared" si="5"/>
        <v>261.55</v>
      </c>
      <c r="T11" s="212">
        <f t="shared" si="6"/>
        <v>988.45</v>
      </c>
      <c r="U11" s="218" t="s">
        <v>5</v>
      </c>
      <c r="V11" s="214"/>
      <c r="W11" s="214"/>
    </row>
    <row r="12" spans="1:23" x14ac:dyDescent="0.3">
      <c r="A12" s="206" t="s">
        <v>23</v>
      </c>
      <c r="B12" s="206" t="s">
        <v>36</v>
      </c>
      <c r="C12" s="224" t="s">
        <v>222</v>
      </c>
      <c r="D12" s="225" t="s">
        <v>202</v>
      </c>
      <c r="E12" s="226" t="s">
        <v>203</v>
      </c>
      <c r="F12" s="227">
        <v>1500</v>
      </c>
      <c r="G12" s="210">
        <v>104</v>
      </c>
      <c r="H12" s="211">
        <v>0</v>
      </c>
      <c r="I12" s="209">
        <f t="shared" si="0"/>
        <v>750</v>
      </c>
      <c r="J12" s="212"/>
      <c r="K12" s="209">
        <v>0</v>
      </c>
      <c r="L12" s="212">
        <f t="shared" si="2"/>
        <v>750</v>
      </c>
      <c r="M12" s="211">
        <v>0</v>
      </c>
      <c r="N12" s="211">
        <v>0</v>
      </c>
      <c r="O12" s="212">
        <v>0</v>
      </c>
      <c r="P12" s="212">
        <v>0</v>
      </c>
      <c r="Q12" s="212">
        <v>0</v>
      </c>
      <c r="R12" s="212">
        <v>0</v>
      </c>
      <c r="S12" s="211">
        <v>0</v>
      </c>
      <c r="T12" s="212">
        <f t="shared" si="6"/>
        <v>750</v>
      </c>
      <c r="U12" s="218" t="s">
        <v>5</v>
      </c>
      <c r="V12" s="214">
        <v>0</v>
      </c>
      <c r="W12" s="214">
        <v>0</v>
      </c>
    </row>
    <row r="13" spans="1:23" x14ac:dyDescent="0.3">
      <c r="A13" s="208" t="s">
        <v>18</v>
      </c>
      <c r="B13" s="194" t="s">
        <v>37</v>
      </c>
      <c r="C13" s="208" t="s">
        <v>20</v>
      </c>
      <c r="D13" s="208" t="s">
        <v>106</v>
      </c>
      <c r="E13" s="194" t="s">
        <v>21</v>
      </c>
      <c r="F13" s="209">
        <v>2500</v>
      </c>
      <c r="G13" s="210">
        <v>104</v>
      </c>
      <c r="H13" s="211">
        <v>0</v>
      </c>
      <c r="I13" s="209">
        <f t="shared" si="0"/>
        <v>1250</v>
      </c>
      <c r="J13" s="212">
        <v>0</v>
      </c>
      <c r="K13" s="209">
        <f t="shared" ref="K13:K40" si="7">ROUND((F13/(26*8)*H13)*1.5,2)</f>
        <v>0</v>
      </c>
      <c r="L13" s="212">
        <f t="shared" si="2"/>
        <v>1250</v>
      </c>
      <c r="M13" s="211">
        <f t="shared" ref="M13:M14" si="8">ROUND(IF(B13="Honorarios",0,L13*9.75%),2)</f>
        <v>121.88</v>
      </c>
      <c r="N13" s="211">
        <f t="shared" ref="N13:N14" si="9">ROUND(IF(B13="Honorarios",0,L13*1.25%),2)</f>
        <v>15.63</v>
      </c>
      <c r="O13" s="212">
        <v>119.43</v>
      </c>
      <c r="P13" s="212">
        <v>0</v>
      </c>
      <c r="Q13" s="212">
        <v>0</v>
      </c>
      <c r="R13" s="212">
        <v>0</v>
      </c>
      <c r="S13" s="211">
        <f>M13+N13+O13+P13+Q13+R13</f>
        <v>256.94</v>
      </c>
      <c r="T13" s="212">
        <f t="shared" si="6"/>
        <v>993.06</v>
      </c>
      <c r="U13" s="218" t="s">
        <v>5</v>
      </c>
      <c r="V13" s="214"/>
      <c r="W13" s="214"/>
    </row>
    <row r="14" spans="1:23" x14ac:dyDescent="0.3">
      <c r="A14" s="206" t="s">
        <v>2</v>
      </c>
      <c r="B14" s="194" t="s">
        <v>37</v>
      </c>
      <c r="C14" s="208" t="s">
        <v>6</v>
      </c>
      <c r="D14" s="208" t="s">
        <v>98</v>
      </c>
      <c r="E14" s="194" t="s">
        <v>7</v>
      </c>
      <c r="F14" s="209">
        <v>2500</v>
      </c>
      <c r="G14" s="210">
        <v>104</v>
      </c>
      <c r="H14" s="211">
        <v>0</v>
      </c>
      <c r="I14" s="209">
        <f t="shared" si="0"/>
        <v>1250</v>
      </c>
      <c r="J14" s="212">
        <v>0</v>
      </c>
      <c r="K14" s="209">
        <f t="shared" si="7"/>
        <v>0</v>
      </c>
      <c r="L14" s="212">
        <f t="shared" si="2"/>
        <v>1250</v>
      </c>
      <c r="M14" s="211">
        <f t="shared" si="8"/>
        <v>121.88</v>
      </c>
      <c r="N14" s="211">
        <f t="shared" si="9"/>
        <v>15.63</v>
      </c>
      <c r="O14" s="212">
        <v>124.04</v>
      </c>
      <c r="P14" s="212">
        <v>0</v>
      </c>
      <c r="Q14" s="212">
        <v>0</v>
      </c>
      <c r="R14" s="212">
        <v>0</v>
      </c>
      <c r="S14" s="211">
        <f>M14+N14+O14+P14+Q14+R14</f>
        <v>261.55</v>
      </c>
      <c r="T14" s="212">
        <f t="shared" si="6"/>
        <v>988.45</v>
      </c>
      <c r="U14" s="215" t="s">
        <v>3</v>
      </c>
      <c r="V14" s="214"/>
      <c r="W14" s="214"/>
    </row>
    <row r="15" spans="1:23" x14ac:dyDescent="0.3">
      <c r="A15" s="206" t="s">
        <v>117</v>
      </c>
      <c r="B15" s="206" t="s">
        <v>36</v>
      </c>
      <c r="C15" s="233" t="s">
        <v>198</v>
      </c>
      <c r="D15" s="208" t="s">
        <v>201</v>
      </c>
      <c r="E15" s="194" t="s">
        <v>38</v>
      </c>
      <c r="F15" s="217">
        <v>653.12</v>
      </c>
      <c r="G15" s="210">
        <f>VLOOKUP(C15,Tmk!$C$10:$Y$19,22,0)</f>
        <v>80</v>
      </c>
      <c r="H15" s="228">
        <f>VLOOKUP(C15,Tmk!$C$10:$Y$19,23,0)</f>
        <v>0</v>
      </c>
      <c r="I15" s="209">
        <f t="shared" ref="I15:I31" si="10">ROUND(F15/(26*8)*G15,2)</f>
        <v>251.2</v>
      </c>
      <c r="J15" s="212">
        <v>0</v>
      </c>
      <c r="K15" s="209">
        <f t="shared" ref="K15:K20" si="11">ROUND((F15/(26*8)*H15)*1.5,2)</f>
        <v>0</v>
      </c>
      <c r="L15" s="212">
        <f t="shared" ref="L15:L31" si="12">SUM(K15:K15)+I15</f>
        <v>251.2</v>
      </c>
      <c r="M15" s="211">
        <v>0</v>
      </c>
      <c r="N15" s="211">
        <v>0</v>
      </c>
      <c r="O15" s="229">
        <v>0</v>
      </c>
      <c r="P15" s="229">
        <v>0</v>
      </c>
      <c r="Q15" s="229">
        <v>0</v>
      </c>
      <c r="R15" s="229">
        <v>0</v>
      </c>
      <c r="S15" s="211">
        <f>M15+N15+O15+P15+Q15+R15</f>
        <v>0</v>
      </c>
      <c r="T15" s="212">
        <f t="shared" ref="T15:T31" si="13">L15-S15</f>
        <v>251.2</v>
      </c>
      <c r="U15" s="221" t="s">
        <v>5</v>
      </c>
      <c r="V15" s="214"/>
      <c r="W15" s="214"/>
    </row>
    <row r="16" spans="1:23" x14ac:dyDescent="0.3">
      <c r="A16" s="206" t="s">
        <v>18</v>
      </c>
      <c r="B16" s="194" t="s">
        <v>37</v>
      </c>
      <c r="C16" s="208" t="s">
        <v>63</v>
      </c>
      <c r="D16" s="208" t="s">
        <v>103</v>
      </c>
      <c r="E16" s="194" t="s">
        <v>19</v>
      </c>
      <c r="F16" s="209">
        <v>850</v>
      </c>
      <c r="G16" s="210">
        <v>104</v>
      </c>
      <c r="H16" s="211">
        <v>0</v>
      </c>
      <c r="I16" s="209">
        <f t="shared" si="10"/>
        <v>425</v>
      </c>
      <c r="J16" s="212">
        <v>0</v>
      </c>
      <c r="K16" s="209">
        <f t="shared" si="11"/>
        <v>0</v>
      </c>
      <c r="L16" s="212">
        <f t="shared" si="12"/>
        <v>425</v>
      </c>
      <c r="M16" s="211">
        <f t="shared" ref="M16:M31" si="14">ROUND(IF(B16="Honorarios",0,L16*9.75%),2)</f>
        <v>41.44</v>
      </c>
      <c r="N16" s="211">
        <f t="shared" ref="N16:N31" si="15">ROUND(IF(B16="Honorarios",0,L16*1.25%),2)</f>
        <v>5.31</v>
      </c>
      <c r="O16" s="212">
        <v>1.45</v>
      </c>
      <c r="P16" s="212">
        <v>0</v>
      </c>
      <c r="Q16" s="212">
        <v>0</v>
      </c>
      <c r="R16" s="212">
        <v>0</v>
      </c>
      <c r="S16" s="211">
        <f>M16+N16+O16+P16+Q16+R16</f>
        <v>48.2</v>
      </c>
      <c r="T16" s="212">
        <f t="shared" si="13"/>
        <v>376.8</v>
      </c>
      <c r="U16" s="215" t="s">
        <v>5</v>
      </c>
      <c r="V16" s="214"/>
      <c r="W16" s="214"/>
    </row>
    <row r="17" spans="1:23" x14ac:dyDescent="0.3">
      <c r="A17" s="206" t="s">
        <v>117</v>
      </c>
      <c r="B17" s="206" t="s">
        <v>36</v>
      </c>
      <c r="C17" s="194" t="s">
        <v>271</v>
      </c>
      <c r="D17" s="208" t="s">
        <v>272</v>
      </c>
      <c r="E17" s="194" t="s">
        <v>38</v>
      </c>
      <c r="F17" s="217">
        <v>653.12</v>
      </c>
      <c r="G17" s="210">
        <f>VLOOKUP(C17,Tmk!$C$10:$Y$23,22,0)</f>
        <v>71</v>
      </c>
      <c r="H17" s="228">
        <f>VLOOKUP(C17,Tmk!$C$10:$Y$23,23,0)</f>
        <v>10</v>
      </c>
      <c r="I17" s="209">
        <f t="shared" si="10"/>
        <v>222.94</v>
      </c>
      <c r="J17" s="212">
        <v>0</v>
      </c>
      <c r="K17" s="209">
        <f t="shared" si="11"/>
        <v>47.1</v>
      </c>
      <c r="L17" s="212">
        <f t="shared" si="12"/>
        <v>270.04000000000002</v>
      </c>
      <c r="M17" s="211">
        <f t="shared" si="14"/>
        <v>0</v>
      </c>
      <c r="N17" s="211">
        <f t="shared" si="15"/>
        <v>0</v>
      </c>
      <c r="O17" s="229" t="s">
        <v>267</v>
      </c>
      <c r="P17" s="229">
        <v>0</v>
      </c>
      <c r="Q17" s="220">
        <v>0</v>
      </c>
      <c r="R17" s="229">
        <v>0</v>
      </c>
      <c r="S17" s="211">
        <v>0</v>
      </c>
      <c r="T17" s="212">
        <f t="shared" si="13"/>
        <v>270.04000000000002</v>
      </c>
      <c r="U17" s="221" t="s">
        <v>5</v>
      </c>
      <c r="V17" s="214">
        <v>0</v>
      </c>
      <c r="W17" s="230">
        <f>V17-Q17</f>
        <v>0</v>
      </c>
    </row>
    <row r="18" spans="1:23" x14ac:dyDescent="0.3">
      <c r="A18" s="206" t="s">
        <v>2</v>
      </c>
      <c r="B18" s="194" t="s">
        <v>37</v>
      </c>
      <c r="C18" s="208" t="s">
        <v>9</v>
      </c>
      <c r="D18" s="208" t="s">
        <v>100</v>
      </c>
      <c r="E18" s="194" t="s">
        <v>10</v>
      </c>
      <c r="F18" s="209">
        <v>750</v>
      </c>
      <c r="G18" s="210">
        <v>40</v>
      </c>
      <c r="H18" s="211">
        <v>0</v>
      </c>
      <c r="I18" s="209">
        <f t="shared" si="10"/>
        <v>144.22999999999999</v>
      </c>
      <c r="J18" s="212">
        <v>0</v>
      </c>
      <c r="K18" s="209">
        <f t="shared" si="11"/>
        <v>0</v>
      </c>
      <c r="L18" s="212">
        <f t="shared" si="12"/>
        <v>144.22999999999999</v>
      </c>
      <c r="M18" s="211">
        <f t="shared" si="14"/>
        <v>14.06</v>
      </c>
      <c r="N18" s="211">
        <f t="shared" si="15"/>
        <v>1.8</v>
      </c>
      <c r="O18" s="212">
        <v>0</v>
      </c>
      <c r="P18" s="212">
        <v>0</v>
      </c>
      <c r="Q18" s="212">
        <v>0</v>
      </c>
      <c r="R18" s="212">
        <v>0</v>
      </c>
      <c r="S18" s="211">
        <f t="shared" ref="S18:S31" si="16">M18+N18+O18+P18+Q18+R18</f>
        <v>15.860000000000001</v>
      </c>
      <c r="T18" s="212">
        <f t="shared" si="13"/>
        <v>128.36999999999998</v>
      </c>
      <c r="U18" s="231" t="s">
        <v>3</v>
      </c>
      <c r="V18" s="222">
        <v>0</v>
      </c>
      <c r="W18" s="223">
        <v>0</v>
      </c>
    </row>
    <row r="19" spans="1:23" x14ac:dyDescent="0.3">
      <c r="A19" s="206" t="s">
        <v>2</v>
      </c>
      <c r="B19" s="194" t="s">
        <v>37</v>
      </c>
      <c r="C19" s="225" t="s">
        <v>11</v>
      </c>
      <c r="D19" s="225" t="s">
        <v>101</v>
      </c>
      <c r="E19" s="226" t="s">
        <v>12</v>
      </c>
      <c r="F19" s="227">
        <v>1000</v>
      </c>
      <c r="G19" s="210">
        <v>104</v>
      </c>
      <c r="H19" s="211">
        <v>0</v>
      </c>
      <c r="I19" s="209">
        <f t="shared" si="10"/>
        <v>500</v>
      </c>
      <c r="J19" s="212">
        <v>0</v>
      </c>
      <c r="K19" s="209">
        <f t="shared" si="11"/>
        <v>0</v>
      </c>
      <c r="L19" s="212">
        <f t="shared" si="12"/>
        <v>500</v>
      </c>
      <c r="M19" s="211">
        <f t="shared" si="14"/>
        <v>48.75</v>
      </c>
      <c r="N19" s="211">
        <f t="shared" si="15"/>
        <v>6.25</v>
      </c>
      <c r="O19" s="212">
        <v>11.54</v>
      </c>
      <c r="P19" s="212">
        <v>0</v>
      </c>
      <c r="Q19" s="212">
        <v>0</v>
      </c>
      <c r="R19" s="212">
        <v>0</v>
      </c>
      <c r="S19" s="211">
        <f t="shared" si="16"/>
        <v>66.539999999999992</v>
      </c>
      <c r="T19" s="212">
        <f t="shared" si="13"/>
        <v>433.46000000000004</v>
      </c>
      <c r="U19" s="215" t="s">
        <v>3</v>
      </c>
      <c r="V19" s="214"/>
      <c r="W19" s="214"/>
    </row>
    <row r="20" spans="1:23" x14ac:dyDescent="0.3">
      <c r="A20" s="206" t="s">
        <v>117</v>
      </c>
      <c r="B20" s="194" t="s">
        <v>37</v>
      </c>
      <c r="C20" s="194" t="s">
        <v>196</v>
      </c>
      <c r="D20" s="208" t="s">
        <v>193</v>
      </c>
      <c r="E20" s="194" t="s">
        <v>38</v>
      </c>
      <c r="F20" s="217">
        <v>653.12</v>
      </c>
      <c r="G20" s="210">
        <f>VLOOKUP(C20,Tmk!$C$10:$Y$23,22,0)</f>
        <v>70</v>
      </c>
      <c r="H20" s="228">
        <f>VLOOKUP(C20,Tmk!$C$10:$Y$23,23,0)</f>
        <v>10</v>
      </c>
      <c r="I20" s="209">
        <f t="shared" si="10"/>
        <v>219.8</v>
      </c>
      <c r="J20" s="212">
        <v>0</v>
      </c>
      <c r="K20" s="209">
        <f t="shared" si="11"/>
        <v>47.1</v>
      </c>
      <c r="L20" s="212">
        <f t="shared" si="12"/>
        <v>266.90000000000003</v>
      </c>
      <c r="M20" s="211">
        <f t="shared" si="14"/>
        <v>26.02</v>
      </c>
      <c r="N20" s="211">
        <f t="shared" si="15"/>
        <v>3.34</v>
      </c>
      <c r="O20" s="229">
        <v>0</v>
      </c>
      <c r="P20" s="229">
        <v>0</v>
      </c>
      <c r="Q20" s="220">
        <v>0</v>
      </c>
      <c r="R20" s="229">
        <v>0</v>
      </c>
      <c r="S20" s="211">
        <f t="shared" si="16"/>
        <v>29.36</v>
      </c>
      <c r="T20" s="212">
        <f t="shared" si="13"/>
        <v>237.54000000000002</v>
      </c>
      <c r="U20" s="221" t="s">
        <v>5</v>
      </c>
      <c r="V20" s="214"/>
      <c r="W20" s="230"/>
    </row>
    <row r="21" spans="1:23" x14ac:dyDescent="0.3">
      <c r="A21" s="206" t="s">
        <v>117</v>
      </c>
      <c r="B21" s="194" t="s">
        <v>37</v>
      </c>
      <c r="C21" s="194" t="s">
        <v>179</v>
      </c>
      <c r="D21" s="225" t="s">
        <v>185</v>
      </c>
      <c r="E21" s="194" t="s">
        <v>38</v>
      </c>
      <c r="F21" s="217">
        <v>750</v>
      </c>
      <c r="G21" s="210">
        <v>104</v>
      </c>
      <c r="H21" s="228">
        <f>VLOOKUP(C21,Tmk!$C$10:$Y$19,23,0)</f>
        <v>5</v>
      </c>
      <c r="I21" s="209">
        <f t="shared" si="10"/>
        <v>375</v>
      </c>
      <c r="J21" s="212">
        <v>0</v>
      </c>
      <c r="K21" s="209">
        <v>0</v>
      </c>
      <c r="L21" s="212">
        <f t="shared" si="12"/>
        <v>375</v>
      </c>
      <c r="M21" s="211">
        <f t="shared" si="14"/>
        <v>36.56</v>
      </c>
      <c r="N21" s="211">
        <f t="shared" si="15"/>
        <v>4.6900000000000004</v>
      </c>
      <c r="O21" s="229">
        <v>0</v>
      </c>
      <c r="P21" s="229">
        <v>0</v>
      </c>
      <c r="Q21" s="229">
        <v>0</v>
      </c>
      <c r="R21" s="229">
        <v>0</v>
      </c>
      <c r="S21" s="211">
        <f t="shared" si="16"/>
        <v>41.25</v>
      </c>
      <c r="T21" s="212">
        <f t="shared" si="13"/>
        <v>333.75</v>
      </c>
      <c r="U21" s="221" t="s">
        <v>5</v>
      </c>
      <c r="V21" s="214"/>
      <c r="W21" s="214"/>
    </row>
    <row r="22" spans="1:23" x14ac:dyDescent="0.3">
      <c r="A22" s="208" t="s">
        <v>23</v>
      </c>
      <c r="B22" s="206" t="s">
        <v>36</v>
      </c>
      <c r="C22" s="208" t="s">
        <v>24</v>
      </c>
      <c r="D22" s="208" t="s">
        <v>110</v>
      </c>
      <c r="E22" s="194" t="s">
        <v>29</v>
      </c>
      <c r="F22" s="232">
        <v>200</v>
      </c>
      <c r="G22" s="210">
        <v>104</v>
      </c>
      <c r="H22" s="211">
        <v>0</v>
      </c>
      <c r="I22" s="209">
        <f t="shared" si="10"/>
        <v>100</v>
      </c>
      <c r="J22" s="212">
        <v>0</v>
      </c>
      <c r="K22" s="209">
        <f t="shared" ref="K22:K31" si="17">ROUND((F22/(26*8)*H22)*1.5,2)</f>
        <v>0</v>
      </c>
      <c r="L22" s="212">
        <f t="shared" si="12"/>
        <v>100</v>
      </c>
      <c r="M22" s="211">
        <f t="shared" si="14"/>
        <v>0</v>
      </c>
      <c r="N22" s="211">
        <f t="shared" si="15"/>
        <v>0</v>
      </c>
      <c r="O22" s="212">
        <v>0</v>
      </c>
      <c r="P22" s="212">
        <v>0</v>
      </c>
      <c r="Q22" s="212">
        <v>0</v>
      </c>
      <c r="R22" s="212">
        <v>0</v>
      </c>
      <c r="S22" s="211">
        <f t="shared" si="16"/>
        <v>0</v>
      </c>
      <c r="T22" s="212">
        <f t="shared" si="13"/>
        <v>100</v>
      </c>
      <c r="U22" s="215" t="s">
        <v>3</v>
      </c>
      <c r="V22" s="214"/>
      <c r="W22" s="214"/>
    </row>
    <row r="23" spans="1:23" x14ac:dyDescent="0.3">
      <c r="A23" s="208" t="s">
        <v>23</v>
      </c>
      <c r="B23" s="194" t="s">
        <v>37</v>
      </c>
      <c r="C23" s="208" t="s">
        <v>24</v>
      </c>
      <c r="D23" s="208" t="s">
        <v>108</v>
      </c>
      <c r="E23" s="194" t="s">
        <v>25</v>
      </c>
      <c r="F23" s="209">
        <v>900</v>
      </c>
      <c r="G23" s="210">
        <v>104</v>
      </c>
      <c r="H23" s="211">
        <v>0</v>
      </c>
      <c r="I23" s="209">
        <f t="shared" si="10"/>
        <v>450</v>
      </c>
      <c r="J23" s="212">
        <v>0</v>
      </c>
      <c r="K23" s="209">
        <f t="shared" si="17"/>
        <v>0</v>
      </c>
      <c r="L23" s="212">
        <f t="shared" si="12"/>
        <v>450</v>
      </c>
      <c r="M23" s="211">
        <f t="shared" si="14"/>
        <v>43.88</v>
      </c>
      <c r="N23" s="211">
        <f t="shared" si="15"/>
        <v>5.63</v>
      </c>
      <c r="O23" s="212">
        <v>4.04</v>
      </c>
      <c r="P23" s="212">
        <v>0</v>
      </c>
      <c r="Q23" s="212">
        <v>0</v>
      </c>
      <c r="R23" s="212">
        <v>0</v>
      </c>
      <c r="S23" s="211">
        <f t="shared" si="16"/>
        <v>53.550000000000004</v>
      </c>
      <c r="T23" s="212">
        <f t="shared" si="13"/>
        <v>396.45</v>
      </c>
      <c r="U23" s="218" t="s">
        <v>15</v>
      </c>
      <c r="V23" s="214"/>
      <c r="W23" s="214"/>
    </row>
    <row r="24" spans="1:23" x14ac:dyDescent="0.3">
      <c r="A24" s="206" t="s">
        <v>117</v>
      </c>
      <c r="B24" s="208" t="s">
        <v>36</v>
      </c>
      <c r="C24" s="208" t="s">
        <v>207</v>
      </c>
      <c r="D24" s="194" t="s">
        <v>211</v>
      </c>
      <c r="E24" s="194" t="s">
        <v>38</v>
      </c>
      <c r="F24" s="217">
        <v>653.12</v>
      </c>
      <c r="G24" s="210">
        <f>VLOOKUP(C24,Tmk!$C$10:$Y$19,22,0)</f>
        <v>70</v>
      </c>
      <c r="H24" s="228">
        <f>VLOOKUP(C24,Tmk!$C$10:$Y$19,23,0)</f>
        <v>0</v>
      </c>
      <c r="I24" s="209">
        <f t="shared" si="10"/>
        <v>219.8</v>
      </c>
      <c r="J24" s="212">
        <v>0</v>
      </c>
      <c r="K24" s="209">
        <f t="shared" si="17"/>
        <v>0</v>
      </c>
      <c r="L24" s="212">
        <f t="shared" si="12"/>
        <v>219.8</v>
      </c>
      <c r="M24" s="211">
        <f t="shared" si="14"/>
        <v>0</v>
      </c>
      <c r="N24" s="211">
        <f t="shared" si="15"/>
        <v>0</v>
      </c>
      <c r="O24" s="212">
        <v>0</v>
      </c>
      <c r="P24" s="212">
        <v>0</v>
      </c>
      <c r="Q24" s="212">
        <v>0</v>
      </c>
      <c r="R24" s="212">
        <v>0</v>
      </c>
      <c r="S24" s="211">
        <f t="shared" si="16"/>
        <v>0</v>
      </c>
      <c r="T24" s="212">
        <f t="shared" si="13"/>
        <v>219.8</v>
      </c>
      <c r="U24" s="221" t="s">
        <v>5</v>
      </c>
      <c r="V24" s="214"/>
      <c r="W24" s="214"/>
    </row>
    <row r="25" spans="1:23" x14ac:dyDescent="0.3">
      <c r="A25" s="206" t="s">
        <v>117</v>
      </c>
      <c r="B25" s="194" t="s">
        <v>37</v>
      </c>
      <c r="C25" s="194" t="s">
        <v>195</v>
      </c>
      <c r="D25" s="208" t="s">
        <v>192</v>
      </c>
      <c r="E25" s="194" t="s">
        <v>38</v>
      </c>
      <c r="F25" s="217">
        <v>653.12</v>
      </c>
      <c r="G25" s="210">
        <f>VLOOKUP(C25,Tmk!$C$10:$Y$23,22,0)</f>
        <v>71</v>
      </c>
      <c r="H25" s="228">
        <f>VLOOKUP(C25,Tmk!$C$10:$Y$23,23,0)</f>
        <v>10</v>
      </c>
      <c r="I25" s="209">
        <f t="shared" si="10"/>
        <v>222.94</v>
      </c>
      <c r="J25" s="212">
        <v>0</v>
      </c>
      <c r="K25" s="209">
        <f t="shared" si="17"/>
        <v>47.1</v>
      </c>
      <c r="L25" s="212">
        <f t="shared" si="12"/>
        <v>270.04000000000002</v>
      </c>
      <c r="M25" s="211">
        <f t="shared" si="14"/>
        <v>26.33</v>
      </c>
      <c r="N25" s="211">
        <f t="shared" si="15"/>
        <v>3.38</v>
      </c>
      <c r="O25" s="229">
        <v>0</v>
      </c>
      <c r="P25" s="229">
        <v>0</v>
      </c>
      <c r="Q25" s="220">
        <v>0</v>
      </c>
      <c r="R25" s="229">
        <v>0</v>
      </c>
      <c r="S25" s="211">
        <f t="shared" si="16"/>
        <v>29.709999999999997</v>
      </c>
      <c r="T25" s="212">
        <f t="shared" si="13"/>
        <v>240.33</v>
      </c>
      <c r="U25" s="221" t="s">
        <v>5</v>
      </c>
      <c r="V25" s="214"/>
      <c r="W25" s="230"/>
    </row>
    <row r="26" spans="1:23" x14ac:dyDescent="0.3">
      <c r="A26" s="206" t="s">
        <v>117</v>
      </c>
      <c r="B26" s="194" t="s">
        <v>37</v>
      </c>
      <c r="C26" s="194" t="s">
        <v>200</v>
      </c>
      <c r="D26" s="208" t="s">
        <v>274</v>
      </c>
      <c r="E26" s="194" t="s">
        <v>38</v>
      </c>
      <c r="F26" s="217">
        <v>653.12</v>
      </c>
      <c r="G26" s="210">
        <f>VLOOKUP(C26,Tmk!$C$10:$Y$23,22,0)</f>
        <v>25</v>
      </c>
      <c r="H26" s="228">
        <f>VLOOKUP(C26,Tmk!$C$10:$Y$23,23,0)</f>
        <v>0</v>
      </c>
      <c r="I26" s="209">
        <f t="shared" si="10"/>
        <v>78.5</v>
      </c>
      <c r="J26" s="212">
        <v>0</v>
      </c>
      <c r="K26" s="209">
        <f t="shared" si="17"/>
        <v>0</v>
      </c>
      <c r="L26" s="212">
        <f t="shared" si="12"/>
        <v>78.5</v>
      </c>
      <c r="M26" s="211">
        <f t="shared" si="14"/>
        <v>7.65</v>
      </c>
      <c r="N26" s="211">
        <f t="shared" si="15"/>
        <v>0.98</v>
      </c>
      <c r="O26" s="229">
        <v>0</v>
      </c>
      <c r="P26" s="229">
        <v>0</v>
      </c>
      <c r="Q26" s="220">
        <v>0</v>
      </c>
      <c r="R26" s="229">
        <v>0</v>
      </c>
      <c r="S26" s="211">
        <f t="shared" si="16"/>
        <v>8.6300000000000008</v>
      </c>
      <c r="T26" s="212">
        <f t="shared" si="13"/>
        <v>69.87</v>
      </c>
      <c r="U26" s="221" t="s">
        <v>5</v>
      </c>
      <c r="V26" s="214"/>
      <c r="W26" s="230"/>
    </row>
    <row r="27" spans="1:23" x14ac:dyDescent="0.3">
      <c r="A27" s="206" t="s">
        <v>117</v>
      </c>
      <c r="B27" s="194" t="s">
        <v>37</v>
      </c>
      <c r="C27" s="194" t="s">
        <v>194</v>
      </c>
      <c r="D27" s="208" t="s">
        <v>273</v>
      </c>
      <c r="E27" s="194" t="s">
        <v>38</v>
      </c>
      <c r="F27" s="217">
        <v>653.12</v>
      </c>
      <c r="G27" s="210">
        <f>VLOOKUP(C27,Tmk!$C$10:$Y$23,22,0)</f>
        <v>25</v>
      </c>
      <c r="H27" s="228">
        <f>VLOOKUP(C27,Tmk!$C$10:$Y$23,23,0)</f>
        <v>0</v>
      </c>
      <c r="I27" s="209">
        <f t="shared" si="10"/>
        <v>78.5</v>
      </c>
      <c r="J27" s="212">
        <v>0</v>
      </c>
      <c r="K27" s="209">
        <f t="shared" si="17"/>
        <v>0</v>
      </c>
      <c r="L27" s="212">
        <f t="shared" si="12"/>
        <v>78.5</v>
      </c>
      <c r="M27" s="211">
        <f t="shared" si="14"/>
        <v>7.65</v>
      </c>
      <c r="N27" s="211">
        <f t="shared" si="15"/>
        <v>0.98</v>
      </c>
      <c r="O27" s="229">
        <v>0</v>
      </c>
      <c r="P27" s="229">
        <v>0</v>
      </c>
      <c r="Q27" s="220">
        <v>0</v>
      </c>
      <c r="R27" s="229">
        <v>0</v>
      </c>
      <c r="S27" s="211">
        <f t="shared" si="16"/>
        <v>8.6300000000000008</v>
      </c>
      <c r="T27" s="212">
        <f t="shared" si="13"/>
        <v>69.87</v>
      </c>
      <c r="U27" s="221" t="s">
        <v>5</v>
      </c>
      <c r="V27" s="214"/>
      <c r="W27" s="230"/>
    </row>
    <row r="28" spans="1:23" s="234" customFormat="1" x14ac:dyDescent="0.3">
      <c r="A28" s="206" t="s">
        <v>117</v>
      </c>
      <c r="B28" s="208" t="s">
        <v>36</v>
      </c>
      <c r="C28" s="208" t="s">
        <v>214</v>
      </c>
      <c r="D28" s="194" t="s">
        <v>215</v>
      </c>
      <c r="E28" s="194" t="s">
        <v>38</v>
      </c>
      <c r="F28" s="217">
        <v>653.12</v>
      </c>
      <c r="G28" s="210">
        <f>VLOOKUP(C28,Tmk!$C$10:$Y$19,22,0)</f>
        <v>70</v>
      </c>
      <c r="H28" s="228">
        <f>VLOOKUP(C28,Tmk!$C$10:$Y$19,23,0)</f>
        <v>0</v>
      </c>
      <c r="I28" s="209">
        <f t="shared" si="10"/>
        <v>219.8</v>
      </c>
      <c r="J28" s="212">
        <v>0</v>
      </c>
      <c r="K28" s="209">
        <f t="shared" si="17"/>
        <v>0</v>
      </c>
      <c r="L28" s="212">
        <f t="shared" si="12"/>
        <v>219.8</v>
      </c>
      <c r="M28" s="211">
        <f t="shared" si="14"/>
        <v>0</v>
      </c>
      <c r="N28" s="211">
        <f t="shared" si="15"/>
        <v>0</v>
      </c>
      <c r="O28" s="212">
        <v>0</v>
      </c>
      <c r="P28" s="212">
        <v>0</v>
      </c>
      <c r="Q28" s="212">
        <v>0</v>
      </c>
      <c r="R28" s="212">
        <v>0</v>
      </c>
      <c r="S28" s="211">
        <f t="shared" si="16"/>
        <v>0</v>
      </c>
      <c r="T28" s="212">
        <f t="shared" si="13"/>
        <v>219.8</v>
      </c>
      <c r="U28" s="221" t="s">
        <v>5</v>
      </c>
      <c r="V28" s="214"/>
      <c r="W28" s="214"/>
    </row>
    <row r="29" spans="1:23" s="234" customFormat="1" x14ac:dyDescent="0.3">
      <c r="A29" s="206" t="s">
        <v>117</v>
      </c>
      <c r="B29" s="208" t="s">
        <v>36</v>
      </c>
      <c r="C29" s="208" t="s">
        <v>205</v>
      </c>
      <c r="D29" s="194" t="s">
        <v>212</v>
      </c>
      <c r="E29" s="194" t="s">
        <v>38</v>
      </c>
      <c r="F29" s="217">
        <v>653.12</v>
      </c>
      <c r="G29" s="210">
        <f>VLOOKUP(C29,Tmk!$C$10:$Y$19,22,0)</f>
        <v>45</v>
      </c>
      <c r="H29" s="228">
        <f>VLOOKUP(C29,Tmk!$C$10:$Y$19,23,0)</f>
        <v>0</v>
      </c>
      <c r="I29" s="209">
        <f t="shared" si="10"/>
        <v>141.30000000000001</v>
      </c>
      <c r="J29" s="212">
        <v>0</v>
      </c>
      <c r="K29" s="209">
        <f t="shared" si="17"/>
        <v>0</v>
      </c>
      <c r="L29" s="212">
        <f t="shared" si="12"/>
        <v>141.30000000000001</v>
      </c>
      <c r="M29" s="211">
        <f t="shared" si="14"/>
        <v>0</v>
      </c>
      <c r="N29" s="211">
        <f t="shared" si="15"/>
        <v>0</v>
      </c>
      <c r="O29" s="212">
        <v>0</v>
      </c>
      <c r="P29" s="212">
        <v>0</v>
      </c>
      <c r="Q29" s="212">
        <v>0</v>
      </c>
      <c r="R29" s="212">
        <v>0</v>
      </c>
      <c r="S29" s="211">
        <f t="shared" si="16"/>
        <v>0</v>
      </c>
      <c r="T29" s="212">
        <f t="shared" si="13"/>
        <v>141.30000000000001</v>
      </c>
      <c r="U29" s="221" t="s">
        <v>5</v>
      </c>
      <c r="V29" s="214"/>
      <c r="W29" s="214"/>
    </row>
    <row r="30" spans="1:23" s="234" customFormat="1" x14ac:dyDescent="0.3">
      <c r="A30" s="206" t="s">
        <v>117</v>
      </c>
      <c r="B30" s="206" t="s">
        <v>36</v>
      </c>
      <c r="C30" s="226" t="s">
        <v>209</v>
      </c>
      <c r="D30" s="225" t="s">
        <v>210</v>
      </c>
      <c r="E30" s="194" t="s">
        <v>38</v>
      </c>
      <c r="F30" s="217">
        <v>653.12</v>
      </c>
      <c r="G30" s="210">
        <f>VLOOKUP(C30,Tmk!$C$10:$Y$19,22,0)</f>
        <v>70</v>
      </c>
      <c r="H30" s="228">
        <f>VLOOKUP(C30,Tmk!$C$10:$Y$19,23,0)</f>
        <v>0</v>
      </c>
      <c r="I30" s="209">
        <f t="shared" si="10"/>
        <v>219.8</v>
      </c>
      <c r="J30" s="212">
        <v>0</v>
      </c>
      <c r="K30" s="209">
        <f t="shared" si="17"/>
        <v>0</v>
      </c>
      <c r="L30" s="212">
        <f t="shared" si="12"/>
        <v>219.8</v>
      </c>
      <c r="M30" s="211">
        <f t="shared" si="14"/>
        <v>0</v>
      </c>
      <c r="N30" s="211">
        <f t="shared" si="15"/>
        <v>0</v>
      </c>
      <c r="O30" s="229">
        <v>0</v>
      </c>
      <c r="P30" s="229">
        <v>0</v>
      </c>
      <c r="Q30" s="229">
        <v>0</v>
      </c>
      <c r="R30" s="229">
        <v>0</v>
      </c>
      <c r="S30" s="211">
        <f t="shared" si="16"/>
        <v>0</v>
      </c>
      <c r="T30" s="212">
        <f t="shared" si="13"/>
        <v>219.8</v>
      </c>
      <c r="U30" s="221" t="s">
        <v>5</v>
      </c>
      <c r="V30" s="214"/>
      <c r="W30" s="214"/>
    </row>
    <row r="31" spans="1:23" s="234" customFormat="1" x14ac:dyDescent="0.3">
      <c r="A31" s="206" t="s">
        <v>117</v>
      </c>
      <c r="B31" s="194" t="s">
        <v>37</v>
      </c>
      <c r="C31" s="208" t="s">
        <v>223</v>
      </c>
      <c r="D31" s="194" t="s">
        <v>190</v>
      </c>
      <c r="E31" s="194" t="s">
        <v>38</v>
      </c>
      <c r="F31" s="217">
        <v>700</v>
      </c>
      <c r="G31" s="210">
        <v>104</v>
      </c>
      <c r="H31" s="228">
        <f>VLOOKUP(C31,Tmk!$C$10:$Y$19,23,0)</f>
        <v>0</v>
      </c>
      <c r="I31" s="209">
        <f t="shared" si="10"/>
        <v>350</v>
      </c>
      <c r="J31" s="212">
        <v>0</v>
      </c>
      <c r="K31" s="209">
        <f t="shared" si="17"/>
        <v>0</v>
      </c>
      <c r="L31" s="212">
        <f t="shared" si="12"/>
        <v>350</v>
      </c>
      <c r="M31" s="211">
        <f t="shared" si="14"/>
        <v>34.130000000000003</v>
      </c>
      <c r="N31" s="211">
        <f t="shared" si="15"/>
        <v>4.38</v>
      </c>
      <c r="O31" s="212">
        <v>0</v>
      </c>
      <c r="P31" s="212">
        <v>0</v>
      </c>
      <c r="Q31" s="212">
        <v>0</v>
      </c>
      <c r="R31" s="212">
        <v>0</v>
      </c>
      <c r="S31" s="211">
        <f t="shared" si="16"/>
        <v>38.510000000000005</v>
      </c>
      <c r="T31" s="212">
        <f t="shared" si="13"/>
        <v>311.49</v>
      </c>
      <c r="U31" s="221" t="s">
        <v>5</v>
      </c>
      <c r="V31" s="214"/>
      <c r="W31" s="214"/>
    </row>
    <row r="32" spans="1:23" s="234" customFormat="1" x14ac:dyDescent="0.3">
      <c r="A32" s="206" t="s">
        <v>2</v>
      </c>
      <c r="B32" s="194" t="s">
        <v>37</v>
      </c>
      <c r="C32" s="225" t="s">
        <v>16</v>
      </c>
      <c r="D32" s="225" t="s">
        <v>104</v>
      </c>
      <c r="E32" s="226" t="s">
        <v>17</v>
      </c>
      <c r="F32" s="227">
        <v>1000</v>
      </c>
      <c r="G32" s="210">
        <v>104</v>
      </c>
      <c r="H32" s="211">
        <v>0</v>
      </c>
      <c r="I32" s="209">
        <f t="shared" si="0"/>
        <v>500</v>
      </c>
      <c r="J32" s="212">
        <v>0</v>
      </c>
      <c r="K32" s="209">
        <f t="shared" si="7"/>
        <v>0</v>
      </c>
      <c r="L32" s="212">
        <f t="shared" si="2"/>
        <v>500</v>
      </c>
      <c r="M32" s="211">
        <f t="shared" ref="M32:M40" si="18">ROUND(IF(B32="Honorarios",0,L32*9.75%),2)</f>
        <v>48.75</v>
      </c>
      <c r="N32" s="211">
        <f t="shared" ref="N32:N40" si="19">ROUND(IF(B32="Honorarios",0,L32*1.25%),2)</f>
        <v>6.25</v>
      </c>
      <c r="O32" s="212">
        <v>11.54</v>
      </c>
      <c r="P32" s="212">
        <v>0</v>
      </c>
      <c r="Q32" s="212">
        <v>100</v>
      </c>
      <c r="R32" s="212">
        <v>0</v>
      </c>
      <c r="S32" s="211">
        <f t="shared" ref="S32:S40" si="20">M32+N32+O32+P32+Q32+R32</f>
        <v>166.54</v>
      </c>
      <c r="T32" s="212">
        <f t="shared" si="6"/>
        <v>333.46000000000004</v>
      </c>
      <c r="U32" s="218" t="s">
        <v>3</v>
      </c>
      <c r="V32" s="222">
        <v>1200</v>
      </c>
      <c r="W32" s="223">
        <v>1000</v>
      </c>
    </row>
    <row r="33" spans="1:23" s="234" customFormat="1" x14ac:dyDescent="0.3">
      <c r="A33" s="206" t="s">
        <v>23</v>
      </c>
      <c r="B33" s="194" t="s">
        <v>36</v>
      </c>
      <c r="C33" s="224" t="s">
        <v>233</v>
      </c>
      <c r="D33" s="225" t="s">
        <v>229</v>
      </c>
      <c r="E33" s="226" t="s">
        <v>230</v>
      </c>
      <c r="F33" s="227">
        <v>700</v>
      </c>
      <c r="G33" s="210">
        <v>104</v>
      </c>
      <c r="H33" s="211">
        <v>0</v>
      </c>
      <c r="I33" s="209">
        <f t="shared" si="0"/>
        <v>350</v>
      </c>
      <c r="J33" s="212">
        <v>0</v>
      </c>
      <c r="K33" s="209">
        <f t="shared" si="7"/>
        <v>0</v>
      </c>
      <c r="L33" s="212">
        <f t="shared" si="2"/>
        <v>350</v>
      </c>
      <c r="M33" s="211">
        <f t="shared" si="18"/>
        <v>0</v>
      </c>
      <c r="N33" s="211">
        <f t="shared" si="19"/>
        <v>0</v>
      </c>
      <c r="O33" s="212">
        <v>0</v>
      </c>
      <c r="P33" s="212">
        <v>0</v>
      </c>
      <c r="Q33" s="212">
        <v>0</v>
      </c>
      <c r="R33" s="212">
        <v>0</v>
      </c>
      <c r="S33" s="211">
        <f t="shared" si="20"/>
        <v>0</v>
      </c>
      <c r="T33" s="212">
        <f t="shared" si="6"/>
        <v>350</v>
      </c>
      <c r="U33" s="218" t="s">
        <v>5</v>
      </c>
      <c r="V33" s="222"/>
      <c r="W33" s="223"/>
    </row>
    <row r="34" spans="1:23" s="234" customFormat="1" x14ac:dyDescent="0.3">
      <c r="A34" s="206" t="s">
        <v>23</v>
      </c>
      <c r="B34" s="194" t="s">
        <v>36</v>
      </c>
      <c r="C34" s="225" t="s">
        <v>232</v>
      </c>
      <c r="D34" s="225" t="s">
        <v>231</v>
      </c>
      <c r="E34" s="226" t="s">
        <v>14</v>
      </c>
      <c r="F34" s="227">
        <v>600</v>
      </c>
      <c r="G34" s="210">
        <v>80</v>
      </c>
      <c r="H34" s="211">
        <v>0</v>
      </c>
      <c r="I34" s="209">
        <f t="shared" si="0"/>
        <v>230.77</v>
      </c>
      <c r="J34" s="212">
        <v>0</v>
      </c>
      <c r="K34" s="209">
        <f t="shared" si="7"/>
        <v>0</v>
      </c>
      <c r="L34" s="212">
        <f t="shared" si="2"/>
        <v>230.77</v>
      </c>
      <c r="M34" s="211">
        <f t="shared" si="18"/>
        <v>0</v>
      </c>
      <c r="N34" s="211">
        <f t="shared" si="19"/>
        <v>0</v>
      </c>
      <c r="O34" s="212">
        <v>0</v>
      </c>
      <c r="P34" s="212">
        <v>0</v>
      </c>
      <c r="Q34" s="212">
        <v>0</v>
      </c>
      <c r="R34" s="212">
        <v>0</v>
      </c>
      <c r="S34" s="211">
        <f t="shared" si="20"/>
        <v>0</v>
      </c>
      <c r="T34" s="212">
        <f t="shared" si="6"/>
        <v>230.77</v>
      </c>
      <c r="U34" s="218" t="s">
        <v>5</v>
      </c>
      <c r="V34" s="222"/>
      <c r="W34" s="223"/>
    </row>
    <row r="35" spans="1:23" s="234" customFormat="1" x14ac:dyDescent="0.3">
      <c r="A35" s="206" t="s">
        <v>26</v>
      </c>
      <c r="B35" s="194" t="s">
        <v>36</v>
      </c>
      <c r="C35" s="225"/>
      <c r="D35" s="225" t="s">
        <v>275</v>
      </c>
      <c r="E35" s="226" t="s">
        <v>276</v>
      </c>
      <c r="F35" s="227">
        <v>653.12</v>
      </c>
      <c r="G35" s="210">
        <v>104</v>
      </c>
      <c r="H35" s="211">
        <v>0</v>
      </c>
      <c r="I35" s="209">
        <f t="shared" ref="I35" si="21">ROUND(F35/(26*8)*G35,2)</f>
        <v>326.56</v>
      </c>
      <c r="J35" s="212">
        <v>0</v>
      </c>
      <c r="K35" s="209">
        <f t="shared" ref="K35" si="22">ROUND((F35/(26*8)*H35)*1.5,2)</f>
        <v>0</v>
      </c>
      <c r="L35" s="212">
        <f t="shared" ref="L35" si="23">SUM(K35:K35)+I35</f>
        <v>326.56</v>
      </c>
      <c r="M35" s="211">
        <f t="shared" ref="M35" si="24">ROUND(IF(B35="Honorarios",0,L35*9.75%),2)</f>
        <v>0</v>
      </c>
      <c r="N35" s="211">
        <f t="shared" ref="N35" si="25">ROUND(IF(B35="Honorarios",0,L35*1.25%),2)</f>
        <v>0</v>
      </c>
      <c r="O35" s="212">
        <v>0</v>
      </c>
      <c r="P35" s="212">
        <v>0</v>
      </c>
      <c r="Q35" s="212">
        <v>0</v>
      </c>
      <c r="R35" s="212">
        <v>0</v>
      </c>
      <c r="S35" s="211">
        <f t="shared" ref="S35" si="26">M35+N35+O35+P35+Q35+R35</f>
        <v>0</v>
      </c>
      <c r="T35" s="212">
        <f t="shared" ref="T35" si="27">L35-S35</f>
        <v>326.56</v>
      </c>
      <c r="U35" s="218" t="s">
        <v>5</v>
      </c>
      <c r="V35" s="222"/>
      <c r="W35" s="223"/>
    </row>
    <row r="36" spans="1:23" s="234" customFormat="1" x14ac:dyDescent="0.3">
      <c r="A36" s="206"/>
      <c r="B36" s="194" t="s">
        <v>36</v>
      </c>
      <c r="C36" s="225"/>
      <c r="D36" s="225" t="s">
        <v>277</v>
      </c>
      <c r="E36" s="226"/>
      <c r="F36" s="227">
        <v>600</v>
      </c>
      <c r="G36" s="210">
        <f>104-24</f>
        <v>80</v>
      </c>
      <c r="H36" s="211"/>
      <c r="I36" s="209">
        <f t="shared" ref="I36" si="28">ROUND(F36/(26*8)*G36,2)</f>
        <v>230.77</v>
      </c>
      <c r="J36" s="212">
        <v>0</v>
      </c>
      <c r="K36" s="209">
        <f t="shared" ref="K36" si="29">ROUND((F36/(26*8)*H36)*1.5,2)</f>
        <v>0</v>
      </c>
      <c r="L36" s="212">
        <f t="shared" ref="L36" si="30">SUM(K36:K36)+I36</f>
        <v>230.77</v>
      </c>
      <c r="M36" s="211">
        <f t="shared" ref="M36" si="31">ROUND(IF(B36="Honorarios",0,L36*9.75%),2)</f>
        <v>0</v>
      </c>
      <c r="N36" s="211">
        <f t="shared" ref="N36" si="32">ROUND(IF(B36="Honorarios",0,L36*1.25%),2)</f>
        <v>0</v>
      </c>
      <c r="O36" s="212">
        <v>0</v>
      </c>
      <c r="P36" s="212">
        <v>0</v>
      </c>
      <c r="Q36" s="212">
        <v>0</v>
      </c>
      <c r="R36" s="212">
        <v>0</v>
      </c>
      <c r="S36" s="211">
        <f t="shared" ref="S36" si="33">M36+N36+O36+P36+Q36+R36</f>
        <v>0</v>
      </c>
      <c r="T36" s="212">
        <f t="shared" ref="T36" si="34">L36-S36</f>
        <v>230.77</v>
      </c>
      <c r="U36" s="218" t="s">
        <v>5</v>
      </c>
      <c r="V36" s="222"/>
      <c r="W36" s="223"/>
    </row>
    <row r="37" spans="1:23" s="234" customFormat="1" x14ac:dyDescent="0.3">
      <c r="A37" s="206"/>
      <c r="B37" s="194" t="s">
        <v>36</v>
      </c>
      <c r="C37" s="225"/>
      <c r="D37" s="225" t="s">
        <v>278</v>
      </c>
      <c r="E37" s="226"/>
      <c r="F37" s="227">
        <v>653.12</v>
      </c>
      <c r="G37" s="210">
        <f>104+16</f>
        <v>120</v>
      </c>
      <c r="H37" s="211"/>
      <c r="I37" s="209">
        <f t="shared" ref="I37" si="35">ROUND(F37/(26*8)*G37,2)</f>
        <v>376.8</v>
      </c>
      <c r="J37" s="212">
        <v>0</v>
      </c>
      <c r="K37" s="209">
        <f t="shared" ref="K37" si="36">ROUND((F37/(26*8)*H37)*1.5,2)</f>
        <v>0</v>
      </c>
      <c r="L37" s="212">
        <f t="shared" ref="L37" si="37">SUM(K37:K37)+I37</f>
        <v>376.8</v>
      </c>
      <c r="M37" s="211">
        <f t="shared" ref="M37" si="38">ROUND(IF(B37="Honorarios",0,L37*9.75%),2)</f>
        <v>0</v>
      </c>
      <c r="N37" s="211">
        <f t="shared" ref="N37" si="39">ROUND(IF(B37="Honorarios",0,L37*1.25%),2)</f>
        <v>0</v>
      </c>
      <c r="O37" s="212">
        <v>0</v>
      </c>
      <c r="P37" s="212">
        <v>0</v>
      </c>
      <c r="Q37" s="212">
        <v>0</v>
      </c>
      <c r="R37" s="212">
        <v>0</v>
      </c>
      <c r="S37" s="211">
        <f t="shared" ref="S37" si="40">M37+N37+O37+P37+Q37+R37</f>
        <v>0</v>
      </c>
      <c r="T37" s="212">
        <f t="shared" ref="T37" si="41">L37-S37</f>
        <v>376.8</v>
      </c>
      <c r="U37" s="218" t="s">
        <v>5</v>
      </c>
      <c r="V37" s="222"/>
      <c r="W37" s="223"/>
    </row>
    <row r="38" spans="1:23" s="234" customFormat="1" x14ac:dyDescent="0.3">
      <c r="A38" s="206" t="s">
        <v>2</v>
      </c>
      <c r="B38" s="206" t="s">
        <v>36</v>
      </c>
      <c r="C38" s="225" t="s">
        <v>16</v>
      </c>
      <c r="D38" s="225" t="s">
        <v>104</v>
      </c>
      <c r="E38" s="226" t="s">
        <v>17</v>
      </c>
      <c r="F38" s="227">
        <v>1000</v>
      </c>
      <c r="G38" s="210">
        <v>104</v>
      </c>
      <c r="H38" s="211">
        <v>0</v>
      </c>
      <c r="I38" s="209">
        <f t="shared" si="0"/>
        <v>500</v>
      </c>
      <c r="J38" s="212">
        <v>0</v>
      </c>
      <c r="K38" s="209">
        <f t="shared" si="7"/>
        <v>0</v>
      </c>
      <c r="L38" s="212">
        <f t="shared" si="2"/>
        <v>500</v>
      </c>
      <c r="M38" s="211">
        <f t="shared" si="18"/>
        <v>0</v>
      </c>
      <c r="N38" s="211">
        <f t="shared" si="19"/>
        <v>0</v>
      </c>
      <c r="O38" s="212">
        <v>0</v>
      </c>
      <c r="P38" s="212">
        <v>0</v>
      </c>
      <c r="Q38" s="212">
        <v>0</v>
      </c>
      <c r="R38" s="212">
        <v>0</v>
      </c>
      <c r="S38" s="211">
        <f t="shared" si="20"/>
        <v>0</v>
      </c>
      <c r="T38" s="212">
        <f t="shared" si="6"/>
        <v>500</v>
      </c>
      <c r="U38" s="218" t="s">
        <v>3</v>
      </c>
      <c r="V38" s="214"/>
      <c r="W38" s="214"/>
    </row>
    <row r="39" spans="1:23" s="234" customFormat="1" x14ac:dyDescent="0.3">
      <c r="A39" s="206" t="s">
        <v>23</v>
      </c>
      <c r="B39" s="206" t="s">
        <v>36</v>
      </c>
      <c r="C39" s="235" t="s">
        <v>27</v>
      </c>
      <c r="D39" s="208" t="s">
        <v>109</v>
      </c>
      <c r="E39" s="236" t="s">
        <v>28</v>
      </c>
      <c r="F39" s="237">
        <v>1300</v>
      </c>
      <c r="G39" s="210">
        <v>104</v>
      </c>
      <c r="H39" s="211">
        <v>0</v>
      </c>
      <c r="I39" s="209">
        <f t="shared" si="0"/>
        <v>650</v>
      </c>
      <c r="J39" s="212">
        <v>0</v>
      </c>
      <c r="K39" s="209">
        <f t="shared" si="7"/>
        <v>0</v>
      </c>
      <c r="L39" s="212">
        <f t="shared" si="2"/>
        <v>650</v>
      </c>
      <c r="M39" s="238">
        <f t="shared" si="18"/>
        <v>0</v>
      </c>
      <c r="N39" s="238">
        <f t="shared" si="19"/>
        <v>0</v>
      </c>
      <c r="O39" s="239">
        <v>0</v>
      </c>
      <c r="P39" s="239">
        <v>0</v>
      </c>
      <c r="Q39" s="239">
        <v>175</v>
      </c>
      <c r="R39" s="239">
        <v>0</v>
      </c>
      <c r="S39" s="238">
        <f t="shared" si="20"/>
        <v>175</v>
      </c>
      <c r="T39" s="212">
        <f t="shared" si="6"/>
        <v>475</v>
      </c>
      <c r="U39" s="240" t="s">
        <v>3</v>
      </c>
      <c r="V39" s="222">
        <v>150</v>
      </c>
      <c r="W39" s="223">
        <v>50</v>
      </c>
    </row>
    <row r="40" spans="1:23" s="234" customFormat="1" x14ac:dyDescent="0.3">
      <c r="A40" s="206" t="s">
        <v>2</v>
      </c>
      <c r="B40" s="194" t="s">
        <v>37</v>
      </c>
      <c r="C40" s="208" t="s">
        <v>8</v>
      </c>
      <c r="D40" s="208" t="s">
        <v>99</v>
      </c>
      <c r="E40" s="194" t="s">
        <v>4</v>
      </c>
      <c r="F40" s="209">
        <v>850</v>
      </c>
      <c r="G40" s="210">
        <v>104</v>
      </c>
      <c r="H40" s="211">
        <v>0</v>
      </c>
      <c r="I40" s="209">
        <f t="shared" si="0"/>
        <v>425</v>
      </c>
      <c r="J40" s="212">
        <v>0</v>
      </c>
      <c r="K40" s="209">
        <f t="shared" si="7"/>
        <v>0</v>
      </c>
      <c r="L40" s="212">
        <f t="shared" si="2"/>
        <v>425</v>
      </c>
      <c r="M40" s="211">
        <f t="shared" si="18"/>
        <v>41.44</v>
      </c>
      <c r="N40" s="211">
        <f t="shared" si="19"/>
        <v>5.31</v>
      </c>
      <c r="O40" s="212">
        <v>0.28999999999999998</v>
      </c>
      <c r="P40" s="212">
        <v>0</v>
      </c>
      <c r="Q40" s="212">
        <v>0</v>
      </c>
      <c r="R40" s="212">
        <v>0</v>
      </c>
      <c r="S40" s="211">
        <f t="shared" si="20"/>
        <v>47.04</v>
      </c>
      <c r="T40" s="212">
        <f t="shared" si="6"/>
        <v>377.96</v>
      </c>
      <c r="U40" s="215" t="s">
        <v>3</v>
      </c>
      <c r="V40" s="214"/>
      <c r="W40" s="214"/>
    </row>
  </sheetData>
  <autoFilter ref="A1:W40" xr:uid="{C590678C-D63F-43FA-8D4F-1D7EAA955D2F}"/>
  <printOptions horizontalCentered="1"/>
  <pageMargins left="0.25" right="0.25" top="0.75" bottom="0.75" header="0.3" footer="0.3"/>
  <pageSetup paperSize="5" scale="55" orientation="landscape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D80C-25BB-41E2-9091-3B7E7030AE8B}">
  <dimension ref="A3:E29"/>
  <sheetViews>
    <sheetView topLeftCell="A10" workbookViewId="0">
      <selection activeCell="B29" sqref="B29"/>
    </sheetView>
  </sheetViews>
  <sheetFormatPr baseColWidth="10" defaultRowHeight="14.4" x14ac:dyDescent="0.3"/>
  <cols>
    <col min="1" max="1" width="37.44140625" bestFit="1" customWidth="1"/>
    <col min="2" max="2" width="13.88671875" bestFit="1" customWidth="1"/>
  </cols>
  <sheetData>
    <row r="3" spans="1:5" x14ac:dyDescent="0.3">
      <c r="A3" s="242" t="s">
        <v>268</v>
      </c>
      <c r="B3" t="s">
        <v>270</v>
      </c>
    </row>
    <row r="4" spans="1:5" x14ac:dyDescent="0.3">
      <c r="A4" s="243" t="s">
        <v>189</v>
      </c>
      <c r="B4" s="244">
        <v>311.49</v>
      </c>
    </row>
    <row r="5" spans="1:5" x14ac:dyDescent="0.3">
      <c r="A5" s="243" t="s">
        <v>247</v>
      </c>
      <c r="B5" s="244">
        <v>375</v>
      </c>
    </row>
    <row r="6" spans="1:5" x14ac:dyDescent="0.3">
      <c r="A6" s="243" t="s">
        <v>254</v>
      </c>
      <c r="B6" s="244">
        <v>750</v>
      </c>
    </row>
    <row r="7" spans="1:5" x14ac:dyDescent="0.3">
      <c r="A7" s="243" t="s">
        <v>256</v>
      </c>
      <c r="B7" s="244">
        <v>988.45</v>
      </c>
    </row>
    <row r="8" spans="1:5" x14ac:dyDescent="0.3">
      <c r="A8" s="243" t="s">
        <v>250</v>
      </c>
      <c r="B8" s="244">
        <v>311.49</v>
      </c>
    </row>
    <row r="9" spans="1:5" x14ac:dyDescent="0.3">
      <c r="A9" s="243" t="s">
        <v>265</v>
      </c>
      <c r="B9" s="244">
        <v>475</v>
      </c>
    </row>
    <row r="10" spans="1:5" x14ac:dyDescent="0.3">
      <c r="A10" s="243" t="s">
        <v>264</v>
      </c>
      <c r="B10" s="244">
        <v>833.46</v>
      </c>
    </row>
    <row r="11" spans="1:5" x14ac:dyDescent="0.3">
      <c r="A11" s="243" t="s">
        <v>244</v>
      </c>
      <c r="B11" s="244">
        <v>306</v>
      </c>
    </row>
    <row r="12" spans="1:5" x14ac:dyDescent="0.3">
      <c r="A12" s="243" t="s">
        <v>255</v>
      </c>
      <c r="B12" s="244">
        <v>993.06</v>
      </c>
    </row>
    <row r="13" spans="1:5" x14ac:dyDescent="0.3">
      <c r="A13" s="243" t="s">
        <v>253</v>
      </c>
      <c r="B13" s="244">
        <v>988.45</v>
      </c>
    </row>
    <row r="14" spans="1:5" x14ac:dyDescent="0.3">
      <c r="A14" s="243" t="s">
        <v>211</v>
      </c>
      <c r="B14" s="244">
        <v>219.8</v>
      </c>
      <c r="E14" t="s">
        <v>64</v>
      </c>
    </row>
    <row r="15" spans="1:5" x14ac:dyDescent="0.3">
      <c r="A15" s="243" t="s">
        <v>249</v>
      </c>
      <c r="B15" s="244">
        <v>333.75</v>
      </c>
    </row>
    <row r="16" spans="1:5" x14ac:dyDescent="0.3">
      <c r="A16" s="243" t="s">
        <v>251</v>
      </c>
      <c r="B16" s="244">
        <v>605.46</v>
      </c>
    </row>
    <row r="17" spans="1:2" x14ac:dyDescent="0.3">
      <c r="A17" s="243" t="s">
        <v>266</v>
      </c>
      <c r="B17" s="244">
        <v>377.96</v>
      </c>
    </row>
    <row r="18" spans="1:2" x14ac:dyDescent="0.3">
      <c r="A18" s="243" t="s">
        <v>252</v>
      </c>
      <c r="B18" s="244">
        <v>350</v>
      </c>
    </row>
    <row r="19" spans="1:2" x14ac:dyDescent="0.3">
      <c r="A19" s="243" t="s">
        <v>246</v>
      </c>
      <c r="B19" s="244">
        <v>326.56</v>
      </c>
    </row>
    <row r="20" spans="1:2" x14ac:dyDescent="0.3">
      <c r="A20" s="243" t="s">
        <v>258</v>
      </c>
      <c r="B20" s="244">
        <v>333.75</v>
      </c>
    </row>
    <row r="21" spans="1:2" x14ac:dyDescent="0.3">
      <c r="A21" s="243" t="s">
        <v>260</v>
      </c>
      <c r="B21" s="244">
        <v>433.46</v>
      </c>
    </row>
    <row r="22" spans="1:2" x14ac:dyDescent="0.3">
      <c r="A22" s="243" t="s">
        <v>257</v>
      </c>
      <c r="B22" s="244">
        <v>376.8</v>
      </c>
    </row>
    <row r="23" spans="1:2" x14ac:dyDescent="0.3">
      <c r="A23" s="243" t="s">
        <v>263</v>
      </c>
      <c r="B23" s="244">
        <v>222.94</v>
      </c>
    </row>
    <row r="24" spans="1:2" x14ac:dyDescent="0.3">
      <c r="A24" s="243" t="s">
        <v>262</v>
      </c>
      <c r="B24" s="244">
        <v>496.45</v>
      </c>
    </row>
    <row r="25" spans="1:2" x14ac:dyDescent="0.3">
      <c r="A25" s="243" t="s">
        <v>261</v>
      </c>
      <c r="B25" s="244">
        <v>237.54</v>
      </c>
    </row>
    <row r="26" spans="1:2" x14ac:dyDescent="0.3">
      <c r="A26" s="243" t="s">
        <v>248</v>
      </c>
      <c r="B26" s="244">
        <v>498.14</v>
      </c>
    </row>
    <row r="27" spans="1:2" x14ac:dyDescent="0.3">
      <c r="A27" s="243" t="s">
        <v>259</v>
      </c>
      <c r="B27" s="244">
        <v>128.37</v>
      </c>
    </row>
    <row r="28" spans="1:2" x14ac:dyDescent="0.3">
      <c r="A28" s="243" t="s">
        <v>197</v>
      </c>
      <c r="B28" s="244">
        <v>251.2</v>
      </c>
    </row>
    <row r="29" spans="1:2" x14ac:dyDescent="0.3">
      <c r="A29" s="243" t="s">
        <v>269</v>
      </c>
      <c r="B29" s="244">
        <v>11524.580000000002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62E-C198-47FF-953E-4B44E68A7D3F}">
  <dimension ref="A1:J29"/>
  <sheetViews>
    <sheetView topLeftCell="A4" workbookViewId="0">
      <selection activeCell="D6" sqref="D6"/>
    </sheetView>
  </sheetViews>
  <sheetFormatPr baseColWidth="10" defaultRowHeight="14.4" x14ac:dyDescent="0.3"/>
  <sheetData>
    <row r="1" spans="1:10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</row>
    <row r="2" spans="1:10" x14ac:dyDescent="0.3">
      <c r="A2">
        <v>77909916</v>
      </c>
      <c r="B2" t="s">
        <v>244</v>
      </c>
      <c r="C2">
        <v>648</v>
      </c>
      <c r="D2" s="241">
        <v>43311</v>
      </c>
      <c r="E2">
        <v>306</v>
      </c>
      <c r="F2">
        <v>306</v>
      </c>
      <c r="G2" t="s">
        <v>245</v>
      </c>
      <c r="H2">
        <v>1</v>
      </c>
      <c r="I2">
        <v>0</v>
      </c>
      <c r="J2">
        <v>112208</v>
      </c>
    </row>
    <row r="3" spans="1:10" x14ac:dyDescent="0.3">
      <c r="A3">
        <v>100077173</v>
      </c>
      <c r="B3" t="s">
        <v>246</v>
      </c>
      <c r="C3">
        <v>649</v>
      </c>
      <c r="D3" s="241">
        <v>43311</v>
      </c>
      <c r="E3">
        <v>326.56</v>
      </c>
      <c r="F3">
        <v>326.56</v>
      </c>
      <c r="G3" t="s">
        <v>245</v>
      </c>
      <c r="H3">
        <v>1</v>
      </c>
      <c r="I3">
        <v>0</v>
      </c>
      <c r="J3">
        <v>112209</v>
      </c>
    </row>
    <row r="4" spans="1:10" x14ac:dyDescent="0.3">
      <c r="A4">
        <v>124962893</v>
      </c>
      <c r="B4" t="s">
        <v>247</v>
      </c>
      <c r="C4">
        <v>650</v>
      </c>
      <c r="D4" s="241">
        <v>43311</v>
      </c>
      <c r="E4">
        <v>375</v>
      </c>
      <c r="F4">
        <v>375</v>
      </c>
      <c r="G4" t="s">
        <v>245</v>
      </c>
      <c r="H4">
        <v>1</v>
      </c>
      <c r="I4">
        <v>0</v>
      </c>
      <c r="J4">
        <v>112210</v>
      </c>
    </row>
    <row r="5" spans="1:10" x14ac:dyDescent="0.3">
      <c r="A5" t="s">
        <v>55</v>
      </c>
      <c r="B5" t="s">
        <v>248</v>
      </c>
      <c r="C5">
        <v>652</v>
      </c>
      <c r="D5" s="241">
        <v>43311</v>
      </c>
      <c r="E5">
        <v>207.5</v>
      </c>
      <c r="F5">
        <v>207.5</v>
      </c>
      <c r="G5" t="s">
        <v>245</v>
      </c>
      <c r="H5">
        <v>1</v>
      </c>
      <c r="I5">
        <v>0</v>
      </c>
      <c r="J5">
        <v>112212</v>
      </c>
    </row>
    <row r="6" spans="1:10" x14ac:dyDescent="0.3">
      <c r="A6" t="s">
        <v>55</v>
      </c>
      <c r="B6" t="s">
        <v>248</v>
      </c>
      <c r="C6">
        <v>653</v>
      </c>
      <c r="D6" s="241">
        <v>43311</v>
      </c>
      <c r="E6">
        <v>290.64</v>
      </c>
      <c r="F6">
        <v>290.64</v>
      </c>
      <c r="G6" t="s">
        <v>245</v>
      </c>
      <c r="H6">
        <v>1</v>
      </c>
      <c r="I6">
        <v>2</v>
      </c>
      <c r="J6">
        <v>112213</v>
      </c>
    </row>
    <row r="7" spans="1:10" x14ac:dyDescent="0.3">
      <c r="A7">
        <v>39893304</v>
      </c>
      <c r="B7" t="s">
        <v>249</v>
      </c>
      <c r="C7">
        <v>651</v>
      </c>
      <c r="D7" s="241">
        <v>43311</v>
      </c>
      <c r="E7">
        <v>333.75</v>
      </c>
      <c r="F7">
        <v>333.75</v>
      </c>
      <c r="G7" t="s">
        <v>245</v>
      </c>
      <c r="H7">
        <v>1</v>
      </c>
      <c r="I7">
        <v>0</v>
      </c>
      <c r="J7">
        <v>112211</v>
      </c>
    </row>
    <row r="8" spans="1:10" x14ac:dyDescent="0.3">
      <c r="A8" t="s">
        <v>13</v>
      </c>
      <c r="B8" t="s">
        <v>250</v>
      </c>
      <c r="C8">
        <v>654</v>
      </c>
      <c r="D8" s="241">
        <v>43311</v>
      </c>
      <c r="E8">
        <v>311.49</v>
      </c>
      <c r="F8">
        <v>311.49</v>
      </c>
      <c r="G8" t="s">
        <v>245</v>
      </c>
      <c r="H8">
        <v>1</v>
      </c>
      <c r="I8">
        <v>1</v>
      </c>
      <c r="J8">
        <v>112214</v>
      </c>
    </row>
    <row r="9" spans="1:10" x14ac:dyDescent="0.3">
      <c r="A9">
        <v>53385105</v>
      </c>
      <c r="B9" t="s">
        <v>251</v>
      </c>
      <c r="C9">
        <v>655</v>
      </c>
      <c r="D9" s="241">
        <v>43311</v>
      </c>
      <c r="E9">
        <v>605.46</v>
      </c>
      <c r="F9">
        <v>605.46</v>
      </c>
      <c r="G9" t="s">
        <v>245</v>
      </c>
      <c r="H9">
        <v>1</v>
      </c>
      <c r="I9">
        <v>1</v>
      </c>
      <c r="J9">
        <v>112215</v>
      </c>
    </row>
    <row r="10" spans="1:10" x14ac:dyDescent="0.3">
      <c r="A10">
        <v>61921672</v>
      </c>
      <c r="B10" t="s">
        <v>252</v>
      </c>
      <c r="C10">
        <v>677</v>
      </c>
      <c r="D10" s="241">
        <v>43311</v>
      </c>
      <c r="E10">
        <v>350</v>
      </c>
      <c r="F10">
        <v>350</v>
      </c>
      <c r="G10" t="s">
        <v>245</v>
      </c>
      <c r="H10">
        <v>1</v>
      </c>
      <c r="I10">
        <v>1</v>
      </c>
      <c r="J10">
        <v>112237</v>
      </c>
    </row>
    <row r="11" spans="1:10" x14ac:dyDescent="0.3">
      <c r="A11">
        <v>71763847</v>
      </c>
      <c r="B11" t="s">
        <v>253</v>
      </c>
      <c r="C11">
        <v>657</v>
      </c>
      <c r="D11" s="241">
        <v>43311</v>
      </c>
      <c r="E11">
        <v>988.45</v>
      </c>
      <c r="F11">
        <v>988.45</v>
      </c>
      <c r="G11" t="s">
        <v>245</v>
      </c>
      <c r="H11">
        <v>1</v>
      </c>
      <c r="I11">
        <v>2</v>
      </c>
      <c r="J11">
        <v>112217</v>
      </c>
    </row>
    <row r="12" spans="1:10" x14ac:dyDescent="0.3">
      <c r="A12">
        <v>79687139</v>
      </c>
      <c r="B12" t="s">
        <v>254</v>
      </c>
      <c r="C12">
        <v>658</v>
      </c>
      <c r="D12" s="241">
        <v>43311</v>
      </c>
      <c r="E12">
        <v>750</v>
      </c>
      <c r="F12">
        <v>750</v>
      </c>
      <c r="G12" t="s">
        <v>245</v>
      </c>
      <c r="H12">
        <v>1</v>
      </c>
      <c r="I12">
        <v>2</v>
      </c>
      <c r="J12">
        <v>112218</v>
      </c>
    </row>
    <row r="13" spans="1:10" x14ac:dyDescent="0.3">
      <c r="A13" t="s">
        <v>20</v>
      </c>
      <c r="B13" t="s">
        <v>255</v>
      </c>
      <c r="C13">
        <v>659</v>
      </c>
      <c r="D13" s="241">
        <v>43311</v>
      </c>
      <c r="E13">
        <v>993.06</v>
      </c>
      <c r="F13">
        <v>993.06</v>
      </c>
      <c r="G13" t="s">
        <v>245</v>
      </c>
      <c r="H13">
        <v>1</v>
      </c>
      <c r="I13">
        <v>2</v>
      </c>
      <c r="J13">
        <v>112219</v>
      </c>
    </row>
    <row r="14" spans="1:10" x14ac:dyDescent="0.3">
      <c r="A14" t="s">
        <v>6</v>
      </c>
      <c r="B14" t="s">
        <v>256</v>
      </c>
      <c r="C14">
        <v>660</v>
      </c>
      <c r="D14" s="241">
        <v>43311</v>
      </c>
      <c r="E14">
        <v>988.45</v>
      </c>
      <c r="F14">
        <v>988.45</v>
      </c>
      <c r="G14" t="s">
        <v>245</v>
      </c>
      <c r="H14">
        <v>1</v>
      </c>
      <c r="I14">
        <v>1</v>
      </c>
      <c r="J14">
        <v>112220</v>
      </c>
    </row>
    <row r="15" spans="1:10" x14ac:dyDescent="0.3">
      <c r="A15" t="s">
        <v>63</v>
      </c>
      <c r="B15" t="s">
        <v>257</v>
      </c>
      <c r="C15">
        <v>662</v>
      </c>
      <c r="D15" s="241">
        <v>43311</v>
      </c>
      <c r="E15">
        <v>376.8</v>
      </c>
      <c r="F15">
        <v>376.8</v>
      </c>
      <c r="G15" t="s">
        <v>245</v>
      </c>
      <c r="H15">
        <v>1</v>
      </c>
      <c r="I15">
        <v>2</v>
      </c>
      <c r="J15">
        <v>112222</v>
      </c>
    </row>
    <row r="16" spans="1:10" x14ac:dyDescent="0.3">
      <c r="A16" t="s">
        <v>179</v>
      </c>
      <c r="B16" t="s">
        <v>258</v>
      </c>
      <c r="C16">
        <v>663</v>
      </c>
      <c r="D16" s="241">
        <v>43311</v>
      </c>
      <c r="E16">
        <v>333.75</v>
      </c>
      <c r="F16">
        <v>333.75</v>
      </c>
      <c r="G16" t="s">
        <v>245</v>
      </c>
      <c r="H16">
        <v>1</v>
      </c>
      <c r="I16">
        <v>2</v>
      </c>
      <c r="J16">
        <v>112223</v>
      </c>
    </row>
    <row r="17" spans="1:10" x14ac:dyDescent="0.3">
      <c r="A17" t="s">
        <v>9</v>
      </c>
      <c r="B17" t="s">
        <v>259</v>
      </c>
      <c r="C17">
        <v>664</v>
      </c>
      <c r="D17" s="241">
        <v>43311</v>
      </c>
      <c r="E17">
        <v>128.37</v>
      </c>
      <c r="F17">
        <v>128.37</v>
      </c>
      <c r="G17" t="s">
        <v>245</v>
      </c>
      <c r="H17">
        <v>1</v>
      </c>
      <c r="I17">
        <v>1</v>
      </c>
      <c r="J17">
        <v>112224</v>
      </c>
    </row>
    <row r="18" spans="1:10" x14ac:dyDescent="0.3">
      <c r="A18" t="s">
        <v>11</v>
      </c>
      <c r="B18" t="s">
        <v>260</v>
      </c>
      <c r="C18">
        <v>665</v>
      </c>
      <c r="D18" s="241">
        <v>43311</v>
      </c>
      <c r="E18">
        <v>433.46</v>
      </c>
      <c r="F18">
        <v>433.46</v>
      </c>
      <c r="G18" t="s">
        <v>245</v>
      </c>
      <c r="H18">
        <v>1</v>
      </c>
      <c r="I18">
        <v>1</v>
      </c>
      <c r="J18">
        <v>112225</v>
      </c>
    </row>
    <row r="19" spans="1:10" x14ac:dyDescent="0.3">
      <c r="A19" t="s">
        <v>196</v>
      </c>
      <c r="B19" t="s">
        <v>261</v>
      </c>
      <c r="C19">
        <v>667</v>
      </c>
      <c r="D19" s="241">
        <v>43311</v>
      </c>
      <c r="E19">
        <v>237.54</v>
      </c>
      <c r="F19">
        <v>237.54</v>
      </c>
      <c r="G19" t="s">
        <v>245</v>
      </c>
      <c r="H19">
        <v>1</v>
      </c>
      <c r="I19">
        <v>1</v>
      </c>
      <c r="J19">
        <v>112227</v>
      </c>
    </row>
    <row r="20" spans="1:10" x14ac:dyDescent="0.3">
      <c r="A20" t="s">
        <v>24</v>
      </c>
      <c r="B20" t="s">
        <v>262</v>
      </c>
      <c r="C20">
        <v>668</v>
      </c>
      <c r="D20" s="241">
        <v>43311</v>
      </c>
      <c r="E20">
        <v>100</v>
      </c>
      <c r="F20">
        <v>100</v>
      </c>
      <c r="G20" t="s">
        <v>245</v>
      </c>
      <c r="H20">
        <v>1</v>
      </c>
      <c r="I20">
        <v>1</v>
      </c>
      <c r="J20">
        <v>112228</v>
      </c>
    </row>
    <row r="21" spans="1:10" x14ac:dyDescent="0.3">
      <c r="A21" t="s">
        <v>24</v>
      </c>
      <c r="B21" t="s">
        <v>262</v>
      </c>
      <c r="C21">
        <v>669</v>
      </c>
      <c r="D21" s="241">
        <v>43311</v>
      </c>
      <c r="E21">
        <v>396.45</v>
      </c>
      <c r="F21">
        <v>396.45</v>
      </c>
      <c r="G21" t="s">
        <v>245</v>
      </c>
      <c r="H21">
        <v>1</v>
      </c>
      <c r="I21">
        <v>1</v>
      </c>
      <c r="J21">
        <v>112229</v>
      </c>
    </row>
    <row r="22" spans="1:10" x14ac:dyDescent="0.3">
      <c r="A22" t="s">
        <v>223</v>
      </c>
      <c r="B22" t="s">
        <v>189</v>
      </c>
      <c r="C22">
        <v>670</v>
      </c>
      <c r="D22" s="241">
        <v>43311</v>
      </c>
      <c r="E22">
        <v>311.49</v>
      </c>
      <c r="F22">
        <v>311.49</v>
      </c>
      <c r="G22" t="s">
        <v>245</v>
      </c>
      <c r="H22">
        <v>1</v>
      </c>
      <c r="I22">
        <v>1</v>
      </c>
      <c r="J22">
        <v>112230</v>
      </c>
    </row>
    <row r="23" spans="1:10" x14ac:dyDescent="0.3">
      <c r="A23" t="s">
        <v>228</v>
      </c>
      <c r="B23" t="s">
        <v>263</v>
      </c>
      <c r="C23">
        <v>661</v>
      </c>
      <c r="D23" s="241">
        <v>43311</v>
      </c>
      <c r="E23">
        <v>222.94</v>
      </c>
      <c r="F23">
        <v>222.94</v>
      </c>
      <c r="G23" t="s">
        <v>245</v>
      </c>
      <c r="H23">
        <v>1</v>
      </c>
      <c r="I23">
        <v>1</v>
      </c>
      <c r="J23">
        <v>112221</v>
      </c>
    </row>
    <row r="24" spans="1:10" x14ac:dyDescent="0.3">
      <c r="A24" t="s">
        <v>198</v>
      </c>
      <c r="B24" t="s">
        <v>197</v>
      </c>
      <c r="C24">
        <v>671</v>
      </c>
      <c r="D24" s="241">
        <v>43311</v>
      </c>
      <c r="E24">
        <v>251.2</v>
      </c>
      <c r="F24">
        <v>251.2</v>
      </c>
      <c r="G24" t="s">
        <v>245</v>
      </c>
      <c r="H24">
        <v>1</v>
      </c>
      <c r="I24">
        <v>1</v>
      </c>
      <c r="J24">
        <v>112231</v>
      </c>
    </row>
    <row r="25" spans="1:10" x14ac:dyDescent="0.3">
      <c r="A25" t="s">
        <v>207</v>
      </c>
      <c r="B25" t="s">
        <v>211</v>
      </c>
      <c r="C25">
        <v>674</v>
      </c>
      <c r="D25" s="241">
        <v>43311</v>
      </c>
      <c r="E25">
        <v>219.8</v>
      </c>
      <c r="F25">
        <v>219.8</v>
      </c>
      <c r="G25" t="s">
        <v>245</v>
      </c>
      <c r="H25">
        <v>1</v>
      </c>
      <c r="I25">
        <v>1</v>
      </c>
      <c r="J25">
        <v>112234</v>
      </c>
    </row>
    <row r="26" spans="1:10" x14ac:dyDescent="0.3">
      <c r="A26" t="s">
        <v>16</v>
      </c>
      <c r="B26" t="s">
        <v>264</v>
      </c>
      <c r="C26">
        <v>676</v>
      </c>
      <c r="D26" s="241">
        <v>43311</v>
      </c>
      <c r="E26">
        <v>333.46</v>
      </c>
      <c r="F26">
        <v>333.46</v>
      </c>
      <c r="G26" t="s">
        <v>245</v>
      </c>
      <c r="H26">
        <v>1</v>
      </c>
      <c r="I26">
        <v>1</v>
      </c>
      <c r="J26">
        <v>112236</v>
      </c>
    </row>
    <row r="27" spans="1:10" x14ac:dyDescent="0.3">
      <c r="A27" t="s">
        <v>16</v>
      </c>
      <c r="B27" t="s">
        <v>264</v>
      </c>
      <c r="C27">
        <v>679</v>
      </c>
      <c r="D27" s="241">
        <v>43311</v>
      </c>
      <c r="E27">
        <v>500</v>
      </c>
      <c r="F27">
        <v>500</v>
      </c>
      <c r="G27" t="s">
        <v>245</v>
      </c>
      <c r="H27">
        <v>1</v>
      </c>
      <c r="I27">
        <v>1</v>
      </c>
      <c r="J27">
        <v>112239</v>
      </c>
    </row>
    <row r="28" spans="1:10" x14ac:dyDescent="0.3">
      <c r="A28" t="s">
        <v>27</v>
      </c>
      <c r="B28" t="s">
        <v>265</v>
      </c>
      <c r="C28">
        <v>680</v>
      </c>
      <c r="D28" s="241">
        <v>43311</v>
      </c>
      <c r="E28">
        <v>475</v>
      </c>
      <c r="F28">
        <v>475</v>
      </c>
      <c r="G28" t="s">
        <v>245</v>
      </c>
      <c r="H28">
        <v>1</v>
      </c>
      <c r="I28">
        <v>1</v>
      </c>
      <c r="J28">
        <v>112240</v>
      </c>
    </row>
    <row r="29" spans="1:10" x14ac:dyDescent="0.3">
      <c r="A29" t="s">
        <v>8</v>
      </c>
      <c r="B29" t="s">
        <v>266</v>
      </c>
      <c r="C29">
        <v>681</v>
      </c>
      <c r="D29" s="241">
        <v>43311</v>
      </c>
      <c r="E29">
        <v>377.96</v>
      </c>
      <c r="F29">
        <v>377.96</v>
      </c>
      <c r="G29" t="s">
        <v>245</v>
      </c>
      <c r="H29">
        <v>1</v>
      </c>
      <c r="I29">
        <v>1</v>
      </c>
      <c r="J29">
        <v>112241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"/>
  <sheetViews>
    <sheetView tabSelected="1" topLeftCell="D1" workbookViewId="0">
      <selection activeCell="T2" sqref="T2:T9"/>
    </sheetView>
  </sheetViews>
  <sheetFormatPr baseColWidth="10" defaultColWidth="11.44140625" defaultRowHeight="14.4" x14ac:dyDescent="0.3"/>
  <cols>
    <col min="1" max="2" width="11.44140625" style="4"/>
    <col min="3" max="3" width="10.33203125" style="4" customWidth="1"/>
    <col min="4" max="4" width="23.88671875" style="4" bestFit="1" customWidth="1"/>
    <col min="5" max="5" width="24.88671875" style="4" customWidth="1"/>
    <col min="6" max="8" width="11.44140625" style="4"/>
    <col min="9" max="9" width="8.109375" style="4" bestFit="1" customWidth="1"/>
    <col min="10" max="10" width="6.5546875" style="4" bestFit="1" customWidth="1"/>
    <col min="11" max="11" width="8.5546875" style="4" bestFit="1" customWidth="1"/>
    <col min="12" max="12" width="6.109375" style="4" bestFit="1" customWidth="1"/>
    <col min="13" max="13" width="9.33203125" style="4" bestFit="1" customWidth="1"/>
    <col min="14" max="15" width="11.44140625" style="4"/>
    <col min="16" max="16" width="10.88671875" style="4" bestFit="1" customWidth="1"/>
    <col min="17" max="17" width="10" style="4" bestFit="1" customWidth="1"/>
    <col min="18" max="18" width="10" style="4" customWidth="1"/>
    <col min="19" max="19" width="11.44140625" style="4"/>
    <col min="20" max="20" width="8.5546875" style="4" bestFit="1" customWidth="1"/>
    <col min="21" max="21" width="7.6640625" style="4" bestFit="1" customWidth="1"/>
    <col min="22" max="22" width="7" style="4" bestFit="1" customWidth="1"/>
    <col min="23" max="16384" width="11.44140625" style="4"/>
  </cols>
  <sheetData>
    <row r="1" spans="1:23" ht="36" x14ac:dyDescent="0.3">
      <c r="A1" s="2" t="s">
        <v>0</v>
      </c>
      <c r="B1" s="2" t="s">
        <v>224</v>
      </c>
      <c r="C1" s="3" t="s">
        <v>41</v>
      </c>
      <c r="D1" s="3" t="s">
        <v>1</v>
      </c>
      <c r="E1" s="3" t="s">
        <v>40</v>
      </c>
      <c r="F1" s="3" t="s">
        <v>42</v>
      </c>
      <c r="G1" s="3" t="s">
        <v>186</v>
      </c>
      <c r="H1" s="3" t="s">
        <v>187</v>
      </c>
      <c r="I1" s="3" t="s">
        <v>39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43</v>
      </c>
      <c r="Q1" s="3" t="s">
        <v>44</v>
      </c>
      <c r="R1" s="3" t="s">
        <v>45</v>
      </c>
      <c r="S1" s="3" t="s">
        <v>52</v>
      </c>
      <c r="T1" s="3" t="s">
        <v>53</v>
      </c>
      <c r="U1" s="3" t="s">
        <v>54</v>
      </c>
      <c r="V1" s="3" t="s">
        <v>61</v>
      </c>
      <c r="W1" s="3" t="s">
        <v>62</v>
      </c>
    </row>
    <row r="2" spans="1:23" x14ac:dyDescent="0.3">
      <c r="A2" s="159" t="s">
        <v>2</v>
      </c>
      <c r="B2" s="159" t="s">
        <v>37</v>
      </c>
      <c r="C2" s="161" t="s">
        <v>80</v>
      </c>
      <c r="D2" s="160" t="s">
        <v>79</v>
      </c>
      <c r="E2" s="160" t="s">
        <v>81</v>
      </c>
      <c r="F2" s="148">
        <v>800</v>
      </c>
      <c r="G2" s="144">
        <v>104</v>
      </c>
      <c r="H2" s="147">
        <v>0</v>
      </c>
      <c r="I2" s="146">
        <f t="shared" ref="I2:I9" si="0">ROUND(F2/(26*8)*G2,2)</f>
        <v>400</v>
      </c>
      <c r="J2" s="145">
        <v>0</v>
      </c>
      <c r="K2" s="146">
        <f t="shared" ref="K2:K9" si="1">ROUND((F2/(26*8)*H2)*1.5,2)</f>
        <v>0</v>
      </c>
      <c r="L2" s="145">
        <f t="shared" ref="L2:L9" si="2">SUM(K2:K2)+I2</f>
        <v>400</v>
      </c>
      <c r="M2" s="147">
        <f t="shared" ref="M2:M9" si="3">ROUND(IF(B2="Honorarios",0,L2*9.75%),2)</f>
        <v>39</v>
      </c>
      <c r="N2" s="147">
        <f t="shared" ref="N2:N9" si="4">ROUND(IF(B2="Honorarios",0,L2*1.25%),2)</f>
        <v>5</v>
      </c>
      <c r="O2" s="145">
        <v>0</v>
      </c>
      <c r="P2" s="145">
        <v>0</v>
      </c>
      <c r="Q2" s="145">
        <v>50</v>
      </c>
      <c r="R2" s="145">
        <v>0</v>
      </c>
      <c r="S2" s="147">
        <f t="shared" ref="S2:S9" si="5">M2+N2+O2+P2+Q2+R2</f>
        <v>94</v>
      </c>
      <c r="T2" s="145">
        <f t="shared" ref="T2:T9" si="6">L2-S2</f>
        <v>306</v>
      </c>
      <c r="U2" s="157" t="s">
        <v>5</v>
      </c>
      <c r="V2" s="156">
        <v>474.34</v>
      </c>
      <c r="W2" s="158">
        <f>V2-Q2</f>
        <v>424.34</v>
      </c>
    </row>
    <row r="3" spans="1:23" x14ac:dyDescent="0.3">
      <c r="A3" s="159" t="s">
        <v>2</v>
      </c>
      <c r="B3" s="159" t="s">
        <v>36</v>
      </c>
      <c r="C3" s="163" t="s">
        <v>225</v>
      </c>
      <c r="D3" s="162" t="s">
        <v>82</v>
      </c>
      <c r="E3" s="162" t="s">
        <v>83</v>
      </c>
      <c r="F3" s="10">
        <v>700</v>
      </c>
      <c r="G3" s="6">
        <v>104</v>
      </c>
      <c r="H3" s="8">
        <v>0</v>
      </c>
      <c r="I3" s="10">
        <f t="shared" si="0"/>
        <v>350</v>
      </c>
      <c r="J3" s="7">
        <v>0</v>
      </c>
      <c r="K3" s="10">
        <f t="shared" si="1"/>
        <v>0</v>
      </c>
      <c r="L3" s="7">
        <f t="shared" si="2"/>
        <v>350</v>
      </c>
      <c r="M3" s="8">
        <f t="shared" si="3"/>
        <v>0</v>
      </c>
      <c r="N3" s="8">
        <f t="shared" si="4"/>
        <v>0</v>
      </c>
      <c r="O3" s="7">
        <v>0</v>
      </c>
      <c r="P3" s="7">
        <v>0</v>
      </c>
      <c r="Q3" s="7">
        <v>0</v>
      </c>
      <c r="R3" s="7">
        <v>0</v>
      </c>
      <c r="S3" s="8">
        <f t="shared" si="5"/>
        <v>0</v>
      </c>
      <c r="T3" s="7">
        <f t="shared" si="6"/>
        <v>350</v>
      </c>
      <c r="U3" s="11" t="s">
        <v>5</v>
      </c>
      <c r="V3" s="149"/>
      <c r="W3" s="149"/>
    </row>
    <row r="4" spans="1:23" x14ac:dyDescent="0.3">
      <c r="A4" s="159" t="s">
        <v>2</v>
      </c>
      <c r="B4" s="159" t="s">
        <v>36</v>
      </c>
      <c r="C4" s="163" t="s">
        <v>226</v>
      </c>
      <c r="D4" s="162" t="s">
        <v>84</v>
      </c>
      <c r="E4" s="162" t="s">
        <v>87</v>
      </c>
      <c r="F4" s="10">
        <v>700</v>
      </c>
      <c r="G4" s="6">
        <v>104</v>
      </c>
      <c r="H4" s="8">
        <v>0</v>
      </c>
      <c r="I4" s="10">
        <f t="shared" si="0"/>
        <v>350</v>
      </c>
      <c r="J4" s="7">
        <v>0</v>
      </c>
      <c r="K4" s="10">
        <f t="shared" si="1"/>
        <v>0</v>
      </c>
      <c r="L4" s="7">
        <f t="shared" si="2"/>
        <v>350</v>
      </c>
      <c r="M4" s="8">
        <f t="shared" si="3"/>
        <v>0</v>
      </c>
      <c r="N4" s="8">
        <f t="shared" si="4"/>
        <v>0</v>
      </c>
      <c r="O4" s="7">
        <v>0</v>
      </c>
      <c r="P4" s="7">
        <v>0</v>
      </c>
      <c r="Q4" s="7">
        <v>100</v>
      </c>
      <c r="R4" s="7">
        <v>0</v>
      </c>
      <c r="S4" s="8">
        <f t="shared" si="5"/>
        <v>100</v>
      </c>
      <c r="T4" s="7">
        <f t="shared" si="6"/>
        <v>250</v>
      </c>
      <c r="U4" s="1" t="s">
        <v>3</v>
      </c>
      <c r="V4" s="149">
        <v>400</v>
      </c>
      <c r="W4" s="149">
        <v>200</v>
      </c>
    </row>
    <row r="5" spans="1:23" x14ac:dyDescent="0.3">
      <c r="A5" s="159" t="s">
        <v>2</v>
      </c>
      <c r="B5" s="159" t="s">
        <v>36</v>
      </c>
      <c r="C5" s="165" t="s">
        <v>86</v>
      </c>
      <c r="D5" s="164" t="s">
        <v>85</v>
      </c>
      <c r="E5" s="164" t="s">
        <v>88</v>
      </c>
      <c r="F5" s="5">
        <v>800</v>
      </c>
      <c r="G5" s="6">
        <v>104</v>
      </c>
      <c r="H5" s="8">
        <v>0</v>
      </c>
      <c r="I5" s="10">
        <f t="shared" si="0"/>
        <v>400</v>
      </c>
      <c r="J5" s="7">
        <v>0</v>
      </c>
      <c r="K5" s="10">
        <f t="shared" si="1"/>
        <v>0</v>
      </c>
      <c r="L5" s="7">
        <f t="shared" si="2"/>
        <v>400</v>
      </c>
      <c r="M5" s="8">
        <f t="shared" si="3"/>
        <v>0</v>
      </c>
      <c r="N5" s="8">
        <f t="shared" si="4"/>
        <v>0</v>
      </c>
      <c r="O5" s="7">
        <v>0</v>
      </c>
      <c r="P5" s="7">
        <v>0</v>
      </c>
      <c r="Q5" s="7">
        <v>0</v>
      </c>
      <c r="R5" s="7">
        <v>0</v>
      </c>
      <c r="S5" s="8">
        <f t="shared" si="5"/>
        <v>0</v>
      </c>
      <c r="T5" s="7">
        <f t="shared" si="6"/>
        <v>400</v>
      </c>
      <c r="U5" s="11" t="s">
        <v>5</v>
      </c>
      <c r="V5" s="149"/>
      <c r="W5" s="149"/>
    </row>
    <row r="6" spans="1:23" x14ac:dyDescent="0.3">
      <c r="A6" s="159" t="s">
        <v>18</v>
      </c>
      <c r="B6" s="159" t="s">
        <v>36</v>
      </c>
      <c r="C6" s="167" t="s">
        <v>93</v>
      </c>
      <c r="D6" s="166" t="s">
        <v>92</v>
      </c>
      <c r="E6" s="167" t="s">
        <v>95</v>
      </c>
      <c r="F6" s="5">
        <v>1000</v>
      </c>
      <c r="G6" s="6">
        <v>104</v>
      </c>
      <c r="H6" s="8">
        <v>0</v>
      </c>
      <c r="I6" s="10">
        <f t="shared" si="0"/>
        <v>500</v>
      </c>
      <c r="J6" s="7">
        <v>0</v>
      </c>
      <c r="K6" s="10">
        <f t="shared" si="1"/>
        <v>0</v>
      </c>
      <c r="L6" s="7">
        <f t="shared" si="2"/>
        <v>500</v>
      </c>
      <c r="M6" s="8">
        <f t="shared" si="3"/>
        <v>0</v>
      </c>
      <c r="N6" s="8">
        <f t="shared" si="4"/>
        <v>0</v>
      </c>
      <c r="O6" s="7">
        <v>0</v>
      </c>
      <c r="P6" s="7">
        <v>0</v>
      </c>
      <c r="Q6" s="7">
        <v>0</v>
      </c>
      <c r="R6" s="7">
        <v>0</v>
      </c>
      <c r="S6" s="8">
        <f t="shared" si="5"/>
        <v>0</v>
      </c>
      <c r="T6" s="7">
        <f t="shared" si="6"/>
        <v>500</v>
      </c>
      <c r="U6" s="11" t="s">
        <v>5</v>
      </c>
      <c r="V6" s="149"/>
      <c r="W6" s="149"/>
    </row>
    <row r="7" spans="1:23" x14ac:dyDescent="0.3">
      <c r="A7" s="159" t="s">
        <v>23</v>
      </c>
      <c r="B7" s="159" t="s">
        <v>37</v>
      </c>
      <c r="C7" s="167" t="s">
        <v>217</v>
      </c>
      <c r="D7" s="166" t="s">
        <v>216</v>
      </c>
      <c r="E7" s="167" t="s">
        <v>14</v>
      </c>
      <c r="F7" s="5">
        <v>653.12</v>
      </c>
      <c r="G7" s="6">
        <v>104</v>
      </c>
      <c r="H7" s="8">
        <v>0</v>
      </c>
      <c r="I7" s="10">
        <f t="shared" si="0"/>
        <v>326.56</v>
      </c>
      <c r="J7" s="7">
        <v>0</v>
      </c>
      <c r="K7" s="10">
        <f t="shared" si="1"/>
        <v>0</v>
      </c>
      <c r="L7" s="7">
        <f t="shared" si="2"/>
        <v>326.56</v>
      </c>
      <c r="M7" s="8">
        <f t="shared" si="3"/>
        <v>31.84</v>
      </c>
      <c r="N7" s="8">
        <f t="shared" si="4"/>
        <v>4.08</v>
      </c>
      <c r="O7" s="7">
        <v>0</v>
      </c>
      <c r="P7" s="7">
        <v>0</v>
      </c>
      <c r="Q7" s="7">
        <v>0</v>
      </c>
      <c r="R7" s="7">
        <v>0</v>
      </c>
      <c r="S7" s="8">
        <f t="shared" si="5"/>
        <v>35.92</v>
      </c>
      <c r="T7" s="7">
        <f t="shared" si="6"/>
        <v>290.64</v>
      </c>
      <c r="U7" s="9" t="s">
        <v>5</v>
      </c>
      <c r="V7" s="149"/>
      <c r="W7" s="149"/>
    </row>
    <row r="8" spans="1:23" x14ac:dyDescent="0.3">
      <c r="A8" s="159" t="s">
        <v>18</v>
      </c>
      <c r="B8" s="159" t="s">
        <v>36</v>
      </c>
      <c r="C8" s="163" t="s">
        <v>89</v>
      </c>
      <c r="D8" s="162" t="s">
        <v>96</v>
      </c>
      <c r="E8" s="163" t="s">
        <v>90</v>
      </c>
      <c r="F8" s="10">
        <v>600</v>
      </c>
      <c r="G8" s="6">
        <v>104</v>
      </c>
      <c r="H8" s="8">
        <v>0</v>
      </c>
      <c r="I8" s="10">
        <f t="shared" si="0"/>
        <v>300</v>
      </c>
      <c r="J8" s="7">
        <v>0</v>
      </c>
      <c r="K8" s="10">
        <f t="shared" si="1"/>
        <v>0</v>
      </c>
      <c r="L8" s="7">
        <f t="shared" si="2"/>
        <v>300</v>
      </c>
      <c r="M8" s="8">
        <f t="shared" si="3"/>
        <v>0</v>
      </c>
      <c r="N8" s="8">
        <f t="shared" si="4"/>
        <v>0</v>
      </c>
      <c r="O8" s="7">
        <v>0</v>
      </c>
      <c r="P8" s="7">
        <v>0</v>
      </c>
      <c r="Q8" s="7">
        <v>0</v>
      </c>
      <c r="R8" s="7">
        <v>0</v>
      </c>
      <c r="S8" s="8">
        <f t="shared" si="5"/>
        <v>0</v>
      </c>
      <c r="T8" s="7">
        <f t="shared" si="6"/>
        <v>300</v>
      </c>
      <c r="U8" s="1" t="s">
        <v>3</v>
      </c>
      <c r="V8" s="149"/>
      <c r="W8" s="149"/>
    </row>
    <row r="9" spans="1:23" x14ac:dyDescent="0.3">
      <c r="A9" s="159" t="s">
        <v>18</v>
      </c>
      <c r="B9" s="159" t="s">
        <v>36</v>
      </c>
      <c r="C9" s="167" t="s">
        <v>94</v>
      </c>
      <c r="D9" s="166" t="s">
        <v>97</v>
      </c>
      <c r="E9" s="167" t="s">
        <v>91</v>
      </c>
      <c r="F9" s="155">
        <v>600</v>
      </c>
      <c r="G9" s="6">
        <v>104</v>
      </c>
      <c r="H9" s="8">
        <v>0</v>
      </c>
      <c r="I9" s="10">
        <f t="shared" si="0"/>
        <v>300</v>
      </c>
      <c r="J9" s="7">
        <v>0</v>
      </c>
      <c r="K9" s="10">
        <f t="shared" si="1"/>
        <v>0</v>
      </c>
      <c r="L9" s="7">
        <f t="shared" si="2"/>
        <v>300</v>
      </c>
      <c r="M9" s="8">
        <f t="shared" si="3"/>
        <v>0</v>
      </c>
      <c r="N9" s="8">
        <f t="shared" si="4"/>
        <v>0</v>
      </c>
      <c r="O9" s="154">
        <v>0</v>
      </c>
      <c r="P9" s="7">
        <v>0</v>
      </c>
      <c r="Q9" s="154">
        <v>0</v>
      </c>
      <c r="R9" s="7">
        <v>0</v>
      </c>
      <c r="S9" s="8">
        <f t="shared" si="5"/>
        <v>0</v>
      </c>
      <c r="T9" s="7">
        <f t="shared" si="6"/>
        <v>300</v>
      </c>
      <c r="U9" s="12" t="s">
        <v>5</v>
      </c>
      <c r="V9" s="150"/>
      <c r="W9" s="151">
        <f>V9-Q9</f>
        <v>0</v>
      </c>
    </row>
  </sheetData>
  <pageMargins left="0.23622047244094491" right="0.23622047244094491" top="0.74803149606299213" bottom="0.74803149606299213" header="0.31496062992125984" footer="0.31496062992125984"/>
  <pageSetup paperSize="5" scale="60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F8" sqref="F8"/>
    </sheetView>
  </sheetViews>
  <sheetFormatPr baseColWidth="10" defaultRowHeight="14.4" x14ac:dyDescent="0.3"/>
  <cols>
    <col min="3" max="3" width="23.109375" customWidth="1"/>
    <col min="4" max="4" width="34.44140625" customWidth="1"/>
    <col min="5" max="5" width="13.33203125" customWidth="1"/>
    <col min="7" max="7" width="13.109375" customWidth="1"/>
  </cols>
  <sheetData>
    <row r="1" spans="1:24" ht="15.6" x14ac:dyDescent="0.3">
      <c r="A1" s="13"/>
      <c r="B1" s="13"/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" x14ac:dyDescent="0.3">
      <c r="A2" s="292" t="s">
        <v>74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</row>
    <row r="3" spans="1:24" ht="15.6" x14ac:dyDescent="0.3">
      <c r="A3" s="293" t="s">
        <v>75</v>
      </c>
      <c r="B3" s="293"/>
      <c r="C3" s="293"/>
      <c r="D3" s="293"/>
      <c r="E3" s="293"/>
      <c r="F3" s="293"/>
      <c r="G3" s="293"/>
      <c r="H3" s="15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5.6" x14ac:dyDescent="0.3">
      <c r="A4" s="16"/>
      <c r="B4" s="16"/>
      <c r="C4" s="16"/>
      <c r="D4" s="16"/>
      <c r="E4" s="16"/>
      <c r="F4" s="16"/>
      <c r="G4" s="16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5.6" x14ac:dyDescent="0.3">
      <c r="A5" s="293" t="s">
        <v>64</v>
      </c>
      <c r="B5" s="293"/>
      <c r="C5" s="293"/>
      <c r="D5" s="293"/>
      <c r="E5" s="293"/>
      <c r="F5" s="293"/>
      <c r="G5" s="293"/>
      <c r="H5" s="1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15.6" x14ac:dyDescent="0.3">
      <c r="A6" s="291" t="s">
        <v>66</v>
      </c>
      <c r="B6" s="291" t="s">
        <v>65</v>
      </c>
      <c r="C6" s="291" t="s">
        <v>67</v>
      </c>
      <c r="D6" s="291" t="s">
        <v>68</v>
      </c>
      <c r="E6" s="294" t="s">
        <v>69</v>
      </c>
      <c r="F6" s="295"/>
      <c r="G6" s="296"/>
      <c r="H6" s="1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27.6" x14ac:dyDescent="0.3">
      <c r="A7" s="291"/>
      <c r="B7" s="291"/>
      <c r="C7" s="291"/>
      <c r="D7" s="291"/>
      <c r="E7" s="32" t="s">
        <v>73</v>
      </c>
      <c r="F7" s="18" t="s">
        <v>70</v>
      </c>
      <c r="G7" s="20" t="s">
        <v>71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28.2" x14ac:dyDescent="0.3">
      <c r="A8" s="19">
        <v>1</v>
      </c>
      <c r="B8" s="19" t="s">
        <v>26</v>
      </c>
      <c r="C8" s="31" t="s">
        <v>72</v>
      </c>
      <c r="D8" s="30" t="s">
        <v>76</v>
      </c>
      <c r="E8" s="34">
        <v>500</v>
      </c>
      <c r="F8" s="23">
        <v>100</v>
      </c>
      <c r="G8" s="24">
        <v>50</v>
      </c>
      <c r="H8" s="25"/>
      <c r="I8" s="26"/>
      <c r="J8" s="27"/>
      <c r="K8" s="27"/>
      <c r="L8" s="28"/>
      <c r="M8" s="28"/>
      <c r="N8" s="29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4" ht="28.5" customHeight="1" x14ac:dyDescent="0.3">
      <c r="A9" s="19">
        <v>2</v>
      </c>
      <c r="B9" s="19" t="s">
        <v>26</v>
      </c>
      <c r="C9" s="31" t="s">
        <v>72</v>
      </c>
      <c r="D9" s="30" t="s">
        <v>77</v>
      </c>
      <c r="E9" s="34">
        <v>1500</v>
      </c>
      <c r="F9" s="23">
        <v>200</v>
      </c>
      <c r="G9" s="24">
        <v>100</v>
      </c>
      <c r="H9" s="25"/>
      <c r="I9" s="26"/>
      <c r="J9" s="27"/>
      <c r="K9" s="27"/>
      <c r="L9" s="28"/>
      <c r="M9" s="28"/>
      <c r="N9" s="29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 spans="1:24" s="35" customFormat="1" ht="28.5" customHeight="1" x14ac:dyDescent="0.3">
      <c r="A10" s="19">
        <v>3</v>
      </c>
      <c r="B10" s="19" t="s">
        <v>23</v>
      </c>
      <c r="C10" s="31" t="s">
        <v>72</v>
      </c>
      <c r="D10" s="30" t="s">
        <v>78</v>
      </c>
      <c r="E10" s="30">
        <v>600</v>
      </c>
      <c r="F10" s="23">
        <v>100</v>
      </c>
      <c r="G10" s="24">
        <v>50</v>
      </c>
      <c r="H10" s="25"/>
      <c r="I10" s="26"/>
      <c r="J10" s="27"/>
      <c r="K10" s="27"/>
      <c r="L10" s="28"/>
      <c r="M10" s="28"/>
      <c r="N10" s="29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 spans="1:24" s="35" customFormat="1" x14ac:dyDescent="0.3">
      <c r="B11" s="33"/>
    </row>
    <row r="12" spans="1:24" s="35" customFormat="1" x14ac:dyDescent="0.3">
      <c r="B12" s="33"/>
    </row>
    <row r="13" spans="1:24" s="35" customFormat="1" x14ac:dyDescent="0.3">
      <c r="B13" s="33"/>
    </row>
    <row r="14" spans="1:24" s="35" customFormat="1" x14ac:dyDescent="0.3">
      <c r="B14" s="33"/>
    </row>
    <row r="15" spans="1:24" s="35" customFormat="1" x14ac:dyDescent="0.3">
      <c r="B15" s="33"/>
    </row>
    <row r="16" spans="1:24" s="35" customFormat="1" x14ac:dyDescent="0.3">
      <c r="B16" s="33"/>
    </row>
    <row r="17" spans="2:2" x14ac:dyDescent="0.3">
      <c r="B17" s="33"/>
    </row>
  </sheetData>
  <mergeCells count="8">
    <mergeCell ref="B6:B7"/>
    <mergeCell ref="A2:X2"/>
    <mergeCell ref="A3:G3"/>
    <mergeCell ref="A5:G5"/>
    <mergeCell ref="A6:A7"/>
    <mergeCell ref="C6:C7"/>
    <mergeCell ref="D6:D7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Tmk</vt:lpstr>
      <vt:lpstr>Nomina</vt:lpstr>
      <vt:lpstr>Hoja2</vt:lpstr>
      <vt:lpstr>Hoja1</vt:lpstr>
      <vt:lpstr>Alttum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Enrique Villalba Espinosa</dc:creator>
  <cp:lastModifiedBy>Javier Enrique Villalba Espinosa</cp:lastModifiedBy>
  <cp:lastPrinted>2018-07-30T22:32:42Z</cp:lastPrinted>
  <dcterms:created xsi:type="dcterms:W3CDTF">2018-03-28T15:28:57Z</dcterms:created>
  <dcterms:modified xsi:type="dcterms:W3CDTF">2018-09-15T15:28:35Z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94f534b7-2fbc-4700-9df8-1a0562f47a4f</vt:lpwstr>
  </property>
</Properties>
</file>