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ntry " sheetId="1" r:id="rId3"/>
    <sheet state="visible" name="CO-PO MAPPING" sheetId="2" r:id="rId4"/>
  </sheets>
  <definedNames/>
  <calcPr/>
</workbook>
</file>

<file path=xl/sharedStrings.xml><?xml version="1.0" encoding="utf-8"?>
<sst xmlns="http://schemas.openxmlformats.org/spreadsheetml/2006/main" count="203" uniqueCount="113">
  <si>
    <t>CG LAB</t>
  </si>
  <si>
    <t>Course Outcome Attainment</t>
  </si>
  <si>
    <t>UNIVERSITY AVERAGE</t>
  </si>
  <si>
    <t>CO1</t>
  </si>
  <si>
    <t>Acquire knowledge about the basic elements called graphics initialization, pixels, etc. (Understand)</t>
  </si>
  <si>
    <t>Outcome Calculation for a Subject / Lab</t>
  </si>
  <si>
    <t>A</t>
  </si>
  <si>
    <t>CO2</t>
  </si>
  <si>
    <t>Apply various line and circle drawing algorithms. (Apply)</t>
  </si>
  <si>
    <t>CO3</t>
  </si>
  <si>
    <t>Implement algorithms to do the simple transformations like translation, rotation and scaling. (Apply)</t>
  </si>
  <si>
    <t>B</t>
  </si>
  <si>
    <t>C</t>
  </si>
  <si>
    <t>D</t>
  </si>
  <si>
    <t>CO4</t>
  </si>
  <si>
    <t>E</t>
  </si>
  <si>
    <t>Implement animation programs by using graphical algorithms. (Apply)</t>
  </si>
  <si>
    <t>CO5</t>
  </si>
  <si>
    <t>F</t>
  </si>
  <si>
    <t>CO6</t>
  </si>
  <si>
    <t>Analyze how fractals, Bezier curve and 3 dimensionality can be implemented. (Analyze)</t>
  </si>
  <si>
    <t>Course Outcome</t>
  </si>
  <si>
    <t>LAB EXPERIMENT  /  PRACTICAL / VIVA QUESTIONS / FINAL TEST</t>
  </si>
  <si>
    <t>AVERAGE</t>
  </si>
  <si>
    <t>OUTCOME FROM UNIVERSITY EXAM (3)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</si>
  <si>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</si>
  <si>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</si>
  <si>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</si>
  <si>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</si>
  <si>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</si>
  <si>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</si>
  <si>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</si>
  <si>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</si>
  <si>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</si>
  <si>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</si>
  <si>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</si>
  <si>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</si>
  <si>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</si>
  <si>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</si>
  <si>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OVERALL OUTCOME</t>
  </si>
  <si>
    <t>COURSE EXIT SURVEY (3)</t>
  </si>
  <si>
    <t>Max imum  Mark</t>
  </si>
  <si>
    <t>OUTCOME OF A SUBJECT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</si>
  <si>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</si>
  <si>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</si>
  <si>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</si>
  <si>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</si>
  <si>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</si>
  <si>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</si>
  <si>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</si>
  <si>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</si>
  <si>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</si>
  <si>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</si>
  <si>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</si>
  <si>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</si>
  <si>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</si>
  <si>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</si>
  <si>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</si>
  <si>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</si>
  <si>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</si>
  <si>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</si>
  <si>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</si>
  <si>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</si>
  <si>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</si>
  <si>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</si>
  <si>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</si>
  <si>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</si>
  <si>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</si>
  <si>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</si>
  <si>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</si>
  <si>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</si>
  <si>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S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</si>
  <si>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</si>
  <si>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</si>
  <si>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</si>
  <si>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</si>
  <si>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</si>
  <si>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</si>
  <si>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</si>
  <si>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</si>
  <si>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</si>
  <si>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</si>
  <si>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</si>
  <si>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</si>
  <si>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</si>
  <si>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</si>
  <si>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</si>
  <si>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</si>
  <si>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</si>
  <si>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</si>
  <si>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</si>
  <si>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</si>
  <si>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</si>
  <si>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</si>
  <si>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</si>
  <si>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</si>
  <si>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</si>
  <si>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</si>
  <si>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</si>
  <si>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</si>
  <si>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</si>
  <si>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</si>
  <si>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</si>
  <si>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</si>
  <si>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 xml:space="preserve">Sub Total </t>
  </si>
  <si>
    <t>Max Marks</t>
  </si>
  <si>
    <t>%</t>
  </si>
  <si>
    <t>&gt;=90</t>
  </si>
  <si>
    <t>&gt;=80</t>
  </si>
  <si>
    <t>&gt;=70%</t>
  </si>
  <si>
    <t>&gt;=60%</t>
  </si>
  <si>
    <t>&gt;=40%</t>
  </si>
  <si>
    <t>SSCORE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</si>
</sst>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7">
    <font>
      <sz val="10.0"/>
      <color rgb="FF000000"/>
      <name val="Arial"/>
    </font>
    <font>
      <b/>
      <sz val="10.0"/>
      <name val="Arial"/>
    </font>
    <font/>
    <font>
      <b/>
      <sz val="11.0"/>
      <name val="Cambria"/>
    </font>
    <font>
      <sz val="10.0"/>
      <name val="Arial"/>
    </font>
    <font>
      <sz val="11.0"/>
      <color rgb="FF000000"/>
      <name val="Calibri"/>
    </font>
    <font>
      <sz val="18.0"/>
      <name val="Cambria"/>
    </font>
    <font>
      <sz val="11.0"/>
      <name val="Cambria"/>
    </font>
    <font>
      <b/>
      <sz val="11.0"/>
      <color rgb="FF000000"/>
      <name val="Calibri"/>
    </font>
    <font>
      <name val="Arial"/>
    </font>
    <font>
      <b/>
      <sz val="18.0"/>
      <name val="Cambria"/>
    </font>
    <font>
      <sz val="11.0"/>
      <color rgb="FF000000"/>
      <name val="Cambria"/>
    </font>
    <font>
      <b/>
      <sz val="11.0"/>
      <color rgb="FF000000"/>
      <name val="Cambria"/>
    </font>
    <font>
      <sz val="10.0"/>
      <color rgb="FFFFFFFF"/>
      <name val="Arial"/>
    </font>
    <font>
      <b/>
      <sz val="14.0"/>
      <color rgb="FF000000"/>
      <name val="Cambria"/>
    </font>
    <font>
      <b/>
      <sz val="14.0"/>
      <name val="Cambria"/>
    </font>
    <font>
      <sz val="11.0"/>
      <color rgb="FFFFFFFF"/>
      <name val="Cambria"/>
    </font>
  </fonts>
  <fills count="12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F81BD"/>
        <bgColor rgb="FF4F81BD"/>
      </patternFill>
    </fill>
    <fill>
      <patternFill patternType="solid">
        <fgColor rgb="FFFFC000"/>
        <bgColor rgb="FFFFC000"/>
      </patternFill>
    </fill>
  </fills>
  <borders count="2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right/>
      <top/>
    </border>
    <border>
      <left/>
      <right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3" fillId="3" fontId="3" numFmtId="0" xfId="0" applyAlignment="1" applyBorder="1" applyFill="1" applyFont="1">
      <alignment horizontal="center" readingOrder="0"/>
    </xf>
    <xf borderId="8" fillId="0" fontId="2" numFmtId="0" xfId="0" applyBorder="1" applyFont="1"/>
    <xf borderId="9" fillId="4" fontId="3" numFmtId="0" xfId="0" applyAlignment="1" applyBorder="1" applyFill="1" applyFont="1">
      <alignment horizontal="center"/>
    </xf>
    <xf borderId="10" fillId="0" fontId="2" numFmtId="0" xfId="0" applyBorder="1" applyFont="1"/>
    <xf borderId="9" fillId="4" fontId="4" numFmtId="0" xfId="0" applyBorder="1" applyFont="1"/>
    <xf borderId="11" fillId="0" fontId="4" numFmtId="0" xfId="0" applyBorder="1" applyFont="1"/>
    <xf borderId="12" fillId="4" fontId="3" numFmtId="0" xfId="0" applyAlignment="1" applyBorder="1" applyFont="1">
      <alignment horizontal="center"/>
    </xf>
    <xf borderId="3" fillId="0" fontId="4" numFmtId="0" xfId="0" applyAlignment="1" applyBorder="1" applyFont="1">
      <alignment readingOrder="0" shrinkToFit="0" wrapText="1"/>
    </xf>
    <xf borderId="13" fillId="0" fontId="2" numFmtId="0" xfId="0" applyBorder="1" applyFont="1"/>
    <xf borderId="14" fillId="0" fontId="2" numFmtId="0" xfId="0" applyBorder="1" applyFont="1"/>
    <xf borderId="3" fillId="0" fontId="4" numFmtId="0" xfId="0" applyBorder="1" applyFont="1"/>
    <xf borderId="0" fillId="0" fontId="4" numFmtId="0" xfId="0" applyFont="1"/>
    <xf borderId="3" fillId="4" fontId="5" numFmtId="0" xfId="0" applyBorder="1" applyFont="1"/>
    <xf borderId="11" fillId="0" fontId="4" numFmtId="2" xfId="0" applyAlignment="1" applyBorder="1" applyFont="1" applyNumberFormat="1">
      <alignment horizontal="center" vertical="center"/>
    </xf>
    <xf borderId="11" fillId="4" fontId="5" numFmtId="0" xfId="0" applyBorder="1" applyFont="1"/>
    <xf borderId="1" fillId="4" fontId="6" numFmtId="2" xfId="0" applyAlignment="1" applyBorder="1" applyFont="1" applyNumberFormat="1">
      <alignment horizontal="center" vertical="center"/>
    </xf>
    <xf borderId="9" fillId="4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1" fillId="4" fontId="5" numFmtId="2" xfId="0" applyAlignment="1" applyBorder="1" applyFont="1" applyNumberFormat="1">
      <alignment horizontal="right"/>
    </xf>
    <xf borderId="12" fillId="4" fontId="7" numFmtId="0" xfId="0" applyAlignment="1" applyBorder="1" applyFont="1">
      <alignment horizontal="center"/>
    </xf>
    <xf borderId="11" fillId="4" fontId="8" numFmtId="0" xfId="0" applyAlignment="1" applyBorder="1" applyFont="1">
      <alignment horizontal="center" vertical="bottom"/>
    </xf>
    <xf borderId="0" fillId="0" fontId="4" numFmtId="2" xfId="0" applyAlignment="1" applyFont="1" applyNumberFormat="1">
      <alignment horizontal="center" textRotation="180" vertical="center"/>
    </xf>
    <xf borderId="9" fillId="4" fontId="4" numFmtId="2" xfId="0" applyAlignment="1" applyBorder="1" applyFont="1" applyNumberFormat="1">
      <alignment horizontal="center" textRotation="180" vertical="center"/>
    </xf>
    <xf borderId="6" fillId="4" fontId="5" numFmtId="0" xfId="0" applyAlignment="1" applyBorder="1" applyFont="1">
      <alignment vertical="bottom"/>
    </xf>
    <xf borderId="15" fillId="4" fontId="1" numFmtId="0" xfId="0" applyAlignment="1" applyBorder="1" applyFont="1">
      <alignment horizontal="center"/>
    </xf>
    <xf borderId="16" fillId="0" fontId="2" numFmtId="0" xfId="0" applyBorder="1" applyFont="1"/>
    <xf borderId="17" fillId="0" fontId="2" numFmtId="0" xfId="0" applyBorder="1" applyFont="1"/>
    <xf borderId="0" fillId="0" fontId="4" numFmtId="0" xfId="0" applyAlignment="1" applyFon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0" fillId="0" fontId="4" numFmtId="2" xfId="0" applyFont="1" applyNumberFormat="1"/>
    <xf borderId="21" fillId="4" fontId="1" numFmtId="0" xfId="0" applyAlignment="1" applyBorder="1" applyFont="1">
      <alignment shrinkToFit="0" wrapText="1"/>
    </xf>
    <xf borderId="21" fillId="4" fontId="1" numFmtId="0" xfId="0" applyBorder="1" applyFont="1"/>
    <xf borderId="11" fillId="4" fontId="9" numFmtId="0" xfId="0" applyAlignment="1" applyBorder="1" applyFont="1">
      <alignment vertical="bottom"/>
    </xf>
    <xf borderId="1" fillId="5" fontId="10" numFmtId="0" xfId="0" applyAlignment="1" applyBorder="1" applyFill="1" applyFont="1">
      <alignment horizontal="center" shrinkToFit="0" vertical="center" wrapText="1"/>
    </xf>
    <xf borderId="6" fillId="4" fontId="5" numFmtId="0" xfId="0" applyAlignment="1" applyBorder="1" applyFont="1">
      <alignment horizontal="center" vertical="bottom"/>
    </xf>
    <xf borderId="3" fillId="5" fontId="1" numFmtId="2" xfId="0" applyAlignment="1" applyBorder="1" applyFont="1" applyNumberFormat="1">
      <alignment horizontal="center"/>
    </xf>
    <xf borderId="22" fillId="0" fontId="2" numFmtId="0" xfId="0" applyBorder="1" applyFont="1"/>
    <xf borderId="23" fillId="0" fontId="2" numFmtId="0" xfId="0" applyBorder="1" applyFont="1"/>
    <xf borderId="24" fillId="4" fontId="5" numFmtId="0" xfId="0" applyAlignment="1" applyBorder="1" applyFont="1">
      <alignment vertical="bottom"/>
    </xf>
    <xf borderId="25" fillId="0" fontId="2" numFmtId="0" xfId="0" applyBorder="1" applyFont="1"/>
    <xf borderId="10" fillId="4" fontId="5" numFmtId="0" xfId="0" applyAlignment="1" applyBorder="1" applyFont="1">
      <alignment vertical="bottom"/>
    </xf>
    <xf borderId="11" fillId="5" fontId="11" numFmtId="0" xfId="0" applyAlignment="1" applyBorder="1" applyFont="1">
      <alignment horizontal="center" vertical="center"/>
    </xf>
    <xf borderId="11" fillId="5" fontId="7" numFmtId="2" xfId="0" applyBorder="1" applyFont="1" applyNumberFormat="1"/>
    <xf borderId="24" fillId="4" fontId="9" numFmtId="2" xfId="0" applyAlignment="1" applyBorder="1" applyFont="1" applyNumberFormat="1">
      <alignment vertical="bottom"/>
    </xf>
    <xf borderId="11" fillId="5" fontId="7" numFmtId="0" xfId="0" applyBorder="1" applyFont="1"/>
    <xf borderId="9" fillId="4" fontId="1" numFmtId="0" xfId="0" applyBorder="1" applyFont="1"/>
    <xf borderId="9" fillId="4" fontId="1" numFmtId="0" xfId="0" applyAlignment="1" applyBorder="1" applyFont="1">
      <alignment horizontal="right"/>
    </xf>
    <xf borderId="11" fillId="5" fontId="11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readingOrder="0"/>
    </xf>
    <xf borderId="11" fillId="5" fontId="12" numFmtId="0" xfId="0" applyAlignment="1" applyBorder="1" applyFont="1">
      <alignment horizontal="center" readingOrder="0" vertical="center"/>
    </xf>
    <xf borderId="24" fillId="4" fontId="9" numFmtId="0" xfId="0" applyAlignment="1" applyBorder="1" applyFont="1">
      <alignment vertical="bottom"/>
    </xf>
    <xf borderId="11" fillId="5" fontId="12" numFmtId="2" xfId="0" applyAlignment="1" applyBorder="1" applyFont="1" applyNumberFormat="1">
      <alignment horizontal="center"/>
    </xf>
    <xf borderId="11" fillId="5" fontId="12" numFmtId="0" xfId="0" applyAlignment="1" applyBorder="1" applyFont="1">
      <alignment horizontal="center"/>
    </xf>
    <xf borderId="10" fillId="4" fontId="9" numFmtId="2" xfId="0" applyAlignment="1" applyBorder="1" applyFont="1" applyNumberFormat="1">
      <alignment horizontal="left" vertical="bottom"/>
    </xf>
    <xf borderId="9" fillId="4" fontId="13" numFmtId="0" xfId="0" applyBorder="1" applyFont="1"/>
    <xf borderId="10" fillId="6" fontId="9" numFmtId="164" xfId="0" applyAlignment="1" applyBorder="1" applyFill="1" applyFont="1" applyNumberFormat="1">
      <alignment horizontal="right" readingOrder="0" vertical="bottom"/>
    </xf>
    <xf borderId="11" fillId="5" fontId="12" numFmtId="2" xfId="0" applyAlignment="1" applyBorder="1" applyFont="1" applyNumberFormat="1">
      <alignment horizontal="center" vertical="center"/>
    </xf>
    <xf borderId="10" fillId="4" fontId="9" numFmtId="0" xfId="0" applyAlignment="1" applyBorder="1" applyFont="1">
      <alignment vertical="bottom"/>
    </xf>
    <xf borderId="11" fillId="5" fontId="12" numFmtId="0" xfId="0" applyAlignment="1" applyBorder="1" applyFont="1">
      <alignment horizontal="center" vertical="center"/>
    </xf>
    <xf borderId="8" fillId="6" fontId="9" numFmtId="0" xfId="0" applyAlignment="1" applyBorder="1" applyFont="1">
      <alignment horizontal="right" readingOrder="0" vertical="bottom"/>
    </xf>
    <xf borderId="12" fillId="7" fontId="14" numFmtId="0" xfId="0" applyAlignment="1" applyBorder="1" applyFill="1" applyFont="1">
      <alignment horizontal="center"/>
    </xf>
    <xf borderId="11" fillId="7" fontId="7" numFmtId="0" xfId="0" applyAlignment="1" applyBorder="1" applyFont="1">
      <alignment horizontal="center" vertical="center"/>
    </xf>
    <xf borderId="10" fillId="4" fontId="5" numFmtId="2" xfId="0" applyAlignment="1" applyBorder="1" applyFont="1" applyNumberFormat="1">
      <alignment horizontal="right" vertical="bottom"/>
    </xf>
    <xf borderId="11" fillId="7" fontId="7" numFmtId="0" xfId="0" applyAlignment="1" applyBorder="1" applyFont="1">
      <alignment horizontal="center" readingOrder="0" vertical="center"/>
    </xf>
    <xf borderId="11" fillId="8" fontId="5" numFmtId="0" xfId="0" applyAlignment="1" applyBorder="1" applyFill="1" applyFont="1">
      <alignment horizontal="right" vertical="bottom"/>
    </xf>
    <xf borderId="11" fillId="9" fontId="15" numFmtId="0" xfId="0" applyAlignment="1" applyBorder="1" applyFill="1" applyFont="1">
      <alignment shrinkToFit="0" wrapText="1"/>
    </xf>
    <xf borderId="6" fillId="8" fontId="5" numFmtId="0" xfId="0" applyAlignment="1" applyBorder="1" applyFont="1">
      <alignment horizontal="right" vertical="bottom"/>
    </xf>
    <xf borderId="26" fillId="9" fontId="15" numFmtId="0" xfId="0" applyAlignment="1" applyBorder="1" applyFont="1">
      <alignment shrinkToFit="0" wrapText="1"/>
    </xf>
    <xf borderId="11" fillId="9" fontId="7" numFmtId="1" xfId="0" applyAlignment="1" applyBorder="1" applyFont="1" applyNumberFormat="1">
      <alignment horizontal="center" vertical="center"/>
    </xf>
    <xf borderId="24" fillId="10" fontId="9" numFmtId="0" xfId="0" applyAlignment="1" applyBorder="1" applyFill="1" applyFont="1">
      <alignment readingOrder="0" shrinkToFit="0" vertical="bottom" wrapText="0"/>
    </xf>
    <xf borderId="24" fillId="0" fontId="9" numFmtId="1" xfId="0" applyAlignment="1" applyBorder="1" applyFont="1" applyNumberFormat="1">
      <alignment readingOrder="0" shrinkToFit="0" vertical="bottom" wrapText="0"/>
    </xf>
    <xf borderId="8" fillId="0" fontId="9" numFmtId="1" xfId="0" applyAlignment="1" applyBorder="1" applyFont="1" applyNumberFormat="1">
      <alignment readingOrder="0" shrinkToFit="0" vertical="bottom" wrapText="0"/>
    </xf>
    <xf borderId="11" fillId="4" fontId="5" numFmtId="1" xfId="0" applyAlignment="1" applyBorder="1" applyFont="1" applyNumberFormat="1">
      <alignment horizontal="center" readingOrder="0"/>
    </xf>
    <xf borderId="11" fillId="4" fontId="5" numFmtId="1" xfId="0" applyAlignment="1" applyBorder="1" applyFont="1" applyNumberFormat="1">
      <alignment horizontal="center"/>
    </xf>
    <xf borderId="11" fillId="4" fontId="7" numFmtId="1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9" fillId="4" fontId="4" numFmtId="0" xfId="0" applyAlignment="1" applyBorder="1" applyFont="1">
      <alignment horizontal="center" readingOrder="0"/>
    </xf>
    <xf borderId="24" fillId="4" fontId="9" numFmtId="1" xfId="0" applyAlignment="1" applyBorder="1" applyFont="1" applyNumberFormat="1">
      <alignment readingOrder="0" shrinkToFit="0" vertical="bottom" wrapText="0"/>
    </xf>
    <xf borderId="8" fillId="4" fontId="9" numFmtId="1" xfId="0" applyAlignment="1" applyBorder="1" applyFont="1" applyNumberFormat="1">
      <alignment readingOrder="0" shrinkToFit="0" vertical="bottom" wrapText="0"/>
    </xf>
    <xf borderId="15" fillId="4" fontId="4" numFmtId="0" xfId="0" applyAlignment="1" applyBorder="1" applyFont="1">
      <alignment horizontal="center" readingOrder="0"/>
    </xf>
    <xf borderId="17" fillId="4" fontId="1" numFmtId="0" xfId="0" applyAlignment="1" applyBorder="1" applyFont="1">
      <alignment horizontal="center"/>
    </xf>
    <xf borderId="18" fillId="4" fontId="4" numFmtId="0" xfId="0" applyAlignment="1" applyBorder="1" applyFont="1">
      <alignment horizontal="center" readingOrder="0"/>
    </xf>
    <xf borderId="20" fillId="4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24" fillId="10" fontId="9" numFmtId="0" xfId="0" applyAlignment="1" applyBorder="1" applyFont="1">
      <alignment shrinkToFit="0" vertical="bottom" wrapText="0"/>
    </xf>
    <xf borderId="11" fillId="4" fontId="4" numFmtId="0" xfId="0" applyBorder="1" applyFont="1"/>
    <xf borderId="0" fillId="0" fontId="4" numFmtId="0" xfId="0" applyAlignment="1" applyFont="1">
      <alignment horizontal="center"/>
    </xf>
    <xf borderId="24" fillId="11" fontId="9" numFmtId="0" xfId="0" applyAlignment="1" applyBorder="1" applyFill="1" applyFont="1">
      <alignment readingOrder="0" shrinkToFit="0" vertical="bottom" wrapText="0"/>
    </xf>
    <xf borderId="11" fillId="4" fontId="5" numFmtId="0" xfId="0" applyAlignment="1" applyBorder="1" applyFont="1">
      <alignment horizontal="center"/>
    </xf>
    <xf borderId="11" fillId="4" fontId="7" numFmtId="1" xfId="0" applyAlignment="1" applyBorder="1" applyFont="1" applyNumberFormat="1">
      <alignment horizontal="center"/>
    </xf>
    <xf borderId="3" fillId="4" fontId="7" numFmtId="0" xfId="0" applyAlignment="1" applyBorder="1" applyFont="1">
      <alignment horizontal="center"/>
    </xf>
    <xf borderId="11" fillId="4" fontId="7" numFmtId="1" xfId="0" applyAlignment="1" applyBorder="1" applyFont="1" applyNumberFormat="1">
      <alignment horizontal="center" vertical="center"/>
    </xf>
    <xf borderId="11" fillId="4" fontId="7" numFmtId="0" xfId="0" applyAlignment="1" applyBorder="1" applyFont="1">
      <alignment horizontal="center" vertical="center"/>
    </xf>
    <xf borderId="3" fillId="4" fontId="7" numFmtId="2" xfId="0" applyAlignment="1" applyBorder="1" applyFont="1" applyNumberFormat="1">
      <alignment horizontal="center"/>
    </xf>
    <xf borderId="11" fillId="4" fontId="7" numFmtId="2" xfId="0" applyAlignment="1" applyBorder="1" applyFont="1" applyNumberFormat="1">
      <alignment horizontal="center" vertical="center"/>
    </xf>
    <xf borderId="11" fillId="0" fontId="7" numFmtId="0" xfId="0" applyBorder="1" applyFont="1"/>
    <xf borderId="3" fillId="0" fontId="7" numFmtId="0" xfId="0" applyBorder="1" applyFont="1"/>
    <xf borderId="11" fillId="0" fontId="7" numFmtId="0" xfId="0" applyAlignment="1" applyBorder="1" applyFont="1">
      <alignment horizontal="center" vertical="center"/>
    </xf>
    <xf borderId="11" fillId="4" fontId="7" numFmtId="2" xfId="0" applyAlignment="1" applyBorder="1" applyFont="1" applyNumberFormat="1">
      <alignment horizontal="center"/>
    </xf>
    <xf borderId="11" fillId="4" fontId="7" numFmtId="0" xfId="0" applyAlignment="1" applyBorder="1" applyFont="1">
      <alignment horizontal="center"/>
    </xf>
    <xf borderId="11" fillId="0" fontId="7" numFmtId="2" xfId="0" applyAlignment="1" applyBorder="1" applyFont="1" applyNumberFormat="1">
      <alignment horizontal="center" vertical="center"/>
    </xf>
    <xf borderId="11" fillId="0" fontId="16" numFmtId="0" xfId="0" applyBorder="1" applyFont="1"/>
    <xf borderId="3" fillId="0" fontId="16" numFmtId="0" xfId="0" applyBorder="1" applyFont="1"/>
    <xf borderId="0" fillId="0" fontId="0" numFmtId="0" xfId="0" applyFont="1"/>
    <xf borderId="11" fillId="0" fontId="0" numFmtId="0" xfId="0" applyAlignment="1" applyBorder="1" applyFont="1">
      <alignment horizontal="center" vertical="center"/>
    </xf>
    <xf borderId="11" fillId="0" fontId="0" numFmtId="2" xfId="0" applyAlignment="1" applyBorder="1" applyFont="1" applyNumberFormat="1">
      <alignment horizontal="center" vertical="center"/>
    </xf>
    <xf borderId="9" fillId="4" fontId="0" numFmtId="0" xfId="0" applyBorder="1" applyFont="1"/>
    <xf borderId="11" fillId="4" fontId="0" numFmtId="0" xfId="0" applyAlignment="1" applyBorder="1" applyFont="1">
      <alignment horizontal="center" vertical="center"/>
    </xf>
    <xf borderId="11" fillId="4" fontId="0" numFmtId="2" xfId="0" applyAlignment="1" applyBorder="1" applyFont="1" applyNumberFormat="1">
      <alignment horizontal="center" vertical="center"/>
    </xf>
    <xf borderId="9" fillId="4" fontId="0" numFmtId="0" xfId="0" applyAlignment="1" applyBorder="1" applyFont="1">
      <alignment horizontal="center" vertical="center"/>
    </xf>
    <xf borderId="9" fillId="4" fontId="0" numFmtId="2" xfId="0" applyAlignment="1" applyBorder="1" applyFont="1" applyNumberFormat="1">
      <alignment horizontal="center"/>
    </xf>
    <xf borderId="9" fillId="4" fontId="0" numFmtId="0" xfId="0" applyAlignment="1" applyBorder="1" applyFont="1">
      <alignment horizontal="center"/>
    </xf>
    <xf borderId="9" fillId="4" fontId="0" numFmtId="2" xfId="0" applyBorder="1" applyFont="1" applyNumberFormat="1"/>
    <xf borderId="11" fillId="4" fontId="0" numFmtId="0" xfId="0" applyAlignment="1" applyBorder="1" applyFont="1">
      <alignment horizontal="center"/>
    </xf>
    <xf borderId="11" fillId="4" fontId="0" numFmtId="2" xfId="0" applyBorder="1" applyFont="1" applyNumberFormat="1"/>
    <xf borderId="0" fillId="0" fontId="0" numFmtId="0" xfId="0" applyAlignment="1" applyFont="1">
      <alignment horizontal="center" vertical="center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3.14"/>
    <col customWidth="1" min="3" max="3" width="5.43"/>
    <col customWidth="1" min="4" max="4" width="5.86"/>
    <col customWidth="1" min="5" max="5" width="5.57"/>
    <col customWidth="1" min="6" max="6" width="7.29"/>
    <col customWidth="1" min="7" max="7" width="4.14"/>
    <col customWidth="1" min="8" max="8" width="4.57"/>
    <col customWidth="1" min="9" max="9" width="5.43"/>
    <col customWidth="1" min="10" max="10" width="5.86"/>
    <col customWidth="1" min="11" max="11" width="3.71"/>
    <col customWidth="1" min="12" max="12" width="4.57"/>
    <col customWidth="1" min="13" max="13" width="7.29"/>
    <col customWidth="1" min="14" max="14" width="5.71"/>
    <col customWidth="1" min="15" max="15" width="13.29"/>
    <col customWidth="1" min="16" max="16" width="9.71"/>
    <col customWidth="1" min="17" max="17" width="17.57"/>
    <col customWidth="1" min="18" max="18" width="14.43"/>
  </cols>
  <sheetData>
    <row r="1" ht="23.25" customHeight="1">
      <c r="A1" s="3" t="s">
        <v>1</v>
      </c>
      <c r="B1" s="4"/>
      <c r="C1" s="6"/>
      <c r="D1" s="8" t="s">
        <v>2</v>
      </c>
      <c r="E1" s="4"/>
      <c r="F1" s="4"/>
      <c r="G1" s="4"/>
      <c r="H1" s="6"/>
      <c r="I1" s="10"/>
      <c r="J1" s="10"/>
      <c r="K1" s="10"/>
      <c r="L1" s="10"/>
      <c r="M1" s="10"/>
      <c r="N1" s="12"/>
      <c r="O1" s="14"/>
      <c r="P1" s="16"/>
      <c r="Q1" s="17"/>
      <c r="R1" s="19"/>
    </row>
    <row r="2" ht="15.75" customHeight="1">
      <c r="A2" s="13" t="s">
        <v>6</v>
      </c>
      <c r="B2" s="13" t="s">
        <v>3</v>
      </c>
      <c r="C2" s="21">
        <f t="shared" ref="C2:C7" si="1">N101</f>
        <v>1.816129032</v>
      </c>
      <c r="D2" s="23">
        <f>L92</f>
        <v>1.616129032</v>
      </c>
      <c r="E2" s="2"/>
      <c r="F2" s="2"/>
      <c r="G2" s="2"/>
      <c r="H2" s="5"/>
      <c r="I2" s="24"/>
      <c r="J2" s="24"/>
      <c r="K2" s="24"/>
      <c r="L2" s="24"/>
      <c r="M2" s="25"/>
      <c r="N2" s="12"/>
      <c r="O2" s="27"/>
      <c r="P2" s="17"/>
      <c r="Q2" s="24"/>
      <c r="R2" s="19"/>
    </row>
    <row r="3" ht="15.75" customHeight="1">
      <c r="A3" s="13" t="s">
        <v>11</v>
      </c>
      <c r="B3" s="13" t="s">
        <v>7</v>
      </c>
      <c r="C3" s="21">
        <f t="shared" si="1"/>
        <v>1.816129032</v>
      </c>
      <c r="D3" s="7"/>
      <c r="E3" s="9"/>
      <c r="F3" s="9"/>
      <c r="G3" s="9"/>
      <c r="H3" s="11"/>
      <c r="I3" s="24"/>
      <c r="J3" s="24"/>
      <c r="K3" s="24"/>
      <c r="L3" s="24"/>
      <c r="M3" s="25"/>
      <c r="N3" s="12"/>
      <c r="O3" s="27"/>
      <c r="P3" s="17"/>
      <c r="Q3" s="24"/>
      <c r="R3" s="19"/>
    </row>
    <row r="4" ht="15.75" customHeight="1">
      <c r="A4" s="13" t="s">
        <v>12</v>
      </c>
      <c r="B4" s="13" t="s">
        <v>9</v>
      </c>
      <c r="C4" s="21">
        <f t="shared" si="1"/>
        <v>1.816129032</v>
      </c>
      <c r="D4" s="29"/>
      <c r="E4" s="29"/>
      <c r="F4" s="29"/>
      <c r="G4" s="29"/>
      <c r="H4" s="29"/>
      <c r="I4" s="30"/>
      <c r="J4" s="30"/>
      <c r="K4" s="30"/>
      <c r="L4" s="30"/>
      <c r="M4" s="19"/>
      <c r="N4" s="12"/>
      <c r="O4" s="12"/>
      <c r="P4" s="12"/>
      <c r="Q4" s="12"/>
      <c r="R4" s="19"/>
    </row>
    <row r="5" ht="15.75" customHeight="1">
      <c r="A5" s="13" t="s">
        <v>13</v>
      </c>
      <c r="B5" s="13" t="s">
        <v>14</v>
      </c>
      <c r="C5" s="21">
        <f t="shared" si="1"/>
        <v>1.816129032</v>
      </c>
      <c r="D5" s="29"/>
      <c r="E5" s="29"/>
      <c r="F5" s="29"/>
      <c r="G5" s="29"/>
      <c r="H5" s="29"/>
      <c r="I5" s="29"/>
      <c r="J5" s="29"/>
      <c r="K5" s="29"/>
      <c r="L5" s="29"/>
      <c r="M5" s="19"/>
      <c r="N5" s="12"/>
      <c r="O5" s="12"/>
      <c r="P5" s="12"/>
      <c r="Q5" s="12"/>
      <c r="R5" s="19"/>
    </row>
    <row r="6" ht="15.75" customHeight="1">
      <c r="A6" s="13" t="s">
        <v>15</v>
      </c>
      <c r="B6" s="13" t="s">
        <v>17</v>
      </c>
      <c r="C6" s="21">
        <f t="shared" si="1"/>
        <v>1.816129032</v>
      </c>
      <c r="E6" s="29"/>
      <c r="F6" s="29"/>
      <c r="G6" s="29"/>
      <c r="H6" s="29"/>
      <c r="I6" s="29"/>
      <c r="J6" s="29"/>
      <c r="K6" s="29"/>
      <c r="L6" s="29"/>
      <c r="M6" s="19"/>
      <c r="N6" s="12"/>
      <c r="O6" s="12"/>
      <c r="P6" s="12"/>
      <c r="Q6" s="12"/>
      <c r="R6" s="19"/>
    </row>
    <row r="7" ht="15.75" customHeight="1">
      <c r="A7" s="13" t="s">
        <v>18</v>
      </c>
      <c r="B7" s="13" t="s">
        <v>19</v>
      </c>
      <c r="C7" s="21" t="str">
        <f t="shared" si="1"/>
        <v/>
      </c>
      <c r="D7" s="29"/>
      <c r="E7" s="29"/>
      <c r="F7" s="29"/>
      <c r="G7" s="29"/>
      <c r="M7" s="19"/>
      <c r="N7" s="32"/>
      <c r="O7" s="33"/>
      <c r="P7" s="34"/>
      <c r="Q7" s="12"/>
      <c r="R7" s="19"/>
    </row>
    <row r="8" ht="15.75" customHeight="1">
      <c r="A8" s="19"/>
      <c r="B8" s="19"/>
      <c r="C8" s="35"/>
      <c r="D8" s="29"/>
      <c r="E8" s="29"/>
      <c r="F8" s="29"/>
      <c r="G8" s="29"/>
      <c r="H8" s="29"/>
      <c r="I8" s="29"/>
      <c r="J8" s="29"/>
      <c r="K8" s="29"/>
      <c r="L8" s="29"/>
      <c r="M8" s="19"/>
      <c r="N8" s="36"/>
      <c r="O8" s="37"/>
      <c r="P8" s="38"/>
      <c r="Q8" s="12"/>
      <c r="R8" s="19"/>
    </row>
    <row r="9" ht="1.5" customHeight="1">
      <c r="A9" s="19"/>
      <c r="B9" s="19"/>
      <c r="C9" s="35"/>
      <c r="D9" s="39"/>
      <c r="E9" s="39"/>
      <c r="F9" s="39"/>
      <c r="G9" s="39"/>
      <c r="H9" s="19"/>
      <c r="I9" s="19"/>
      <c r="J9" s="19"/>
      <c r="K9" s="19"/>
      <c r="L9" s="19"/>
      <c r="M9" s="19"/>
      <c r="N9" s="40"/>
      <c r="O9" s="40"/>
      <c r="P9" s="41"/>
      <c r="Q9" s="12"/>
      <c r="R9" s="19"/>
    </row>
    <row r="10" ht="15.75" customHeight="1">
      <c r="A10" s="43" t="s">
        <v>21</v>
      </c>
      <c r="B10" s="5"/>
      <c r="C10" s="45" t="s">
        <v>22</v>
      </c>
      <c r="D10" s="4"/>
      <c r="E10" s="4"/>
      <c r="F10" s="4"/>
      <c r="G10" s="4"/>
      <c r="H10" s="4"/>
      <c r="I10" s="4"/>
      <c r="J10" s="4"/>
      <c r="K10" s="4"/>
      <c r="L10" s="6"/>
      <c r="M10" s="19"/>
      <c r="N10" s="46"/>
      <c r="O10" s="46"/>
      <c r="P10" s="46"/>
      <c r="Q10" s="12"/>
      <c r="R10" s="19"/>
    </row>
    <row r="11" ht="15.75" customHeight="1">
      <c r="A11" s="47"/>
      <c r="B11" s="49"/>
      <c r="C11" s="51"/>
      <c r="D11" s="52"/>
      <c r="E11" s="52"/>
      <c r="F11" s="52"/>
      <c r="G11" s="52"/>
      <c r="H11" s="54"/>
      <c r="I11" s="54"/>
      <c r="J11" s="54"/>
      <c r="K11" s="54"/>
      <c r="L11" s="54"/>
      <c r="M11" s="19"/>
      <c r="N11" s="55"/>
      <c r="O11" s="55"/>
      <c r="P11" s="56"/>
      <c r="Q11" s="12"/>
      <c r="R11" s="19"/>
    </row>
    <row r="12" ht="15.75" customHeight="1">
      <c r="A12" s="47"/>
      <c r="B12" s="49"/>
      <c r="C12" s="57" t="s">
        <v>15</v>
      </c>
      <c r="D12" s="57" t="s">
        <v>15</v>
      </c>
      <c r="E12" s="57" t="s">
        <v>15</v>
      </c>
      <c r="F12" s="52"/>
      <c r="G12" s="52"/>
      <c r="H12" s="54"/>
      <c r="I12" s="54"/>
      <c r="J12" s="54"/>
      <c r="K12" s="54"/>
      <c r="L12" s="54"/>
      <c r="M12" s="19"/>
      <c r="N12" s="55"/>
      <c r="O12" s="55"/>
      <c r="P12" s="56"/>
      <c r="Q12" s="12"/>
      <c r="R12" s="19"/>
    </row>
    <row r="13" ht="15.75" customHeight="1">
      <c r="A13" s="47"/>
      <c r="B13" s="49"/>
      <c r="C13" s="59" t="s">
        <v>13</v>
      </c>
      <c r="D13" s="59" t="s">
        <v>13</v>
      </c>
      <c r="E13" s="59" t="s">
        <v>13</v>
      </c>
      <c r="F13" s="61"/>
      <c r="G13" s="61"/>
      <c r="H13" s="62"/>
      <c r="I13" s="62"/>
      <c r="J13" s="62"/>
      <c r="K13" s="62"/>
      <c r="L13" s="62"/>
      <c r="M13" s="64"/>
      <c r="N13" s="55"/>
      <c r="O13" s="55"/>
      <c r="P13" s="56"/>
      <c r="Q13" s="64"/>
      <c r="R13" s="64"/>
    </row>
    <row r="14" ht="15.75" customHeight="1">
      <c r="A14" s="47"/>
      <c r="B14" s="49"/>
      <c r="C14" s="59" t="s">
        <v>12</v>
      </c>
      <c r="D14" s="59" t="s">
        <v>12</v>
      </c>
      <c r="E14" s="59" t="s">
        <v>12</v>
      </c>
      <c r="F14" s="61"/>
      <c r="G14" s="61"/>
      <c r="H14" s="62"/>
      <c r="I14" s="62"/>
      <c r="J14" s="62"/>
      <c r="K14" s="62"/>
      <c r="L14" s="62"/>
      <c r="M14" s="64"/>
      <c r="N14" s="55"/>
      <c r="O14" s="55"/>
      <c r="P14" s="56"/>
      <c r="Q14" s="64"/>
      <c r="R14" s="64"/>
    </row>
    <row r="15" ht="15.75" customHeight="1">
      <c r="A15" s="47"/>
      <c r="B15" s="49"/>
      <c r="C15" s="59" t="s">
        <v>11</v>
      </c>
      <c r="D15" s="59" t="s">
        <v>11</v>
      </c>
      <c r="E15" s="59" t="s">
        <v>11</v>
      </c>
      <c r="F15" s="66"/>
      <c r="G15" s="66"/>
      <c r="H15" s="68"/>
      <c r="I15" s="68"/>
      <c r="J15" s="68"/>
      <c r="K15" s="68"/>
      <c r="L15" s="68"/>
      <c r="M15" s="19"/>
      <c r="N15" s="55"/>
      <c r="O15" s="55"/>
      <c r="P15" s="56"/>
      <c r="Q15" s="12"/>
      <c r="R15" s="19"/>
    </row>
    <row r="16" ht="19.5" customHeight="1">
      <c r="A16" s="7"/>
      <c r="B16" s="11"/>
      <c r="C16" s="59" t="s">
        <v>6</v>
      </c>
      <c r="D16" s="59" t="s">
        <v>6</v>
      </c>
      <c r="E16" s="59" t="s">
        <v>6</v>
      </c>
      <c r="F16" s="66"/>
      <c r="G16" s="66"/>
      <c r="H16" s="66"/>
      <c r="I16" s="66"/>
      <c r="J16" s="68"/>
      <c r="K16" s="68"/>
      <c r="L16" s="68"/>
      <c r="M16" s="19"/>
      <c r="N16" s="55"/>
      <c r="O16" s="55"/>
      <c r="P16" s="56"/>
      <c r="Q16" s="12"/>
      <c r="R16" s="19"/>
    </row>
    <row r="17" ht="26.25" customHeight="1">
      <c r="A17" s="70" t="s">
        <v>41</v>
      </c>
      <c r="B17" s="17"/>
      <c r="C17" s="71">
        <v>50.0</v>
      </c>
      <c r="D17" s="73">
        <v>10.0</v>
      </c>
      <c r="E17" s="73">
        <v>15.0</v>
      </c>
      <c r="F17" s="71">
        <v>50.0</v>
      </c>
      <c r="G17" s="71">
        <v>50.0</v>
      </c>
      <c r="H17" s="71">
        <v>50.0</v>
      </c>
      <c r="I17" s="71">
        <v>50.0</v>
      </c>
      <c r="J17" s="71">
        <v>50.0</v>
      </c>
      <c r="K17" s="71">
        <v>50.0</v>
      </c>
      <c r="L17" s="73">
        <v>100.0</v>
      </c>
      <c r="M17" s="19"/>
      <c r="N17" s="55"/>
      <c r="O17" s="55"/>
      <c r="P17" s="56"/>
      <c r="Q17" s="12"/>
      <c r="R17" s="19"/>
    </row>
    <row r="18" ht="27.0" customHeight="1">
      <c r="A18" s="75" t="s">
        <v>43</v>
      </c>
      <c r="B18" s="77" t="s">
        <v>44</v>
      </c>
      <c r="C18" s="78">
        <v>1.0</v>
      </c>
      <c r="D18" s="78">
        <v>2.0</v>
      </c>
      <c r="E18" s="78">
        <v>3.0</v>
      </c>
      <c r="F18" s="78">
        <v>4.0</v>
      </c>
      <c r="G18" s="78">
        <v>5.0</v>
      </c>
      <c r="H18" s="78">
        <v>6.0</v>
      </c>
      <c r="I18" s="78">
        <v>7.0</v>
      </c>
      <c r="J18" s="78">
        <v>8.0</v>
      </c>
      <c r="K18" s="78">
        <v>9.0</v>
      </c>
      <c r="L18" s="78">
        <v>10.0</v>
      </c>
      <c r="M18" s="19"/>
      <c r="N18" s="12"/>
      <c r="O18" s="12"/>
      <c r="P18" s="19"/>
      <c r="Q18" s="19"/>
      <c r="R18" s="19"/>
    </row>
    <row r="19" ht="15.75" customHeight="1">
      <c r="A19" s="22">
        <v>1.0</v>
      </c>
      <c r="B19" s="22" t="s">
        <v>45</v>
      </c>
      <c r="C19" s="79">
        <v>36.0</v>
      </c>
      <c r="D19" s="80">
        <v>6.8</v>
      </c>
      <c r="E19" s="81">
        <v>11.0</v>
      </c>
      <c r="F19" s="82">
        <v>10.0</v>
      </c>
      <c r="G19" s="82">
        <v>10.8</v>
      </c>
      <c r="H19" s="82">
        <v>6.8</v>
      </c>
      <c r="I19" s="82">
        <v>11.0</v>
      </c>
      <c r="J19" s="82">
        <v>38.6</v>
      </c>
      <c r="K19" s="83"/>
      <c r="L19" s="84">
        <v>75.0</v>
      </c>
      <c r="M19" s="85" t="s">
        <v>11</v>
      </c>
      <c r="N19" s="86"/>
      <c r="O19" s="12"/>
      <c r="P19" s="19"/>
      <c r="Q19" s="19"/>
      <c r="R19" s="19"/>
    </row>
    <row r="20" ht="15.75" customHeight="1">
      <c r="A20" s="22">
        <v>2.0</v>
      </c>
      <c r="B20" s="22" t="s">
        <v>46</v>
      </c>
      <c r="C20" s="79">
        <v>34.0</v>
      </c>
      <c r="D20" s="87">
        <v>6.4</v>
      </c>
      <c r="E20" s="88">
        <v>11.0</v>
      </c>
      <c r="F20" s="82">
        <v>10.0</v>
      </c>
      <c r="G20" s="82">
        <v>10.2</v>
      </c>
      <c r="H20" s="82">
        <v>6.4</v>
      </c>
      <c r="I20" s="82">
        <v>11.0</v>
      </c>
      <c r="J20" s="82">
        <v>37.6</v>
      </c>
      <c r="K20" s="83"/>
      <c r="L20" s="84">
        <v>65.0</v>
      </c>
      <c r="M20" s="85" t="s">
        <v>12</v>
      </c>
      <c r="N20" s="86"/>
      <c r="O20" s="12"/>
      <c r="P20" s="19"/>
      <c r="Q20" s="19"/>
      <c r="R20" s="19"/>
    </row>
    <row r="21" ht="15.75" customHeight="1">
      <c r="A21" s="22">
        <v>3.0</v>
      </c>
      <c r="B21" s="22" t="s">
        <v>47</v>
      </c>
      <c r="C21" s="79">
        <v>37.0</v>
      </c>
      <c r="D21" s="80">
        <v>7.6</v>
      </c>
      <c r="E21" s="81">
        <v>10.0</v>
      </c>
      <c r="F21" s="82">
        <v>10.0</v>
      </c>
      <c r="G21" s="82">
        <v>11.1</v>
      </c>
      <c r="H21" s="82">
        <v>7.6</v>
      </c>
      <c r="I21" s="82">
        <v>10.0</v>
      </c>
      <c r="J21" s="82">
        <v>38.7</v>
      </c>
      <c r="K21" s="83"/>
      <c r="L21" s="84">
        <v>55.0</v>
      </c>
      <c r="M21" s="85" t="s">
        <v>13</v>
      </c>
      <c r="N21" s="89"/>
      <c r="O21" s="90"/>
      <c r="P21" s="19"/>
      <c r="Q21" s="19"/>
      <c r="R21" s="19"/>
    </row>
    <row r="22" ht="15.75" customHeight="1">
      <c r="A22" s="22">
        <v>4.0</v>
      </c>
      <c r="B22" s="22" t="s">
        <v>48</v>
      </c>
      <c r="C22" s="79">
        <v>39.0</v>
      </c>
      <c r="D22" s="80">
        <v>8.6</v>
      </c>
      <c r="E22" s="81">
        <v>13.0</v>
      </c>
      <c r="F22" s="82">
        <v>10.0</v>
      </c>
      <c r="G22" s="82">
        <v>11.7</v>
      </c>
      <c r="H22" s="82">
        <v>8.6</v>
      </c>
      <c r="I22" s="82">
        <v>13.0</v>
      </c>
      <c r="J22" s="82">
        <v>43.3</v>
      </c>
      <c r="K22" s="83"/>
      <c r="L22" s="84">
        <v>65.0</v>
      </c>
      <c r="M22" s="85" t="s">
        <v>12</v>
      </c>
      <c r="N22" s="91"/>
      <c r="O22" s="92"/>
      <c r="P22" s="19"/>
      <c r="Q22" s="19"/>
      <c r="R22" s="19"/>
    </row>
    <row r="23" ht="15.75" customHeight="1">
      <c r="A23" s="22">
        <v>5.0</v>
      </c>
      <c r="B23" s="22" t="s">
        <v>49</v>
      </c>
      <c r="C23" s="79">
        <v>44.0</v>
      </c>
      <c r="D23" s="87">
        <v>8.4</v>
      </c>
      <c r="E23" s="88">
        <v>12.0</v>
      </c>
      <c r="F23" s="82">
        <v>10.0</v>
      </c>
      <c r="G23" s="82">
        <v>13.2</v>
      </c>
      <c r="H23" s="82">
        <v>8.4</v>
      </c>
      <c r="I23" s="82">
        <v>12.0</v>
      </c>
      <c r="J23" s="82">
        <v>43.6</v>
      </c>
      <c r="K23" s="83"/>
      <c r="L23" s="84">
        <v>75.0</v>
      </c>
      <c r="M23" s="85" t="s">
        <v>11</v>
      </c>
      <c r="N23" s="86"/>
      <c r="O23" s="93"/>
      <c r="P23" s="19"/>
      <c r="Q23" s="19"/>
      <c r="R23" s="19"/>
    </row>
    <row r="24" ht="15.75" customHeight="1">
      <c r="A24" s="22">
        <v>6.0</v>
      </c>
      <c r="B24" s="22" t="s">
        <v>50</v>
      </c>
      <c r="C24" s="79">
        <v>38.0</v>
      </c>
      <c r="D24" s="80">
        <v>7.6</v>
      </c>
      <c r="E24" s="88">
        <v>10.0</v>
      </c>
      <c r="F24" s="82">
        <v>10.0</v>
      </c>
      <c r="G24" s="82">
        <v>11.4</v>
      </c>
      <c r="H24" s="82">
        <v>7.6</v>
      </c>
      <c r="I24" s="82">
        <v>10.0</v>
      </c>
      <c r="J24" s="82">
        <v>39.0</v>
      </c>
      <c r="K24" s="83"/>
      <c r="L24" s="84">
        <v>65.0</v>
      </c>
      <c r="M24" s="85" t="s">
        <v>12</v>
      </c>
      <c r="N24" s="86"/>
      <c r="O24" s="93"/>
      <c r="P24" s="19"/>
      <c r="Q24" s="19"/>
      <c r="R24" s="19"/>
    </row>
    <row r="25" ht="15.75" customHeight="1">
      <c r="A25" s="22">
        <v>7.0</v>
      </c>
      <c r="B25" s="22" t="s">
        <v>51</v>
      </c>
      <c r="C25" s="79">
        <v>40.0</v>
      </c>
      <c r="D25" s="80">
        <v>0.0</v>
      </c>
      <c r="E25" s="88">
        <v>11.0</v>
      </c>
      <c r="F25" s="82">
        <v>10.0</v>
      </c>
      <c r="G25" s="82">
        <v>12.0</v>
      </c>
      <c r="H25" s="82">
        <v>0.0</v>
      </c>
      <c r="I25" s="82">
        <v>11.0</v>
      </c>
      <c r="J25" s="82">
        <v>33.0</v>
      </c>
      <c r="K25" s="83"/>
      <c r="L25" s="84">
        <v>65.0</v>
      </c>
      <c r="M25" s="85" t="s">
        <v>12</v>
      </c>
      <c r="N25" s="86"/>
      <c r="O25" s="93"/>
      <c r="P25" s="19"/>
      <c r="Q25" s="19"/>
      <c r="R25" s="19"/>
    </row>
    <row r="26" ht="15.75" customHeight="1">
      <c r="A26" s="22">
        <v>8.0</v>
      </c>
      <c r="B26" s="22" t="s">
        <v>52</v>
      </c>
      <c r="C26" s="94"/>
      <c r="D26" s="80">
        <v>6.0</v>
      </c>
      <c r="E26" s="81">
        <v>3.0</v>
      </c>
      <c r="F26" s="82">
        <v>5.45</v>
      </c>
      <c r="G26" s="82">
        <v>0.0</v>
      </c>
      <c r="H26" s="82">
        <v>6.0</v>
      </c>
      <c r="I26" s="82">
        <v>3.0</v>
      </c>
      <c r="J26" s="82">
        <v>14.45</v>
      </c>
      <c r="K26" s="83"/>
      <c r="L26" s="84">
        <v>55.0</v>
      </c>
      <c r="M26" s="85" t="s">
        <v>13</v>
      </c>
      <c r="N26" s="86"/>
      <c r="O26" s="93"/>
      <c r="P26" s="19"/>
      <c r="Q26" s="19"/>
      <c r="R26" s="19"/>
    </row>
    <row r="27" ht="15.75" customHeight="1">
      <c r="A27" s="22">
        <v>9.0</v>
      </c>
      <c r="B27" s="22" t="s">
        <v>53</v>
      </c>
      <c r="C27" s="79">
        <v>35.0</v>
      </c>
      <c r="D27" s="80">
        <v>8.4</v>
      </c>
      <c r="E27" s="81">
        <v>11.0</v>
      </c>
      <c r="F27" s="82">
        <v>10.0</v>
      </c>
      <c r="G27" s="82">
        <v>10.5</v>
      </c>
      <c r="H27" s="82">
        <v>8.4</v>
      </c>
      <c r="I27" s="82">
        <v>11.0</v>
      </c>
      <c r="J27" s="82">
        <v>39.9</v>
      </c>
      <c r="K27" s="83"/>
      <c r="L27" s="84">
        <v>75.0</v>
      </c>
      <c r="M27" s="85" t="s">
        <v>11</v>
      </c>
      <c r="N27" s="86"/>
      <c r="O27" s="93"/>
      <c r="P27" s="19"/>
      <c r="Q27" s="19"/>
      <c r="R27" s="19"/>
    </row>
    <row r="28" ht="15.75" customHeight="1">
      <c r="A28" s="22">
        <v>10.0</v>
      </c>
      <c r="B28" s="22" t="s">
        <v>54</v>
      </c>
      <c r="C28" s="79">
        <v>35.0</v>
      </c>
      <c r="D28" s="80">
        <v>7.0</v>
      </c>
      <c r="E28" s="81">
        <v>11.0</v>
      </c>
      <c r="F28" s="82">
        <v>10.0</v>
      </c>
      <c r="G28" s="82">
        <v>10.5</v>
      </c>
      <c r="H28" s="82">
        <v>7.0</v>
      </c>
      <c r="I28" s="82">
        <v>11.0</v>
      </c>
      <c r="J28" s="82">
        <v>38.5</v>
      </c>
      <c r="K28" s="83"/>
      <c r="L28" s="84">
        <v>75.0</v>
      </c>
      <c r="M28" s="85" t="s">
        <v>11</v>
      </c>
      <c r="N28" s="86"/>
      <c r="O28" s="93"/>
      <c r="P28" s="19"/>
      <c r="Q28" s="19"/>
      <c r="R28" s="19"/>
    </row>
    <row r="29" ht="15.75" customHeight="1">
      <c r="A29" s="22">
        <v>11.0</v>
      </c>
      <c r="B29" s="95" t="s">
        <v>55</v>
      </c>
      <c r="C29" s="79">
        <v>37.0</v>
      </c>
      <c r="D29" s="80">
        <v>7.0</v>
      </c>
      <c r="E29" s="81">
        <v>12.0</v>
      </c>
      <c r="F29" s="82">
        <v>10.0</v>
      </c>
      <c r="G29" s="82">
        <v>11.1</v>
      </c>
      <c r="H29" s="82">
        <v>7.0</v>
      </c>
      <c r="I29" s="82">
        <v>12.0</v>
      </c>
      <c r="J29" s="82">
        <v>40.1</v>
      </c>
      <c r="K29" s="83"/>
      <c r="L29" s="84">
        <v>75.0</v>
      </c>
      <c r="M29" s="85" t="s">
        <v>11</v>
      </c>
      <c r="N29" s="86"/>
      <c r="O29" s="93"/>
      <c r="P29" s="19"/>
      <c r="Q29" s="19"/>
      <c r="R29" s="19"/>
    </row>
    <row r="30" ht="15.75" customHeight="1">
      <c r="A30" s="22">
        <v>12.0</v>
      </c>
      <c r="B30" s="22" t="s">
        <v>56</v>
      </c>
      <c r="C30" s="79">
        <v>38.0</v>
      </c>
      <c r="D30" s="80">
        <v>0.0</v>
      </c>
      <c r="E30" s="81">
        <v>12.0</v>
      </c>
      <c r="F30" s="82">
        <v>10.0</v>
      </c>
      <c r="G30" s="82">
        <v>11.4</v>
      </c>
      <c r="H30" s="82">
        <v>0.0</v>
      </c>
      <c r="I30" s="82">
        <v>12.0</v>
      </c>
      <c r="J30" s="82">
        <v>33.4</v>
      </c>
      <c r="K30" s="83"/>
      <c r="L30" s="84">
        <v>85.0</v>
      </c>
      <c r="M30" s="85" t="s">
        <v>6</v>
      </c>
      <c r="N30" s="86"/>
      <c r="O30" s="93"/>
      <c r="P30" s="19"/>
      <c r="Q30" s="19"/>
      <c r="R30" s="19"/>
    </row>
    <row r="31" ht="15.75" customHeight="1">
      <c r="A31" s="22">
        <v>13.0</v>
      </c>
      <c r="B31" s="22" t="s">
        <v>57</v>
      </c>
      <c r="C31" s="79">
        <v>37.0</v>
      </c>
      <c r="D31" s="80">
        <v>7.6</v>
      </c>
      <c r="E31" s="88">
        <v>13.0</v>
      </c>
      <c r="F31" s="82">
        <v>10.0</v>
      </c>
      <c r="G31" s="82">
        <v>11.1</v>
      </c>
      <c r="H31" s="82">
        <v>7.6</v>
      </c>
      <c r="I31" s="82">
        <v>13.0</v>
      </c>
      <c r="J31" s="82">
        <v>41.7</v>
      </c>
      <c r="K31" s="83"/>
      <c r="L31" s="84">
        <v>0.0</v>
      </c>
      <c r="M31" s="96"/>
      <c r="N31" s="86"/>
      <c r="O31" s="93"/>
      <c r="P31" s="19"/>
      <c r="Q31" s="19"/>
      <c r="R31" s="19"/>
    </row>
    <row r="32" ht="15.75" customHeight="1">
      <c r="A32" s="22">
        <v>14.0</v>
      </c>
      <c r="B32" s="22" t="s">
        <v>58</v>
      </c>
      <c r="C32" s="79">
        <v>44.0</v>
      </c>
      <c r="D32" s="80">
        <v>9.0</v>
      </c>
      <c r="E32" s="88">
        <v>14.0</v>
      </c>
      <c r="F32" s="82">
        <v>10.0</v>
      </c>
      <c r="G32" s="82">
        <v>13.2</v>
      </c>
      <c r="H32" s="82">
        <v>9.0</v>
      </c>
      <c r="I32" s="82">
        <v>14.0</v>
      </c>
      <c r="J32" s="82">
        <v>46.2</v>
      </c>
      <c r="K32" s="83"/>
      <c r="L32" s="84">
        <v>75.0</v>
      </c>
      <c r="M32" s="85" t="s">
        <v>11</v>
      </c>
      <c r="N32" s="86"/>
      <c r="O32" s="93"/>
      <c r="P32" s="19"/>
      <c r="Q32" s="19"/>
      <c r="R32" s="19"/>
    </row>
    <row r="33" ht="15.75" customHeight="1">
      <c r="A33" s="22">
        <v>15.0</v>
      </c>
      <c r="B33" s="22" t="s">
        <v>59</v>
      </c>
      <c r="C33" s="79">
        <v>40.0</v>
      </c>
      <c r="D33" s="80">
        <v>8.8</v>
      </c>
      <c r="E33" s="81">
        <v>13.0</v>
      </c>
      <c r="F33" s="82">
        <v>10.0</v>
      </c>
      <c r="G33" s="82">
        <v>12.0</v>
      </c>
      <c r="H33" s="82">
        <v>8.8</v>
      </c>
      <c r="I33" s="82">
        <v>13.0</v>
      </c>
      <c r="J33" s="82">
        <v>43.8</v>
      </c>
      <c r="K33" s="83"/>
      <c r="L33" s="84">
        <v>75.0</v>
      </c>
      <c r="M33" s="85" t="s">
        <v>11</v>
      </c>
      <c r="N33" s="86"/>
      <c r="O33" s="93"/>
      <c r="P33" s="19"/>
      <c r="Q33" s="19"/>
      <c r="R33" s="19"/>
    </row>
    <row r="34" ht="15.75" customHeight="1">
      <c r="A34" s="22">
        <v>16.0</v>
      </c>
      <c r="B34" s="22" t="s">
        <v>60</v>
      </c>
      <c r="C34" s="79">
        <v>42.0</v>
      </c>
      <c r="D34" s="80">
        <v>8.0</v>
      </c>
      <c r="E34" s="81">
        <v>13.0</v>
      </c>
      <c r="F34" s="82">
        <v>10.0</v>
      </c>
      <c r="G34" s="82">
        <v>12.6</v>
      </c>
      <c r="H34" s="82">
        <v>8.0</v>
      </c>
      <c r="I34" s="82">
        <v>13.0</v>
      </c>
      <c r="J34" s="82">
        <v>43.6</v>
      </c>
      <c r="K34" s="83"/>
      <c r="L34" s="84">
        <v>85.0</v>
      </c>
      <c r="M34" s="85" t="s">
        <v>6</v>
      </c>
      <c r="N34" s="86"/>
      <c r="O34" s="93"/>
      <c r="P34" s="19"/>
      <c r="Q34" s="19"/>
      <c r="R34" s="19"/>
    </row>
    <row r="35" ht="15.75" customHeight="1">
      <c r="A35" s="22">
        <v>17.0</v>
      </c>
      <c r="B35" s="22" t="s">
        <v>61</v>
      </c>
      <c r="C35" s="79">
        <v>41.0</v>
      </c>
      <c r="D35" s="80">
        <v>7.2</v>
      </c>
      <c r="E35" s="81">
        <v>11.0</v>
      </c>
      <c r="F35" s="82">
        <v>10.0</v>
      </c>
      <c r="G35" s="82">
        <v>12.3</v>
      </c>
      <c r="H35" s="82">
        <v>7.2</v>
      </c>
      <c r="I35" s="82">
        <v>11.0</v>
      </c>
      <c r="J35" s="82">
        <v>40.5</v>
      </c>
      <c r="K35" s="83"/>
      <c r="L35" s="84">
        <v>65.0</v>
      </c>
      <c r="M35" s="85" t="s">
        <v>12</v>
      </c>
      <c r="N35" s="86"/>
      <c r="O35" s="12"/>
      <c r="P35" s="19"/>
      <c r="Q35" s="19"/>
      <c r="R35" s="19"/>
    </row>
    <row r="36" ht="15.75" customHeight="1">
      <c r="A36" s="22">
        <v>18.0</v>
      </c>
      <c r="B36" s="22" t="s">
        <v>62</v>
      </c>
      <c r="C36" s="79">
        <v>36.0</v>
      </c>
      <c r="D36" s="80">
        <v>0.0</v>
      </c>
      <c r="E36" s="81">
        <v>12.0</v>
      </c>
      <c r="F36" s="82">
        <v>10.0</v>
      </c>
      <c r="G36" s="82">
        <v>10.8</v>
      </c>
      <c r="H36" s="82">
        <v>0.0</v>
      </c>
      <c r="I36" s="82">
        <v>12.0</v>
      </c>
      <c r="J36" s="82">
        <v>32.8</v>
      </c>
      <c r="K36" s="83"/>
      <c r="L36" s="84">
        <v>75.0</v>
      </c>
      <c r="M36" s="85" t="s">
        <v>11</v>
      </c>
      <c r="N36" s="86"/>
      <c r="O36" s="12"/>
      <c r="P36" s="19"/>
      <c r="Q36" s="19"/>
      <c r="R36" s="19"/>
    </row>
    <row r="37" ht="15.75" customHeight="1">
      <c r="A37" s="22">
        <v>19.0</v>
      </c>
      <c r="B37" s="22" t="s">
        <v>63</v>
      </c>
      <c r="C37" s="79">
        <v>43.0</v>
      </c>
      <c r="D37" s="80">
        <v>9.4</v>
      </c>
      <c r="E37" s="81">
        <v>14.0</v>
      </c>
      <c r="F37" s="82">
        <v>10.0</v>
      </c>
      <c r="G37" s="82">
        <v>12.9</v>
      </c>
      <c r="H37" s="82">
        <v>9.4</v>
      </c>
      <c r="I37" s="82">
        <v>14.0</v>
      </c>
      <c r="J37" s="82">
        <v>46.3</v>
      </c>
      <c r="K37" s="83"/>
      <c r="L37" s="84">
        <v>45.0</v>
      </c>
      <c r="M37" s="85" t="s">
        <v>15</v>
      </c>
      <c r="N37" s="86"/>
      <c r="O37" s="12"/>
      <c r="P37" s="19"/>
      <c r="Q37" s="19"/>
      <c r="R37" s="19"/>
    </row>
    <row r="38" ht="15.75" customHeight="1">
      <c r="A38" s="22">
        <v>20.0</v>
      </c>
      <c r="B38" s="22" t="s">
        <v>64</v>
      </c>
      <c r="C38" s="79">
        <v>37.0</v>
      </c>
      <c r="D38" s="80">
        <v>7.4</v>
      </c>
      <c r="E38" s="81">
        <v>13.0</v>
      </c>
      <c r="F38" s="82">
        <v>10.0</v>
      </c>
      <c r="G38" s="82">
        <v>11.1</v>
      </c>
      <c r="H38" s="82">
        <v>7.4</v>
      </c>
      <c r="I38" s="82">
        <v>13.0</v>
      </c>
      <c r="J38" s="82">
        <v>41.5</v>
      </c>
      <c r="K38" s="83"/>
      <c r="L38" s="84">
        <v>75.0</v>
      </c>
      <c r="M38" s="85" t="s">
        <v>11</v>
      </c>
      <c r="N38" s="85"/>
      <c r="O38" s="19"/>
      <c r="P38" s="19"/>
      <c r="Q38" s="19"/>
      <c r="R38" s="19"/>
    </row>
    <row r="39" ht="15.75" customHeight="1">
      <c r="A39" s="22">
        <v>21.0</v>
      </c>
      <c r="B39" s="22" t="s">
        <v>65</v>
      </c>
      <c r="C39" s="79">
        <v>34.0</v>
      </c>
      <c r="D39" s="80">
        <v>6.6</v>
      </c>
      <c r="E39" s="81">
        <v>10.0</v>
      </c>
      <c r="F39" s="82">
        <v>10.0</v>
      </c>
      <c r="G39" s="82">
        <v>10.2</v>
      </c>
      <c r="H39" s="82">
        <v>6.6</v>
      </c>
      <c r="I39" s="82">
        <v>10.0</v>
      </c>
      <c r="J39" s="82">
        <v>36.8</v>
      </c>
      <c r="K39" s="83"/>
      <c r="L39" s="84">
        <v>85.0</v>
      </c>
      <c r="M39" s="85" t="s">
        <v>6</v>
      </c>
      <c r="N39" s="85"/>
      <c r="O39" s="19"/>
      <c r="P39" s="19"/>
      <c r="Q39" s="19"/>
      <c r="R39" s="19"/>
    </row>
    <row r="40" ht="15.75" customHeight="1">
      <c r="A40" s="22">
        <v>22.0</v>
      </c>
      <c r="B40" s="22" t="s">
        <v>66</v>
      </c>
      <c r="C40" s="79">
        <v>35.0</v>
      </c>
      <c r="D40" s="80">
        <v>7.2</v>
      </c>
      <c r="E40" s="81">
        <v>11.0</v>
      </c>
      <c r="F40" s="82">
        <v>10.0</v>
      </c>
      <c r="G40" s="82">
        <v>10.5</v>
      </c>
      <c r="H40" s="82">
        <v>7.2</v>
      </c>
      <c r="I40" s="82">
        <v>11.0</v>
      </c>
      <c r="J40" s="82">
        <v>38.7</v>
      </c>
      <c r="K40" s="83"/>
      <c r="L40" s="84">
        <v>75.0</v>
      </c>
      <c r="M40" s="85" t="s">
        <v>11</v>
      </c>
      <c r="N40" s="85"/>
      <c r="O40" s="19"/>
      <c r="P40" s="19"/>
      <c r="Q40" s="19"/>
      <c r="R40" s="19"/>
    </row>
    <row r="41" ht="15.75" customHeight="1">
      <c r="A41" s="22">
        <v>23.0</v>
      </c>
      <c r="B41" s="22" t="s">
        <v>67</v>
      </c>
      <c r="C41" s="79">
        <v>36.0</v>
      </c>
      <c r="D41" s="80">
        <v>7.4</v>
      </c>
      <c r="E41" s="81">
        <v>12.0</v>
      </c>
      <c r="F41" s="82">
        <v>10.0</v>
      </c>
      <c r="G41" s="82">
        <v>10.8</v>
      </c>
      <c r="H41" s="82">
        <v>7.4</v>
      </c>
      <c r="I41" s="82">
        <v>12.0</v>
      </c>
      <c r="J41" s="82">
        <v>40.2</v>
      </c>
      <c r="K41" s="83"/>
      <c r="L41" s="84">
        <v>85.0</v>
      </c>
      <c r="M41" s="85" t="s">
        <v>6</v>
      </c>
      <c r="N41" s="85"/>
      <c r="O41" s="19"/>
      <c r="P41" s="19"/>
      <c r="Q41" s="19"/>
      <c r="R41" s="19"/>
    </row>
    <row r="42" ht="15.75" customHeight="1">
      <c r="A42" s="22">
        <v>24.0</v>
      </c>
      <c r="B42" s="22" t="s">
        <v>68</v>
      </c>
      <c r="C42" s="79">
        <v>39.0</v>
      </c>
      <c r="D42" s="80">
        <v>9.0</v>
      </c>
      <c r="E42" s="81">
        <v>12.0</v>
      </c>
      <c r="F42" s="82">
        <v>7.27</v>
      </c>
      <c r="G42" s="82">
        <v>11.7</v>
      </c>
      <c r="H42" s="82">
        <v>9.0</v>
      </c>
      <c r="I42" s="82">
        <v>12.0</v>
      </c>
      <c r="J42" s="82">
        <v>39.97</v>
      </c>
      <c r="K42" s="83"/>
      <c r="L42" s="84">
        <v>85.0</v>
      </c>
      <c r="M42" s="85" t="s">
        <v>6</v>
      </c>
      <c r="N42" s="85"/>
      <c r="O42" s="19"/>
      <c r="P42" s="19"/>
      <c r="Q42" s="19"/>
      <c r="R42" s="19"/>
    </row>
    <row r="43" ht="15.75" customHeight="1">
      <c r="A43" s="22">
        <v>25.0</v>
      </c>
      <c r="B43" s="22" t="s">
        <v>69</v>
      </c>
      <c r="C43" s="79">
        <v>40.0</v>
      </c>
      <c r="D43" s="80">
        <v>9.0</v>
      </c>
      <c r="E43" s="81">
        <v>14.0</v>
      </c>
      <c r="F43" s="82">
        <v>10.0</v>
      </c>
      <c r="G43" s="82">
        <v>12.0</v>
      </c>
      <c r="H43" s="82">
        <v>9.0</v>
      </c>
      <c r="I43" s="82">
        <v>14.0</v>
      </c>
      <c r="J43" s="82">
        <v>45.0</v>
      </c>
      <c r="K43" s="83"/>
      <c r="L43" s="84">
        <v>85.0</v>
      </c>
      <c r="M43" s="85" t="s">
        <v>6</v>
      </c>
      <c r="N43" s="85"/>
      <c r="O43" s="19"/>
      <c r="P43" s="19"/>
      <c r="Q43" s="19"/>
      <c r="R43" s="19"/>
    </row>
    <row r="44" ht="15.75" customHeight="1">
      <c r="A44" s="22">
        <v>26.0</v>
      </c>
      <c r="B44" s="22" t="s">
        <v>70</v>
      </c>
      <c r="C44" s="79">
        <v>45.0</v>
      </c>
      <c r="D44" s="80">
        <v>9.0</v>
      </c>
      <c r="E44" s="81">
        <v>14.0</v>
      </c>
      <c r="F44" s="82">
        <v>10.0</v>
      </c>
      <c r="G44" s="82">
        <v>13.5</v>
      </c>
      <c r="H44" s="82">
        <v>9.0</v>
      </c>
      <c r="I44" s="82">
        <v>14.0</v>
      </c>
      <c r="J44" s="82">
        <v>46.5</v>
      </c>
      <c r="K44" s="83"/>
      <c r="L44" s="84">
        <v>95.0</v>
      </c>
      <c r="M44" s="85" t="s">
        <v>71</v>
      </c>
      <c r="N44" s="85"/>
      <c r="O44" s="19"/>
      <c r="P44" s="19"/>
      <c r="Q44" s="19"/>
      <c r="R44" s="19"/>
    </row>
    <row r="45" ht="15.75" customHeight="1">
      <c r="A45" s="22">
        <v>27.0</v>
      </c>
      <c r="B45" s="22" t="s">
        <v>72</v>
      </c>
      <c r="C45" s="79">
        <v>43.0</v>
      </c>
      <c r="D45" s="80">
        <v>8.8</v>
      </c>
      <c r="E45" s="81">
        <v>13.0</v>
      </c>
      <c r="F45" s="82">
        <v>8.18</v>
      </c>
      <c r="G45" s="82">
        <v>12.9</v>
      </c>
      <c r="H45" s="82">
        <v>8.8</v>
      </c>
      <c r="I45" s="82">
        <v>13.0</v>
      </c>
      <c r="J45" s="82">
        <v>42.88</v>
      </c>
      <c r="K45" s="83"/>
      <c r="L45" s="84">
        <v>65.0</v>
      </c>
      <c r="M45" s="85" t="s">
        <v>12</v>
      </c>
      <c r="N45" s="85"/>
      <c r="O45" s="19"/>
      <c r="P45" s="19"/>
      <c r="Q45" s="19"/>
      <c r="R45" s="19"/>
    </row>
    <row r="46" ht="15.75" customHeight="1">
      <c r="A46" s="22">
        <v>28.0</v>
      </c>
      <c r="B46" s="22" t="s">
        <v>73</v>
      </c>
      <c r="C46" s="94"/>
      <c r="D46" s="80">
        <v>7.6</v>
      </c>
      <c r="E46" s="81">
        <v>11.0</v>
      </c>
      <c r="F46" s="82">
        <v>8.18</v>
      </c>
      <c r="G46" s="82">
        <v>0.0</v>
      </c>
      <c r="H46" s="82">
        <v>7.6</v>
      </c>
      <c r="I46" s="82">
        <v>11.0</v>
      </c>
      <c r="J46" s="82">
        <v>26.78</v>
      </c>
      <c r="K46" s="83"/>
      <c r="L46" s="84">
        <v>75.0</v>
      </c>
      <c r="M46" s="85" t="s">
        <v>11</v>
      </c>
      <c r="N46" s="85"/>
      <c r="O46" s="19"/>
      <c r="P46" s="19"/>
      <c r="Q46" s="19"/>
      <c r="R46" s="19"/>
    </row>
    <row r="47" ht="15.75" customHeight="1">
      <c r="A47" s="22">
        <v>29.0</v>
      </c>
      <c r="B47" s="22" t="s">
        <v>74</v>
      </c>
      <c r="C47" s="79">
        <v>42.0</v>
      </c>
      <c r="D47" s="80">
        <v>8.6</v>
      </c>
      <c r="E47" s="81">
        <v>13.0</v>
      </c>
      <c r="F47" s="82">
        <v>8.18</v>
      </c>
      <c r="G47" s="82">
        <v>12.6</v>
      </c>
      <c r="H47" s="82">
        <v>8.6</v>
      </c>
      <c r="I47" s="82">
        <v>13.0</v>
      </c>
      <c r="J47" s="82">
        <v>42.38</v>
      </c>
      <c r="K47" s="83"/>
      <c r="L47" s="84">
        <v>65.0</v>
      </c>
      <c r="M47" s="85" t="s">
        <v>12</v>
      </c>
      <c r="N47" s="85"/>
      <c r="O47" s="19"/>
      <c r="P47" s="19"/>
      <c r="Q47" s="19"/>
      <c r="R47" s="19"/>
    </row>
    <row r="48" ht="15.75" customHeight="1">
      <c r="A48" s="22">
        <v>30.0</v>
      </c>
      <c r="B48" s="22" t="s">
        <v>75</v>
      </c>
      <c r="C48" s="79">
        <v>46.0</v>
      </c>
      <c r="D48" s="80">
        <v>9.2</v>
      </c>
      <c r="E48" s="81">
        <v>14.0</v>
      </c>
      <c r="F48" s="82">
        <v>10.0</v>
      </c>
      <c r="G48" s="82">
        <v>13.8</v>
      </c>
      <c r="H48" s="82">
        <v>9.2</v>
      </c>
      <c r="I48" s="82">
        <v>14.0</v>
      </c>
      <c r="J48" s="82">
        <v>47.0</v>
      </c>
      <c r="K48" s="83"/>
      <c r="L48" s="84">
        <v>0.0</v>
      </c>
      <c r="M48" s="96"/>
      <c r="N48" s="85"/>
      <c r="O48" s="19"/>
      <c r="P48" s="19"/>
      <c r="Q48" s="19"/>
      <c r="R48" s="19"/>
    </row>
    <row r="49" ht="15.75" customHeight="1">
      <c r="A49" s="22">
        <v>31.0</v>
      </c>
      <c r="B49" s="22" t="s">
        <v>76</v>
      </c>
      <c r="C49" s="79">
        <v>42.0</v>
      </c>
      <c r="D49" s="80">
        <v>0.0</v>
      </c>
      <c r="E49" s="81">
        <v>12.0</v>
      </c>
      <c r="F49" s="82">
        <v>10.0</v>
      </c>
      <c r="G49" s="82">
        <v>12.6</v>
      </c>
      <c r="H49" s="82">
        <v>0.0</v>
      </c>
      <c r="I49" s="82">
        <v>12.0</v>
      </c>
      <c r="J49" s="82">
        <v>34.6</v>
      </c>
      <c r="K49" s="83"/>
      <c r="L49" s="84">
        <v>75.0</v>
      </c>
      <c r="M49" s="85" t="s">
        <v>11</v>
      </c>
      <c r="N49" s="85"/>
      <c r="O49" s="19"/>
      <c r="P49" s="19"/>
      <c r="Q49" s="19"/>
      <c r="R49" s="19"/>
    </row>
    <row r="50" ht="15.75" customHeight="1">
      <c r="A50" s="22">
        <v>32.0</v>
      </c>
      <c r="B50" s="22" t="s">
        <v>77</v>
      </c>
      <c r="C50" s="79">
        <v>42.0</v>
      </c>
      <c r="D50" s="87">
        <v>8.4</v>
      </c>
      <c r="E50" s="88">
        <v>12.0</v>
      </c>
      <c r="F50" s="82">
        <v>10.0</v>
      </c>
      <c r="G50" s="82">
        <v>12.6</v>
      </c>
      <c r="H50" s="82">
        <v>8.4</v>
      </c>
      <c r="I50" s="82">
        <v>12.0</v>
      </c>
      <c r="J50" s="82">
        <v>43.0</v>
      </c>
      <c r="K50" s="83"/>
      <c r="L50" s="84">
        <v>85.0</v>
      </c>
      <c r="M50" s="85" t="s">
        <v>6</v>
      </c>
      <c r="N50" s="85"/>
      <c r="O50" s="19"/>
      <c r="P50" s="19"/>
      <c r="Q50" s="19"/>
      <c r="R50" s="19"/>
    </row>
    <row r="51" ht="15.75" customHeight="1">
      <c r="A51" s="22">
        <v>33.0</v>
      </c>
      <c r="B51" s="22" t="s">
        <v>78</v>
      </c>
      <c r="C51" s="79">
        <v>33.0</v>
      </c>
      <c r="D51" s="80">
        <v>6.6</v>
      </c>
      <c r="E51" s="81">
        <v>10.0</v>
      </c>
      <c r="F51" s="82">
        <v>8.18</v>
      </c>
      <c r="G51" s="82">
        <v>9.9</v>
      </c>
      <c r="H51" s="82">
        <v>6.6</v>
      </c>
      <c r="I51" s="82">
        <v>10.0</v>
      </c>
      <c r="J51" s="82">
        <v>34.68</v>
      </c>
      <c r="K51" s="83"/>
      <c r="L51" s="84">
        <v>85.0</v>
      </c>
      <c r="M51" s="85" t="s">
        <v>6</v>
      </c>
      <c r="N51" s="85"/>
      <c r="O51" s="19"/>
      <c r="P51" s="19"/>
      <c r="Q51" s="19"/>
      <c r="R51" s="19"/>
    </row>
    <row r="52" ht="15.75" customHeight="1">
      <c r="A52" s="22">
        <v>34.0</v>
      </c>
      <c r="B52" s="22" t="s">
        <v>79</v>
      </c>
      <c r="C52" s="79">
        <v>42.0</v>
      </c>
      <c r="D52" s="80">
        <v>0.0</v>
      </c>
      <c r="E52" s="81">
        <v>12.0</v>
      </c>
      <c r="F52" s="82">
        <v>10.0</v>
      </c>
      <c r="G52" s="82">
        <v>12.6</v>
      </c>
      <c r="H52" s="82">
        <v>0.0</v>
      </c>
      <c r="I52" s="82">
        <v>12.0</v>
      </c>
      <c r="J52" s="82">
        <v>34.6</v>
      </c>
      <c r="K52" s="83"/>
      <c r="L52" s="84">
        <v>85.0</v>
      </c>
      <c r="M52" s="85" t="s">
        <v>6</v>
      </c>
      <c r="N52" s="85"/>
      <c r="O52" s="19"/>
      <c r="P52" s="19"/>
      <c r="Q52" s="19"/>
      <c r="R52" s="19"/>
    </row>
    <row r="53" ht="15.75" customHeight="1">
      <c r="A53" s="22">
        <v>35.0</v>
      </c>
      <c r="B53" s="22" t="s">
        <v>80</v>
      </c>
      <c r="C53" s="79">
        <v>46.0</v>
      </c>
      <c r="D53" s="80">
        <v>9.4</v>
      </c>
      <c r="E53" s="81">
        <v>14.0</v>
      </c>
      <c r="F53" s="82">
        <v>10.0</v>
      </c>
      <c r="G53" s="82">
        <v>13.8</v>
      </c>
      <c r="H53" s="82">
        <v>9.4</v>
      </c>
      <c r="I53" s="82">
        <v>14.0</v>
      </c>
      <c r="J53" s="82">
        <v>47.2</v>
      </c>
      <c r="K53" s="83"/>
      <c r="L53" s="84">
        <v>65.0</v>
      </c>
      <c r="M53" s="85" t="s">
        <v>12</v>
      </c>
      <c r="N53" s="85"/>
      <c r="O53" s="19"/>
      <c r="P53" s="19"/>
      <c r="Q53" s="19"/>
      <c r="R53" s="19"/>
    </row>
    <row r="54" ht="15.75" customHeight="1">
      <c r="A54" s="22">
        <v>36.0</v>
      </c>
      <c r="B54" s="22" t="s">
        <v>81</v>
      </c>
      <c r="C54" s="79">
        <v>45.0</v>
      </c>
      <c r="D54" s="80">
        <v>0.0</v>
      </c>
      <c r="E54" s="81">
        <v>14.0</v>
      </c>
      <c r="F54" s="82">
        <v>10.0</v>
      </c>
      <c r="G54" s="82">
        <v>13.5</v>
      </c>
      <c r="H54" s="82">
        <v>0.0</v>
      </c>
      <c r="I54" s="82">
        <v>14.0</v>
      </c>
      <c r="J54" s="82">
        <v>37.5</v>
      </c>
      <c r="K54" s="83"/>
      <c r="L54" s="84">
        <v>85.0</v>
      </c>
      <c r="M54" s="85" t="s">
        <v>6</v>
      </c>
      <c r="N54" s="85"/>
      <c r="O54" s="19"/>
      <c r="P54" s="19"/>
      <c r="Q54" s="19"/>
      <c r="R54" s="19"/>
    </row>
    <row r="55" ht="15.75" customHeight="1">
      <c r="A55" s="22">
        <v>37.0</v>
      </c>
      <c r="B55" s="22" t="s">
        <v>82</v>
      </c>
      <c r="C55" s="79">
        <v>40.0</v>
      </c>
      <c r="D55" s="80">
        <v>0.0</v>
      </c>
      <c r="E55" s="81">
        <v>11.0</v>
      </c>
      <c r="F55" s="82">
        <v>10.0</v>
      </c>
      <c r="G55" s="82">
        <v>12.0</v>
      </c>
      <c r="H55" s="82">
        <v>0.0</v>
      </c>
      <c r="I55" s="82">
        <v>11.0</v>
      </c>
      <c r="J55" s="82">
        <v>33.0</v>
      </c>
      <c r="K55" s="83"/>
      <c r="L55" s="84">
        <v>65.0</v>
      </c>
      <c r="M55" s="85" t="s">
        <v>12</v>
      </c>
      <c r="N55" s="85"/>
      <c r="O55" s="19"/>
      <c r="P55" s="19"/>
      <c r="Q55" s="19"/>
      <c r="R55" s="19"/>
    </row>
    <row r="56" ht="15.75" customHeight="1">
      <c r="A56" s="22">
        <v>38.0</v>
      </c>
      <c r="B56" s="22" t="s">
        <v>83</v>
      </c>
      <c r="C56" s="79">
        <v>44.0</v>
      </c>
      <c r="D56" s="87">
        <v>8.2</v>
      </c>
      <c r="E56" s="88">
        <v>13.0</v>
      </c>
      <c r="F56" s="82">
        <v>10.0</v>
      </c>
      <c r="G56" s="82">
        <v>13.2</v>
      </c>
      <c r="H56" s="82">
        <v>8.2</v>
      </c>
      <c r="I56" s="82">
        <v>13.0</v>
      </c>
      <c r="J56" s="82">
        <v>44.4</v>
      </c>
      <c r="K56" s="83"/>
      <c r="L56" s="84">
        <v>0.0</v>
      </c>
      <c r="M56" s="96"/>
      <c r="N56" s="85"/>
      <c r="O56" s="19"/>
      <c r="P56" s="19"/>
      <c r="Q56" s="19"/>
      <c r="R56" s="19"/>
    </row>
    <row r="57" ht="15.75" customHeight="1">
      <c r="A57" s="22">
        <v>39.0</v>
      </c>
      <c r="B57" s="22" t="s">
        <v>84</v>
      </c>
      <c r="C57" s="79">
        <v>32.0</v>
      </c>
      <c r="D57" s="80">
        <v>6.4</v>
      </c>
      <c r="E57" s="88">
        <v>8.0</v>
      </c>
      <c r="F57" s="82">
        <v>8.18</v>
      </c>
      <c r="G57" s="82">
        <v>9.6</v>
      </c>
      <c r="H57" s="82">
        <v>6.4</v>
      </c>
      <c r="I57" s="82">
        <v>8.0</v>
      </c>
      <c r="J57" s="82">
        <v>32.18</v>
      </c>
      <c r="K57" s="83"/>
      <c r="L57" s="84">
        <v>75.0</v>
      </c>
      <c r="M57" s="85" t="s">
        <v>11</v>
      </c>
      <c r="N57" s="85"/>
      <c r="O57" s="19"/>
      <c r="P57" s="19"/>
      <c r="Q57" s="19"/>
      <c r="R57" s="19"/>
    </row>
    <row r="58" ht="15.75" customHeight="1">
      <c r="A58" s="22">
        <v>40.0</v>
      </c>
      <c r="B58" s="22" t="s">
        <v>85</v>
      </c>
      <c r="C58" s="94"/>
      <c r="D58" s="80">
        <v>0.0</v>
      </c>
      <c r="E58" s="88">
        <v>8.0</v>
      </c>
      <c r="F58" s="82">
        <v>10.0</v>
      </c>
      <c r="G58" s="82">
        <v>0.0</v>
      </c>
      <c r="H58" s="82">
        <v>0.0</v>
      </c>
      <c r="I58" s="82">
        <v>8.0</v>
      </c>
      <c r="J58" s="82">
        <v>18.0</v>
      </c>
      <c r="K58" s="83"/>
      <c r="L58" s="84">
        <v>75.0</v>
      </c>
      <c r="M58" s="85" t="s">
        <v>11</v>
      </c>
      <c r="N58" s="85"/>
      <c r="O58" s="19"/>
      <c r="P58" s="19"/>
      <c r="Q58" s="19"/>
      <c r="R58" s="19"/>
    </row>
    <row r="59" ht="15.75" customHeight="1">
      <c r="A59" s="22">
        <v>41.0</v>
      </c>
      <c r="B59" s="22" t="s">
        <v>86</v>
      </c>
      <c r="C59" s="79">
        <v>43.0</v>
      </c>
      <c r="D59" s="80">
        <v>8.4</v>
      </c>
      <c r="E59" s="88">
        <v>13.0</v>
      </c>
      <c r="F59" s="82">
        <v>10.0</v>
      </c>
      <c r="G59" s="82">
        <v>12.9</v>
      </c>
      <c r="H59" s="82">
        <v>8.4</v>
      </c>
      <c r="I59" s="82">
        <v>13.0</v>
      </c>
      <c r="J59" s="82">
        <v>44.3</v>
      </c>
      <c r="K59" s="83"/>
      <c r="L59" s="84">
        <v>65.0</v>
      </c>
      <c r="M59" s="85" t="s">
        <v>12</v>
      </c>
      <c r="N59" s="85"/>
      <c r="O59" s="19"/>
      <c r="P59" s="19"/>
      <c r="Q59" s="19"/>
      <c r="R59" s="19"/>
    </row>
    <row r="60" ht="15.75" customHeight="1">
      <c r="A60" s="22">
        <v>42.0</v>
      </c>
      <c r="B60" s="22" t="s">
        <v>87</v>
      </c>
      <c r="C60" s="79">
        <v>37.0</v>
      </c>
      <c r="D60" s="80">
        <v>7.0</v>
      </c>
      <c r="E60" s="88">
        <v>12.0</v>
      </c>
      <c r="F60" s="82">
        <v>8.18</v>
      </c>
      <c r="G60" s="82">
        <v>11.1</v>
      </c>
      <c r="H60" s="82">
        <v>7.0</v>
      </c>
      <c r="I60" s="82">
        <v>12.0</v>
      </c>
      <c r="J60" s="82">
        <v>38.28</v>
      </c>
      <c r="K60" s="83"/>
      <c r="L60" s="84">
        <v>75.0</v>
      </c>
      <c r="M60" s="85" t="s">
        <v>11</v>
      </c>
      <c r="N60" s="85"/>
      <c r="O60" s="19"/>
      <c r="P60" s="19"/>
      <c r="Q60" s="19"/>
      <c r="R60" s="19"/>
    </row>
    <row r="61" ht="15.75" customHeight="1">
      <c r="A61" s="22">
        <v>43.0</v>
      </c>
      <c r="B61" s="22" t="s">
        <v>88</v>
      </c>
      <c r="C61" s="79">
        <v>40.0</v>
      </c>
      <c r="D61" s="80">
        <v>8.8</v>
      </c>
      <c r="E61" s="88">
        <v>13.0</v>
      </c>
      <c r="F61" s="82">
        <v>8.18</v>
      </c>
      <c r="G61" s="82">
        <v>12.0</v>
      </c>
      <c r="H61" s="82">
        <v>8.8</v>
      </c>
      <c r="I61" s="82">
        <v>13.0</v>
      </c>
      <c r="J61" s="82">
        <v>41.98</v>
      </c>
      <c r="K61" s="83"/>
      <c r="L61" s="84">
        <v>85.0</v>
      </c>
      <c r="M61" s="85" t="s">
        <v>6</v>
      </c>
      <c r="N61" s="85"/>
      <c r="O61" s="19"/>
      <c r="P61" s="19"/>
      <c r="Q61" s="19"/>
      <c r="R61" s="19"/>
    </row>
    <row r="62" ht="15.75" customHeight="1">
      <c r="A62" s="22">
        <v>44.0</v>
      </c>
      <c r="B62" s="22" t="s">
        <v>89</v>
      </c>
      <c r="C62" s="79">
        <v>38.0</v>
      </c>
      <c r="D62" s="80">
        <v>8.2</v>
      </c>
      <c r="E62" s="88">
        <v>12.0</v>
      </c>
      <c r="F62" s="82">
        <v>10.0</v>
      </c>
      <c r="G62" s="82">
        <v>11.4</v>
      </c>
      <c r="H62" s="82">
        <v>8.2</v>
      </c>
      <c r="I62" s="82">
        <v>12.0</v>
      </c>
      <c r="J62" s="82">
        <v>41.6</v>
      </c>
      <c r="K62" s="83"/>
      <c r="L62" s="84">
        <v>85.0</v>
      </c>
      <c r="M62" s="85" t="s">
        <v>6</v>
      </c>
      <c r="N62" s="85"/>
      <c r="O62" s="19"/>
      <c r="P62" s="19"/>
      <c r="Q62" s="19"/>
      <c r="R62" s="19"/>
    </row>
    <row r="63" ht="15.75" customHeight="1">
      <c r="A63" s="22">
        <v>45.0</v>
      </c>
      <c r="B63" s="22" t="s">
        <v>90</v>
      </c>
      <c r="C63" s="79">
        <v>44.0</v>
      </c>
      <c r="D63" s="80">
        <v>0.0</v>
      </c>
      <c r="E63" s="88">
        <v>13.0</v>
      </c>
      <c r="F63" s="82">
        <v>10.0</v>
      </c>
      <c r="G63" s="82">
        <v>13.2</v>
      </c>
      <c r="H63" s="82">
        <v>0.0</v>
      </c>
      <c r="I63" s="82">
        <v>13.0</v>
      </c>
      <c r="J63" s="82">
        <v>36.2</v>
      </c>
      <c r="K63" s="83"/>
      <c r="L63" s="84">
        <v>75.0</v>
      </c>
      <c r="M63" s="85" t="s">
        <v>11</v>
      </c>
      <c r="N63" s="85"/>
      <c r="O63" s="19"/>
      <c r="P63" s="19"/>
      <c r="Q63" s="19"/>
      <c r="R63" s="19"/>
    </row>
    <row r="64" ht="15.75" customHeight="1">
      <c r="A64" s="22">
        <v>46.0</v>
      </c>
      <c r="B64" s="22" t="s">
        <v>91</v>
      </c>
      <c r="C64" s="79">
        <v>38.0</v>
      </c>
      <c r="D64" s="80">
        <v>9.0</v>
      </c>
      <c r="E64" s="88">
        <v>12.0</v>
      </c>
      <c r="F64" s="82">
        <v>8.18</v>
      </c>
      <c r="G64" s="82">
        <v>11.4</v>
      </c>
      <c r="H64" s="82">
        <v>9.0</v>
      </c>
      <c r="I64" s="82">
        <v>12.0</v>
      </c>
      <c r="J64" s="82">
        <v>40.58</v>
      </c>
      <c r="K64" s="83"/>
      <c r="L64" s="84">
        <v>85.0</v>
      </c>
      <c r="M64" s="85" t="s">
        <v>6</v>
      </c>
      <c r="N64" s="85"/>
      <c r="O64" s="19"/>
      <c r="P64" s="19"/>
      <c r="Q64" s="19"/>
      <c r="R64" s="19"/>
    </row>
    <row r="65" ht="15.75" customHeight="1">
      <c r="A65" s="22">
        <v>47.0</v>
      </c>
      <c r="B65" s="22" t="s">
        <v>92</v>
      </c>
      <c r="C65" s="97">
        <v>36.0</v>
      </c>
      <c r="D65" s="87">
        <v>7.4</v>
      </c>
      <c r="E65" s="88">
        <v>11.0</v>
      </c>
      <c r="F65" s="82">
        <v>10.0</v>
      </c>
      <c r="G65" s="82">
        <v>10.8</v>
      </c>
      <c r="H65" s="82">
        <v>7.4</v>
      </c>
      <c r="I65" s="82">
        <v>11.0</v>
      </c>
      <c r="J65" s="82">
        <v>39.2</v>
      </c>
      <c r="K65" s="83"/>
      <c r="L65" s="84">
        <v>75.0</v>
      </c>
      <c r="M65" s="85" t="s">
        <v>11</v>
      </c>
      <c r="N65" s="85"/>
      <c r="O65" s="19"/>
      <c r="P65" s="19"/>
      <c r="Q65" s="19"/>
      <c r="R65" s="19"/>
    </row>
    <row r="66" ht="15.75" customHeight="1">
      <c r="A66" s="22">
        <v>48.0</v>
      </c>
      <c r="B66" s="22" t="s">
        <v>93</v>
      </c>
      <c r="C66" s="79">
        <v>33.0</v>
      </c>
      <c r="D66" s="80">
        <v>6.4</v>
      </c>
      <c r="E66" s="81">
        <v>9.0</v>
      </c>
      <c r="F66" s="82">
        <v>8.18</v>
      </c>
      <c r="G66" s="82">
        <v>9.9</v>
      </c>
      <c r="H66" s="82">
        <v>6.4</v>
      </c>
      <c r="I66" s="82">
        <v>9.0</v>
      </c>
      <c r="J66" s="82">
        <v>33.48</v>
      </c>
      <c r="K66" s="83"/>
      <c r="L66" s="84">
        <v>75.0</v>
      </c>
      <c r="M66" s="85" t="s">
        <v>11</v>
      </c>
      <c r="N66" s="19"/>
      <c r="O66" s="19"/>
      <c r="P66" s="19"/>
      <c r="Q66" s="19"/>
      <c r="R66" s="19"/>
    </row>
    <row r="67" ht="15.75" customHeight="1">
      <c r="A67" s="22">
        <v>49.0</v>
      </c>
      <c r="B67" s="22" t="s">
        <v>94</v>
      </c>
      <c r="C67" s="79">
        <v>35.0</v>
      </c>
      <c r="D67" s="80">
        <v>0.0</v>
      </c>
      <c r="E67" s="81">
        <v>11.0</v>
      </c>
      <c r="F67" s="82">
        <v>10.0</v>
      </c>
      <c r="G67" s="82">
        <v>10.5</v>
      </c>
      <c r="H67" s="82">
        <v>0.0</v>
      </c>
      <c r="I67" s="82">
        <v>11.0</v>
      </c>
      <c r="J67" s="82">
        <v>31.5</v>
      </c>
      <c r="K67" s="83"/>
      <c r="L67" s="84">
        <v>75.0</v>
      </c>
      <c r="M67" s="85" t="s">
        <v>11</v>
      </c>
      <c r="N67" s="19"/>
      <c r="O67" s="19"/>
      <c r="P67" s="19"/>
      <c r="Q67" s="19"/>
      <c r="R67" s="19"/>
    </row>
    <row r="68" ht="15.75" customHeight="1">
      <c r="A68" s="22">
        <v>50.0</v>
      </c>
      <c r="B68" s="22" t="s">
        <v>95</v>
      </c>
      <c r="C68" s="79">
        <v>41.0</v>
      </c>
      <c r="D68" s="80">
        <v>7.2</v>
      </c>
      <c r="E68" s="81">
        <v>12.0</v>
      </c>
      <c r="F68" s="82">
        <v>10.0</v>
      </c>
      <c r="G68" s="82">
        <v>12.3</v>
      </c>
      <c r="H68" s="82">
        <v>7.2</v>
      </c>
      <c r="I68" s="82">
        <v>12.0</v>
      </c>
      <c r="J68" s="82">
        <v>41.5</v>
      </c>
      <c r="K68" s="83"/>
      <c r="L68" s="84">
        <v>65.0</v>
      </c>
      <c r="M68" s="85" t="s">
        <v>12</v>
      </c>
      <c r="N68" s="19"/>
      <c r="O68" s="19"/>
      <c r="P68" s="19"/>
      <c r="Q68" s="19"/>
      <c r="R68" s="19"/>
    </row>
    <row r="69" ht="15.75" customHeight="1">
      <c r="A69" s="22">
        <v>51.0</v>
      </c>
      <c r="B69" s="22" t="s">
        <v>96</v>
      </c>
      <c r="C69" s="79">
        <v>45.0</v>
      </c>
      <c r="D69" s="80">
        <v>9.2</v>
      </c>
      <c r="E69" s="88">
        <v>13.0</v>
      </c>
      <c r="F69" s="82">
        <v>10.0</v>
      </c>
      <c r="G69" s="82">
        <v>13.5</v>
      </c>
      <c r="H69" s="82">
        <v>9.2</v>
      </c>
      <c r="I69" s="82">
        <v>13.0</v>
      </c>
      <c r="J69" s="82">
        <v>45.7</v>
      </c>
      <c r="K69" s="83"/>
      <c r="L69" s="84">
        <v>75.0</v>
      </c>
      <c r="M69" s="85" t="s">
        <v>11</v>
      </c>
      <c r="N69" s="19"/>
      <c r="O69" s="19"/>
      <c r="P69" s="19"/>
      <c r="Q69" s="19"/>
      <c r="R69" s="19"/>
    </row>
    <row r="70" ht="15.75" customHeight="1">
      <c r="A70" s="22">
        <v>52.0</v>
      </c>
      <c r="B70" s="22" t="s">
        <v>97</v>
      </c>
      <c r="C70" s="79">
        <v>43.0</v>
      </c>
      <c r="D70" s="80">
        <v>7.8</v>
      </c>
      <c r="E70" s="81">
        <v>12.0</v>
      </c>
      <c r="F70" s="82">
        <v>10.0</v>
      </c>
      <c r="G70" s="82">
        <v>12.9</v>
      </c>
      <c r="H70" s="82">
        <v>7.8</v>
      </c>
      <c r="I70" s="82">
        <v>12.0</v>
      </c>
      <c r="J70" s="82">
        <v>42.7</v>
      </c>
      <c r="K70" s="83"/>
      <c r="L70" s="84">
        <v>75.0</v>
      </c>
      <c r="M70" s="85" t="s">
        <v>11</v>
      </c>
      <c r="N70" s="19"/>
      <c r="O70" s="19"/>
      <c r="P70" s="19"/>
      <c r="Q70" s="19"/>
      <c r="R70" s="19"/>
    </row>
    <row r="71" ht="15.75" customHeight="1">
      <c r="A71" s="22">
        <v>53.0</v>
      </c>
      <c r="B71" s="22" t="s">
        <v>98</v>
      </c>
      <c r="C71" s="79">
        <v>35.0</v>
      </c>
      <c r="D71" s="80">
        <v>7.4</v>
      </c>
      <c r="E71" s="81">
        <v>11.0</v>
      </c>
      <c r="F71" s="82">
        <v>10.0</v>
      </c>
      <c r="G71" s="82">
        <v>10.5</v>
      </c>
      <c r="H71" s="82">
        <v>7.4</v>
      </c>
      <c r="I71" s="82">
        <v>11.0</v>
      </c>
      <c r="J71" s="82">
        <v>38.9</v>
      </c>
      <c r="K71" s="83"/>
      <c r="L71" s="84">
        <v>85.0</v>
      </c>
      <c r="M71" s="85" t="s">
        <v>6</v>
      </c>
      <c r="N71" s="19"/>
      <c r="O71" s="19"/>
      <c r="P71" s="19"/>
      <c r="Q71" s="19"/>
      <c r="R71" s="19"/>
    </row>
    <row r="72" ht="15.75" customHeight="1">
      <c r="A72" s="22">
        <v>54.0</v>
      </c>
      <c r="B72" s="22" t="s">
        <v>99</v>
      </c>
      <c r="C72" s="79">
        <v>38.0</v>
      </c>
      <c r="D72" s="80">
        <v>7.2</v>
      </c>
      <c r="E72" s="81">
        <v>11.0</v>
      </c>
      <c r="F72" s="82">
        <v>10.0</v>
      </c>
      <c r="G72" s="82">
        <v>11.4</v>
      </c>
      <c r="H72" s="82">
        <v>7.2</v>
      </c>
      <c r="I72" s="82">
        <v>11.0</v>
      </c>
      <c r="J72" s="82">
        <v>39.6</v>
      </c>
      <c r="K72" s="83"/>
      <c r="L72" s="84">
        <v>85.0</v>
      </c>
      <c r="M72" s="85" t="s">
        <v>6</v>
      </c>
      <c r="N72" s="19"/>
      <c r="O72" s="19"/>
      <c r="P72" s="19"/>
      <c r="Q72" s="19"/>
      <c r="R72" s="19"/>
    </row>
    <row r="73" ht="15.75" customHeight="1">
      <c r="A73" s="22">
        <v>55.0</v>
      </c>
      <c r="B73" s="22" t="s">
        <v>100</v>
      </c>
      <c r="C73" s="79">
        <v>45.0</v>
      </c>
      <c r="D73" s="80">
        <v>9.2</v>
      </c>
      <c r="E73" s="81">
        <v>14.0</v>
      </c>
      <c r="F73" s="82">
        <v>10.0</v>
      </c>
      <c r="G73" s="82">
        <v>13.5</v>
      </c>
      <c r="H73" s="82">
        <v>9.2</v>
      </c>
      <c r="I73" s="82">
        <v>14.0</v>
      </c>
      <c r="J73" s="82">
        <v>46.7</v>
      </c>
      <c r="K73" s="83"/>
      <c r="L73" s="84">
        <v>85.0</v>
      </c>
      <c r="M73" s="85" t="s">
        <v>6</v>
      </c>
      <c r="N73" s="19"/>
      <c r="O73" s="19"/>
      <c r="P73" s="19"/>
      <c r="Q73" s="19"/>
      <c r="R73" s="19"/>
    </row>
    <row r="74" ht="15.75" customHeight="1">
      <c r="A74" s="22">
        <v>56.0</v>
      </c>
      <c r="B74" s="22" t="s">
        <v>101</v>
      </c>
      <c r="C74" s="79">
        <v>40.0</v>
      </c>
      <c r="D74" s="80">
        <v>8.0</v>
      </c>
      <c r="E74" s="81">
        <v>13.0</v>
      </c>
      <c r="F74" s="82">
        <v>10.0</v>
      </c>
      <c r="G74" s="82">
        <v>12.0</v>
      </c>
      <c r="H74" s="82">
        <v>8.0</v>
      </c>
      <c r="I74" s="82">
        <v>13.0</v>
      </c>
      <c r="J74" s="82">
        <v>43.0</v>
      </c>
      <c r="K74" s="83"/>
      <c r="L74" s="84">
        <v>95.0</v>
      </c>
      <c r="M74" s="85" t="s">
        <v>71</v>
      </c>
      <c r="N74" s="19"/>
      <c r="O74" s="19"/>
      <c r="P74" s="19"/>
      <c r="Q74" s="19"/>
      <c r="R74" s="19"/>
    </row>
    <row r="75" ht="15.75" customHeight="1">
      <c r="A75" s="22">
        <v>57.0</v>
      </c>
      <c r="B75" s="22" t="s">
        <v>102</v>
      </c>
      <c r="C75" s="79">
        <v>42.0</v>
      </c>
      <c r="D75" s="80">
        <v>0.0</v>
      </c>
      <c r="E75" s="81">
        <v>12.0</v>
      </c>
      <c r="F75" s="82">
        <v>8.18</v>
      </c>
      <c r="G75" s="82">
        <v>12.6</v>
      </c>
      <c r="H75" s="82">
        <v>0.0</v>
      </c>
      <c r="I75" s="82">
        <v>12.0</v>
      </c>
      <c r="J75" s="82">
        <v>32.78</v>
      </c>
      <c r="K75" s="83"/>
      <c r="L75" s="84">
        <v>65.0</v>
      </c>
      <c r="M75" s="85" t="s">
        <v>12</v>
      </c>
      <c r="N75" s="19"/>
      <c r="O75" s="19"/>
      <c r="P75" s="19"/>
      <c r="Q75" s="19"/>
      <c r="R75" s="19"/>
    </row>
    <row r="76" ht="15.75" customHeight="1">
      <c r="A76" s="22">
        <v>58.0</v>
      </c>
      <c r="B76" s="22" t="s">
        <v>103</v>
      </c>
      <c r="C76" s="79">
        <v>39.0</v>
      </c>
      <c r="D76" s="80">
        <v>0.0</v>
      </c>
      <c r="E76" s="81">
        <v>10.0</v>
      </c>
      <c r="F76" s="82">
        <v>8.18</v>
      </c>
      <c r="G76" s="82">
        <v>11.7</v>
      </c>
      <c r="H76" s="82">
        <v>0.0</v>
      </c>
      <c r="I76" s="82">
        <v>10.0</v>
      </c>
      <c r="J76" s="82">
        <v>29.88</v>
      </c>
      <c r="K76" s="83"/>
      <c r="L76" s="84">
        <v>75.0</v>
      </c>
      <c r="M76" s="85" t="s">
        <v>11</v>
      </c>
      <c r="N76" s="19"/>
      <c r="O76" s="19"/>
      <c r="P76" s="19"/>
      <c r="Q76" s="19"/>
      <c r="R76" s="19"/>
    </row>
    <row r="77" ht="15.75" customHeight="1">
      <c r="A77" s="22"/>
      <c r="B77" s="22"/>
      <c r="C77" s="98"/>
      <c r="D77" s="83"/>
      <c r="E77" s="83"/>
      <c r="F77" s="83"/>
      <c r="G77" s="83"/>
      <c r="H77" s="83"/>
      <c r="I77" s="83"/>
      <c r="J77" s="83"/>
      <c r="K77" s="83"/>
      <c r="L77" s="99"/>
      <c r="M77" s="19"/>
      <c r="N77" s="19"/>
      <c r="O77" s="19"/>
      <c r="P77" s="19"/>
      <c r="Q77" s="19"/>
      <c r="R77" s="19"/>
    </row>
    <row r="78" ht="15.75" customHeight="1">
      <c r="A78" s="22"/>
      <c r="B78" s="22"/>
      <c r="C78" s="98"/>
      <c r="D78" s="83"/>
      <c r="E78" s="83"/>
      <c r="F78" s="83"/>
      <c r="G78" s="83"/>
      <c r="H78" s="83"/>
      <c r="I78" s="83"/>
      <c r="J78" s="83"/>
      <c r="K78" s="83"/>
      <c r="L78" s="99"/>
      <c r="M78" s="19"/>
      <c r="N78" s="19"/>
      <c r="O78" s="19"/>
      <c r="P78" s="19"/>
      <c r="Q78" s="19"/>
      <c r="R78" s="19"/>
    </row>
    <row r="79" ht="15.75" customHeight="1">
      <c r="A79" s="22"/>
      <c r="B79" s="22"/>
      <c r="C79" s="98"/>
      <c r="D79" s="83"/>
      <c r="E79" s="83"/>
      <c r="F79" s="83"/>
      <c r="G79" s="83"/>
      <c r="H79" s="83"/>
      <c r="I79" s="83"/>
      <c r="J79" s="83"/>
      <c r="K79" s="83"/>
      <c r="L79" s="99"/>
      <c r="M79" s="19"/>
      <c r="N79" s="19"/>
      <c r="O79" s="19"/>
      <c r="P79" s="19"/>
      <c r="Q79" s="19"/>
      <c r="R79" s="19"/>
    </row>
    <row r="80" ht="15.75" customHeight="1">
      <c r="A80" s="22"/>
      <c r="B80" s="22"/>
      <c r="C80" s="98"/>
      <c r="D80" s="83"/>
      <c r="E80" s="83"/>
      <c r="F80" s="83"/>
      <c r="G80" s="83"/>
      <c r="H80" s="83"/>
      <c r="I80" s="83"/>
      <c r="J80" s="83"/>
      <c r="K80" s="83"/>
      <c r="L80" s="99"/>
      <c r="M80" s="19"/>
      <c r="N80" s="19"/>
      <c r="O80" s="19"/>
      <c r="P80" s="19"/>
      <c r="Q80" s="19"/>
      <c r="R80" s="19"/>
    </row>
    <row r="81" ht="15.75" customHeight="1">
      <c r="A81" s="22"/>
      <c r="B81" s="22"/>
      <c r="C81" s="98"/>
      <c r="D81" s="83"/>
      <c r="E81" s="83"/>
      <c r="F81" s="83"/>
      <c r="G81" s="83"/>
      <c r="H81" s="83"/>
      <c r="I81" s="83"/>
      <c r="J81" s="83"/>
      <c r="K81" s="83"/>
      <c r="L81" s="99"/>
      <c r="M81" s="19"/>
      <c r="N81" s="19"/>
      <c r="O81" s="19"/>
      <c r="P81" s="19"/>
      <c r="Q81" s="19"/>
      <c r="R81" s="19"/>
    </row>
    <row r="82" ht="18.75" customHeight="1">
      <c r="A82" s="100" t="s">
        <v>104</v>
      </c>
      <c r="B82" s="6"/>
      <c r="C82" s="101">
        <f t="shared" ref="C82:L82" si="2">SUM(C19:C81)</f>
        <v>2171</v>
      </c>
      <c r="D82" s="101">
        <f t="shared" si="2"/>
        <v>363.8</v>
      </c>
      <c r="E82" s="101">
        <f t="shared" si="2"/>
        <v>682</v>
      </c>
      <c r="F82" s="101">
        <f t="shared" si="2"/>
        <v>552.7</v>
      </c>
      <c r="G82" s="101">
        <f t="shared" si="2"/>
        <v>651.3</v>
      </c>
      <c r="H82" s="101">
        <f t="shared" si="2"/>
        <v>363.8</v>
      </c>
      <c r="I82" s="101">
        <f t="shared" si="2"/>
        <v>682</v>
      </c>
      <c r="J82" s="101">
        <f t="shared" si="2"/>
        <v>2249.8</v>
      </c>
      <c r="K82" s="101">
        <f t="shared" si="2"/>
        <v>0</v>
      </c>
      <c r="L82" s="101">
        <f t="shared" si="2"/>
        <v>4135</v>
      </c>
      <c r="M82" s="19"/>
      <c r="N82" s="19"/>
      <c r="O82" s="19"/>
      <c r="P82" s="19"/>
      <c r="Q82" s="19"/>
      <c r="R82" s="19"/>
    </row>
    <row r="83" ht="15.75" customHeight="1">
      <c r="A83" s="100" t="s">
        <v>105</v>
      </c>
      <c r="B83" s="6"/>
      <c r="C83" s="102">
        <f t="shared" ref="C83:L83" si="3">(COUNT($A$19:$A$81)-COUNTIF(C19:C81,"a")-COUNTIF(C19:C81,""))*C17</f>
        <v>2500</v>
      </c>
      <c r="D83" s="102">
        <f t="shared" si="3"/>
        <v>530</v>
      </c>
      <c r="E83" s="102">
        <f t="shared" si="3"/>
        <v>795</v>
      </c>
      <c r="F83" s="102">
        <f t="shared" si="3"/>
        <v>2650</v>
      </c>
      <c r="G83" s="102">
        <f t="shared" si="3"/>
        <v>2650</v>
      </c>
      <c r="H83" s="102">
        <f t="shared" si="3"/>
        <v>2650</v>
      </c>
      <c r="I83" s="102">
        <f t="shared" si="3"/>
        <v>2650</v>
      </c>
      <c r="J83" s="102">
        <f t="shared" si="3"/>
        <v>2650</v>
      </c>
      <c r="K83" s="102">
        <f t="shared" si="3"/>
        <v>-250</v>
      </c>
      <c r="L83" s="102">
        <f t="shared" si="3"/>
        <v>5300</v>
      </c>
      <c r="M83" s="19"/>
      <c r="N83" s="19"/>
      <c r="O83" s="19"/>
      <c r="P83" s="19"/>
      <c r="Q83" s="19"/>
      <c r="R83" s="19"/>
    </row>
    <row r="84" ht="26.25" customHeight="1">
      <c r="A84" s="103" t="s">
        <v>106</v>
      </c>
      <c r="B84" s="6"/>
      <c r="C84" s="104">
        <f t="shared" ref="C84:L84" si="4">(C82/C83)*100</f>
        <v>86.84</v>
      </c>
      <c r="D84" s="104">
        <f t="shared" si="4"/>
        <v>68.64150943</v>
      </c>
      <c r="E84" s="104">
        <f t="shared" si="4"/>
        <v>85.78616352</v>
      </c>
      <c r="F84" s="104">
        <f t="shared" si="4"/>
        <v>20.85660377</v>
      </c>
      <c r="G84" s="104">
        <f t="shared" si="4"/>
        <v>24.57735849</v>
      </c>
      <c r="H84" s="104">
        <f t="shared" si="4"/>
        <v>13.72830189</v>
      </c>
      <c r="I84" s="104">
        <f t="shared" si="4"/>
        <v>25.73584906</v>
      </c>
      <c r="J84" s="104">
        <f t="shared" si="4"/>
        <v>84.89811321</v>
      </c>
      <c r="K84" s="104">
        <f t="shared" si="4"/>
        <v>0</v>
      </c>
      <c r="L84" s="104">
        <f t="shared" si="4"/>
        <v>78.01886792</v>
      </c>
      <c r="M84" s="19"/>
      <c r="N84" s="19"/>
      <c r="O84" s="19"/>
      <c r="P84" s="19"/>
      <c r="Q84" s="19"/>
      <c r="R84" s="19"/>
    </row>
    <row r="85">
      <c r="A85" s="105"/>
      <c r="B85" s="106"/>
      <c r="C85" s="107"/>
      <c r="D85" s="108"/>
      <c r="E85" s="108"/>
      <c r="F85" s="108"/>
      <c r="G85" s="108"/>
      <c r="H85" s="109"/>
      <c r="I85" s="109"/>
      <c r="J85" s="109"/>
      <c r="K85" s="109"/>
      <c r="L85" s="109"/>
      <c r="M85" s="19"/>
      <c r="N85" s="19"/>
      <c r="O85" s="19"/>
      <c r="P85" s="19"/>
      <c r="Q85" s="19"/>
      <c r="R85" s="19"/>
    </row>
    <row r="86" ht="15.75" customHeight="1">
      <c r="A86" s="105"/>
      <c r="B86" s="106"/>
      <c r="C86" s="107"/>
      <c r="D86" s="108"/>
      <c r="E86" s="108"/>
      <c r="F86" s="108"/>
      <c r="G86" s="108"/>
      <c r="H86" s="109"/>
      <c r="I86" s="109"/>
      <c r="J86" s="109"/>
      <c r="K86" s="107"/>
      <c r="L86" s="108"/>
      <c r="M86" s="19"/>
      <c r="N86" s="19"/>
      <c r="O86" s="19"/>
      <c r="P86" s="19"/>
      <c r="Q86" s="19"/>
      <c r="R86" s="19"/>
    </row>
    <row r="87" ht="15.75" customHeight="1">
      <c r="A87" s="105"/>
      <c r="B87" s="106" t="s">
        <v>107</v>
      </c>
      <c r="C87" s="110">
        <f t="shared" ref="C87:L87" si="5">COUNTIF(C19:C81,"&gt;="&amp;0.9*C$17)</f>
        <v>6</v>
      </c>
      <c r="D87" s="108">
        <f t="shared" si="5"/>
        <v>10</v>
      </c>
      <c r="E87" s="108">
        <f t="shared" si="5"/>
        <v>8</v>
      </c>
      <c r="F87" s="108">
        <f t="shared" si="5"/>
        <v>0</v>
      </c>
      <c r="G87" s="108">
        <f t="shared" si="5"/>
        <v>0</v>
      </c>
      <c r="H87" s="108">
        <f t="shared" si="5"/>
        <v>0</v>
      </c>
      <c r="I87" s="108">
        <f t="shared" si="5"/>
        <v>0</v>
      </c>
      <c r="J87" s="108">
        <f t="shared" si="5"/>
        <v>8</v>
      </c>
      <c r="K87" s="110">
        <f t="shared" si="5"/>
        <v>0</v>
      </c>
      <c r="L87" s="108">
        <f t="shared" si="5"/>
        <v>2</v>
      </c>
      <c r="M87" s="19"/>
      <c r="N87" s="19"/>
      <c r="O87" s="19"/>
      <c r="P87" s="19"/>
      <c r="Q87" s="19"/>
      <c r="R87" s="19"/>
    </row>
    <row r="88" ht="15.75" customHeight="1">
      <c r="A88" s="105"/>
      <c r="B88" s="106" t="s">
        <v>108</v>
      </c>
      <c r="C88" s="110">
        <f t="shared" ref="C88:L88" si="6">COUNTIF(C19:C81,"&gt;="&amp;0.8*C$17)-C87</f>
        <v>22</v>
      </c>
      <c r="D88" s="108">
        <f t="shared" si="6"/>
        <v>13</v>
      </c>
      <c r="E88" s="108">
        <f t="shared" si="6"/>
        <v>28</v>
      </c>
      <c r="F88" s="108">
        <f t="shared" si="6"/>
        <v>0</v>
      </c>
      <c r="G88" s="108">
        <f t="shared" si="6"/>
        <v>0</v>
      </c>
      <c r="H88" s="108">
        <f t="shared" si="6"/>
        <v>0</v>
      </c>
      <c r="I88" s="108">
        <f t="shared" si="6"/>
        <v>0</v>
      </c>
      <c r="J88" s="108">
        <f t="shared" si="6"/>
        <v>20</v>
      </c>
      <c r="K88" s="110">
        <f t="shared" si="6"/>
        <v>0</v>
      </c>
      <c r="L88" s="108">
        <f t="shared" si="6"/>
        <v>16</v>
      </c>
      <c r="M88" s="19"/>
      <c r="N88" s="19"/>
      <c r="O88" s="19"/>
      <c r="P88" s="19"/>
      <c r="Q88" s="19"/>
      <c r="R88" s="19"/>
    </row>
    <row r="89" ht="15.75" customHeight="1">
      <c r="A89" s="105"/>
      <c r="B89" s="106" t="s">
        <v>109</v>
      </c>
      <c r="C89" s="110">
        <f t="shared" ref="C89:L89" si="7">COUNTIF(C19:C81,"&gt;="&amp;0.7*C$17)-C87-C88</f>
        <v>22</v>
      </c>
      <c r="D89" s="108">
        <f t="shared" si="7"/>
        <v>16</v>
      </c>
      <c r="E89" s="108">
        <f t="shared" si="7"/>
        <v>13</v>
      </c>
      <c r="F89" s="108">
        <f t="shared" si="7"/>
        <v>0</v>
      </c>
      <c r="G89" s="108">
        <f t="shared" si="7"/>
        <v>0</v>
      </c>
      <c r="H89" s="108">
        <f t="shared" si="7"/>
        <v>0</v>
      </c>
      <c r="I89" s="108">
        <f t="shared" si="7"/>
        <v>0</v>
      </c>
      <c r="J89" s="108">
        <f t="shared" si="7"/>
        <v>15</v>
      </c>
      <c r="K89" s="110">
        <f t="shared" si="7"/>
        <v>0</v>
      </c>
      <c r="L89" s="108">
        <f t="shared" si="7"/>
        <v>22</v>
      </c>
      <c r="M89" s="19"/>
      <c r="N89" s="19"/>
      <c r="O89" s="19"/>
      <c r="P89" s="19"/>
      <c r="Q89" s="19"/>
      <c r="R89" s="19"/>
    </row>
    <row r="90" ht="15.75" customHeight="1">
      <c r="A90" s="105"/>
      <c r="B90" s="106" t="s">
        <v>110</v>
      </c>
      <c r="C90" s="110">
        <f t="shared" ref="C90:L90" si="8">COUNTIF(C19:C81,"&gt;="&amp;0.6*C$17)-C87-C88-C89</f>
        <v>5</v>
      </c>
      <c r="D90" s="108">
        <f t="shared" si="8"/>
        <v>7</v>
      </c>
      <c r="E90" s="108">
        <f t="shared" si="8"/>
        <v>6</v>
      </c>
      <c r="F90" s="108">
        <f t="shared" si="8"/>
        <v>0</v>
      </c>
      <c r="G90" s="108">
        <f t="shared" si="8"/>
        <v>0</v>
      </c>
      <c r="H90" s="108">
        <f t="shared" si="8"/>
        <v>0</v>
      </c>
      <c r="I90" s="108">
        <f t="shared" si="8"/>
        <v>0</v>
      </c>
      <c r="J90" s="108">
        <f t="shared" si="8"/>
        <v>11</v>
      </c>
      <c r="K90" s="110">
        <f t="shared" si="8"/>
        <v>0</v>
      </c>
      <c r="L90" s="108">
        <f t="shared" si="8"/>
        <v>12</v>
      </c>
      <c r="M90" s="19"/>
      <c r="N90" s="19"/>
      <c r="O90" s="19"/>
      <c r="P90" s="19"/>
      <c r="Q90" s="19"/>
      <c r="R90" s="19"/>
    </row>
    <row r="91" ht="15.75" customHeight="1">
      <c r="A91" s="105"/>
      <c r="B91" s="106" t="s">
        <v>111</v>
      </c>
      <c r="C91" s="110">
        <f t="shared" ref="C91:L91" si="9">COUNTIF(C19:C81,"&gt;="&amp;0.4*C$17)-C87-C88-C90-C89</f>
        <v>0</v>
      </c>
      <c r="D91" s="108">
        <f t="shared" si="9"/>
        <v>0</v>
      </c>
      <c r="E91" s="108">
        <f t="shared" si="9"/>
        <v>2</v>
      </c>
      <c r="F91" s="108">
        <f t="shared" si="9"/>
        <v>0</v>
      </c>
      <c r="G91" s="108">
        <f t="shared" si="9"/>
        <v>0</v>
      </c>
      <c r="H91" s="108">
        <f t="shared" si="9"/>
        <v>0</v>
      </c>
      <c r="I91" s="108">
        <f t="shared" si="9"/>
        <v>0</v>
      </c>
      <c r="J91" s="108">
        <f t="shared" si="9"/>
        <v>2</v>
      </c>
      <c r="K91" s="110">
        <f t="shared" si="9"/>
        <v>0</v>
      </c>
      <c r="L91" s="108">
        <f t="shared" si="9"/>
        <v>3</v>
      </c>
      <c r="M91" s="19"/>
      <c r="N91" s="19"/>
      <c r="O91" s="19"/>
      <c r="P91" s="19"/>
      <c r="Q91" s="19"/>
      <c r="R91" s="19"/>
    </row>
    <row r="92" ht="17.25" customHeight="1">
      <c r="A92" s="111"/>
      <c r="B92" s="112" t="s">
        <v>112</v>
      </c>
      <c r="C92" s="110">
        <f t="shared" ref="C92:L92" si="10">((5*C87+4*C88+3*C89+2*C90+C91)/(62*5))*3</f>
        <v>1.877419355</v>
      </c>
      <c r="D92" s="110">
        <f t="shared" si="10"/>
        <v>1.587096774</v>
      </c>
      <c r="E92" s="110">
        <f t="shared" si="10"/>
        <v>1.983870968</v>
      </c>
      <c r="F92" s="110">
        <f t="shared" si="10"/>
        <v>0</v>
      </c>
      <c r="G92" s="110">
        <f t="shared" si="10"/>
        <v>0</v>
      </c>
      <c r="H92" s="110">
        <f t="shared" si="10"/>
        <v>0</v>
      </c>
      <c r="I92" s="110">
        <f t="shared" si="10"/>
        <v>0</v>
      </c>
      <c r="J92" s="110">
        <f t="shared" si="10"/>
        <v>1.829032258</v>
      </c>
      <c r="K92" s="110">
        <f t="shared" si="10"/>
        <v>0</v>
      </c>
      <c r="L92" s="110">
        <f t="shared" si="10"/>
        <v>1.616129032</v>
      </c>
      <c r="M92" s="19"/>
      <c r="N92" s="19"/>
      <c r="O92" s="19"/>
      <c r="P92" s="19"/>
      <c r="Q92" s="19"/>
      <c r="R92" s="19"/>
    </row>
    <row r="93" ht="21.0" customHeight="1">
      <c r="A93" s="113"/>
      <c r="B93" s="113"/>
      <c r="C93" s="114" t="str">
        <f t="shared" ref="C93:L93" si="11">C11</f>
        <v/>
      </c>
      <c r="D93" s="115" t="str">
        <f t="shared" si="11"/>
        <v/>
      </c>
      <c r="E93" s="115" t="str">
        <f t="shared" si="11"/>
        <v/>
      </c>
      <c r="F93" s="115" t="str">
        <f t="shared" si="11"/>
        <v/>
      </c>
      <c r="G93" s="115" t="str">
        <f t="shared" si="11"/>
        <v/>
      </c>
      <c r="H93" s="114" t="str">
        <f t="shared" si="11"/>
        <v/>
      </c>
      <c r="I93" s="114" t="str">
        <f t="shared" si="11"/>
        <v/>
      </c>
      <c r="J93" s="114" t="str">
        <f t="shared" si="11"/>
        <v/>
      </c>
      <c r="K93" s="114" t="str">
        <f t="shared" si="11"/>
        <v/>
      </c>
      <c r="L93" s="114" t="str">
        <f t="shared" si="11"/>
        <v/>
      </c>
      <c r="M93" s="19"/>
      <c r="N93" s="19"/>
      <c r="O93" s="19"/>
      <c r="P93" s="19"/>
      <c r="Q93" s="19"/>
      <c r="R93" s="19"/>
    </row>
    <row r="94" ht="15.75" customHeight="1">
      <c r="A94" s="116"/>
      <c r="B94" s="116"/>
      <c r="C94" s="117" t="str">
        <f t="shared" ref="C94:L94" si="12">C12</f>
        <v>E</v>
      </c>
      <c r="D94" s="118" t="str">
        <f t="shared" si="12"/>
        <v>E</v>
      </c>
      <c r="E94" s="118" t="str">
        <f t="shared" si="12"/>
        <v>E</v>
      </c>
      <c r="F94" s="118" t="str">
        <f t="shared" si="12"/>
        <v/>
      </c>
      <c r="G94" s="118" t="str">
        <f t="shared" si="12"/>
        <v/>
      </c>
      <c r="H94" s="117" t="str">
        <f t="shared" si="12"/>
        <v/>
      </c>
      <c r="I94" s="117" t="str">
        <f t="shared" si="12"/>
        <v/>
      </c>
      <c r="J94" s="117" t="str">
        <f t="shared" si="12"/>
        <v/>
      </c>
      <c r="K94" s="117" t="str">
        <f t="shared" si="12"/>
        <v/>
      </c>
      <c r="L94" s="117" t="str">
        <f t="shared" si="12"/>
        <v/>
      </c>
      <c r="M94" s="12"/>
      <c r="N94" s="12"/>
      <c r="O94" s="12"/>
      <c r="P94" s="12"/>
      <c r="Q94" s="12"/>
      <c r="R94" s="12"/>
    </row>
    <row r="95" ht="15.75" customHeight="1">
      <c r="A95" s="116"/>
      <c r="B95" s="116"/>
      <c r="C95" s="117" t="str">
        <f t="shared" ref="C95:L95" si="13">C13</f>
        <v>D</v>
      </c>
      <c r="D95" s="118" t="str">
        <f t="shared" si="13"/>
        <v>D</v>
      </c>
      <c r="E95" s="118" t="str">
        <f t="shared" si="13"/>
        <v>D</v>
      </c>
      <c r="F95" s="118" t="str">
        <f t="shared" si="13"/>
        <v/>
      </c>
      <c r="G95" s="118" t="str">
        <f t="shared" si="13"/>
        <v/>
      </c>
      <c r="H95" s="117" t="str">
        <f t="shared" si="13"/>
        <v/>
      </c>
      <c r="I95" s="117" t="str">
        <f t="shared" si="13"/>
        <v/>
      </c>
      <c r="J95" s="117" t="str">
        <f t="shared" si="13"/>
        <v/>
      </c>
      <c r="K95" s="117" t="str">
        <f t="shared" si="13"/>
        <v/>
      </c>
      <c r="L95" s="117" t="str">
        <f t="shared" si="13"/>
        <v/>
      </c>
      <c r="M95" s="12"/>
      <c r="N95" s="12"/>
      <c r="O95" s="12"/>
      <c r="P95" s="12"/>
      <c r="Q95" s="12"/>
      <c r="R95" s="12"/>
    </row>
    <row r="96" ht="15.75" customHeight="1">
      <c r="A96" s="116"/>
      <c r="B96" s="116"/>
      <c r="C96" s="117" t="str">
        <f t="shared" ref="C96:L96" si="14">C14</f>
        <v>C</v>
      </c>
      <c r="D96" s="118" t="str">
        <f t="shared" si="14"/>
        <v>C</v>
      </c>
      <c r="E96" s="118" t="str">
        <f t="shared" si="14"/>
        <v>C</v>
      </c>
      <c r="F96" s="118" t="str">
        <f t="shared" si="14"/>
        <v/>
      </c>
      <c r="G96" s="118" t="str">
        <f t="shared" si="14"/>
        <v/>
      </c>
      <c r="H96" s="117" t="str">
        <f t="shared" si="14"/>
        <v/>
      </c>
      <c r="I96" s="117" t="str">
        <f t="shared" si="14"/>
        <v/>
      </c>
      <c r="J96" s="117" t="str">
        <f t="shared" si="14"/>
        <v/>
      </c>
      <c r="K96" s="117" t="str">
        <f t="shared" si="14"/>
        <v/>
      </c>
      <c r="L96" s="117" t="str">
        <f t="shared" si="14"/>
        <v/>
      </c>
      <c r="M96" s="12"/>
      <c r="N96" s="12"/>
      <c r="O96" s="12"/>
      <c r="P96" s="12"/>
      <c r="Q96" s="12"/>
      <c r="R96" s="12"/>
    </row>
    <row r="97" ht="15.75" customHeight="1">
      <c r="A97" s="116"/>
      <c r="B97" s="116"/>
      <c r="C97" s="117" t="str">
        <f t="shared" ref="C97:L97" si="15">C15</f>
        <v>B</v>
      </c>
      <c r="D97" s="118" t="str">
        <f t="shared" si="15"/>
        <v>B</v>
      </c>
      <c r="E97" s="118" t="str">
        <f t="shared" si="15"/>
        <v>B</v>
      </c>
      <c r="F97" s="118" t="str">
        <f t="shared" si="15"/>
        <v/>
      </c>
      <c r="G97" s="118" t="str">
        <f t="shared" si="15"/>
        <v/>
      </c>
      <c r="H97" s="117" t="str">
        <f t="shared" si="15"/>
        <v/>
      </c>
      <c r="I97" s="117" t="str">
        <f t="shared" si="15"/>
        <v/>
      </c>
      <c r="J97" s="117" t="str">
        <f t="shared" si="15"/>
        <v/>
      </c>
      <c r="K97" s="117" t="str">
        <f t="shared" si="15"/>
        <v/>
      </c>
      <c r="L97" s="117" t="str">
        <f t="shared" si="15"/>
        <v/>
      </c>
      <c r="M97" s="12"/>
      <c r="N97" s="12"/>
      <c r="O97" s="12"/>
      <c r="P97" s="12"/>
      <c r="Q97" s="12"/>
      <c r="R97" s="12"/>
    </row>
    <row r="98" ht="18.75" customHeight="1">
      <c r="A98" s="116"/>
      <c r="B98" s="116"/>
      <c r="C98" s="117" t="str">
        <f t="shared" ref="C98:L98" si="16">C16</f>
        <v>A</v>
      </c>
      <c r="D98" s="118" t="str">
        <f t="shared" si="16"/>
        <v>A</v>
      </c>
      <c r="E98" s="118" t="str">
        <f t="shared" si="16"/>
        <v>A</v>
      </c>
      <c r="F98" s="118" t="str">
        <f t="shared" si="16"/>
        <v/>
      </c>
      <c r="G98" s="118" t="str">
        <f t="shared" si="16"/>
        <v/>
      </c>
      <c r="H98" s="118" t="str">
        <f t="shared" si="16"/>
        <v/>
      </c>
      <c r="I98" s="118" t="str">
        <f t="shared" si="16"/>
        <v/>
      </c>
      <c r="J98" s="117" t="str">
        <f t="shared" si="16"/>
        <v/>
      </c>
      <c r="K98" s="117" t="str">
        <f t="shared" si="16"/>
        <v/>
      </c>
      <c r="L98" s="117" t="str">
        <f t="shared" si="16"/>
        <v/>
      </c>
      <c r="M98" s="12"/>
      <c r="N98" s="12"/>
      <c r="O98" s="12"/>
      <c r="P98" s="12"/>
      <c r="Q98" s="12"/>
      <c r="R98" s="12"/>
    </row>
    <row r="99" ht="15.75" customHeight="1">
      <c r="A99" s="116"/>
      <c r="B99" s="116"/>
      <c r="C99" s="119"/>
      <c r="D99" s="120"/>
      <c r="E99" s="120"/>
      <c r="F99" s="120"/>
      <c r="G99" s="120"/>
      <c r="H99" s="121"/>
      <c r="I99" s="121"/>
      <c r="J99" s="121"/>
      <c r="K99" s="121"/>
      <c r="L99" s="121"/>
      <c r="M99" s="12"/>
      <c r="N99" s="12"/>
      <c r="O99" s="12"/>
      <c r="P99" s="12"/>
      <c r="Q99" s="12"/>
      <c r="R99" s="12"/>
    </row>
    <row r="100" ht="15.75" customHeight="1">
      <c r="A100" s="116"/>
      <c r="B100" s="116"/>
      <c r="C100" s="119"/>
      <c r="D100" s="122"/>
      <c r="E100" s="122"/>
      <c r="F100" s="122"/>
      <c r="G100" s="122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</row>
    <row r="101" ht="15.75" customHeight="1">
      <c r="A101" s="121"/>
      <c r="B101" s="123" t="s">
        <v>6</v>
      </c>
      <c r="C101" s="118">
        <f t="shared" ref="C101:L101" si="17">IF(OR(C$95="a",C$94="a",C$93="a",C$97="a",C$98="a",C$96="a"),C$92)</f>
        <v>1.877419355</v>
      </c>
      <c r="D101" s="118">
        <f t="shared" si="17"/>
        <v>1.587096774</v>
      </c>
      <c r="E101" s="118">
        <f t="shared" si="17"/>
        <v>1.983870968</v>
      </c>
      <c r="F101" s="118" t="b">
        <f t="shared" si="17"/>
        <v>0</v>
      </c>
      <c r="G101" s="117" t="b">
        <f t="shared" si="17"/>
        <v>0</v>
      </c>
      <c r="H101" s="117" t="b">
        <f t="shared" si="17"/>
        <v>0</v>
      </c>
      <c r="I101" s="117" t="b">
        <f t="shared" si="17"/>
        <v>0</v>
      </c>
      <c r="J101" s="117" t="b">
        <f t="shared" si="17"/>
        <v>0</v>
      </c>
      <c r="K101" s="117" t="b">
        <f t="shared" si="17"/>
        <v>0</v>
      </c>
      <c r="L101" s="117" t="b">
        <f t="shared" si="17"/>
        <v>0</v>
      </c>
      <c r="M101" s="116"/>
      <c r="N101" s="124">
        <f t="shared" ref="N101:N105" si="19">AVERAGE(C101:E101)</f>
        <v>1.816129032</v>
      </c>
      <c r="O101" s="116"/>
      <c r="P101" s="116"/>
      <c r="Q101" s="116"/>
      <c r="R101" s="116"/>
    </row>
    <row r="102" ht="15.75" customHeight="1">
      <c r="A102" s="121"/>
      <c r="B102" s="123" t="s">
        <v>11</v>
      </c>
      <c r="C102" s="118">
        <f t="shared" ref="C102:L102" si="18">IF(OR(C$95="b",C$94="b",C$93="b",C$97="b",C$98="b",C$96="b"),C$92)</f>
        <v>1.877419355</v>
      </c>
      <c r="D102" s="118">
        <f t="shared" si="18"/>
        <v>1.587096774</v>
      </c>
      <c r="E102" s="118">
        <f t="shared" si="18"/>
        <v>1.983870968</v>
      </c>
      <c r="F102" s="117" t="b">
        <f t="shared" si="18"/>
        <v>0</v>
      </c>
      <c r="G102" s="118" t="b">
        <f t="shared" si="18"/>
        <v>0</v>
      </c>
      <c r="H102" s="117" t="b">
        <f t="shared" si="18"/>
        <v>0</v>
      </c>
      <c r="I102" s="117" t="b">
        <f t="shared" si="18"/>
        <v>0</v>
      </c>
      <c r="J102" s="117" t="b">
        <f t="shared" si="18"/>
        <v>0</v>
      </c>
      <c r="K102" s="118" t="b">
        <f t="shared" si="18"/>
        <v>0</v>
      </c>
      <c r="L102" s="117" t="b">
        <f t="shared" si="18"/>
        <v>0</v>
      </c>
      <c r="M102" s="116"/>
      <c r="N102" s="124">
        <f t="shared" si="19"/>
        <v>1.816129032</v>
      </c>
      <c r="O102" s="116"/>
      <c r="P102" s="116"/>
      <c r="Q102" s="116"/>
      <c r="R102" s="116"/>
    </row>
    <row r="103" ht="15.75" customHeight="1">
      <c r="A103" s="121"/>
      <c r="B103" s="123" t="s">
        <v>12</v>
      </c>
      <c r="C103" s="118">
        <f t="shared" ref="C103:L103" si="20">IF(OR(C$95="c",C$94="c",C$93="c",C$97="c",C$98="c",C$96="c"),C$92)</f>
        <v>1.877419355</v>
      </c>
      <c r="D103" s="118">
        <f t="shared" si="20"/>
        <v>1.587096774</v>
      </c>
      <c r="E103" s="118">
        <f t="shared" si="20"/>
        <v>1.983870968</v>
      </c>
      <c r="F103" s="117" t="b">
        <f t="shared" si="20"/>
        <v>0</v>
      </c>
      <c r="G103" s="118" t="b">
        <f t="shared" si="20"/>
        <v>0</v>
      </c>
      <c r="H103" s="118" t="b">
        <f t="shared" si="20"/>
        <v>0</v>
      </c>
      <c r="I103" s="118" t="b">
        <f t="shared" si="20"/>
        <v>0</v>
      </c>
      <c r="J103" s="117" t="b">
        <f t="shared" si="20"/>
        <v>0</v>
      </c>
      <c r="K103" s="117" t="b">
        <f t="shared" si="20"/>
        <v>0</v>
      </c>
      <c r="L103" s="117" t="b">
        <f t="shared" si="20"/>
        <v>0</v>
      </c>
      <c r="M103" s="116"/>
      <c r="N103" s="124">
        <f t="shared" si="19"/>
        <v>1.816129032</v>
      </c>
      <c r="O103" s="116"/>
      <c r="P103" s="116"/>
      <c r="Q103" s="116"/>
      <c r="R103" s="116"/>
    </row>
    <row r="104" ht="15.75" customHeight="1">
      <c r="A104" s="121"/>
      <c r="B104" s="123" t="s">
        <v>13</v>
      </c>
      <c r="C104" s="118">
        <f t="shared" ref="C104:L104" si="21">IF(OR(C$95="d",C$94="d",,C$93="d",C$97="d",C$98="d",C$96="d"),C$92)</f>
        <v>1.877419355</v>
      </c>
      <c r="D104" s="118">
        <f t="shared" si="21"/>
        <v>1.587096774</v>
      </c>
      <c r="E104" s="118">
        <f t="shared" si="21"/>
        <v>1.983870968</v>
      </c>
      <c r="F104" s="117" t="b">
        <f t="shared" si="21"/>
        <v>0</v>
      </c>
      <c r="G104" s="117" t="b">
        <f t="shared" si="21"/>
        <v>0</v>
      </c>
      <c r="H104" s="118" t="b">
        <f t="shared" si="21"/>
        <v>0</v>
      </c>
      <c r="I104" s="117" t="b">
        <f t="shared" si="21"/>
        <v>0</v>
      </c>
      <c r="J104" s="117" t="b">
        <f t="shared" si="21"/>
        <v>0</v>
      </c>
      <c r="K104" s="117" t="b">
        <f t="shared" si="21"/>
        <v>0</v>
      </c>
      <c r="L104" s="117" t="b">
        <f t="shared" si="21"/>
        <v>0</v>
      </c>
      <c r="M104" s="116"/>
      <c r="N104" s="124">
        <f t="shared" si="19"/>
        <v>1.816129032</v>
      </c>
      <c r="O104" s="116"/>
      <c r="P104" s="116"/>
      <c r="Q104" s="116"/>
      <c r="R104" s="116"/>
    </row>
    <row r="105" ht="15.75" customHeight="1">
      <c r="A105" s="121"/>
      <c r="B105" s="123" t="s">
        <v>15</v>
      </c>
      <c r="C105" s="118">
        <f t="shared" ref="C105:L105" si="22">IF(OR(C$95="e",C$94="e",,C$93="e",C$97="e",C$98="e",C$96="e"),C$92)</f>
        <v>1.877419355</v>
      </c>
      <c r="D105" s="118">
        <f t="shared" si="22"/>
        <v>1.587096774</v>
      </c>
      <c r="E105" s="118">
        <f t="shared" si="22"/>
        <v>1.983870968</v>
      </c>
      <c r="F105" s="117" t="b">
        <f t="shared" si="22"/>
        <v>0</v>
      </c>
      <c r="G105" s="117" t="b">
        <f t="shared" si="22"/>
        <v>0</v>
      </c>
      <c r="H105" s="117" t="b">
        <f t="shared" si="22"/>
        <v>0</v>
      </c>
      <c r="I105" s="118" t="b">
        <f t="shared" si="22"/>
        <v>0</v>
      </c>
      <c r="J105" s="118" t="b">
        <f t="shared" si="22"/>
        <v>0</v>
      </c>
      <c r="K105" s="117" t="b">
        <f t="shared" si="22"/>
        <v>0</v>
      </c>
      <c r="L105" s="117" t="b">
        <f t="shared" si="22"/>
        <v>0</v>
      </c>
      <c r="M105" s="116"/>
      <c r="N105" s="124">
        <f t="shared" si="19"/>
        <v>1.816129032</v>
      </c>
      <c r="O105" s="116"/>
      <c r="P105" s="116"/>
      <c r="Q105" s="116"/>
      <c r="R105" s="116"/>
    </row>
    <row r="106" ht="1.5" customHeight="1">
      <c r="A106" s="121"/>
      <c r="B106" s="123" t="s">
        <v>18</v>
      </c>
      <c r="C106" s="117" t="b">
        <f t="shared" ref="C106:L106" si="23">IF(OR(C$95="f",C$94="f",C$94="f",C$97="f",C$98="f",C$96="f"),C$92)</f>
        <v>0</v>
      </c>
      <c r="D106" s="117" t="b">
        <f t="shared" si="23"/>
        <v>0</v>
      </c>
      <c r="E106" s="117" t="b">
        <f t="shared" si="23"/>
        <v>0</v>
      </c>
      <c r="F106" s="117" t="b">
        <f t="shared" si="23"/>
        <v>0</v>
      </c>
      <c r="G106" s="117" t="b">
        <f t="shared" si="23"/>
        <v>0</v>
      </c>
      <c r="H106" s="117" t="b">
        <f t="shared" si="23"/>
        <v>0</v>
      </c>
      <c r="I106" s="117" t="b">
        <f t="shared" si="23"/>
        <v>0</v>
      </c>
      <c r="J106" s="117" t="b">
        <f t="shared" si="23"/>
        <v>0</v>
      </c>
      <c r="K106" s="117" t="b">
        <f t="shared" si="23"/>
        <v>0</v>
      </c>
      <c r="L106" s="117" t="b">
        <f t="shared" si="23"/>
        <v>0</v>
      </c>
      <c r="M106" s="116"/>
      <c r="N106" s="124"/>
      <c r="O106" s="116"/>
      <c r="P106" s="116"/>
      <c r="Q106" s="116"/>
      <c r="R106" s="116"/>
    </row>
    <row r="107" ht="15.75" customHeight="1">
      <c r="A107" s="121"/>
      <c r="B107" s="121"/>
      <c r="C107" s="119"/>
      <c r="D107" s="122"/>
      <c r="E107" s="122"/>
      <c r="F107" s="122"/>
      <c r="G107" s="122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</row>
    <row r="108" ht="15.75" customHeight="1">
      <c r="A108" s="116"/>
      <c r="B108" s="116"/>
      <c r="C108" s="119"/>
      <c r="D108" s="122"/>
      <c r="E108" s="122"/>
      <c r="F108" s="122"/>
      <c r="G108" s="122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</row>
    <row r="109" ht="18.0" customHeight="1">
      <c r="A109" s="116"/>
      <c r="B109" s="116"/>
      <c r="C109" s="119"/>
      <c r="D109" s="122"/>
      <c r="E109" s="122"/>
      <c r="F109" s="122"/>
      <c r="G109" s="122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</row>
    <row r="110" ht="27.0" customHeight="1">
      <c r="A110" s="116"/>
      <c r="B110" s="116"/>
      <c r="C110" s="119"/>
      <c r="D110" s="122"/>
      <c r="E110" s="122"/>
      <c r="F110" s="122"/>
      <c r="G110" s="122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</row>
    <row r="111" ht="15.75" customHeight="1">
      <c r="A111" s="116"/>
      <c r="B111" s="116"/>
      <c r="C111" s="119"/>
      <c r="D111" s="122"/>
      <c r="E111" s="122"/>
      <c r="F111" s="122"/>
      <c r="G111" s="122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</row>
    <row r="112" ht="45.0" customHeight="1">
      <c r="A112" s="113"/>
      <c r="B112" s="113"/>
      <c r="C112" s="125"/>
      <c r="D112" s="126"/>
      <c r="E112" s="126"/>
      <c r="F112" s="126"/>
      <c r="G112" s="126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</row>
    <row r="113" ht="21.75" customHeight="1">
      <c r="A113" s="113"/>
      <c r="B113" s="113"/>
      <c r="C113" s="125"/>
      <c r="D113" s="126"/>
      <c r="E113" s="126"/>
      <c r="F113" s="126"/>
      <c r="G113" s="126"/>
      <c r="H113" s="113"/>
      <c r="I113" s="113"/>
      <c r="J113" s="113"/>
      <c r="K113" s="113"/>
      <c r="L113" s="113"/>
      <c r="M113" s="19"/>
      <c r="N113" s="19"/>
      <c r="O113" s="19"/>
      <c r="P113" s="19"/>
      <c r="Q113" s="19"/>
      <c r="R113" s="19"/>
    </row>
    <row r="114" ht="15.75" customHeight="1">
      <c r="A114" s="113"/>
      <c r="B114" s="113"/>
      <c r="C114" s="125"/>
      <c r="D114" s="126"/>
      <c r="E114" s="126"/>
      <c r="F114" s="126"/>
      <c r="G114" s="126"/>
      <c r="H114" s="113"/>
      <c r="I114" s="113"/>
      <c r="J114" s="113"/>
      <c r="K114" s="113"/>
      <c r="L114" s="113"/>
      <c r="M114" s="19"/>
      <c r="N114" s="19"/>
      <c r="O114" s="19"/>
      <c r="P114" s="19"/>
      <c r="Q114" s="19"/>
      <c r="R114" s="19"/>
    </row>
    <row r="115" ht="15.75" customHeight="1">
      <c r="A115" s="113"/>
      <c r="B115" s="113"/>
      <c r="C115" s="125"/>
      <c r="D115" s="126"/>
      <c r="E115" s="126"/>
      <c r="F115" s="126"/>
      <c r="G115" s="126"/>
      <c r="H115" s="113"/>
      <c r="I115" s="113"/>
      <c r="J115" s="113"/>
      <c r="K115" s="113"/>
      <c r="L115" s="113"/>
      <c r="M115" s="19"/>
      <c r="N115" s="19"/>
      <c r="O115" s="19"/>
      <c r="P115" s="19"/>
      <c r="Q115" s="19"/>
      <c r="R115" s="19"/>
    </row>
    <row r="116" ht="15.75" customHeight="1">
      <c r="A116" s="19"/>
      <c r="B116" s="19"/>
      <c r="C116" s="35"/>
      <c r="D116" s="39"/>
      <c r="E116" s="39"/>
      <c r="F116" s="39"/>
      <c r="G116" s="3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</row>
  </sheetData>
  <mergeCells count="16">
    <mergeCell ref="A17:B17"/>
    <mergeCell ref="A10:B16"/>
    <mergeCell ref="N9:N10"/>
    <mergeCell ref="C10:L10"/>
    <mergeCell ref="O2:P2"/>
    <mergeCell ref="D1:H1"/>
    <mergeCell ref="D2:H3"/>
    <mergeCell ref="O1:Q1"/>
    <mergeCell ref="A1:C1"/>
    <mergeCell ref="O3:P3"/>
    <mergeCell ref="O9:O10"/>
    <mergeCell ref="P9:P10"/>
    <mergeCell ref="A84:B84"/>
    <mergeCell ref="A83:B83"/>
    <mergeCell ref="A82:B82"/>
    <mergeCell ref="N7:P8"/>
  </mergeCells>
  <dataValidations>
    <dataValidation type="custom" allowBlank="1" showErrorMessage="1" sqref="N1:N3 R1:R3 M4:R6 A2:B7 M7:N7 A8 M8 Q7:R8 A9:C9 A86:R91 A92:B92 M92:R92">
      <formula1>"h"</formula1>
    </dataValidation>
    <dataValidation type="custom" allowBlank="1" showErrorMessage="1" sqref="A94:B99 A100:C100 A101:A110">
      <formula1>"CYFYTTY"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0"/>
    <col customWidth="1" min="2" max="3" width="6.57"/>
    <col customWidth="1" min="4" max="4" width="6.0"/>
    <col customWidth="1" min="5" max="5" width="6.14"/>
    <col customWidth="1" min="6" max="6" width="6.71"/>
    <col customWidth="1" min="7" max="7" width="6.0"/>
    <col customWidth="1" min="8" max="10" width="6.14"/>
    <col customWidth="1" min="11" max="11" width="6.86"/>
    <col customWidth="1" min="12" max="12" width="6.29"/>
    <col customWidth="1" min="13" max="13" width="6.71"/>
    <col customWidth="1" min="14" max="14" width="6.57"/>
    <col customWidth="1" min="15" max="15" width="6.71"/>
    <col customWidth="1" min="16" max="16" width="5.71"/>
    <col customWidth="1" min="17" max="17" width="3.86"/>
    <col customWidth="1" min="18" max="18" width="34.0"/>
    <col customWidth="1" min="19" max="21" width="14.4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5"/>
    </row>
    <row r="2">
      <c r="A2" s="7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1"/>
    </row>
    <row r="3">
      <c r="A3" s="13" t="s">
        <v>3</v>
      </c>
      <c r="B3" s="1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6"/>
      <c r="O3" s="18"/>
      <c r="P3" s="6"/>
      <c r="R3" s="20" t="s">
        <v>5</v>
      </c>
      <c r="S3" s="4"/>
      <c r="T3" s="4"/>
      <c r="U3" s="4"/>
    </row>
    <row r="4">
      <c r="A4" s="13" t="s">
        <v>7</v>
      </c>
      <c r="B4" s="15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6"/>
      <c r="O4" s="18"/>
      <c r="P4" s="6"/>
      <c r="R4" s="22"/>
      <c r="S4" s="22"/>
      <c r="T4" s="22"/>
      <c r="U4" s="22"/>
    </row>
    <row r="5">
      <c r="A5" s="13" t="s">
        <v>9</v>
      </c>
      <c r="B5" s="15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6"/>
      <c r="O5" s="18"/>
      <c r="P5" s="6"/>
      <c r="R5" s="22" t="s">
        <v>3</v>
      </c>
      <c r="S5" s="26">
        <f>'Markentry '!C2</f>
        <v>1.816129032</v>
      </c>
      <c r="T5" s="28">
        <f t="shared" ref="T5:T9" si="1">IF(S5&gt;1.31, 3, IF(S5&gt;1.25, 2, IF(S5&gt;1.19,1,0)))</f>
        <v>3</v>
      </c>
      <c r="U5" s="31" t="str">
        <f t="shared" ref="U5:U9" si="2">IF(S5&gt;=1.32,"Substantial (3)",IF(S5&gt;=1.26,"Moderate (2)",IF(S5&gt;=1.2,"Slightly (1)","Not Achieved (0)")))</f>
        <v>Substantial (3)</v>
      </c>
    </row>
    <row r="6">
      <c r="A6" s="13" t="s">
        <v>14</v>
      </c>
      <c r="B6" s="15" t="s">
        <v>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6"/>
      <c r="O6" s="18"/>
      <c r="P6" s="6"/>
      <c r="R6" s="22" t="s">
        <v>7</v>
      </c>
      <c r="S6" s="26">
        <f>'Markentry '!C3</f>
        <v>1.816129032</v>
      </c>
      <c r="T6" s="28">
        <f t="shared" si="1"/>
        <v>3</v>
      </c>
      <c r="U6" s="31" t="str">
        <f t="shared" si="2"/>
        <v>Substantial (3)</v>
      </c>
    </row>
    <row r="7">
      <c r="A7" s="13" t="s">
        <v>17</v>
      </c>
      <c r="B7" s="15" t="s">
        <v>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6"/>
      <c r="O7" s="18"/>
      <c r="P7" s="6"/>
      <c r="R7" s="22" t="s">
        <v>9</v>
      </c>
      <c r="S7" s="26">
        <f>'Markentry '!C4</f>
        <v>1.816129032</v>
      </c>
      <c r="T7" s="28">
        <f t="shared" si="1"/>
        <v>3</v>
      </c>
      <c r="U7" s="31" t="str">
        <f t="shared" si="2"/>
        <v>Substantial (3)</v>
      </c>
    </row>
    <row r="8">
      <c r="R8" s="22" t="s">
        <v>14</v>
      </c>
      <c r="S8" s="26">
        <f>'Markentry '!C5</f>
        <v>1.816129032</v>
      </c>
      <c r="T8" s="28">
        <f t="shared" si="1"/>
        <v>3</v>
      </c>
      <c r="U8" s="31" t="str">
        <f t="shared" si="2"/>
        <v>Substantial (3)</v>
      </c>
    </row>
    <row r="9">
      <c r="R9" s="22" t="s">
        <v>17</v>
      </c>
      <c r="S9" s="26">
        <f>'Markentry '!C6</f>
        <v>1.816129032</v>
      </c>
      <c r="T9" s="28">
        <f t="shared" si="1"/>
        <v>3</v>
      </c>
      <c r="U9" s="31" t="str">
        <f t="shared" si="2"/>
        <v>Substantial (3)</v>
      </c>
    </row>
    <row r="10">
      <c r="R10" s="22"/>
      <c r="S10" s="22"/>
      <c r="T10" s="22"/>
      <c r="U10" s="22"/>
    </row>
    <row r="11">
      <c r="R11" s="22"/>
      <c r="S11" s="42"/>
      <c r="T11" s="44"/>
      <c r="U11" s="31"/>
    </row>
    <row r="12">
      <c r="R12" s="22" t="s">
        <v>23</v>
      </c>
      <c r="S12" s="42"/>
      <c r="T12" s="44">
        <f>AVERAGE(T5:T9)</f>
        <v>3</v>
      </c>
      <c r="U12" s="31" t="str">
        <f>IF(T12&gt;=1.32,"Substantial (3)",IF(T12&gt;=1.26,"Moderate (2)",IF(T12&gt;=1.2,"Slightly (1)","Not Achieved (0)")))</f>
        <v>Substantial (3)</v>
      </c>
    </row>
    <row r="13">
      <c r="R13" s="22"/>
      <c r="S13" s="48"/>
      <c r="T13" s="50"/>
      <c r="U13" s="50"/>
    </row>
    <row r="14">
      <c r="R14" s="22" t="s">
        <v>24</v>
      </c>
      <c r="S14" s="53">
        <f>'Markentry '!D2</f>
        <v>1.616129032</v>
      </c>
      <c r="T14" s="44">
        <f>AVERAGE(T7:T11)</f>
        <v>3</v>
      </c>
      <c r="U14" s="50" t="str">
        <f>IF(T14&gt;=1.32,"Substantial (3)",IF(T14&gt;=1.26,"Moderate (2)",IF(T14&gt;=1.2,"Slightly (1)","Not Achieved (0)")))</f>
        <v>Substantial (3)</v>
      </c>
    </row>
    <row r="15">
      <c r="A15" s="13"/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  <c r="H15" s="13" t="s">
        <v>31</v>
      </c>
      <c r="I15" s="13" t="s">
        <v>32</v>
      </c>
      <c r="J15" s="13" t="s">
        <v>33</v>
      </c>
      <c r="K15" s="13" t="s">
        <v>34</v>
      </c>
      <c r="L15" s="13" t="s">
        <v>35</v>
      </c>
      <c r="M15" s="13" t="s">
        <v>36</v>
      </c>
      <c r="N15" s="13" t="s">
        <v>37</v>
      </c>
      <c r="O15" s="13" t="s">
        <v>38</v>
      </c>
      <c r="R15" s="22"/>
      <c r="S15" s="48"/>
      <c r="T15" s="50"/>
      <c r="U15" s="50"/>
    </row>
    <row r="16">
      <c r="A16" s="13" t="s">
        <v>3</v>
      </c>
      <c r="B16" s="58">
        <v>3.0</v>
      </c>
      <c r="C16" s="13"/>
      <c r="D16" s="58">
        <v>2.0</v>
      </c>
      <c r="E16" s="13"/>
      <c r="F16" s="13"/>
      <c r="G16" s="13"/>
      <c r="H16" s="13"/>
      <c r="I16" s="58">
        <v>2.0</v>
      </c>
      <c r="J16" s="58">
        <v>1.0</v>
      </c>
      <c r="K16" s="58">
        <v>2.0</v>
      </c>
      <c r="L16" s="58">
        <v>1.0</v>
      </c>
      <c r="M16" s="13"/>
      <c r="N16" s="13"/>
      <c r="O16" s="13"/>
      <c r="R16" s="22" t="s">
        <v>39</v>
      </c>
      <c r="S16" s="60"/>
      <c r="T16" s="63">
        <f>T14*0.6+T12*0.4</f>
        <v>3</v>
      </c>
      <c r="U16" s="65">
        <v>3.0</v>
      </c>
    </row>
    <row r="17">
      <c r="A17" s="13" t="s">
        <v>7</v>
      </c>
      <c r="B17" s="58">
        <v>2.0</v>
      </c>
      <c r="C17" s="58">
        <v>1.0</v>
      </c>
      <c r="D17" s="58">
        <v>2.0</v>
      </c>
      <c r="E17" s="13"/>
      <c r="F17" s="13"/>
      <c r="G17" s="58">
        <v>2.0</v>
      </c>
      <c r="H17" s="13"/>
      <c r="I17" s="58">
        <v>2.0</v>
      </c>
      <c r="J17" s="58">
        <v>1.0</v>
      </c>
      <c r="K17" s="58">
        <v>2.0</v>
      </c>
      <c r="L17" s="58">
        <v>1.0</v>
      </c>
      <c r="M17" s="13"/>
      <c r="N17" s="13"/>
      <c r="O17" s="13"/>
      <c r="R17" s="22"/>
      <c r="S17" s="60"/>
      <c r="T17" s="63"/>
      <c r="U17" s="67"/>
    </row>
    <row r="18">
      <c r="A18" s="13" t="s">
        <v>9</v>
      </c>
      <c r="B18" s="58">
        <v>2.0</v>
      </c>
      <c r="C18" s="58">
        <v>1.0</v>
      </c>
      <c r="D18" s="58">
        <v>2.0</v>
      </c>
      <c r="E18" s="58">
        <v>3.0</v>
      </c>
      <c r="F18" s="58">
        <v>3.0</v>
      </c>
      <c r="G18" s="13"/>
      <c r="H18" s="13"/>
      <c r="I18" s="58">
        <v>2.0</v>
      </c>
      <c r="J18" s="58">
        <v>1.0</v>
      </c>
      <c r="K18" s="58">
        <v>2.0</v>
      </c>
      <c r="L18" s="58">
        <v>1.0</v>
      </c>
      <c r="M18" s="13"/>
      <c r="N18" s="13"/>
      <c r="O18" s="13"/>
      <c r="R18" s="22" t="s">
        <v>40</v>
      </c>
      <c r="S18" s="60"/>
      <c r="T18" s="63">
        <f>U18</f>
        <v>2.48</v>
      </c>
      <c r="U18" s="69">
        <v>2.48</v>
      </c>
    </row>
    <row r="19">
      <c r="A19" s="13" t="s">
        <v>14</v>
      </c>
      <c r="B19" s="58">
        <v>3.0</v>
      </c>
      <c r="C19" s="58">
        <v>3.0</v>
      </c>
      <c r="D19" s="58">
        <v>3.0</v>
      </c>
      <c r="E19" s="58">
        <v>2.0</v>
      </c>
      <c r="F19" s="58">
        <v>2.0</v>
      </c>
      <c r="G19" s="13"/>
      <c r="H19" s="13"/>
      <c r="I19" s="58">
        <v>2.0</v>
      </c>
      <c r="J19" s="58">
        <v>2.0</v>
      </c>
      <c r="K19" s="58">
        <v>2.0</v>
      </c>
      <c r="L19" s="58">
        <v>1.0</v>
      </c>
      <c r="M19" s="58">
        <v>2.0</v>
      </c>
      <c r="N19" s="13"/>
      <c r="O19" s="13"/>
      <c r="R19" s="22"/>
      <c r="S19" s="60"/>
      <c r="T19" s="63"/>
      <c r="U19" s="67"/>
    </row>
    <row r="20">
      <c r="A20" s="13" t="s">
        <v>17</v>
      </c>
      <c r="B20" s="58">
        <v>3.0</v>
      </c>
      <c r="C20" s="58">
        <v>2.0</v>
      </c>
      <c r="D20" s="58">
        <v>1.0</v>
      </c>
      <c r="E20" s="58">
        <v>2.0</v>
      </c>
      <c r="F20" s="13"/>
      <c r="G20" s="58">
        <v>2.0</v>
      </c>
      <c r="H20" s="58">
        <v>2.0</v>
      </c>
      <c r="I20" s="58">
        <v>2.0</v>
      </c>
      <c r="J20" s="58">
        <v>3.0</v>
      </c>
      <c r="K20" s="58">
        <v>2.0</v>
      </c>
      <c r="L20" s="58">
        <v>1.0</v>
      </c>
      <c r="M20" s="58">
        <v>2.0</v>
      </c>
      <c r="N20" s="58">
        <v>0.0</v>
      </c>
      <c r="O20" s="58">
        <v>0.0</v>
      </c>
      <c r="R20" s="22" t="s">
        <v>42</v>
      </c>
      <c r="S20" s="60"/>
      <c r="T20" s="63">
        <f t="shared" ref="T20:U20" si="3">T16*0.8+T18*0.2</f>
        <v>2.896</v>
      </c>
      <c r="U20" s="72">
        <f t="shared" si="3"/>
        <v>2.896</v>
      </c>
    </row>
    <row r="21">
      <c r="B21" s="74">
        <v>3.0</v>
      </c>
      <c r="C21" s="76">
        <v>2.0</v>
      </c>
      <c r="D21" s="76">
        <v>2.0</v>
      </c>
      <c r="E21" s="76">
        <v>2.0</v>
      </c>
      <c r="F21" s="76">
        <v>2.0</v>
      </c>
      <c r="G21" s="76">
        <v>2.0</v>
      </c>
      <c r="H21" s="76">
        <v>2.0</v>
      </c>
      <c r="I21" s="76">
        <v>2.0</v>
      </c>
      <c r="J21" s="76">
        <v>2.0</v>
      </c>
      <c r="K21" s="76">
        <v>2.0</v>
      </c>
      <c r="L21" s="76">
        <v>1.0</v>
      </c>
      <c r="M21" s="76">
        <v>2.0</v>
      </c>
      <c r="N21" s="76">
        <v>0.0</v>
      </c>
      <c r="O21" s="76">
        <v>0.0</v>
      </c>
    </row>
  </sheetData>
  <mergeCells count="12">
    <mergeCell ref="O6:P6"/>
    <mergeCell ref="O7:P7"/>
    <mergeCell ref="O4:P4"/>
    <mergeCell ref="B4:N4"/>
    <mergeCell ref="O3:P3"/>
    <mergeCell ref="A1:P2"/>
    <mergeCell ref="B3:N3"/>
    <mergeCell ref="B6:N6"/>
    <mergeCell ref="B7:N7"/>
    <mergeCell ref="R3:U3"/>
    <mergeCell ref="O5:P5"/>
    <mergeCell ref="B5:N5"/>
  </mergeCells>
  <dataValidations>
    <dataValidation type="custom" allowBlank="1" showErrorMessage="1" sqref="A3:A7 A16:A20">
      <formula1>"h"</formula1>
    </dataValidation>
  </dataValidations>
  <printOptions/>
  <pageMargins bottom="0.75" footer="0.0" header="0.0" left="0.7" right="0.7" top="0.75"/>
  <pageSetup orientation="landscape"/>
  <drawing r:id="rId1"/>
</worksheet>
</file>