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kentry " sheetId="1" r:id="rId3"/>
    <sheet state="hidden" name="Assignment Marks" sheetId="2" r:id="rId4"/>
    <sheet state="hidden" name="Anlaysis" sheetId="3" r:id="rId5"/>
    <sheet state="hidden" name="TOC SESSIONALS" sheetId="4" r:id="rId6"/>
    <sheet state="hidden" name="Sheet4" sheetId="5" r:id="rId7"/>
    <sheet state="visible" name="CO-PO MAPPING" sheetId="6" r:id="rId8"/>
  </sheets>
  <definedNames/>
  <calcPr/>
</workbook>
</file>

<file path=xl/sharedStrings.xml><?xml version="1.0" encoding="utf-8"?>
<sst xmlns="http://schemas.openxmlformats.org/spreadsheetml/2006/main" count="460" uniqueCount="238">
  <si>
    <t>CO - Analysis</t>
  </si>
  <si>
    <t>Roll No</t>
  </si>
  <si>
    <t>Course Outcome Attainment</t>
  </si>
  <si>
    <t>Student Name/Q.No</t>
  </si>
  <si>
    <t>A1</t>
  </si>
  <si>
    <t>A2</t>
  </si>
  <si>
    <t>A3</t>
  </si>
  <si>
    <t>A4</t>
  </si>
  <si>
    <t>A5</t>
  </si>
  <si>
    <t>A6</t>
  </si>
  <si>
    <t>Tut</t>
  </si>
  <si>
    <t>CP</t>
  </si>
  <si>
    <t>Kumar G</t>
  </si>
  <si>
    <t>Marks</t>
  </si>
  <si>
    <t>Xerox</t>
  </si>
  <si>
    <t>Test- I  Analysis</t>
  </si>
  <si>
    <t>AADITHYA ANANDASIVAN K-ASI15CS001</t>
  </si>
  <si>
    <t>Total</t>
  </si>
  <si>
    <t>Aishwarya Gouri</t>
  </si>
  <si>
    <t>File</t>
  </si>
  <si>
    <t>AATHIRA M-ASI15CS002</t>
  </si>
  <si>
    <t>Test- II  Analysis</t>
  </si>
  <si>
    <t>ADARSH ABRAHAM-ASI15CS004</t>
  </si>
  <si>
    <t>Name / Q.No</t>
  </si>
  <si>
    <t>AISWARYA GOURI U-ASI15CS005</t>
  </si>
  <si>
    <t>AJAY P ANAND-ASI15CS006</t>
  </si>
  <si>
    <t>ALAN M SHAJI-ASI15CS007</t>
  </si>
  <si>
    <t>ALWIN PAUL-ASI15CS008</t>
  </si>
  <si>
    <t>AMRITHA K-ASI15CS009</t>
  </si>
  <si>
    <t>AMRUTHA BABU-ASI15CS010u</t>
  </si>
  <si>
    <t>CO attainment through University Exam</t>
  </si>
  <si>
    <t>ANANDU B-ASI15CS011</t>
  </si>
  <si>
    <t>ANEESH V-ASI15CS012</t>
  </si>
  <si>
    <t>A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</si>
  <si>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</si>
  <si>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</si>
  <si>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</si>
  <si>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</si>
  <si>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</si>
  <si>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</si>
  <si>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</si>
  <si>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</si>
  <si>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</si>
  <si>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CO1</t>
  </si>
  <si>
    <t>C M NEHMA-ASI15CS022</t>
  </si>
  <si>
    <t>CHINMAY SUKUMARAN-ASI15CS023</t>
  </si>
  <si>
    <t>DELNA PETER-ASI15CS024</t>
  </si>
  <si>
    <t xml:space="preserve">Total No of students </t>
  </si>
  <si>
    <t>DIVYA NAIR-ASI15CS025</t>
  </si>
  <si>
    <t>GEETHU DWILIP-ASI15CS026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</si>
  <si>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</si>
  <si>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</si>
  <si>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</si>
  <si>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</si>
  <si>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</si>
  <si>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KAVYA RAMESH-ASI15CS033</t>
  </si>
  <si>
    <t>Score</t>
  </si>
  <si>
    <t>KEERTHI P S-ASI15CS034</t>
  </si>
  <si>
    <t>Target Achieved</t>
  </si>
  <si>
    <t>KRISHNAPRIYA M-ASI15CS035</t>
  </si>
  <si>
    <t>KUMAR G-ASI15CS036</t>
  </si>
  <si>
    <t>LAKSHMI PRIYA C-ASI15CS037</t>
  </si>
  <si>
    <t>B</t>
  </si>
  <si>
    <t>CO2</t>
  </si>
  <si>
    <t>MIDHUN N BOBAN-ASI15CS038</t>
  </si>
  <si>
    <t>No of students Absent</t>
  </si>
  <si>
    <t>MIDHUN PRAKASH M-ASI15CS039</t>
  </si>
  <si>
    <t>NANCY CHACKO-ASI15CS040</t>
  </si>
  <si>
    <t>P NAVANEETH KRISHNA-ASI15CS041</t>
  </si>
  <si>
    <t>PARVATHY MURALI-ASI15CS042</t>
  </si>
  <si>
    <t>PARVATHY PADMANABHAN-ASI15CS043</t>
  </si>
  <si>
    <t>PRADHAMESH M-ASI15CS044</t>
  </si>
  <si>
    <t>RAMDAS BIJU K-ASI15CS045</t>
  </si>
  <si>
    <t>RASEENA KK-ASI15CS046</t>
  </si>
  <si>
    <t>REJULA S-ASI15CS047</t>
  </si>
  <si>
    <t>SACHIN VELLOR S-ASI15CS048</t>
  </si>
  <si>
    <t>SIDHARTH R-ASI15CS049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</si>
  <si>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</si>
  <si>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</si>
  <si>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</si>
  <si>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</si>
  <si>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</si>
  <si>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</si>
  <si>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C</t>
  </si>
  <si>
    <t>VISHNU K S-ASI15CS058</t>
  </si>
  <si>
    <t>CO3</t>
  </si>
  <si>
    <t>No of students Appeared</t>
  </si>
  <si>
    <t>VISHNU V KAMATH-ASI15CS059</t>
  </si>
  <si>
    <t>AKASH MOHANAN-LASI15CS060</t>
  </si>
  <si>
    <t>GOPIKRISHNA N U-LASI15CS061</t>
  </si>
  <si>
    <t>JIM JONES VALIAVEETTIL-LASI15CS062</t>
  </si>
  <si>
    <t>JIS VARGHESE MEKKATTE-LASI15CS063</t>
  </si>
  <si>
    <t>Result Analysis</t>
  </si>
  <si>
    <t>D</t>
  </si>
  <si>
    <t>CO4</t>
  </si>
  <si>
    <t>No of students passed</t>
  </si>
  <si>
    <t>Date of Exam : 11.09.2017</t>
  </si>
  <si>
    <t>Total No of Students</t>
  </si>
  <si>
    <t>No of Absentees</t>
  </si>
  <si>
    <t>No of Test Takers</t>
  </si>
  <si>
    <t>No of Students who Passed</t>
  </si>
  <si>
    <t>E</t>
  </si>
  <si>
    <t>CO5</t>
  </si>
  <si>
    <t>No of students failed</t>
  </si>
  <si>
    <t>No of Students who Failed</t>
  </si>
  <si>
    <t>Percentage of Pass</t>
  </si>
  <si>
    <t>Average Mark of Class</t>
  </si>
  <si>
    <t>Perfomance Distribution :</t>
  </si>
  <si>
    <t>&lt;50 %</t>
  </si>
  <si>
    <t>51 % to 59 %</t>
  </si>
  <si>
    <t xml:space="preserve">CO Average </t>
  </si>
  <si>
    <t>60% to 74%</t>
  </si>
  <si>
    <t>&gt; 75 %</t>
  </si>
  <si>
    <t>percentage of Pass</t>
  </si>
  <si>
    <t>University Exam</t>
  </si>
  <si>
    <t>Class Average</t>
  </si>
  <si>
    <t>Roll NO</t>
  </si>
  <si>
    <t>University AVG</t>
  </si>
  <si>
    <t>Names</t>
  </si>
  <si>
    <t>1st Internals</t>
  </si>
  <si>
    <t>2nd Internals</t>
  </si>
  <si>
    <t>Model (100)</t>
  </si>
  <si>
    <t>Model(20)</t>
  </si>
  <si>
    <t>Best of 2</t>
  </si>
  <si>
    <t>AVG</t>
  </si>
  <si>
    <t>Internals</t>
  </si>
  <si>
    <t>Course outcome</t>
  </si>
  <si>
    <t xml:space="preserve">TEST-I </t>
  </si>
  <si>
    <t xml:space="preserve">TEST- II </t>
  </si>
  <si>
    <t>ACTIVITY/ TUTORIAL/COURSE PROJECT</t>
  </si>
  <si>
    <t>AMRUTHA BABU-ASI15CS010</t>
  </si>
  <si>
    <t>Max imum  Mark</t>
  </si>
  <si>
    <t>TOTAL</t>
  </si>
  <si>
    <t>AISWARYA K PRASAD</t>
  </si>
  <si>
    <t>AISWARYA MENON M</t>
  </si>
  <si>
    <t>AJAY KRISHNA R</t>
  </si>
  <si>
    <t>AKASH BHASKARAN</t>
  </si>
  <si>
    <t>ALEX JOSEPH</t>
  </si>
  <si>
    <t>a</t>
  </si>
  <si>
    <t>AMRUTHA SURESH</t>
  </si>
  <si>
    <t>ANJANA KRISHNAN</t>
  </si>
  <si>
    <t>ANU THOMAS</t>
  </si>
  <si>
    <t>ARAVIND PRAKASH MENON</t>
  </si>
  <si>
    <t>ARJUN ANILKUMAR</t>
  </si>
  <si>
    <t>ARJUN H</t>
  </si>
  <si>
    <t>ARYA FATHIMA K H</t>
  </si>
  <si>
    <t>BINSHA SHAMSUDHEEN</t>
  </si>
  <si>
    <t>DIMBLE JOSE</t>
  </si>
  <si>
    <t>FREEDA FRANCIS</t>
  </si>
  <si>
    <t>HARISH JOSEY</t>
  </si>
  <si>
    <t>KARUN KRISHNADAS</t>
  </si>
  <si>
    <t>LALITHA M</t>
  </si>
  <si>
    <t>MANJU MOHAN</t>
  </si>
  <si>
    <t>MIHIR</t>
  </si>
  <si>
    <t>NAMITA SATHYAN</t>
  </si>
  <si>
    <t>NEETHU JOHNY</t>
  </si>
  <si>
    <t>RAMASESHAN N P</t>
  </si>
  <si>
    <t>REJOY PAUL</t>
  </si>
  <si>
    <t>REVATHY PRAKASH</t>
  </si>
  <si>
    <t>SWATHY S IYER</t>
  </si>
  <si>
    <t>VINAYA VIJAYAN</t>
  </si>
  <si>
    <t>Jishnu P J</t>
  </si>
  <si>
    <t>Krishnakripa G</t>
  </si>
  <si>
    <t>Liya Raju</t>
  </si>
  <si>
    <t>MARIYA MATHEW</t>
  </si>
  <si>
    <t>MATHU A S</t>
  </si>
  <si>
    <t>MEENU ANTU</t>
  </si>
  <si>
    <t>MINCHU SOMAN</t>
  </si>
  <si>
    <t>MURALIKRISHNA K R</t>
  </si>
  <si>
    <t>NAMITHA BALAN</t>
  </si>
  <si>
    <t>NANDANA S MENON</t>
  </si>
  <si>
    <t>Nikhil Joseph Saji</t>
  </si>
  <si>
    <t>Parvathy Suresh</t>
  </si>
  <si>
    <t>Pooja Rajendran</t>
  </si>
  <si>
    <t>RAJAPRIYA K S</t>
  </si>
  <si>
    <t>Rakendu M R</t>
  </si>
  <si>
    <t>Rinta Antony</t>
  </si>
  <si>
    <t>Robin Thomas</t>
  </si>
  <si>
    <t>KARTHIK S</t>
  </si>
  <si>
    <t>Venkateswar Viswanath S</t>
  </si>
  <si>
    <t>Sandra Susan Mathew</t>
  </si>
  <si>
    <t>Sethulakshmi Unnikrishnan</t>
  </si>
  <si>
    <t>SHILPA GIRISH</t>
  </si>
  <si>
    <t>Soorya sree</t>
  </si>
  <si>
    <t>Sreekesh R Kamath</t>
  </si>
  <si>
    <t>Sreelakshmi P Sali</t>
  </si>
  <si>
    <t>Sreenath K R</t>
  </si>
  <si>
    <t>Thejus Venugopal</t>
  </si>
  <si>
    <t>Vaisagh P S</t>
  </si>
  <si>
    <t>Veena Venkitesh</t>
  </si>
  <si>
    <t>VISHNU C MOHAN</t>
  </si>
  <si>
    <t>Vishnu K N</t>
  </si>
  <si>
    <t>Vishnu Venugopal</t>
  </si>
  <si>
    <t>Praveena Prakash</t>
  </si>
  <si>
    <t>Sneha Mohan K</t>
  </si>
  <si>
    <t>VISHNU P R</t>
  </si>
  <si>
    <t xml:space="preserve">Sub Total </t>
  </si>
  <si>
    <t>Max Marks</t>
  </si>
  <si>
    <t>%</t>
  </si>
  <si>
    <t>&gt;=90</t>
  </si>
  <si>
    <t>&gt;=Avg+2*sig</t>
  </si>
  <si>
    <t>&gt;=80</t>
  </si>
  <si>
    <t>&gt;=Avg+sig</t>
  </si>
  <si>
    <t>&gt;=70%</t>
  </si>
  <si>
    <t>&gt;=Avg</t>
  </si>
  <si>
    <t>&gt;=60%</t>
  </si>
  <si>
    <t>&gt;=Avg-sig</t>
  </si>
  <si>
    <t>&gt;=40%</t>
  </si>
  <si>
    <t>&gt;=Avg-2*sig</t>
  </si>
  <si>
    <t>SSCORE</t>
  </si>
  <si>
    <t>ECOMMERCE</t>
  </si>
  <si>
    <t>Illustrate architectural framework and anatomy of ecommerce application(understand}</t>
  </si>
  <si>
    <t>Outcome Calculation for a Subject / Lab</t>
  </si>
  <si>
    <t>Understand different security issues associated ecommerce, and procedures used to protect against security threats and consumer oriented Electronic Commerce applications. (understand}</t>
  </si>
  <si>
    <t>Interpret different E-Commerce payment systems and risk associated with it(understand}</t>
  </si>
  <si>
    <t>Illustrate the EDI application in inter-organization, intra organization and business (understand}</t>
  </si>
  <si>
    <t>Analyse the recent trends in ecommerce(Analyze)</t>
  </si>
  <si>
    <t>AVERAGE</t>
  </si>
  <si>
    <t>OUTCOME FROM UNIVERSITY EXAM (3)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</si>
  <si>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</si>
  <si>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</si>
  <si>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</si>
  <si>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</si>
  <si>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</si>
  <si>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</si>
  <si>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</si>
  <si>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</si>
  <si>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</si>
  <si>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</si>
  <si>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</si>
  <si>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</si>
  <si>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</si>
  <si>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</si>
  <si>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OVERALL OUTCOME</t>
  </si>
  <si>
    <t>COURSE EXIT SURVEY (3)</t>
  </si>
  <si>
    <t>OUTCOME OF A SUBJECT</t>
  </si>
  <si>
    <t>CO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</si>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</sst>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0.0"/>
      <color rgb="FF000000"/>
      <name val="Arial"/>
    </font>
    <font>
      <b/>
      <sz val="12.0"/>
      <color rgb="FF000000"/>
      <name val="Arial"/>
    </font>
    <font>
      <b/>
      <sz val="10.0"/>
      <name val="Arial"/>
    </font>
    <font/>
    <font>
      <b/>
      <sz val="14.0"/>
      <name val="Cambria"/>
    </font>
    <font>
      <sz val="10.0"/>
      <name val="Arial"/>
    </font>
    <font>
      <sz val="8.0"/>
      <name val="Cambria"/>
    </font>
    <font>
      <b/>
      <sz val="10.0"/>
      <color rgb="FF000000"/>
      <name val="Arial"/>
    </font>
    <font>
      <b/>
      <sz val="10.0"/>
      <name val="Cambria"/>
    </font>
    <font>
      <b/>
      <sz val="11.0"/>
      <name val="Cambria"/>
    </font>
    <font>
      <sz val="11.0"/>
      <name val="Cambria"/>
    </font>
    <font>
      <b/>
      <sz val="12.0"/>
      <name val="Arial"/>
    </font>
    <font>
      <b/>
      <sz val="9.0"/>
      <name val="Arial"/>
    </font>
    <font>
      <b/>
      <sz val="11.0"/>
      <color rgb="FF000000"/>
      <name val="Cambria"/>
    </font>
    <font>
      <sz val="11.0"/>
      <color rgb="FF000000"/>
      <name val="Cambria"/>
    </font>
    <font>
      <color rgb="FF000000"/>
      <name val="Arial"/>
    </font>
    <font>
      <b/>
      <sz val="14.0"/>
      <color rgb="FF000000"/>
      <name val="Cambria"/>
    </font>
    <font>
      <sz val="11.0"/>
      <color rgb="FFFFFFFF"/>
      <name val="Cambria"/>
    </font>
    <font>
      <sz val="11.0"/>
      <color rgb="FF000000"/>
      <name val="Calibri"/>
    </font>
    <font>
      <b/>
      <sz val="11.0"/>
      <color rgb="FF000000"/>
      <name val="Calibri"/>
    </font>
    <font>
      <b/>
      <sz val="12.0"/>
      <name val="Times"/>
    </font>
    <font>
      <name val="Arial"/>
    </font>
  </fonts>
  <fills count="1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BE5F1"/>
        <bgColor rgb="FFDBE5F1"/>
      </patternFill>
    </fill>
    <fill>
      <patternFill patternType="solid">
        <fgColor rgb="FFDCE6F2"/>
        <bgColor rgb="FFDCE6F2"/>
      </patternFill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  <fill>
      <patternFill patternType="solid">
        <fgColor rgb="FF6AA84F"/>
        <bgColor rgb="FF6AA84F"/>
      </patternFill>
    </fill>
    <fill>
      <patternFill patternType="solid">
        <fgColor rgb="FFE6B8AF"/>
        <bgColor rgb="FFE6B8AF"/>
      </patternFill>
    </fill>
  </fills>
  <borders count="78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right style="thick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ck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ck">
        <color rgb="FF000000"/>
      </right>
      <top/>
    </border>
    <border>
      <left/>
      <right style="thick">
        <color rgb="FF000000"/>
      </right>
    </border>
    <border>
      <left/>
      <right style="thick">
        <color rgb="FF000000"/>
      </right>
      <bottom style="thick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ck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3" fontId="4" numFmtId="0" xfId="0" applyAlignment="1" applyBorder="1" applyFill="1" applyFont="1">
      <alignment shrinkToFit="0" wrapText="1"/>
    </xf>
    <xf borderId="10" fillId="0" fontId="3" numFmtId="0" xfId="0" applyBorder="1" applyFont="1"/>
    <xf borderId="9" fillId="0" fontId="5" numFmtId="0" xfId="0" applyBorder="1" applyFont="1"/>
    <xf borderId="11" fillId="4" fontId="0" numFmtId="0" xfId="0" applyBorder="1" applyFill="1" applyFont="1"/>
    <xf borderId="0" fillId="0" fontId="5" numFmtId="0" xfId="0" applyFont="1"/>
    <xf borderId="12" fillId="0" fontId="5" numFmtId="0" xfId="0" applyBorder="1" applyFont="1"/>
    <xf borderId="9" fillId="5" fontId="6" numFmtId="0" xfId="0" applyAlignment="1" applyBorder="1" applyFill="1" applyFont="1">
      <alignment horizontal="center"/>
    </xf>
    <xf borderId="9" fillId="4" fontId="0" numFmtId="0" xfId="0" applyBorder="1" applyFont="1"/>
    <xf borderId="13" fillId="2" fontId="7" numFmtId="0" xfId="0" applyAlignment="1" applyBorder="1" applyFont="1">
      <alignment horizontal="center" shrinkToFit="0" wrapText="1"/>
    </xf>
    <xf borderId="9" fillId="4" fontId="0" numFmtId="0" xfId="0" applyAlignment="1" applyBorder="1" applyFont="1">
      <alignment horizontal="right"/>
    </xf>
    <xf borderId="9" fillId="5" fontId="6" numFmtId="0" xfId="0" applyAlignment="1" applyBorder="1" applyFont="1">
      <alignment horizontal="left"/>
    </xf>
    <xf borderId="9" fillId="5" fontId="8" numFmtId="0" xfId="0" applyAlignment="1" applyBorder="1" applyFont="1">
      <alignment horizontal="right"/>
    </xf>
    <xf borderId="14" fillId="2" fontId="2" numFmtId="0" xfId="0" applyAlignment="1" applyBorder="1" applyFont="1">
      <alignment horizontal="center" shrinkToFit="0" vertical="center" wrapText="1"/>
    </xf>
    <xf borderId="15" fillId="4" fontId="0" numFmtId="0" xfId="0" applyBorder="1" applyFont="1"/>
    <xf borderId="16" fillId="0" fontId="3" numFmtId="0" xfId="0" applyBorder="1" applyFont="1"/>
    <xf borderId="0" fillId="0" fontId="5" numFmtId="1" xfId="0" applyFont="1" applyNumberFormat="1"/>
    <xf borderId="17" fillId="0" fontId="3" numFmtId="0" xfId="0" applyBorder="1" applyFont="1"/>
    <xf borderId="18" fillId="0" fontId="3" numFmtId="0" xfId="0" applyBorder="1" applyFont="1"/>
    <xf borderId="9" fillId="6" fontId="5" numFmtId="0" xfId="0" applyBorder="1" applyFill="1" applyFont="1"/>
    <xf borderId="2" fillId="4" fontId="0" numFmtId="0" xfId="0" applyBorder="1" applyFont="1"/>
    <xf borderId="13" fillId="2" fontId="2" numFmtId="0" xfId="0" applyAlignment="1" applyBorder="1" applyFont="1">
      <alignment horizontal="center" shrinkToFit="0" wrapText="1"/>
    </xf>
    <xf borderId="19" fillId="0" fontId="3" numFmtId="0" xfId="0" applyBorder="1" applyFont="1"/>
    <xf borderId="20" fillId="5" fontId="0" numFmtId="0" xfId="0" applyBorder="1" applyFont="1"/>
    <xf borderId="9" fillId="5" fontId="0" numFmtId="0" xfId="0" applyBorder="1" applyFont="1"/>
    <xf borderId="0" fillId="0" fontId="5" numFmtId="2" xfId="0" applyFont="1" applyNumberFormat="1"/>
    <xf borderId="21" fillId="5" fontId="0" numFmtId="0" xfId="0" applyBorder="1" applyFont="1"/>
    <xf borderId="13" fillId="2" fontId="9" numFmtId="0" xfId="0" applyAlignment="1" applyBorder="1" applyFont="1">
      <alignment horizontal="center"/>
    </xf>
    <xf borderId="22" fillId="3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4" fillId="0" fontId="5" numFmtId="2" xfId="0" applyAlignment="1" applyBorder="1" applyFont="1" applyNumberFormat="1">
      <alignment horizontal="center"/>
    </xf>
    <xf borderId="25" fillId="3" fontId="0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4" fontId="0" numFmtId="0" xfId="0" applyBorder="1" applyFont="1"/>
    <xf borderId="29" fillId="3" fontId="0" numFmtId="0" xfId="0" applyAlignment="1" applyBorder="1" applyFont="1">
      <alignment horizontal="center"/>
    </xf>
    <xf borderId="30" fillId="0" fontId="3" numFmtId="0" xfId="0" applyBorder="1" applyFont="1"/>
    <xf borderId="8" fillId="0" fontId="5" numFmtId="0" xfId="0" applyBorder="1" applyFont="1"/>
    <xf borderId="24" fillId="0" fontId="3" numFmtId="0" xfId="0" applyBorder="1" applyFont="1"/>
    <xf borderId="8" fillId="0" fontId="10" numFmtId="0" xfId="0" applyAlignment="1" applyBorder="1" applyFont="1">
      <alignment horizontal="center"/>
    </xf>
    <xf borderId="12" fillId="0" fontId="5" numFmtId="2" xfId="0" applyBorder="1" applyFont="1" applyNumberFormat="1"/>
    <xf borderId="8" fillId="0" fontId="10" numFmtId="2" xfId="0" applyAlignment="1" applyBorder="1" applyFont="1" applyNumberFormat="1">
      <alignment horizontal="center"/>
    </xf>
    <xf borderId="8" fillId="0" fontId="5" numFmtId="2" xfId="0" applyBorder="1" applyFont="1" applyNumberFormat="1"/>
    <xf borderId="31" fillId="5" fontId="0" numFmtId="0" xfId="0" applyBorder="1" applyFont="1"/>
    <xf borderId="24" fillId="0" fontId="5" numFmtId="2" xfId="0" applyBorder="1" applyFont="1" applyNumberFormat="1"/>
    <xf borderId="32" fillId="5" fontId="0" numFmtId="0" xfId="0" applyBorder="1" applyFont="1"/>
    <xf borderId="33" fillId="5" fontId="0" numFmtId="0" xfId="0" applyBorder="1" applyFont="1"/>
    <xf borderId="0" fillId="0" fontId="0" numFmtId="0" xfId="0" applyFont="1"/>
    <xf borderId="22" fillId="3" fontId="5" numFmtId="2" xfId="0" applyBorder="1" applyFont="1" applyNumberFormat="1"/>
    <xf borderId="34" fillId="2" fontId="7" numFmtId="0" xfId="0" applyAlignment="1" applyBorder="1" applyFont="1">
      <alignment horizontal="center"/>
    </xf>
    <xf borderId="35" fillId="0" fontId="3" numFmtId="0" xfId="0" applyBorder="1" applyFont="1"/>
    <xf borderId="36" fillId="0" fontId="3" numFmtId="0" xfId="0" applyBorder="1" applyFont="1"/>
    <xf borderId="37" fillId="2" fontId="7" numFmtId="0" xfId="0" applyBorder="1" applyFont="1"/>
    <xf borderId="38" fillId="0" fontId="3" numFmtId="0" xfId="0" applyBorder="1" applyFont="1"/>
    <xf borderId="37" fillId="0" fontId="0" numFmtId="0" xfId="0" applyBorder="1" applyFont="1"/>
    <xf borderId="39" fillId="0" fontId="0" numFmtId="0" xfId="0" applyBorder="1" applyFont="1"/>
    <xf borderId="37" fillId="0" fontId="7" numFmtId="0" xfId="0" applyBorder="1" applyFont="1"/>
    <xf borderId="40" fillId="0" fontId="5" numFmtId="0" xfId="0" applyBorder="1" applyFont="1"/>
    <xf borderId="40" fillId="0" fontId="5" numFmtId="2" xfId="0" applyBorder="1" applyFont="1" applyNumberFormat="1"/>
    <xf borderId="41" fillId="0" fontId="0" numFmtId="0" xfId="0" applyBorder="1" applyFont="1"/>
    <xf borderId="29" fillId="3" fontId="0" numFmtId="2" xfId="0" applyAlignment="1" applyBorder="1" applyFont="1" applyNumberFormat="1">
      <alignment horizontal="center"/>
    </xf>
    <xf borderId="42" fillId="0" fontId="3" numFmtId="0" xfId="0" applyBorder="1" applyFont="1"/>
    <xf borderId="43" fillId="0" fontId="3" numFmtId="0" xfId="0" applyBorder="1" applyFont="1"/>
    <xf borderId="44" fillId="0" fontId="0" numFmtId="0" xfId="0" applyBorder="1" applyFont="1"/>
    <xf borderId="24" fillId="0" fontId="5" numFmtId="1" xfId="0" applyBorder="1" applyFont="1" applyNumberFormat="1"/>
    <xf borderId="34" fillId="2" fontId="0" numFmtId="0" xfId="0" applyAlignment="1" applyBorder="1" applyFont="1">
      <alignment horizontal="center"/>
    </xf>
    <xf borderId="45" fillId="0" fontId="5" numFmtId="2" xfId="0" applyBorder="1" applyFont="1" applyNumberFormat="1"/>
    <xf borderId="8" fillId="0" fontId="11" numFmtId="0" xfId="0" applyAlignment="1" applyBorder="1" applyFont="1">
      <alignment horizontal="center"/>
    </xf>
    <xf borderId="46" fillId="0" fontId="3" numFmtId="0" xfId="0" applyBorder="1" applyFont="1"/>
    <xf borderId="0" fillId="0" fontId="5" numFmtId="0" xfId="0" applyAlignment="1" applyFont="1">
      <alignment horizontal="center"/>
    </xf>
    <xf borderId="47" fillId="0" fontId="11" numFmtId="0" xfId="0" applyAlignment="1" applyBorder="1" applyFont="1">
      <alignment horizontal="center" vertical="center"/>
    </xf>
    <xf borderId="29" fillId="3" fontId="0" numFmtId="0" xfId="0" applyBorder="1" applyFont="1"/>
    <xf borderId="48" fillId="0" fontId="11" numFmtId="0" xfId="0" applyAlignment="1" applyBorder="1" applyFont="1">
      <alignment horizontal="center" vertical="center"/>
    </xf>
    <xf borderId="49" fillId="3" fontId="0" numFmtId="2" xfId="0" applyAlignment="1" applyBorder="1" applyFont="1" applyNumberFormat="1">
      <alignment horizontal="center"/>
    </xf>
    <xf borderId="48" fillId="0" fontId="12" numFmtId="0" xfId="0" applyAlignment="1" applyBorder="1" applyFont="1">
      <alignment horizontal="center" textRotation="45"/>
    </xf>
    <xf borderId="48" fillId="0" fontId="12" numFmtId="0" xfId="0" applyAlignment="1" applyBorder="1" applyFont="1">
      <alignment horizontal="center" textRotation="45" vertical="center"/>
    </xf>
    <xf borderId="50" fillId="0" fontId="12" numFmtId="0" xfId="0" applyAlignment="1" applyBorder="1" applyFont="1">
      <alignment horizontal="center" textRotation="45" vertical="center"/>
    </xf>
    <xf borderId="51" fillId="0" fontId="3" numFmtId="0" xfId="0" applyBorder="1" applyFont="1"/>
    <xf borderId="52" fillId="0" fontId="5" numFmtId="0" xfId="0" applyBorder="1" applyFont="1"/>
    <xf borderId="53" fillId="0" fontId="5" numFmtId="0" xfId="0" applyBorder="1" applyFont="1"/>
    <xf borderId="54" fillId="0" fontId="12" numFmtId="0" xfId="0" applyAlignment="1" applyBorder="1" applyFont="1">
      <alignment horizontal="center" textRotation="45" vertical="center"/>
    </xf>
    <xf borderId="0" fillId="0" fontId="5" numFmtId="0" xfId="0" applyAlignment="1" applyFont="1">
      <alignment vertical="center"/>
    </xf>
    <xf borderId="20" fillId="5" fontId="6" numFmtId="0" xfId="0" applyAlignment="1" applyBorder="1" applyFont="1">
      <alignment horizontal="center"/>
    </xf>
    <xf borderId="46" fillId="0" fontId="0" numFmtId="2" xfId="0" applyAlignment="1" applyBorder="1" applyFont="1" applyNumberFormat="1">
      <alignment horizontal="center"/>
    </xf>
    <xf borderId="9" fillId="7" fontId="5" numFmtId="0" xfId="0" applyBorder="1" applyFill="1" applyFont="1"/>
    <xf borderId="55" fillId="3" fontId="4" numFmtId="0" xfId="0" applyAlignment="1" applyBorder="1" applyFont="1">
      <alignment horizontal="center" shrinkToFit="0" wrapText="1"/>
    </xf>
    <xf borderId="9" fillId="8" fontId="5" numFmtId="1" xfId="0" applyBorder="1" applyFill="1" applyFont="1" applyNumberFormat="1"/>
    <xf borderId="56" fillId="0" fontId="3" numFmtId="0" xfId="0" applyBorder="1" applyFont="1"/>
    <xf borderId="25" fillId="5" fontId="2" numFmtId="0" xfId="0" applyAlignment="1" applyBorder="1" applyFont="1">
      <alignment horizontal="center"/>
    </xf>
    <xf borderId="9" fillId="9" fontId="5" numFmtId="0" xfId="0" applyBorder="1" applyFill="1" applyFont="1"/>
    <xf borderId="57" fillId="0" fontId="3" numFmtId="0" xfId="0" applyBorder="1" applyFont="1"/>
    <xf borderId="9" fillId="10" fontId="2" numFmtId="0" xfId="0" applyBorder="1" applyFill="1" applyFont="1"/>
    <xf borderId="9" fillId="8" fontId="5" numFmtId="0" xfId="0" applyBorder="1" applyFont="1"/>
    <xf borderId="25" fillId="5" fontId="2" numFmtId="2" xfId="0" applyAlignment="1" applyBorder="1" applyFont="1" applyNumberFormat="1">
      <alignment horizontal="center"/>
    </xf>
    <xf borderId="9" fillId="11" fontId="5" numFmtId="1" xfId="0" applyBorder="1" applyFill="1" applyFont="1" applyNumberFormat="1"/>
    <xf borderId="12" fillId="0" fontId="3" numFmtId="0" xfId="0" applyBorder="1" applyFont="1"/>
    <xf borderId="58" fillId="6" fontId="2" numFmtId="1" xfId="0" applyAlignment="1" applyBorder="1" applyFont="1" applyNumberFormat="1">
      <alignment horizontal="center"/>
    </xf>
    <xf borderId="59" fillId="0" fontId="3" numFmtId="0" xfId="0" applyBorder="1" applyFont="1"/>
    <xf borderId="29" fillId="5" fontId="5" numFmtId="0" xfId="0" applyBorder="1" applyFont="1"/>
    <xf borderId="60" fillId="3" fontId="5" numFmtId="0" xfId="0" applyBorder="1" applyFont="1"/>
    <xf borderId="29" fillId="5" fontId="5" numFmtId="2" xfId="0" applyBorder="1" applyFont="1" applyNumberFormat="1"/>
    <xf borderId="29" fillId="5" fontId="9" numFmtId="0" xfId="0" applyAlignment="1" applyBorder="1" applyFont="1">
      <alignment horizontal="center"/>
    </xf>
    <xf borderId="46" fillId="0" fontId="5" numFmtId="2" xfId="0" applyBorder="1" applyFont="1" applyNumberFormat="1"/>
    <xf borderId="61" fillId="0" fontId="3" numFmtId="0" xfId="0" applyBorder="1" applyFont="1"/>
    <xf borderId="29" fillId="5" fontId="5" numFmtId="1" xfId="0" applyBorder="1" applyFont="1" applyNumberFormat="1"/>
    <xf borderId="49" fillId="5" fontId="5" numFmtId="0" xfId="0" applyBorder="1" applyFont="1"/>
    <xf borderId="29" fillId="5" fontId="13" numFmtId="0" xfId="0" applyAlignment="1" applyBorder="1" applyFont="1">
      <alignment horizontal="center"/>
    </xf>
    <xf borderId="29" fillId="3" fontId="5" numFmtId="0" xfId="0" applyBorder="1" applyFont="1"/>
    <xf borderId="49" fillId="3" fontId="14" numFmtId="2" xfId="0" applyAlignment="1" applyBorder="1" applyFont="1" applyNumberFormat="1">
      <alignment horizontal="center"/>
    </xf>
    <xf borderId="12" fillId="0" fontId="9" numFmtId="0" xfId="0" applyAlignment="1" applyBorder="1" applyFont="1">
      <alignment horizontal="center" textRotation="90"/>
    </xf>
    <xf borderId="45" fillId="0" fontId="9" numFmtId="0" xfId="0" applyAlignment="1" applyBorder="1" applyFont="1">
      <alignment horizontal="center" textRotation="90"/>
    </xf>
    <xf borderId="62" fillId="0" fontId="3" numFmtId="0" xfId="0" applyBorder="1" applyFont="1"/>
    <xf borderId="9" fillId="12" fontId="15" numFmtId="0" xfId="0" applyAlignment="1" applyBorder="1" applyFill="1" applyFont="1">
      <alignment readingOrder="0" shrinkToFit="0" vertical="bottom" wrapText="0"/>
    </xf>
    <xf borderId="63" fillId="0" fontId="3" numFmtId="0" xfId="0" applyBorder="1" applyFont="1"/>
    <xf borderId="9" fillId="12" fontId="15" numFmtId="2" xfId="0" applyAlignment="1" applyBorder="1" applyFont="1" applyNumberFormat="1">
      <alignment readingOrder="0" shrinkToFit="0" vertical="bottom" wrapText="0"/>
    </xf>
    <xf borderId="9" fillId="12" fontId="15" numFmtId="0" xfId="0" applyAlignment="1" applyBorder="1" applyFont="1">
      <alignment shrinkToFit="0" vertical="bottom" wrapText="0"/>
    </xf>
    <xf borderId="64" fillId="0" fontId="3" numFmtId="0" xfId="0" applyBorder="1" applyFont="1"/>
    <xf borderId="9" fillId="13" fontId="15" numFmtId="2" xfId="0" applyAlignment="1" applyBorder="1" applyFill="1" applyFont="1" applyNumberFormat="1">
      <alignment readingOrder="0" shrinkToFit="0" vertical="bottom" wrapText="0"/>
    </xf>
    <xf borderId="27" fillId="5" fontId="13" numFmtId="2" xfId="0" applyAlignment="1" applyBorder="1" applyFont="1" applyNumberFormat="1">
      <alignment horizontal="center"/>
    </xf>
    <xf borderId="45" fillId="0" fontId="3" numFmtId="0" xfId="0" applyBorder="1" applyFont="1"/>
    <xf borderId="8" fillId="0" fontId="16" numFmtId="0" xfId="0" applyAlignment="1" applyBorder="1" applyFont="1">
      <alignment horizontal="center"/>
    </xf>
    <xf borderId="9" fillId="14" fontId="15" numFmtId="0" xfId="0" applyAlignment="1" applyBorder="1" applyFill="1" applyFont="1">
      <alignment readingOrder="0" shrinkToFit="0" vertical="bottom" wrapText="0"/>
    </xf>
    <xf borderId="26" fillId="5" fontId="9" numFmtId="0" xfId="0" applyAlignment="1" applyBorder="1" applyFont="1">
      <alignment horizontal="center"/>
    </xf>
    <xf borderId="9" fillId="14" fontId="15" numFmtId="1" xfId="0" applyAlignment="1" applyBorder="1" applyFont="1" applyNumberFormat="1">
      <alignment readingOrder="0" shrinkToFit="0" vertical="bottom" wrapText="0"/>
    </xf>
    <xf borderId="9" fillId="14" fontId="15" numFmtId="1" xfId="0" applyAlignment="1" applyBorder="1" applyFont="1" applyNumberFormat="1">
      <alignment horizontal="right" readingOrder="0" shrinkToFit="0" vertical="bottom" wrapText="0"/>
    </xf>
    <xf borderId="27" fillId="5" fontId="2" numFmtId="1" xfId="0" applyAlignment="1" applyBorder="1" applyFont="1" applyNumberFormat="1">
      <alignment horizontal="center"/>
    </xf>
    <xf borderId="29" fillId="5" fontId="13" numFmtId="1" xfId="0" applyAlignment="1" applyBorder="1" applyFont="1" applyNumberFormat="1">
      <alignment horizontal="center"/>
    </xf>
    <xf borderId="49" fillId="5" fontId="5" numFmtId="1" xfId="0" applyBorder="1" applyFont="1" applyNumberFormat="1"/>
    <xf borderId="65" fillId="3" fontId="4" numFmtId="0" xfId="0" applyAlignment="1" applyBorder="1" applyFont="1">
      <alignment shrinkToFit="0" wrapText="1"/>
    </xf>
    <xf borderId="25" fillId="3" fontId="4" numFmtId="0" xfId="0" applyAlignment="1" applyBorder="1" applyFont="1">
      <alignment shrinkToFit="0" wrapText="1"/>
    </xf>
    <xf borderId="9" fillId="15" fontId="15" numFmtId="0" xfId="0" applyAlignment="1" applyBorder="1" applyFill="1" applyFont="1">
      <alignment readingOrder="0" shrinkToFit="0" vertical="bottom" wrapText="0"/>
    </xf>
    <xf borderId="26" fillId="5" fontId="9" numFmtId="0" xfId="0" applyAlignment="1" applyBorder="1" applyFont="1">
      <alignment horizontal="center" shrinkToFit="0" wrapText="1"/>
    </xf>
    <xf borderId="9" fillId="15" fontId="15" numFmtId="2" xfId="0" applyAlignment="1" applyBorder="1" applyFont="1" applyNumberFormat="1">
      <alignment readingOrder="0" shrinkToFit="0" vertical="bottom" wrapText="0"/>
    </xf>
    <xf borderId="26" fillId="5" fontId="9" numFmtId="0" xfId="0" applyAlignment="1" applyBorder="1" applyFont="1">
      <alignment shrinkToFit="0" wrapText="1"/>
    </xf>
    <xf borderId="9" fillId="0" fontId="15" numFmtId="2" xfId="0" applyAlignment="1" applyBorder="1" applyFont="1" applyNumberFormat="1">
      <alignment shrinkToFit="0" vertical="bottom" wrapText="0"/>
    </xf>
    <xf borderId="9" fillId="0" fontId="15" numFmtId="0" xfId="0" applyAlignment="1" applyBorder="1" applyFont="1">
      <alignment shrinkToFit="0" vertical="bottom" wrapText="0"/>
    </xf>
    <xf borderId="27" fillId="5" fontId="5" numFmtId="0" xfId="0" applyBorder="1" applyFont="1"/>
    <xf borderId="49" fillId="5" fontId="5" numFmtId="2" xfId="0" applyBorder="1" applyFont="1" applyNumberFormat="1"/>
    <xf borderId="9" fillId="3" fontId="15" numFmtId="0" xfId="0" applyAlignment="1" applyBorder="1" applyFont="1">
      <alignment readingOrder="0" shrinkToFit="0" vertical="bottom" wrapText="0"/>
    </xf>
    <xf borderId="9" fillId="0" fontId="15" numFmtId="0" xfId="0" applyAlignment="1" applyBorder="1" applyFont="1">
      <alignment horizontal="right" readingOrder="0" shrinkToFit="0" vertical="bottom" wrapText="0"/>
    </xf>
    <xf borderId="9" fillId="0" fontId="15" numFmtId="1" xfId="0" applyAlignment="1" applyBorder="1" applyFont="1" applyNumberFormat="1">
      <alignment horizontal="right" readingOrder="0" shrinkToFit="0" vertical="bottom" wrapText="0"/>
    </xf>
    <xf borderId="9" fillId="0" fontId="15" numFmtId="1" xfId="0" applyAlignment="1" applyBorder="1" applyFont="1" applyNumberFormat="1">
      <alignment shrinkToFit="0" vertical="bottom" wrapText="0"/>
    </xf>
    <xf borderId="9" fillId="0" fontId="15" numFmtId="2" xfId="0" applyAlignment="1" applyBorder="1" applyFont="1" applyNumberFormat="1">
      <alignment horizontal="right" readingOrder="0" shrinkToFit="0" vertical="bottom" wrapText="0"/>
    </xf>
    <xf borderId="27" fillId="5" fontId="10" numFmtId="1" xfId="0" applyAlignment="1" applyBorder="1" applyFont="1" applyNumberFormat="1">
      <alignment horizontal="right"/>
    </xf>
    <xf borderId="29" fillId="5" fontId="10" numFmtId="1" xfId="0" applyAlignment="1" applyBorder="1" applyFont="1" applyNumberFormat="1">
      <alignment horizontal="right"/>
    </xf>
    <xf borderId="9" fillId="3" fontId="15" numFmtId="0" xfId="0" applyAlignment="1" applyBorder="1" applyFont="1">
      <alignment shrinkToFit="0" vertical="bottom" wrapText="0"/>
    </xf>
    <xf borderId="31" fillId="5" fontId="6" numFmtId="0" xfId="0" applyAlignment="1" applyBorder="1" applyFont="1">
      <alignment horizontal="center"/>
    </xf>
    <xf borderId="32" fillId="5" fontId="6" numFmtId="0" xfId="0" applyAlignment="1" applyBorder="1" applyFont="1">
      <alignment horizontal="left"/>
    </xf>
    <xf borderId="32" fillId="7" fontId="5" numFmtId="0" xfId="0" applyBorder="1" applyFont="1"/>
    <xf borderId="32" fillId="8" fontId="5" numFmtId="1" xfId="0" applyBorder="1" applyFont="1" applyNumberFormat="1"/>
    <xf borderId="32" fillId="9" fontId="5" numFmtId="0" xfId="0" applyBorder="1" applyFont="1"/>
    <xf borderId="32" fillId="10" fontId="2" numFmtId="0" xfId="0" applyBorder="1" applyFont="1"/>
    <xf borderId="32" fillId="8" fontId="5" numFmtId="0" xfId="0" applyBorder="1" applyFont="1"/>
    <xf borderId="66" fillId="6" fontId="2" numFmtId="1" xfId="0" applyAlignment="1" applyBorder="1" applyFont="1" applyNumberFormat="1">
      <alignment horizontal="center"/>
    </xf>
    <xf borderId="23" fillId="5" fontId="10" numFmtId="0" xfId="0" applyAlignment="1" applyBorder="1" applyFont="1">
      <alignment horizontal="center"/>
    </xf>
    <xf borderId="67" fillId="5" fontId="10" numFmtId="0" xfId="0" applyBorder="1" applyFont="1"/>
    <xf borderId="63" fillId="5" fontId="10" numFmtId="0" xfId="0" applyAlignment="1" applyBorder="1" applyFont="1">
      <alignment horizontal="center"/>
    </xf>
    <xf borderId="49" fillId="5" fontId="9" numFmtId="0" xfId="0" applyAlignment="1" applyBorder="1" applyFont="1">
      <alignment horizontal="center"/>
    </xf>
    <xf borderId="63" fillId="5" fontId="5" numFmtId="0" xfId="0" applyBorder="1" applyFont="1"/>
    <xf borderId="63" fillId="5" fontId="10" numFmtId="1" xfId="0" applyAlignment="1" applyBorder="1" applyFont="1" applyNumberFormat="1">
      <alignment horizontal="right"/>
    </xf>
    <xf borderId="63" fillId="5" fontId="5" numFmtId="1" xfId="0" applyBorder="1" applyFont="1" applyNumberFormat="1"/>
    <xf borderId="63" fillId="5" fontId="10" numFmtId="0" xfId="0" applyAlignment="1" applyBorder="1" applyFont="1">
      <alignment horizontal="right"/>
    </xf>
    <xf borderId="63" fillId="5" fontId="5" numFmtId="2" xfId="0" applyBorder="1" applyFont="1" applyNumberFormat="1"/>
    <xf borderId="9" fillId="5" fontId="10" numFmtId="0" xfId="0" applyAlignment="1" applyBorder="1" applyFont="1">
      <alignment horizontal="center"/>
    </xf>
    <xf borderId="9" fillId="5" fontId="5" numFmtId="2" xfId="0" applyBorder="1" applyFont="1" applyNumberFormat="1"/>
    <xf borderId="65" fillId="5" fontId="10" numFmtId="0" xfId="0" applyAlignment="1" applyBorder="1" applyFont="1">
      <alignment horizontal="center"/>
    </xf>
    <xf borderId="49" fillId="5" fontId="10" numFmtId="0" xfId="0" applyBorder="1" applyFont="1"/>
    <xf borderId="29" fillId="5" fontId="10" numFmtId="0" xfId="0" applyAlignment="1" applyBorder="1" applyFont="1">
      <alignment horizontal="center"/>
    </xf>
    <xf borderId="29" fillId="5" fontId="10" numFmtId="0" xfId="0" applyAlignment="1" applyBorder="1" applyFont="1">
      <alignment horizontal="right"/>
    </xf>
    <xf borderId="29" fillId="5" fontId="10" numFmtId="2" xfId="0" applyAlignment="1" applyBorder="1" applyFont="1" applyNumberFormat="1">
      <alignment horizontal="right"/>
    </xf>
    <xf borderId="67" fillId="5" fontId="5" numFmtId="2" xfId="0" applyBorder="1" applyFont="1" applyNumberFormat="1"/>
    <xf borderId="29" fillId="5" fontId="10" numFmtId="1" xfId="0" applyAlignment="1" applyBorder="1" applyFont="1" applyNumberFormat="1">
      <alignment horizontal="center"/>
    </xf>
    <xf borderId="49" fillId="5" fontId="9" numFmtId="1" xfId="0" applyAlignment="1" applyBorder="1" applyFont="1" applyNumberFormat="1">
      <alignment horizontal="center"/>
    </xf>
    <xf borderId="68" fillId="3" fontId="10" numFmtId="0" xfId="0" applyAlignment="1" applyBorder="1" applyFont="1">
      <alignment horizontal="center"/>
    </xf>
    <xf borderId="24" fillId="0" fontId="10" numFmtId="1" xfId="0" applyAlignment="1" applyBorder="1" applyFont="1" applyNumberFormat="1">
      <alignment horizontal="center"/>
    </xf>
    <xf borderId="45" fillId="0" fontId="5" numFmtId="0" xfId="0" applyBorder="1" applyFont="1"/>
    <xf borderId="69" fillId="3" fontId="5" numFmtId="0" xfId="0" applyBorder="1" applyFont="1"/>
    <xf borderId="29" fillId="3" fontId="10" numFmtId="1" xfId="0" applyAlignment="1" applyBorder="1" applyFont="1" applyNumberFormat="1">
      <alignment horizontal="right"/>
    </xf>
    <xf borderId="49" fillId="3" fontId="10" numFmtId="1" xfId="0" applyAlignment="1" applyBorder="1" applyFont="1" applyNumberFormat="1">
      <alignment horizontal="right"/>
    </xf>
    <xf borderId="24" fillId="0" fontId="10" numFmtId="0" xfId="0" applyAlignment="1" applyBorder="1" applyFont="1">
      <alignment horizontal="center"/>
    </xf>
    <xf borderId="24" fillId="0" fontId="10" numFmtId="2" xfId="0" applyAlignment="1" applyBorder="1" applyFont="1" applyNumberFormat="1">
      <alignment horizontal="center"/>
    </xf>
    <xf borderId="70" fillId="0" fontId="3" numFmtId="0" xfId="0" applyBorder="1" applyFont="1"/>
    <xf borderId="53" fillId="0" fontId="10" numFmtId="2" xfId="0" applyAlignment="1" applyBorder="1" applyFont="1" applyNumberFormat="1">
      <alignment horizontal="center"/>
    </xf>
    <xf borderId="53" fillId="0" fontId="10" numFmtId="0" xfId="0" applyAlignment="1" applyBorder="1" applyFont="1">
      <alignment horizontal="center"/>
    </xf>
    <xf borderId="71" fillId="0" fontId="3" numFmtId="0" xfId="0" applyBorder="1" applyFont="1"/>
    <xf borderId="46" fillId="0" fontId="5" numFmtId="0" xfId="0" applyBorder="1" applyFont="1"/>
    <xf borderId="72" fillId="3" fontId="5" numFmtId="0" xfId="0" applyBorder="1" applyFont="1"/>
    <xf borderId="29" fillId="3" fontId="5" numFmtId="2" xfId="0" applyBorder="1" applyFont="1" applyNumberFormat="1"/>
    <xf borderId="24" fillId="0" fontId="10" numFmtId="2" xfId="0" applyAlignment="1" applyBorder="1" applyFont="1" applyNumberFormat="1">
      <alignment horizontal="right"/>
    </xf>
    <xf borderId="24" fillId="0" fontId="10" numFmtId="0" xfId="0" applyAlignment="1" applyBorder="1" applyFont="1">
      <alignment horizontal="right"/>
    </xf>
    <xf borderId="29" fillId="3" fontId="10" numFmtId="2" xfId="0" applyAlignment="1" applyBorder="1" applyFont="1" applyNumberFormat="1">
      <alignment horizontal="center"/>
    </xf>
    <xf borderId="29" fillId="3" fontId="10" numFmtId="2" xfId="0" applyAlignment="1" applyBorder="1" applyFont="1" applyNumberFormat="1">
      <alignment horizontal="right"/>
    </xf>
    <xf borderId="46" fillId="0" fontId="17" numFmtId="0" xfId="0" applyBorder="1" applyFont="1"/>
    <xf borderId="52" fillId="0" fontId="3" numFmtId="0" xfId="0" applyBorder="1" applyFont="1"/>
    <xf borderId="73" fillId="3" fontId="5" numFmtId="0" xfId="0" applyBorder="1" applyFont="1"/>
    <xf borderId="29" fillId="3" fontId="10" numFmtId="0" xfId="0" applyAlignment="1" applyBorder="1" applyFont="1">
      <alignment horizontal="center"/>
    </xf>
    <xf borderId="29" fillId="3" fontId="17" numFmtId="0" xfId="0" applyBorder="1" applyFont="1"/>
    <xf borderId="29" fillId="3" fontId="0" numFmtId="1" xfId="0" applyAlignment="1" applyBorder="1" applyFont="1" applyNumberFormat="1">
      <alignment horizontal="center"/>
    </xf>
    <xf borderId="2" fillId="3" fontId="0" numFmtId="0" xfId="0" applyAlignment="1" applyBorder="1" applyFont="1">
      <alignment horizontal="center" vertical="center"/>
    </xf>
    <xf borderId="74" fillId="3" fontId="5" numFmtId="0" xfId="0" applyBorder="1" applyFont="1"/>
    <xf borderId="75" fillId="0" fontId="2" numFmtId="0" xfId="0" applyAlignment="1" applyBorder="1" applyFont="1">
      <alignment horizontal="center" readingOrder="0"/>
    </xf>
    <xf borderId="76" fillId="0" fontId="3" numFmtId="0" xfId="0" applyBorder="1" applyFont="1"/>
    <xf borderId="74" fillId="3" fontId="5" numFmtId="2" xfId="0" applyBorder="1" applyFont="1" applyNumberFormat="1"/>
    <xf borderId="77" fillId="0" fontId="3" numFmtId="0" xfId="0" applyBorder="1" applyFont="1"/>
    <xf borderId="2" fillId="0" fontId="15" numFmtId="0" xfId="0" applyAlignment="1" applyBorder="1" applyFont="1">
      <alignment readingOrder="0" shrinkToFit="0" vertical="bottom" wrapText="1"/>
    </xf>
    <xf borderId="2" fillId="0" fontId="5" numFmtId="0" xfId="0" applyBorder="1" applyFont="1"/>
    <xf borderId="2" fillId="3" fontId="18" numFmtId="0" xfId="0" applyAlignment="1" applyBorder="1" applyFont="1">
      <alignment horizontal="center"/>
    </xf>
    <xf borderId="9" fillId="3" fontId="18" numFmtId="0" xfId="0" applyBorder="1" applyFont="1"/>
    <xf borderId="9" fillId="0" fontId="18" numFmtId="2" xfId="0" applyBorder="1" applyFont="1" applyNumberFormat="1"/>
    <xf borderId="9" fillId="0" fontId="18" numFmtId="2" xfId="0" applyAlignment="1" applyBorder="1" applyFont="1" applyNumberFormat="1">
      <alignment horizontal="center"/>
    </xf>
    <xf borderId="9" fillId="3" fontId="19" numFmtId="0" xfId="0" applyAlignment="1" applyBorder="1" applyFont="1">
      <alignment horizontal="center"/>
    </xf>
    <xf borderId="9" fillId="3" fontId="18" numFmtId="0" xfId="0" applyAlignment="1" applyBorder="1" applyFont="1">
      <alignment horizontal="center"/>
    </xf>
    <xf borderId="29" fillId="3" fontId="0" numFmtId="2" xfId="0" applyAlignment="1" applyBorder="1" applyFont="1" applyNumberFormat="1">
      <alignment horizontal="right" readingOrder="0"/>
    </xf>
    <xf borderId="9" fillId="3" fontId="18" numFmtId="0" xfId="0" applyAlignment="1" applyBorder="1" applyFont="1">
      <alignment horizontal="center" readingOrder="0"/>
    </xf>
    <xf borderId="9" fillId="0" fontId="20" numFmtId="0" xfId="0" applyAlignment="1" applyBorder="1" applyFont="1">
      <alignment horizontal="center" readingOrder="0"/>
    </xf>
    <xf borderId="9" fillId="0" fontId="20" numFmtId="0" xfId="0" applyAlignment="1" applyBorder="1" applyFont="1">
      <alignment horizontal="center"/>
    </xf>
    <xf borderId="9" fillId="0" fontId="20" numFmtId="0" xfId="0" applyAlignment="1" applyBorder="1" applyFont="1">
      <alignment horizontal="center" readingOrder="0" vertical="top"/>
    </xf>
    <xf borderId="9" fillId="0" fontId="20" numFmtId="0" xfId="0" applyAlignment="1" applyBorder="1" applyFont="1">
      <alignment horizontal="center" vertical="top"/>
    </xf>
    <xf borderId="9" fillId="3" fontId="21" numFmtId="0" xfId="0" applyAlignment="1" applyBorder="1" applyFont="1">
      <alignment horizontal="center" vertical="bottom"/>
    </xf>
    <xf borderId="6" fillId="3" fontId="21" numFmtId="2" xfId="0" applyAlignment="1" applyBorder="1" applyFont="1" applyNumberFormat="1">
      <alignment horizontal="center" vertical="bottom"/>
    </xf>
    <xf borderId="6" fillId="16" fontId="21" numFmtId="164" xfId="0" applyAlignment="1" applyBorder="1" applyFill="1" applyFont="1" applyNumberFormat="1">
      <alignment horizontal="center" readingOrder="0" vertical="bottom"/>
    </xf>
    <xf borderId="24" fillId="0" fontId="20" numFmtId="0" xfId="0" applyAlignment="1" applyBorder="1" applyFont="1">
      <alignment horizontal="center" readingOrder="0"/>
    </xf>
    <xf borderId="24" fillId="0" fontId="20" numFmtId="0" xfId="0" applyAlignment="1" applyBorder="1" applyFont="1">
      <alignment horizontal="center"/>
    </xf>
    <xf borderId="24" fillId="0" fontId="20" numFmtId="0" xfId="0" applyAlignment="1" applyBorder="1" applyFont="1">
      <alignment horizontal="center" readingOrder="0" vertical="top"/>
    </xf>
    <xf borderId="24" fillId="0" fontId="20" numFmtId="0" xfId="0" applyAlignment="1" applyBorder="1" applyFont="1">
      <alignment horizontal="center" vertical="top"/>
    </xf>
    <xf borderId="23" fillId="3" fontId="21" numFmtId="0" xfId="0" applyAlignment="1" applyBorder="1" applyFont="1">
      <alignment horizontal="center" vertical="bottom"/>
    </xf>
    <xf borderId="24" fillId="3" fontId="21" numFmtId="0" xfId="0" applyAlignment="1" applyBorder="1" applyFont="1">
      <alignment horizontal="center" vertical="bottom"/>
    </xf>
    <xf borderId="8" fillId="16" fontId="21" numFmtId="0" xfId="0" applyAlignment="1" applyBorder="1" applyFont="1">
      <alignment horizontal="center" readingOrder="0" vertical="bottom"/>
    </xf>
    <xf borderId="24" fillId="3" fontId="18" numFmtId="2" xfId="0" applyAlignment="1" applyBorder="1" applyFont="1" applyNumberFormat="1">
      <alignment horizontal="center" vertical="bottom"/>
    </xf>
    <xf borderId="9" fillId="17" fontId="18" numFmtId="0" xfId="0" applyAlignment="1" applyBorder="1" applyFill="1" applyFont="1">
      <alignment horizontal="right" vertical="bottom"/>
    </xf>
    <xf borderId="6" fillId="17" fontId="18" numFmtId="0" xfId="0" applyAlignment="1" applyBorder="1" applyFont="1">
      <alignment horizontal="right" vertical="bottom"/>
    </xf>
    <xf borderId="6" fillId="17" fontId="18" numFmtId="0" xfId="0" applyAlignment="1" applyBorder="1" applyFont="1">
      <alignment horizontal="right" readingOrder="0" vertical="bottom"/>
    </xf>
    <xf borderId="29" fillId="3" fontId="0" numFmtId="2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7.0"/>
    <col customWidth="1" min="3" max="10" width="6.57"/>
    <col customWidth="1" min="11" max="11" width="9.0"/>
    <col customWidth="1" min="12" max="19" width="6.57"/>
    <col customWidth="1" min="20" max="20" width="9.0"/>
    <col customWidth="1" min="21" max="30" width="7.29"/>
    <col customWidth="1" min="31" max="33" width="7.43"/>
    <col customWidth="1" min="34" max="34" width="10.57"/>
    <col customWidth="1" min="35" max="36" width="9.57"/>
    <col customWidth="1" min="37" max="37" width="14.43"/>
    <col customWidth="1" min="38" max="42" width="7.71"/>
    <col customWidth="1" min="43" max="61" width="14.43"/>
  </cols>
  <sheetData>
    <row r="1" ht="23.25" customHeight="1">
      <c r="A1" s="2" t="s">
        <v>2</v>
      </c>
      <c r="B1" s="4"/>
      <c r="C1" s="6"/>
      <c r="D1" s="14"/>
      <c r="E1" s="17" t="s">
        <v>15</v>
      </c>
      <c r="F1" s="4"/>
      <c r="G1" s="4"/>
      <c r="H1" s="4"/>
      <c r="I1" s="4"/>
      <c r="J1" s="6"/>
      <c r="K1" s="13"/>
      <c r="L1" s="13"/>
      <c r="M1" s="13"/>
      <c r="N1" s="13"/>
      <c r="O1" s="13"/>
      <c r="P1" s="21"/>
      <c r="Q1" s="23"/>
      <c r="R1" s="23"/>
      <c r="S1" s="25"/>
      <c r="T1" s="13"/>
      <c r="U1" s="13"/>
      <c r="V1" s="14"/>
      <c r="W1" s="29" t="s">
        <v>21</v>
      </c>
      <c r="X1" s="4"/>
      <c r="Y1" s="4"/>
      <c r="Z1" s="4"/>
      <c r="AA1" s="4"/>
      <c r="AB1" s="6"/>
      <c r="AC1" s="13"/>
      <c r="AD1" s="13"/>
      <c r="AE1" s="13"/>
      <c r="AF1" s="13"/>
      <c r="AG1" s="13"/>
      <c r="AH1" s="33"/>
      <c r="AI1" s="13"/>
      <c r="AJ1" s="13"/>
      <c r="AK1" s="14"/>
      <c r="AL1" s="35" t="s">
        <v>30</v>
      </c>
      <c r="AM1" s="4"/>
      <c r="AN1" s="4"/>
      <c r="AO1" s="4"/>
      <c r="AP1" s="6"/>
      <c r="AQ1" s="36"/>
      <c r="AR1" s="36"/>
      <c r="AS1" s="36"/>
      <c r="AT1" s="36"/>
      <c r="AU1" s="36"/>
      <c r="AV1" s="36"/>
      <c r="AW1" s="13"/>
      <c r="AX1" s="13"/>
      <c r="AY1" s="3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 ht="15.75" customHeight="1">
      <c r="A2" s="37" t="s">
        <v>33</v>
      </c>
      <c r="B2" s="38" t="s">
        <v>43</v>
      </c>
      <c r="C2" s="39">
        <f t="shared" ref="C2:C6" si="1">AX103</f>
        <v>1.45</v>
      </c>
      <c r="D2" s="14"/>
      <c r="E2" s="40" t="s">
        <v>47</v>
      </c>
      <c r="F2" s="41"/>
      <c r="G2" s="41"/>
      <c r="H2" s="41"/>
      <c r="I2" s="42"/>
      <c r="J2" s="44">
        <f>COUNT(A19:A83)</f>
        <v>62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46" t="s">
        <v>47</v>
      </c>
      <c r="X2" s="8"/>
      <c r="Y2" s="8"/>
      <c r="Z2" s="8"/>
      <c r="AA2" s="47"/>
      <c r="AB2" s="38">
        <f>COUNT(A19:A83)</f>
        <v>62</v>
      </c>
      <c r="AC2" s="13"/>
      <c r="AD2" s="13"/>
      <c r="AE2" s="13"/>
      <c r="AF2" s="13"/>
      <c r="AG2" s="13"/>
      <c r="AH2" s="33"/>
      <c r="AI2" s="13"/>
      <c r="AJ2" s="13"/>
      <c r="AK2" s="14"/>
      <c r="AL2" s="48" t="s">
        <v>56</v>
      </c>
      <c r="AM2" s="47"/>
      <c r="AN2" s="48" t="s">
        <v>58</v>
      </c>
      <c r="AO2" s="8"/>
      <c r="AP2" s="47"/>
      <c r="AQ2" s="36"/>
      <c r="AR2" s="36"/>
      <c r="AS2" s="36"/>
      <c r="AT2" s="36"/>
      <c r="AU2" s="36"/>
      <c r="AV2" s="36"/>
      <c r="AW2" s="13"/>
      <c r="AX2" s="13"/>
      <c r="AY2" s="33"/>
      <c r="AZ2" s="13"/>
      <c r="BA2" s="13"/>
      <c r="BB2" s="13"/>
      <c r="BC2" s="13"/>
      <c r="BD2" s="13"/>
      <c r="BE2" s="13"/>
      <c r="BF2" s="13"/>
      <c r="BG2" s="13"/>
      <c r="BH2" s="13"/>
      <c r="BI2" s="13"/>
    </row>
    <row r="3" ht="15.75" customHeight="1">
      <c r="A3" s="37" t="s">
        <v>62</v>
      </c>
      <c r="B3" s="38" t="s">
        <v>63</v>
      </c>
      <c r="C3" s="39">
        <f t="shared" si="1"/>
        <v>1.32</v>
      </c>
      <c r="D3" s="14"/>
      <c r="E3" s="40" t="s">
        <v>65</v>
      </c>
      <c r="F3" s="41"/>
      <c r="G3" s="41"/>
      <c r="H3" s="41"/>
      <c r="I3" s="42"/>
      <c r="J3" s="44">
        <f>COUNTIF(T19:T83,"a")</f>
        <v>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33"/>
      <c r="V3" s="49"/>
      <c r="W3" s="46" t="s">
        <v>65</v>
      </c>
      <c r="X3" s="8"/>
      <c r="Y3" s="8"/>
      <c r="Z3" s="8"/>
      <c r="AA3" s="47"/>
      <c r="AB3" s="38">
        <f>COUNTIF(AK19:AK83,"a")</f>
        <v>0</v>
      </c>
      <c r="AC3" s="13"/>
      <c r="AD3" s="13"/>
      <c r="AE3" s="13"/>
      <c r="AF3" s="13"/>
      <c r="AG3" s="13"/>
      <c r="AH3" s="33"/>
      <c r="AI3" s="13"/>
      <c r="AJ3" s="13"/>
      <c r="AK3" s="14"/>
      <c r="AL3" s="50" t="str">
        <f>'[1]Markentry '!AZ94</f>
        <v>#REF!</v>
      </c>
      <c r="AM3" s="47"/>
      <c r="AN3" s="48" t="str">
        <f>IF(AN3&gt;=1.32,"Substantial (3)",IF(#REF!&gt;=1.26,"Moderate (2)","Slightly (1)"))</f>
        <v>#REF!</v>
      </c>
      <c r="AO3" s="8"/>
      <c r="AP3" s="47"/>
      <c r="AQ3" s="36"/>
      <c r="AR3" s="36"/>
      <c r="AS3" s="36"/>
      <c r="AT3" s="36"/>
      <c r="AU3" s="36"/>
      <c r="AV3" s="36"/>
      <c r="AW3" s="13"/>
      <c r="AX3" s="13"/>
      <c r="AY3" s="33"/>
      <c r="AZ3" s="13"/>
      <c r="BA3" s="13"/>
      <c r="BB3" s="13"/>
      <c r="BC3" s="13"/>
      <c r="BD3" s="13"/>
      <c r="BE3" s="13"/>
      <c r="BF3" s="13"/>
      <c r="BG3" s="13"/>
      <c r="BH3" s="13"/>
      <c r="BI3" s="13"/>
    </row>
    <row r="4" ht="15.75" customHeight="1">
      <c r="A4" s="37" t="s">
        <v>83</v>
      </c>
      <c r="B4" s="38" t="s">
        <v>85</v>
      </c>
      <c r="C4" s="39">
        <f t="shared" si="1"/>
        <v>1.24</v>
      </c>
      <c r="D4" s="14"/>
      <c r="E4" s="40" t="s">
        <v>86</v>
      </c>
      <c r="F4" s="41"/>
      <c r="G4" s="41"/>
      <c r="H4" s="41"/>
      <c r="I4" s="42"/>
      <c r="J4" s="44">
        <f>J2-J3</f>
        <v>62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33"/>
      <c r="V4" s="49"/>
      <c r="W4" s="51" t="s">
        <v>86</v>
      </c>
      <c r="X4" s="8"/>
      <c r="Y4" s="8"/>
      <c r="Z4" s="8"/>
      <c r="AA4" s="47"/>
      <c r="AB4" s="53">
        <f>AB2-AB3</f>
        <v>62</v>
      </c>
      <c r="AC4" s="33"/>
      <c r="AD4" s="33"/>
      <c r="AE4" s="33"/>
      <c r="AF4" s="13"/>
      <c r="AG4" s="13"/>
      <c r="AH4" s="33"/>
      <c r="AI4" s="13"/>
      <c r="AJ4" s="13"/>
      <c r="AK4" s="13"/>
      <c r="AL4" s="33"/>
      <c r="AM4" s="33"/>
      <c r="AN4" s="33"/>
      <c r="AO4" s="33"/>
      <c r="AP4" s="33"/>
      <c r="AQ4" s="57"/>
      <c r="AR4" s="57"/>
      <c r="AS4" s="57"/>
      <c r="AT4" s="57"/>
      <c r="AU4" s="57"/>
      <c r="AV4" s="57"/>
      <c r="AW4" s="13"/>
      <c r="AX4" s="13"/>
      <c r="AY4" s="33"/>
      <c r="AZ4" s="13"/>
      <c r="BA4" s="13"/>
      <c r="BB4" s="13"/>
      <c r="BC4" s="13"/>
      <c r="BD4" s="13"/>
      <c r="BE4" s="13"/>
      <c r="BF4" s="13"/>
      <c r="BG4" s="13"/>
      <c r="BH4" s="13"/>
      <c r="BI4" s="13"/>
    </row>
    <row r="5" ht="15.75" customHeight="1">
      <c r="A5" s="37" t="s">
        <v>93</v>
      </c>
      <c r="B5" s="38" t="s">
        <v>94</v>
      </c>
      <c r="C5" s="39">
        <f t="shared" si="1"/>
        <v>1.28</v>
      </c>
      <c r="D5" s="14"/>
      <c r="E5" s="40" t="s">
        <v>95</v>
      </c>
      <c r="F5" s="41"/>
      <c r="G5" s="41"/>
      <c r="H5" s="41"/>
      <c r="I5" s="42"/>
      <c r="J5" s="44">
        <f>COUNTIF(T19:T83,"&gt;=33")</f>
        <v>24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33"/>
      <c r="V5" s="49"/>
      <c r="W5" s="51" t="s">
        <v>95</v>
      </c>
      <c r="X5" s="8"/>
      <c r="Y5" s="8"/>
      <c r="Z5" s="8"/>
      <c r="AA5" s="47"/>
      <c r="AB5" s="53">
        <f>COUNTIF(AK19:AK83,"&gt;=33")</f>
        <v>23</v>
      </c>
      <c r="AC5" s="33"/>
      <c r="AD5" s="33"/>
      <c r="AE5" s="33"/>
      <c r="AF5" s="13"/>
      <c r="AG5" s="13"/>
      <c r="AH5" s="33"/>
      <c r="AI5" s="13"/>
      <c r="AJ5" s="13"/>
      <c r="AK5" s="1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13"/>
      <c r="AX5" s="13"/>
      <c r="AY5" s="3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ht="15.75" customHeight="1">
      <c r="A6" s="37" t="s">
        <v>101</v>
      </c>
      <c r="B6" s="38" t="s">
        <v>102</v>
      </c>
      <c r="C6" s="39">
        <f t="shared" si="1"/>
        <v>1.32</v>
      </c>
      <c r="D6" s="14"/>
      <c r="E6" s="40" t="s">
        <v>103</v>
      </c>
      <c r="F6" s="41"/>
      <c r="G6" s="41"/>
      <c r="H6" s="41"/>
      <c r="I6" s="42"/>
      <c r="J6" s="44">
        <f>J4-J5</f>
        <v>38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49"/>
      <c r="W6" s="51" t="s">
        <v>103</v>
      </c>
      <c r="X6" s="8"/>
      <c r="Y6" s="8"/>
      <c r="Z6" s="8"/>
      <c r="AA6" s="47"/>
      <c r="AB6" s="53">
        <f>AB4-AB5</f>
        <v>39</v>
      </c>
      <c r="AC6" s="33"/>
      <c r="AD6" s="33"/>
      <c r="AE6" s="33"/>
      <c r="AF6" s="13"/>
      <c r="AG6" s="13"/>
      <c r="AH6" s="33"/>
      <c r="AI6" s="13"/>
      <c r="AJ6" s="13"/>
      <c r="AK6" s="13"/>
      <c r="AL6" s="1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66"/>
      <c r="AX6" s="66"/>
      <c r="AY6" s="67"/>
      <c r="AZ6" s="13"/>
      <c r="BA6" s="13"/>
      <c r="BB6" s="13"/>
      <c r="BC6" s="13"/>
      <c r="BD6" s="13"/>
      <c r="BE6" s="13"/>
      <c r="BF6" s="13"/>
      <c r="BG6" s="13"/>
      <c r="BH6" s="13"/>
      <c r="BI6" s="13"/>
    </row>
    <row r="7" ht="15.75" customHeight="1">
      <c r="A7" s="14"/>
      <c r="B7" s="38" t="s">
        <v>110</v>
      </c>
      <c r="C7" s="39">
        <f>AVERAGE(C2:C6)</f>
        <v>1.322</v>
      </c>
      <c r="D7" s="14"/>
      <c r="E7" s="40" t="s">
        <v>105</v>
      </c>
      <c r="F7" s="41"/>
      <c r="G7" s="41"/>
      <c r="H7" s="41"/>
      <c r="I7" s="42"/>
      <c r="J7" s="69">
        <f>J5/J4*100</f>
        <v>38.70967742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33"/>
      <c r="V7" s="49"/>
      <c r="W7" s="46" t="s">
        <v>113</v>
      </c>
      <c r="X7" s="8"/>
      <c r="Y7" s="8"/>
      <c r="Z7" s="8"/>
      <c r="AA7" s="47"/>
      <c r="AB7" s="73">
        <f>(AB5/AB4)*100</f>
        <v>37.09677419</v>
      </c>
      <c r="AC7" s="13"/>
      <c r="AD7" s="13"/>
      <c r="AE7" s="33"/>
      <c r="AF7" s="13"/>
      <c r="AG7" s="13"/>
      <c r="AH7" s="13"/>
      <c r="AI7" s="13"/>
      <c r="AJ7" s="13"/>
      <c r="AK7" s="13"/>
      <c r="AL7" s="33"/>
      <c r="AM7" s="33"/>
      <c r="AN7" s="33"/>
      <c r="AO7" s="33"/>
      <c r="AP7" s="13"/>
      <c r="AQ7" s="13"/>
      <c r="AR7" s="13"/>
      <c r="AS7" s="13"/>
      <c r="AT7" s="13"/>
      <c r="AU7" s="13"/>
      <c r="AV7" s="75"/>
      <c r="AW7" s="14"/>
      <c r="AX7" s="76" t="s">
        <v>114</v>
      </c>
      <c r="AY7" s="77"/>
      <c r="AZ7" s="13"/>
      <c r="BA7" s="13"/>
      <c r="BB7" s="13"/>
      <c r="BC7" s="13"/>
      <c r="BD7" s="13"/>
      <c r="BE7" s="13"/>
      <c r="BF7" s="13"/>
      <c r="BG7" s="13"/>
      <c r="BH7" s="13"/>
      <c r="BI7" s="13"/>
    </row>
    <row r="8" ht="15.75" customHeight="1">
      <c r="D8" s="14"/>
      <c r="E8" s="40" t="s">
        <v>115</v>
      </c>
      <c r="F8" s="41"/>
      <c r="G8" s="41"/>
      <c r="H8" s="41"/>
      <c r="I8" s="42"/>
      <c r="J8" s="69">
        <f>SUM($T19:$T83)/COUNTIF($T19:$T83,"&gt;0")</f>
        <v>40.19230769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33"/>
      <c r="V8" s="49"/>
      <c r="W8" s="51" t="s">
        <v>115</v>
      </c>
      <c r="X8" s="8"/>
      <c r="Y8" s="8"/>
      <c r="Z8" s="8"/>
      <c r="AA8" s="47"/>
      <c r="AB8" s="53">
        <f>SUM($AK19:$AK83)/COUNTIF($AK19:$AK83,"&gt;0")</f>
        <v>41.94444444</v>
      </c>
      <c r="AC8" s="33"/>
      <c r="AD8" s="33"/>
      <c r="AE8" s="33"/>
      <c r="AF8" s="13"/>
      <c r="AG8" s="13"/>
      <c r="AH8" s="33"/>
      <c r="AI8" s="13"/>
      <c r="AJ8" s="13"/>
      <c r="AK8" s="1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75"/>
      <c r="AW8" s="38"/>
      <c r="AX8" s="80" t="s">
        <v>117</v>
      </c>
      <c r="AY8" s="82">
        <v>50.0</v>
      </c>
      <c r="AZ8" s="13"/>
      <c r="BA8" s="13"/>
      <c r="BB8" s="13"/>
      <c r="BC8" s="13"/>
      <c r="BD8" s="13"/>
      <c r="BE8" s="13"/>
      <c r="BF8" s="13"/>
      <c r="BG8" s="13"/>
      <c r="BH8" s="13"/>
      <c r="BI8" s="13"/>
    </row>
    <row r="9" ht="1.5" customHeight="1">
      <c r="A9" s="46"/>
      <c r="B9" s="4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7"/>
      <c r="V9" s="67"/>
      <c r="W9" s="67"/>
      <c r="X9" s="67"/>
      <c r="Y9" s="66"/>
      <c r="Z9" s="66"/>
      <c r="AA9" s="66"/>
      <c r="AB9" s="66"/>
      <c r="AC9" s="66"/>
      <c r="AD9" s="66"/>
      <c r="AE9" s="66"/>
      <c r="AF9" s="66"/>
      <c r="AG9" s="66"/>
      <c r="AH9" s="67"/>
      <c r="AI9" s="66"/>
      <c r="AJ9" s="66"/>
      <c r="AK9" s="66"/>
      <c r="AL9" s="67"/>
      <c r="AM9" s="67"/>
      <c r="AN9" s="67"/>
      <c r="AO9" s="67"/>
      <c r="AP9" s="66"/>
      <c r="AQ9" s="66"/>
      <c r="AR9" s="66"/>
      <c r="AS9" s="66"/>
      <c r="AT9" s="66"/>
      <c r="AU9" s="66"/>
      <c r="AV9" s="87"/>
      <c r="AW9" s="88"/>
      <c r="AX9" s="14"/>
      <c r="AY9" s="92">
        <f>STDEV(AY19:AY83)</f>
        <v>12.51506215</v>
      </c>
      <c r="AZ9" s="13"/>
      <c r="BA9" s="13"/>
      <c r="BB9" s="13"/>
      <c r="BC9" s="13"/>
      <c r="BD9" s="13"/>
      <c r="BE9" s="13"/>
      <c r="BF9" s="13"/>
      <c r="BG9" s="13"/>
      <c r="BH9" s="13"/>
      <c r="BI9" s="13"/>
    </row>
    <row r="10" ht="15.75" customHeight="1">
      <c r="A10" s="94" t="s">
        <v>126</v>
      </c>
      <c r="B10" s="96"/>
      <c r="C10" s="97" t="s">
        <v>127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99"/>
      <c r="U10" s="97" t="s">
        <v>128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99"/>
      <c r="AL10" s="102" t="s">
        <v>129</v>
      </c>
      <c r="AM10" s="41"/>
      <c r="AN10" s="41"/>
      <c r="AO10" s="41"/>
      <c r="AP10" s="41"/>
      <c r="AQ10" s="41"/>
      <c r="AR10" s="41"/>
      <c r="AS10" s="41"/>
      <c r="AT10" s="41"/>
      <c r="AU10" s="41"/>
      <c r="AV10" s="99"/>
      <c r="AW10" s="38"/>
      <c r="AX10" s="104"/>
      <c r="AY10" s="92">
        <f>AY9+AY8</f>
        <v>62.51506215</v>
      </c>
      <c r="AZ10" s="13"/>
      <c r="BA10" s="13"/>
      <c r="BB10" s="13"/>
      <c r="BC10" s="13"/>
      <c r="BD10" s="13"/>
      <c r="BE10" s="13"/>
      <c r="BF10" s="13"/>
      <c r="BG10" s="13"/>
      <c r="BH10" s="13"/>
      <c r="BI10" s="13"/>
    </row>
    <row r="11" ht="15.75" customHeight="1">
      <c r="A11" s="106"/>
      <c r="B11" s="104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8"/>
      <c r="U11" s="109"/>
      <c r="V11" s="109"/>
      <c r="W11" s="109"/>
      <c r="X11" s="109"/>
      <c r="Y11" s="107"/>
      <c r="Z11" s="107"/>
      <c r="AA11" s="107"/>
      <c r="AB11" s="107"/>
      <c r="AC11" s="107"/>
      <c r="AD11" s="107"/>
      <c r="AE11" s="107"/>
      <c r="AF11" s="107"/>
      <c r="AG11" s="107"/>
      <c r="AH11" s="109"/>
      <c r="AI11" s="107"/>
      <c r="AJ11" s="107"/>
      <c r="AK11" s="108"/>
      <c r="AL11" s="109"/>
      <c r="AM11" s="109"/>
      <c r="AN11" s="109"/>
      <c r="AO11" s="109"/>
      <c r="AP11" s="107"/>
      <c r="AQ11" s="107"/>
      <c r="AR11" s="107"/>
      <c r="AS11" s="110"/>
      <c r="AT11" s="107"/>
      <c r="AU11" s="107"/>
      <c r="AV11" s="107"/>
      <c r="AW11" s="38"/>
      <c r="AX11" s="104"/>
      <c r="AY11" s="111"/>
      <c r="AZ11" s="13"/>
      <c r="BA11" s="13"/>
      <c r="BB11" s="13"/>
      <c r="BC11" s="13"/>
      <c r="BD11" s="13"/>
      <c r="BE11" s="13"/>
      <c r="BF11" s="13"/>
      <c r="BG11" s="13"/>
      <c r="BH11" s="13"/>
      <c r="BI11" s="13"/>
    </row>
    <row r="12" ht="15.75" customHeight="1">
      <c r="A12" s="106"/>
      <c r="B12" s="104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12"/>
      <c r="U12" s="113"/>
      <c r="V12" s="113"/>
      <c r="W12" s="113"/>
      <c r="X12" s="113"/>
      <c r="Y12" s="113"/>
      <c r="Z12" s="113"/>
      <c r="AA12" s="113"/>
      <c r="AB12" s="107"/>
      <c r="AC12" s="107"/>
      <c r="AD12" s="107"/>
      <c r="AE12" s="107"/>
      <c r="AF12" s="107"/>
      <c r="AG12" s="107"/>
      <c r="AH12" s="109"/>
      <c r="AI12" s="107"/>
      <c r="AJ12" s="107"/>
      <c r="AK12" s="112"/>
      <c r="AL12" s="109"/>
      <c r="AM12" s="109"/>
      <c r="AN12" s="109"/>
      <c r="AO12" s="109"/>
      <c r="AP12" s="107"/>
      <c r="AQ12" s="107"/>
      <c r="AR12" s="107"/>
      <c r="AS12" s="110"/>
      <c r="AT12" s="107"/>
      <c r="AU12" s="107"/>
      <c r="AV12" s="114"/>
      <c r="AW12" s="38"/>
      <c r="AX12" s="104"/>
      <c r="AY12" s="111">
        <f>AY8+2*AY9</f>
        <v>75.0301243</v>
      </c>
      <c r="AZ12" s="13"/>
      <c r="BA12" s="13"/>
      <c r="BB12" s="13"/>
      <c r="BC12" s="13"/>
      <c r="BD12" s="13"/>
      <c r="BE12" s="13"/>
      <c r="BF12" s="13"/>
      <c r="BG12" s="13"/>
      <c r="BH12" s="13"/>
      <c r="BI12" s="13"/>
    </row>
    <row r="13" ht="15.75" customHeight="1">
      <c r="A13" s="106"/>
      <c r="B13" s="104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12"/>
      <c r="U13" s="109"/>
      <c r="V13" s="109"/>
      <c r="W13" s="109"/>
      <c r="X13" s="109"/>
      <c r="Y13" s="107"/>
      <c r="Z13" s="107"/>
      <c r="AA13" s="107"/>
      <c r="AB13" s="107"/>
      <c r="AC13" s="107"/>
      <c r="AD13" s="107"/>
      <c r="AE13" s="107"/>
      <c r="AF13" s="107"/>
      <c r="AG13" s="107"/>
      <c r="AH13" s="109"/>
      <c r="AI13" s="107"/>
      <c r="AJ13" s="107"/>
      <c r="AK13" s="112"/>
      <c r="AL13" s="109"/>
      <c r="AM13" s="109"/>
      <c r="AN13" s="109"/>
      <c r="AO13" s="109"/>
      <c r="AP13" s="107"/>
      <c r="AQ13" s="107"/>
      <c r="AR13" s="107"/>
      <c r="AS13" s="115"/>
      <c r="AT13" s="107"/>
      <c r="AU13" s="107"/>
      <c r="AV13" s="114"/>
      <c r="AW13" s="116"/>
      <c r="AX13" s="104"/>
      <c r="AY13" s="117">
        <f>AY8-AY9</f>
        <v>37.48493785</v>
      </c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ht="15.75" customHeight="1">
      <c r="A14" s="106"/>
      <c r="B14" s="104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12"/>
      <c r="U14" s="109"/>
      <c r="V14" s="109"/>
      <c r="W14" s="109"/>
      <c r="X14" s="109"/>
      <c r="Y14" s="107"/>
      <c r="Z14" s="107"/>
      <c r="AA14" s="107"/>
      <c r="AB14" s="107"/>
      <c r="AC14" s="107"/>
      <c r="AD14" s="107"/>
      <c r="AE14" s="107"/>
      <c r="AF14" s="107"/>
      <c r="AG14" s="107"/>
      <c r="AH14" s="109"/>
      <c r="AI14" s="107"/>
      <c r="AJ14" s="107"/>
      <c r="AK14" s="112"/>
      <c r="AL14" s="109"/>
      <c r="AM14" s="109"/>
      <c r="AN14" s="109"/>
      <c r="AO14" s="109"/>
      <c r="AP14" s="107"/>
      <c r="AQ14" s="107"/>
      <c r="AR14" s="107"/>
      <c r="AS14" s="115"/>
      <c r="AT14" s="107"/>
      <c r="AU14" s="107"/>
      <c r="AV14" s="114"/>
      <c r="AW14" s="116"/>
      <c r="AX14" s="47"/>
      <c r="AY14" s="117">
        <f>AY8-2*AY9</f>
        <v>24.9698757</v>
      </c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5" ht="15.75" customHeight="1">
      <c r="A15" s="106"/>
      <c r="B15" s="104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12"/>
      <c r="U15" s="109"/>
      <c r="V15" s="109"/>
      <c r="W15" s="109"/>
      <c r="X15" s="109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12"/>
      <c r="AL15" s="109"/>
      <c r="AM15" s="109"/>
      <c r="AN15" s="109"/>
      <c r="AO15" s="109"/>
      <c r="AP15" s="107"/>
      <c r="AQ15" s="107"/>
      <c r="AR15" s="115"/>
      <c r="AS15" s="115"/>
      <c r="AT15" s="107"/>
      <c r="AU15" s="107"/>
      <c r="AV15" s="114"/>
      <c r="AW15" s="38"/>
      <c r="AX15" s="118" t="s">
        <v>1</v>
      </c>
      <c r="AY15" s="119" t="s">
        <v>13</v>
      </c>
      <c r="AZ15" s="13"/>
      <c r="BA15" s="13"/>
      <c r="BB15" s="13"/>
      <c r="BC15" s="13"/>
      <c r="BD15" s="13"/>
      <c r="BE15" s="13"/>
      <c r="BF15" s="13"/>
      <c r="BG15" s="13"/>
      <c r="BH15" s="13"/>
      <c r="BI15" s="13"/>
    </row>
    <row r="16" ht="19.5" customHeight="1">
      <c r="A16" s="120"/>
      <c r="B16" s="47"/>
      <c r="C16" s="121" t="s">
        <v>33</v>
      </c>
      <c r="D16" s="121" t="s">
        <v>33</v>
      </c>
      <c r="E16" s="121" t="s">
        <v>33</v>
      </c>
      <c r="F16" s="121" t="s">
        <v>62</v>
      </c>
      <c r="G16" s="121" t="s">
        <v>62</v>
      </c>
      <c r="H16" s="121" t="s">
        <v>62</v>
      </c>
      <c r="I16" s="121" t="s">
        <v>33</v>
      </c>
      <c r="J16" s="121" t="s">
        <v>62</v>
      </c>
      <c r="K16" s="121" t="s">
        <v>33</v>
      </c>
      <c r="L16" s="121" t="s">
        <v>33</v>
      </c>
      <c r="M16" s="121" t="s">
        <v>33</v>
      </c>
      <c r="N16" s="121" t="s">
        <v>33</v>
      </c>
      <c r="O16" s="121" t="s">
        <v>62</v>
      </c>
      <c r="P16" s="121" t="s">
        <v>62</v>
      </c>
      <c r="Q16" s="121" t="s">
        <v>62</v>
      </c>
      <c r="R16" s="121" t="s">
        <v>62</v>
      </c>
      <c r="S16" s="121" t="s">
        <v>33</v>
      </c>
      <c r="T16" s="122"/>
      <c r="U16" s="123" t="s">
        <v>83</v>
      </c>
      <c r="V16" s="123" t="s">
        <v>83</v>
      </c>
      <c r="W16" s="123" t="s">
        <v>93</v>
      </c>
      <c r="X16" s="123" t="s">
        <v>93</v>
      </c>
      <c r="Y16" s="123" t="s">
        <v>101</v>
      </c>
      <c r="Z16" s="123" t="s">
        <v>101</v>
      </c>
      <c r="AA16" s="121" t="s">
        <v>83</v>
      </c>
      <c r="AB16" s="121" t="s">
        <v>93</v>
      </c>
      <c r="AC16" s="121" t="s">
        <v>101</v>
      </c>
      <c r="AD16" s="121" t="s">
        <v>83</v>
      </c>
      <c r="AE16" s="121" t="s">
        <v>83</v>
      </c>
      <c r="AF16" s="121" t="s">
        <v>93</v>
      </c>
      <c r="AG16" s="121" t="s">
        <v>93</v>
      </c>
      <c r="AH16" s="121" t="s">
        <v>101</v>
      </c>
      <c r="AI16" s="121" t="s">
        <v>101</v>
      </c>
      <c r="AJ16" s="124"/>
      <c r="AK16" s="125"/>
      <c r="AL16" s="126" t="s">
        <v>33</v>
      </c>
      <c r="AM16" s="126" t="s">
        <v>62</v>
      </c>
      <c r="AN16" s="126" t="s">
        <v>83</v>
      </c>
      <c r="AO16" s="123" t="s">
        <v>93</v>
      </c>
      <c r="AP16" s="123" t="s">
        <v>101</v>
      </c>
      <c r="AQ16" s="127"/>
      <c r="AR16" s="115"/>
      <c r="AS16" s="115"/>
      <c r="AT16" s="107"/>
      <c r="AU16" s="107"/>
      <c r="AV16" s="114"/>
      <c r="AW16" s="38"/>
      <c r="AX16" s="104"/>
      <c r="AY16" s="128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ht="26.25" customHeight="1">
      <c r="A17" s="129" t="s">
        <v>131</v>
      </c>
      <c r="B17" s="8"/>
      <c r="C17" s="130">
        <v>3.0</v>
      </c>
      <c r="D17" s="130">
        <v>3.0</v>
      </c>
      <c r="E17" s="130">
        <v>3.0</v>
      </c>
      <c r="F17" s="130">
        <v>3.0</v>
      </c>
      <c r="G17" s="130">
        <v>3.0</v>
      </c>
      <c r="H17" s="130">
        <v>3.0</v>
      </c>
      <c r="I17" s="130">
        <v>4.0</v>
      </c>
      <c r="J17" s="130">
        <v>4.0</v>
      </c>
      <c r="K17" s="130">
        <v>10.0</v>
      </c>
      <c r="L17" s="130">
        <v>10.0</v>
      </c>
      <c r="M17" s="130">
        <v>10.0</v>
      </c>
      <c r="N17" s="130">
        <v>10.0</v>
      </c>
      <c r="O17" s="130">
        <v>10.0</v>
      </c>
      <c r="P17" s="130">
        <v>10.0</v>
      </c>
      <c r="Q17" s="130">
        <v>10.0</v>
      </c>
      <c r="R17" s="130">
        <v>10.0</v>
      </c>
      <c r="S17" s="130">
        <v>6.0</v>
      </c>
      <c r="T17" s="131">
        <v>66.0</v>
      </c>
      <c r="U17" s="132">
        <v>3.0</v>
      </c>
      <c r="V17" s="132">
        <v>3.0</v>
      </c>
      <c r="W17" s="132">
        <v>3.0</v>
      </c>
      <c r="X17" s="132">
        <v>3.0</v>
      </c>
      <c r="Y17" s="132">
        <v>3.0</v>
      </c>
      <c r="Z17" s="132">
        <v>3.0</v>
      </c>
      <c r="AA17" s="132">
        <v>4.0</v>
      </c>
      <c r="AB17" s="132">
        <v>4.0</v>
      </c>
      <c r="AC17" s="132">
        <v>4.0</v>
      </c>
      <c r="AD17" s="132">
        <v>12.0</v>
      </c>
      <c r="AE17" s="132">
        <v>12.0</v>
      </c>
      <c r="AF17" s="130">
        <v>12.0</v>
      </c>
      <c r="AG17" s="130">
        <v>12.0</v>
      </c>
      <c r="AH17" s="130">
        <v>12.0</v>
      </c>
      <c r="AI17" s="130">
        <v>12.0</v>
      </c>
      <c r="AJ17" s="130">
        <v>6.0</v>
      </c>
      <c r="AK17" s="131">
        <v>66.0</v>
      </c>
      <c r="AL17" s="133">
        <v>10.0</v>
      </c>
      <c r="AM17" s="133">
        <v>10.0</v>
      </c>
      <c r="AN17" s="133">
        <v>10.0</v>
      </c>
      <c r="AO17" s="133">
        <v>10.0</v>
      </c>
      <c r="AP17" s="133">
        <v>10.0</v>
      </c>
      <c r="AQ17" s="134"/>
      <c r="AR17" s="135"/>
      <c r="AS17" s="135"/>
      <c r="AT17" s="113"/>
      <c r="AU17" s="135"/>
      <c r="AV17" s="136"/>
      <c r="AW17" s="38"/>
      <c r="AX17" s="104"/>
      <c r="AY17" s="128"/>
      <c r="AZ17" s="13"/>
      <c r="BA17" s="13"/>
      <c r="BB17" s="13"/>
      <c r="BC17" s="13"/>
      <c r="BD17" s="13"/>
      <c r="BE17" s="13"/>
      <c r="BF17" s="13"/>
      <c r="BG17" s="13"/>
      <c r="BH17" s="13"/>
      <c r="BI17" s="13"/>
    </row>
    <row r="18" ht="27.0" customHeight="1">
      <c r="A18" s="137" t="s">
        <v>1</v>
      </c>
      <c r="B18" s="138" t="s">
        <v>3</v>
      </c>
      <c r="C18" s="139">
        <v>1.0</v>
      </c>
      <c r="D18" s="139">
        <v>2.0</v>
      </c>
      <c r="E18" s="139">
        <v>3.0</v>
      </c>
      <c r="F18" s="139">
        <v>4.0</v>
      </c>
      <c r="G18" s="139">
        <v>5.0</v>
      </c>
      <c r="H18" s="139">
        <v>6.0</v>
      </c>
      <c r="I18" s="139">
        <v>7.0</v>
      </c>
      <c r="J18" s="139">
        <v>8.0</v>
      </c>
      <c r="K18" s="139">
        <v>9.0</v>
      </c>
      <c r="L18" s="139">
        <v>10.0</v>
      </c>
      <c r="M18" s="139">
        <v>11.0</v>
      </c>
      <c r="N18" s="139">
        <v>12.0</v>
      </c>
      <c r="O18" s="139">
        <v>13.0</v>
      </c>
      <c r="P18" s="139">
        <v>14.0</v>
      </c>
      <c r="Q18" s="139">
        <v>15.0</v>
      </c>
      <c r="R18" s="139">
        <v>16.0</v>
      </c>
      <c r="S18" s="139">
        <v>17.0</v>
      </c>
      <c r="T18" s="140" t="s">
        <v>132</v>
      </c>
      <c r="U18" s="141">
        <v>1.0</v>
      </c>
      <c r="V18" s="141">
        <v>2.0</v>
      </c>
      <c r="W18" s="139">
        <v>3.0</v>
      </c>
      <c r="X18" s="141">
        <v>4.0</v>
      </c>
      <c r="Y18" s="141">
        <v>5.0</v>
      </c>
      <c r="Z18" s="139">
        <v>6.0</v>
      </c>
      <c r="AA18" s="141">
        <v>7.0</v>
      </c>
      <c r="AB18" s="141">
        <v>8.0</v>
      </c>
      <c r="AC18" s="139">
        <v>9.0</v>
      </c>
      <c r="AD18" s="141">
        <v>10.0</v>
      </c>
      <c r="AE18" s="141">
        <v>11.0</v>
      </c>
      <c r="AF18" s="139">
        <v>12.0</v>
      </c>
      <c r="AG18" s="139">
        <v>13.0</v>
      </c>
      <c r="AH18" s="139">
        <v>14.0</v>
      </c>
      <c r="AI18" s="139">
        <v>15.0</v>
      </c>
      <c r="AJ18" s="139">
        <v>16.0</v>
      </c>
      <c r="AK18" s="142" t="s">
        <v>132</v>
      </c>
      <c r="AL18" s="143"/>
      <c r="AM18" s="143"/>
      <c r="AN18" s="144"/>
      <c r="AO18" s="143"/>
      <c r="AP18" s="143"/>
      <c r="AQ18" s="145"/>
      <c r="AR18" s="109"/>
      <c r="AS18" s="109"/>
      <c r="AT18" s="107"/>
      <c r="AU18" s="109"/>
      <c r="AV18" s="146"/>
      <c r="AW18" s="38"/>
      <c r="AX18" s="47"/>
      <c r="AY18" s="77"/>
      <c r="AZ18" s="13"/>
      <c r="BA18" s="13"/>
      <c r="BB18" s="13"/>
      <c r="BC18" s="13"/>
      <c r="BD18" s="13"/>
      <c r="BE18" s="13"/>
      <c r="BF18" s="13"/>
      <c r="BG18" s="13"/>
      <c r="BH18" s="13"/>
      <c r="BI18" s="13"/>
    </row>
    <row r="19" ht="15.75" customHeight="1">
      <c r="A19" s="139">
        <v>1.0</v>
      </c>
      <c r="B19" s="139" t="s">
        <v>133</v>
      </c>
      <c r="C19" s="147">
        <v>2.0</v>
      </c>
      <c r="D19" s="148">
        <v>2.0</v>
      </c>
      <c r="E19" s="148">
        <v>2.0</v>
      </c>
      <c r="F19" s="148">
        <v>3.0</v>
      </c>
      <c r="G19" s="148">
        <v>3.0</v>
      </c>
      <c r="H19" s="148">
        <v>1.0</v>
      </c>
      <c r="I19" s="148">
        <v>3.0</v>
      </c>
      <c r="J19" s="148">
        <v>3.0</v>
      </c>
      <c r="K19" s="144"/>
      <c r="L19" s="148">
        <v>4.0</v>
      </c>
      <c r="M19" s="144"/>
      <c r="N19" s="148">
        <v>2.0</v>
      </c>
      <c r="O19" s="144"/>
      <c r="P19" s="148">
        <v>2.0</v>
      </c>
      <c r="Q19" s="148">
        <v>8.0</v>
      </c>
      <c r="R19" s="144"/>
      <c r="S19" s="148">
        <v>4.0</v>
      </c>
      <c r="T19" s="131">
        <f t="shared" ref="T19:T81" si="2">SUM(C19:S19)</f>
        <v>39</v>
      </c>
      <c r="U19" s="148">
        <v>3.0</v>
      </c>
      <c r="V19" s="148">
        <v>2.0</v>
      </c>
      <c r="W19" s="148">
        <v>0.0</v>
      </c>
      <c r="X19" s="148">
        <v>0.0</v>
      </c>
      <c r="Y19" s="148">
        <v>2.0</v>
      </c>
      <c r="Z19" s="148">
        <v>1.0</v>
      </c>
      <c r="AA19" s="149">
        <v>4.0</v>
      </c>
      <c r="AB19" s="149">
        <v>1.0</v>
      </c>
      <c r="AC19" s="149">
        <v>1.5</v>
      </c>
      <c r="AD19" s="150"/>
      <c r="AE19" s="149">
        <v>10.0</v>
      </c>
      <c r="AF19" s="148">
        <v>8.0</v>
      </c>
      <c r="AG19" s="144"/>
      <c r="AH19" s="151">
        <v>6.0</v>
      </c>
      <c r="AI19" s="144"/>
      <c r="AJ19" s="148">
        <v>0.0</v>
      </c>
      <c r="AK19" s="131">
        <f t="shared" ref="AK19:AK83" si="3">SUM(U19:AJ19)</f>
        <v>38.5</v>
      </c>
      <c r="AL19" s="149">
        <v>9.0</v>
      </c>
      <c r="AM19" s="149">
        <v>9.0</v>
      </c>
      <c r="AN19" s="149">
        <v>8.0</v>
      </c>
      <c r="AO19" s="149">
        <v>10.0</v>
      </c>
      <c r="AP19" s="149">
        <v>10.0</v>
      </c>
      <c r="AQ19" s="152"/>
      <c r="AR19" s="153"/>
      <c r="AS19" s="153"/>
      <c r="AT19" s="113"/>
      <c r="AU19" s="113"/>
      <c r="AV19" s="136"/>
      <c r="AW19" s="107"/>
      <c r="AX19" s="139">
        <v>1.0</v>
      </c>
      <c r="AY19" s="151">
        <v>63.0</v>
      </c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 ht="15.75" customHeight="1">
      <c r="A20" s="139">
        <v>2.0</v>
      </c>
      <c r="B20" s="139" t="s">
        <v>134</v>
      </c>
      <c r="C20" s="147">
        <v>3.0</v>
      </c>
      <c r="D20" s="148">
        <v>2.5</v>
      </c>
      <c r="E20" s="148">
        <v>1.0</v>
      </c>
      <c r="F20" s="148">
        <v>3.0</v>
      </c>
      <c r="G20" s="148">
        <v>2.5</v>
      </c>
      <c r="H20" s="148">
        <v>1.0</v>
      </c>
      <c r="I20" s="148">
        <v>3.0</v>
      </c>
      <c r="J20" s="148">
        <v>1.0</v>
      </c>
      <c r="K20" s="148">
        <v>9.0</v>
      </c>
      <c r="L20" s="148">
        <v>0.0</v>
      </c>
      <c r="M20" s="148">
        <v>3.0</v>
      </c>
      <c r="N20" s="148">
        <v>0.0</v>
      </c>
      <c r="O20" s="148">
        <v>9.0</v>
      </c>
      <c r="P20" s="148">
        <v>0.0</v>
      </c>
      <c r="Q20" s="148">
        <v>6.0</v>
      </c>
      <c r="R20" s="148">
        <v>0.0</v>
      </c>
      <c r="S20" s="148">
        <v>4.0</v>
      </c>
      <c r="T20" s="131">
        <f t="shared" si="2"/>
        <v>48</v>
      </c>
      <c r="U20" s="148">
        <v>2.5</v>
      </c>
      <c r="V20" s="148">
        <v>2.0</v>
      </c>
      <c r="W20" s="148">
        <v>2.0</v>
      </c>
      <c r="X20" s="148">
        <v>1.5</v>
      </c>
      <c r="Y20" s="148">
        <v>1.5</v>
      </c>
      <c r="Z20" s="148">
        <v>0.0</v>
      </c>
      <c r="AA20" s="149">
        <v>4.0</v>
      </c>
      <c r="AB20" s="149">
        <v>1.5</v>
      </c>
      <c r="AC20" s="149">
        <v>2.0</v>
      </c>
      <c r="AD20" s="150"/>
      <c r="AE20" s="149">
        <v>4.0</v>
      </c>
      <c r="AF20" s="148">
        <v>8.0</v>
      </c>
      <c r="AG20" s="144"/>
      <c r="AH20" s="151">
        <v>11.0</v>
      </c>
      <c r="AI20" s="144"/>
      <c r="AJ20" s="148">
        <v>2.0</v>
      </c>
      <c r="AK20" s="131">
        <f t="shared" si="3"/>
        <v>42</v>
      </c>
      <c r="AL20" s="149">
        <v>10.0</v>
      </c>
      <c r="AM20" s="149">
        <v>10.0</v>
      </c>
      <c r="AN20" s="149">
        <v>10.0</v>
      </c>
      <c r="AO20" s="149">
        <v>10.0</v>
      </c>
      <c r="AP20" s="149">
        <v>10.0</v>
      </c>
      <c r="AQ20" s="152"/>
      <c r="AR20" s="153"/>
      <c r="AS20" s="153"/>
      <c r="AT20" s="113"/>
      <c r="AU20" s="113"/>
      <c r="AV20" s="136"/>
      <c r="AW20" s="107"/>
      <c r="AX20" s="139">
        <v>2.0</v>
      </c>
      <c r="AY20" s="151">
        <v>69.0</v>
      </c>
      <c r="AZ20" s="13"/>
      <c r="BA20" s="13"/>
      <c r="BB20" s="13"/>
      <c r="BC20" s="13"/>
      <c r="BD20" s="13"/>
      <c r="BE20" s="13"/>
      <c r="BF20" s="13"/>
      <c r="BG20" s="13"/>
      <c r="BH20" s="13"/>
      <c r="BI20" s="13"/>
    </row>
    <row r="21" ht="15.75" customHeight="1">
      <c r="A21" s="139">
        <v>4.0</v>
      </c>
      <c r="B21" s="139" t="s">
        <v>135</v>
      </c>
      <c r="C21" s="147">
        <v>2.5</v>
      </c>
      <c r="D21" s="148">
        <v>3.0</v>
      </c>
      <c r="E21" s="148">
        <v>2.0</v>
      </c>
      <c r="F21" s="148">
        <v>3.0</v>
      </c>
      <c r="G21" s="148">
        <v>2.0</v>
      </c>
      <c r="H21" s="148">
        <v>1.0</v>
      </c>
      <c r="I21" s="148">
        <v>3.0</v>
      </c>
      <c r="J21" s="148">
        <v>4.0</v>
      </c>
      <c r="K21" s="148">
        <v>6.0</v>
      </c>
      <c r="L21" s="144"/>
      <c r="M21" s="144"/>
      <c r="N21" s="148">
        <v>3.5</v>
      </c>
      <c r="O21" s="144"/>
      <c r="P21" s="148">
        <v>3.0</v>
      </c>
      <c r="Q21" s="148">
        <v>6.0</v>
      </c>
      <c r="R21" s="144"/>
      <c r="S21" s="148">
        <v>2.0</v>
      </c>
      <c r="T21" s="131">
        <f t="shared" si="2"/>
        <v>41</v>
      </c>
      <c r="U21" s="148">
        <v>1.0</v>
      </c>
      <c r="V21" s="148">
        <v>1.0</v>
      </c>
      <c r="W21" s="148">
        <v>0.0</v>
      </c>
      <c r="X21" s="148">
        <v>0.0</v>
      </c>
      <c r="Y21" s="148">
        <v>0.0</v>
      </c>
      <c r="Z21" s="148">
        <v>0.0</v>
      </c>
      <c r="AA21" s="149">
        <v>4.0</v>
      </c>
      <c r="AB21" s="149">
        <v>3.0</v>
      </c>
      <c r="AC21" s="149">
        <v>1.0</v>
      </c>
      <c r="AD21" s="150"/>
      <c r="AE21" s="149">
        <v>11.0</v>
      </c>
      <c r="AF21" s="148">
        <v>11.0</v>
      </c>
      <c r="AG21" s="144"/>
      <c r="AH21" s="151">
        <v>11.0</v>
      </c>
      <c r="AI21" s="144"/>
      <c r="AJ21" s="148">
        <v>6.0</v>
      </c>
      <c r="AK21" s="131">
        <f t="shared" si="3"/>
        <v>49</v>
      </c>
      <c r="AL21" s="149">
        <v>10.0</v>
      </c>
      <c r="AM21" s="149">
        <v>9.0</v>
      </c>
      <c r="AN21" s="149">
        <v>9.0</v>
      </c>
      <c r="AO21" s="149">
        <v>9.0</v>
      </c>
      <c r="AP21" s="149">
        <v>9.0</v>
      </c>
      <c r="AQ21" s="152"/>
      <c r="AR21" s="153"/>
      <c r="AS21" s="153"/>
      <c r="AT21" s="113"/>
      <c r="AU21" s="113"/>
      <c r="AV21" s="136"/>
      <c r="AW21" s="107"/>
      <c r="AX21" s="139">
        <v>4.0</v>
      </c>
      <c r="AY21" s="151">
        <v>63.0</v>
      </c>
      <c r="AZ21" s="13"/>
      <c r="BA21" s="13"/>
      <c r="BB21" s="13"/>
      <c r="BC21" s="13"/>
      <c r="BD21" s="13"/>
      <c r="BE21" s="13"/>
      <c r="BF21" s="13"/>
      <c r="BG21" s="13"/>
      <c r="BH21" s="13"/>
      <c r="BI21" s="13"/>
    </row>
    <row r="22" ht="15.75" customHeight="1">
      <c r="A22" s="139">
        <v>5.0</v>
      </c>
      <c r="B22" s="139" t="s">
        <v>136</v>
      </c>
      <c r="C22" s="147">
        <v>2.5</v>
      </c>
      <c r="D22" s="148">
        <v>3.0</v>
      </c>
      <c r="E22" s="148">
        <v>0.0</v>
      </c>
      <c r="F22" s="148">
        <v>3.0</v>
      </c>
      <c r="G22" s="148">
        <v>2.0</v>
      </c>
      <c r="H22" s="148">
        <v>0.0</v>
      </c>
      <c r="I22" s="148">
        <v>3.0</v>
      </c>
      <c r="J22" s="148">
        <v>4.0</v>
      </c>
      <c r="K22" s="148">
        <v>0.0</v>
      </c>
      <c r="L22" s="148">
        <v>6.0</v>
      </c>
      <c r="M22" s="148">
        <v>5.0</v>
      </c>
      <c r="N22" s="148">
        <v>0.0</v>
      </c>
      <c r="O22" s="148">
        <v>1.5</v>
      </c>
      <c r="P22" s="148">
        <v>0.0</v>
      </c>
      <c r="Q22" s="148">
        <v>6.0</v>
      </c>
      <c r="R22" s="148">
        <v>0.0</v>
      </c>
      <c r="S22" s="148">
        <v>0.0</v>
      </c>
      <c r="T22" s="131">
        <f t="shared" si="2"/>
        <v>36</v>
      </c>
      <c r="U22" s="148">
        <v>2.0</v>
      </c>
      <c r="V22" s="148">
        <v>1.0</v>
      </c>
      <c r="W22" s="148">
        <v>2.0</v>
      </c>
      <c r="X22" s="148">
        <v>1.0</v>
      </c>
      <c r="Y22" s="148">
        <v>1.5</v>
      </c>
      <c r="Z22" s="148">
        <v>2.5</v>
      </c>
      <c r="AA22" s="149">
        <v>2.0</v>
      </c>
      <c r="AB22" s="150"/>
      <c r="AC22" s="149">
        <v>1.0</v>
      </c>
      <c r="AD22" s="150"/>
      <c r="AE22" s="150"/>
      <c r="AF22" s="148">
        <v>11.0</v>
      </c>
      <c r="AG22" s="144"/>
      <c r="AH22" s="151">
        <v>11.0</v>
      </c>
      <c r="AI22" s="144"/>
      <c r="AJ22" s="148">
        <v>2.0</v>
      </c>
      <c r="AK22" s="131">
        <f t="shared" si="3"/>
        <v>37</v>
      </c>
      <c r="AL22" s="149">
        <v>10.0</v>
      </c>
      <c r="AM22" s="149">
        <v>9.0</v>
      </c>
      <c r="AN22" s="149">
        <v>7.0</v>
      </c>
      <c r="AO22" s="149">
        <v>7.0</v>
      </c>
      <c r="AP22" s="149">
        <v>7.0</v>
      </c>
      <c r="AQ22" s="152"/>
      <c r="AR22" s="153"/>
      <c r="AS22" s="153"/>
      <c r="AT22" s="113"/>
      <c r="AU22" s="113"/>
      <c r="AV22" s="136"/>
      <c r="AW22" s="107"/>
      <c r="AX22" s="139">
        <v>5.0</v>
      </c>
      <c r="AY22" s="151">
        <v>70.0</v>
      </c>
      <c r="AZ22" s="13"/>
      <c r="BA22" s="13"/>
      <c r="BB22" s="13"/>
      <c r="BC22" s="13"/>
      <c r="BD22" s="13"/>
      <c r="BE22" s="13"/>
      <c r="BF22" s="13"/>
      <c r="BG22" s="13"/>
      <c r="BH22" s="13"/>
      <c r="BI22" s="13"/>
    </row>
    <row r="23" ht="15.75" customHeight="1">
      <c r="A23" s="139">
        <v>8.0</v>
      </c>
      <c r="B23" s="139" t="s">
        <v>137</v>
      </c>
      <c r="C23" s="147" t="s">
        <v>138</v>
      </c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31">
        <f t="shared" si="2"/>
        <v>0</v>
      </c>
      <c r="U23" s="148">
        <v>2.0</v>
      </c>
      <c r="V23" s="144"/>
      <c r="W23" s="144"/>
      <c r="X23" s="144"/>
      <c r="Y23" s="144"/>
      <c r="Z23" s="144"/>
      <c r="AA23" s="149">
        <v>3.0</v>
      </c>
      <c r="AB23" s="150"/>
      <c r="AC23" s="150"/>
      <c r="AD23" s="150"/>
      <c r="AE23" s="149">
        <v>2.0</v>
      </c>
      <c r="AF23" s="148">
        <v>5.0</v>
      </c>
      <c r="AG23" s="144"/>
      <c r="AH23" s="151">
        <v>5.0</v>
      </c>
      <c r="AI23" s="144"/>
      <c r="AJ23" s="144"/>
      <c r="AK23" s="131">
        <f t="shared" si="3"/>
        <v>17</v>
      </c>
      <c r="AL23" s="149">
        <v>6.0</v>
      </c>
      <c r="AM23" s="149">
        <v>8.0</v>
      </c>
      <c r="AN23" s="150"/>
      <c r="AO23" s="150"/>
      <c r="AP23" s="150"/>
      <c r="AQ23" s="152"/>
      <c r="AR23" s="153"/>
      <c r="AS23" s="153"/>
      <c r="AT23" s="113"/>
      <c r="AU23" s="113"/>
      <c r="AV23" s="136"/>
      <c r="AW23" s="107"/>
      <c r="AX23" s="139">
        <v>8.0</v>
      </c>
      <c r="AY23" s="151">
        <v>54.0</v>
      </c>
      <c r="AZ23" s="13"/>
      <c r="BA23" s="13"/>
      <c r="BB23" s="13"/>
      <c r="BC23" s="13"/>
      <c r="BD23" s="13"/>
      <c r="BE23" s="13"/>
      <c r="BF23" s="13"/>
      <c r="BG23" s="13"/>
      <c r="BH23" s="13"/>
      <c r="BI23" s="13"/>
    </row>
    <row r="24" ht="15.75" customHeight="1">
      <c r="A24" s="139">
        <v>10.0</v>
      </c>
      <c r="B24" s="139" t="s">
        <v>139</v>
      </c>
      <c r="C24" s="147">
        <v>3.0</v>
      </c>
      <c r="D24" s="148">
        <v>2.5</v>
      </c>
      <c r="E24" s="148">
        <v>1.0</v>
      </c>
      <c r="F24" s="148">
        <v>3.0</v>
      </c>
      <c r="G24" s="148">
        <v>2.5</v>
      </c>
      <c r="H24" s="148">
        <v>2.5</v>
      </c>
      <c r="I24" s="148">
        <v>4.0</v>
      </c>
      <c r="J24" s="148">
        <v>3.0</v>
      </c>
      <c r="K24" s="148">
        <v>0.0</v>
      </c>
      <c r="L24" s="148">
        <v>7.0</v>
      </c>
      <c r="M24" s="148">
        <v>2.5</v>
      </c>
      <c r="N24" s="148">
        <v>0.0</v>
      </c>
      <c r="O24" s="148">
        <v>0.0</v>
      </c>
      <c r="P24" s="148">
        <v>2.0</v>
      </c>
      <c r="Q24" s="148">
        <v>7.0</v>
      </c>
      <c r="R24" s="148">
        <v>0.0</v>
      </c>
      <c r="S24" s="148">
        <v>0.0</v>
      </c>
      <c r="T24" s="131">
        <f t="shared" si="2"/>
        <v>40</v>
      </c>
      <c r="U24" s="148">
        <v>3.0</v>
      </c>
      <c r="V24" s="148">
        <v>2.0</v>
      </c>
      <c r="W24" s="148">
        <v>2.0</v>
      </c>
      <c r="X24" s="148">
        <v>2.0</v>
      </c>
      <c r="Y24" s="148">
        <v>2.0</v>
      </c>
      <c r="Z24" s="148">
        <v>3.0</v>
      </c>
      <c r="AA24" s="149">
        <v>4.0</v>
      </c>
      <c r="AB24" s="149">
        <v>1.0</v>
      </c>
      <c r="AC24" s="149">
        <v>4.0</v>
      </c>
      <c r="AD24" s="150"/>
      <c r="AE24" s="149">
        <v>10.0</v>
      </c>
      <c r="AF24" s="148">
        <v>9.0</v>
      </c>
      <c r="AG24" s="144"/>
      <c r="AH24" s="151">
        <v>10.0</v>
      </c>
      <c r="AI24" s="144"/>
      <c r="AJ24" s="148">
        <v>0.0</v>
      </c>
      <c r="AK24" s="131">
        <f t="shared" si="3"/>
        <v>52</v>
      </c>
      <c r="AL24" s="149">
        <v>10.0</v>
      </c>
      <c r="AM24" s="149">
        <v>10.0</v>
      </c>
      <c r="AN24" s="149">
        <v>10.0</v>
      </c>
      <c r="AO24" s="149">
        <v>9.0</v>
      </c>
      <c r="AP24" s="149">
        <v>10.0</v>
      </c>
      <c r="AQ24" s="152"/>
      <c r="AR24" s="153"/>
      <c r="AS24" s="153"/>
      <c r="AT24" s="113"/>
      <c r="AU24" s="113"/>
      <c r="AV24" s="136"/>
      <c r="AW24" s="107"/>
      <c r="AX24" s="139">
        <v>10.0</v>
      </c>
      <c r="AY24" s="151">
        <v>76.0</v>
      </c>
      <c r="AZ24" s="13"/>
      <c r="BA24" s="13"/>
      <c r="BB24" s="13"/>
      <c r="BC24" s="13"/>
      <c r="BD24" s="13"/>
      <c r="BE24" s="13"/>
      <c r="BF24" s="13"/>
      <c r="BG24" s="13"/>
      <c r="BH24" s="13"/>
      <c r="BI24" s="13"/>
    </row>
    <row r="25" ht="15.75" customHeight="1">
      <c r="A25" s="139">
        <v>11.0</v>
      </c>
      <c r="B25" s="139" t="s">
        <v>140</v>
      </c>
      <c r="C25" s="147">
        <v>2.5</v>
      </c>
      <c r="D25" s="148">
        <v>2.0</v>
      </c>
      <c r="E25" s="148">
        <v>2.5</v>
      </c>
      <c r="F25" s="148">
        <v>3.0</v>
      </c>
      <c r="G25" s="148">
        <v>2.0</v>
      </c>
      <c r="H25" s="148">
        <v>1.0</v>
      </c>
      <c r="I25" s="148">
        <v>3.0</v>
      </c>
      <c r="J25" s="148">
        <v>5.0</v>
      </c>
      <c r="K25" s="148">
        <v>8.0</v>
      </c>
      <c r="L25" s="148">
        <v>0.0</v>
      </c>
      <c r="M25" s="148">
        <v>0.0</v>
      </c>
      <c r="N25" s="148">
        <v>4.0</v>
      </c>
      <c r="O25" s="148">
        <v>0.0</v>
      </c>
      <c r="P25" s="148">
        <v>0.0</v>
      </c>
      <c r="Q25" s="148">
        <v>7.0</v>
      </c>
      <c r="R25" s="148">
        <v>0.0</v>
      </c>
      <c r="S25" s="148">
        <v>4.0</v>
      </c>
      <c r="T25" s="131">
        <f t="shared" si="2"/>
        <v>44</v>
      </c>
      <c r="U25" s="148">
        <v>3.0</v>
      </c>
      <c r="V25" s="148">
        <v>1.0</v>
      </c>
      <c r="W25" s="148">
        <v>1.0</v>
      </c>
      <c r="X25" s="148">
        <v>1.0</v>
      </c>
      <c r="Y25" s="148">
        <v>1.5</v>
      </c>
      <c r="Z25" s="148">
        <v>2.0</v>
      </c>
      <c r="AA25" s="149">
        <v>4.0</v>
      </c>
      <c r="AB25" s="149">
        <v>1.0</v>
      </c>
      <c r="AC25" s="149">
        <v>3.0</v>
      </c>
      <c r="AD25" s="150"/>
      <c r="AE25" s="149">
        <v>8.0</v>
      </c>
      <c r="AF25" s="148">
        <v>9.0</v>
      </c>
      <c r="AG25" s="144"/>
      <c r="AH25" s="143"/>
      <c r="AI25" s="148">
        <v>10.0</v>
      </c>
      <c r="AJ25" s="148">
        <v>4.0</v>
      </c>
      <c r="AK25" s="131">
        <f t="shared" si="3"/>
        <v>48.5</v>
      </c>
      <c r="AL25" s="149">
        <v>8.0</v>
      </c>
      <c r="AM25" s="149">
        <v>9.0</v>
      </c>
      <c r="AN25" s="149">
        <v>8.0</v>
      </c>
      <c r="AO25" s="149">
        <v>9.0</v>
      </c>
      <c r="AP25" s="149">
        <v>9.0</v>
      </c>
      <c r="AQ25" s="152"/>
      <c r="AR25" s="153"/>
      <c r="AS25" s="153"/>
      <c r="AT25" s="113"/>
      <c r="AU25" s="113"/>
      <c r="AV25" s="136"/>
      <c r="AW25" s="107"/>
      <c r="AX25" s="139">
        <v>11.0</v>
      </c>
      <c r="AY25" s="151">
        <v>66.0</v>
      </c>
      <c r="AZ25" s="13"/>
      <c r="BA25" s="13"/>
      <c r="BB25" s="13"/>
      <c r="BC25" s="13"/>
      <c r="BD25" s="13"/>
      <c r="BE25" s="13"/>
      <c r="BF25" s="13"/>
      <c r="BG25" s="13"/>
      <c r="BH25" s="13"/>
      <c r="BI25" s="13"/>
    </row>
    <row r="26" ht="15.75" customHeight="1">
      <c r="A26" s="139">
        <v>13.0</v>
      </c>
      <c r="B26" s="139" t="s">
        <v>141</v>
      </c>
      <c r="C26" s="147">
        <v>2.0</v>
      </c>
      <c r="D26" s="148">
        <v>1.0</v>
      </c>
      <c r="E26" s="148">
        <v>1.0</v>
      </c>
      <c r="F26" s="148">
        <v>2.0</v>
      </c>
      <c r="G26" s="148">
        <v>1.0</v>
      </c>
      <c r="H26" s="148">
        <v>1.0</v>
      </c>
      <c r="I26" s="148">
        <v>3.0</v>
      </c>
      <c r="J26" s="148">
        <v>4.0</v>
      </c>
      <c r="K26" s="148">
        <v>0.0</v>
      </c>
      <c r="L26" s="148">
        <v>8.0</v>
      </c>
      <c r="M26" s="148">
        <v>0.0</v>
      </c>
      <c r="N26" s="148">
        <v>2.0</v>
      </c>
      <c r="O26" s="148">
        <v>0.0</v>
      </c>
      <c r="P26" s="148">
        <v>9.0</v>
      </c>
      <c r="Q26" s="148">
        <v>8.0</v>
      </c>
      <c r="R26" s="148">
        <v>0.0</v>
      </c>
      <c r="S26" s="148">
        <v>0.0</v>
      </c>
      <c r="T26" s="131">
        <f t="shared" si="2"/>
        <v>42</v>
      </c>
      <c r="U26" s="148">
        <v>0.0</v>
      </c>
      <c r="V26" s="148">
        <v>1.0</v>
      </c>
      <c r="W26" s="148">
        <v>2.0</v>
      </c>
      <c r="X26" s="148">
        <v>2.0</v>
      </c>
      <c r="Y26" s="148">
        <v>2.0</v>
      </c>
      <c r="Z26" s="148">
        <v>1.5</v>
      </c>
      <c r="AA26" s="149">
        <v>2.0</v>
      </c>
      <c r="AB26" s="149">
        <v>2.0</v>
      </c>
      <c r="AC26" s="149">
        <v>3.0</v>
      </c>
      <c r="AD26" s="150"/>
      <c r="AE26" s="149">
        <v>10.0</v>
      </c>
      <c r="AF26" s="148">
        <v>10.0</v>
      </c>
      <c r="AG26" s="144"/>
      <c r="AH26" s="151">
        <v>11.0</v>
      </c>
      <c r="AI26" s="144"/>
      <c r="AJ26" s="148">
        <v>2.0</v>
      </c>
      <c r="AK26" s="131">
        <f t="shared" si="3"/>
        <v>48.5</v>
      </c>
      <c r="AL26" s="149">
        <v>9.0</v>
      </c>
      <c r="AM26" s="149">
        <v>10.0</v>
      </c>
      <c r="AN26" s="149">
        <v>9.0</v>
      </c>
      <c r="AO26" s="149">
        <v>9.0</v>
      </c>
      <c r="AP26" s="149">
        <v>10.0</v>
      </c>
      <c r="AQ26" s="152"/>
      <c r="AR26" s="153"/>
      <c r="AS26" s="153"/>
      <c r="AT26" s="113"/>
      <c r="AU26" s="113"/>
      <c r="AV26" s="136"/>
      <c r="AW26" s="107"/>
      <c r="AX26" s="139">
        <v>13.0</v>
      </c>
      <c r="AY26" s="151">
        <v>63.0</v>
      </c>
      <c r="AZ26" s="13"/>
      <c r="BA26" s="13"/>
      <c r="BB26" s="13"/>
      <c r="BC26" s="13"/>
      <c r="BD26" s="13"/>
      <c r="BE26" s="13"/>
      <c r="BF26" s="13"/>
      <c r="BG26" s="13"/>
      <c r="BH26" s="13"/>
      <c r="BI26" s="13"/>
    </row>
    <row r="27" ht="15.75" customHeight="1">
      <c r="A27" s="139">
        <v>14.0</v>
      </c>
      <c r="B27" s="139" t="s">
        <v>142</v>
      </c>
      <c r="C27" s="147">
        <v>2.0</v>
      </c>
      <c r="D27" s="148">
        <v>3.0</v>
      </c>
      <c r="E27" s="148">
        <v>2.5</v>
      </c>
      <c r="F27" s="148">
        <v>3.0</v>
      </c>
      <c r="G27" s="148">
        <v>2.0</v>
      </c>
      <c r="H27" s="148">
        <v>2.0</v>
      </c>
      <c r="I27" s="148">
        <v>3.0</v>
      </c>
      <c r="J27" s="148">
        <v>3.0</v>
      </c>
      <c r="K27" s="148">
        <v>6.0</v>
      </c>
      <c r="L27" s="148">
        <v>0.0</v>
      </c>
      <c r="M27" s="148">
        <v>0.0</v>
      </c>
      <c r="N27" s="148">
        <v>3.0</v>
      </c>
      <c r="O27" s="148">
        <v>0.0</v>
      </c>
      <c r="P27" s="148">
        <v>2.5</v>
      </c>
      <c r="Q27" s="148">
        <v>5.0</v>
      </c>
      <c r="R27" s="148">
        <v>0.0</v>
      </c>
      <c r="S27" s="148">
        <v>0.0</v>
      </c>
      <c r="T27" s="131">
        <f t="shared" si="2"/>
        <v>37</v>
      </c>
      <c r="U27" s="148">
        <v>0.0</v>
      </c>
      <c r="V27" s="148">
        <v>2.0</v>
      </c>
      <c r="W27" s="148">
        <v>2.0</v>
      </c>
      <c r="X27" s="148">
        <v>1.0</v>
      </c>
      <c r="Y27" s="148">
        <v>2.0</v>
      </c>
      <c r="Z27" s="148">
        <v>2.0</v>
      </c>
      <c r="AA27" s="149">
        <v>2.0</v>
      </c>
      <c r="AB27" s="150"/>
      <c r="AC27" s="149">
        <v>3.0</v>
      </c>
      <c r="AD27" s="150"/>
      <c r="AE27" s="149">
        <v>5.0</v>
      </c>
      <c r="AF27" s="148">
        <v>10.0</v>
      </c>
      <c r="AG27" s="144"/>
      <c r="AH27" s="151">
        <v>10.0</v>
      </c>
      <c r="AI27" s="144"/>
      <c r="AJ27" s="148">
        <v>4.0</v>
      </c>
      <c r="AK27" s="131">
        <f t="shared" si="3"/>
        <v>43</v>
      </c>
      <c r="AL27" s="149">
        <v>9.0</v>
      </c>
      <c r="AM27" s="149">
        <v>9.0</v>
      </c>
      <c r="AN27" s="149">
        <v>8.0</v>
      </c>
      <c r="AO27" s="149">
        <v>10.0</v>
      </c>
      <c r="AP27" s="149">
        <v>10.0</v>
      </c>
      <c r="AQ27" s="152"/>
      <c r="AR27" s="153"/>
      <c r="AS27" s="153"/>
      <c r="AT27" s="113"/>
      <c r="AU27" s="113"/>
      <c r="AV27" s="136"/>
      <c r="AW27" s="107"/>
      <c r="AX27" s="139">
        <v>14.0</v>
      </c>
      <c r="AY27" s="151">
        <v>67.0</v>
      </c>
      <c r="AZ27" s="13"/>
      <c r="BA27" s="13"/>
      <c r="BB27" s="13"/>
      <c r="BC27" s="13"/>
      <c r="BD27" s="13"/>
      <c r="BE27" s="13"/>
      <c r="BF27" s="13"/>
      <c r="BG27" s="13"/>
      <c r="BH27" s="13"/>
      <c r="BI27" s="13"/>
    </row>
    <row r="28" ht="15.75" customHeight="1">
      <c r="A28" s="139">
        <v>15.0</v>
      </c>
      <c r="B28" s="139" t="s">
        <v>143</v>
      </c>
      <c r="C28" s="147">
        <v>2.5</v>
      </c>
      <c r="D28" s="148">
        <v>2.0</v>
      </c>
      <c r="E28" s="148">
        <v>2.0</v>
      </c>
      <c r="F28" s="148">
        <v>2.0</v>
      </c>
      <c r="G28" s="148">
        <v>1.0</v>
      </c>
      <c r="H28" s="148">
        <v>0.0</v>
      </c>
      <c r="I28" s="148">
        <v>4.0</v>
      </c>
      <c r="J28" s="148">
        <v>3.5</v>
      </c>
      <c r="K28" s="148">
        <v>6.0</v>
      </c>
      <c r="L28" s="144"/>
      <c r="M28" s="144"/>
      <c r="N28" s="148">
        <v>4.0</v>
      </c>
      <c r="O28" s="144"/>
      <c r="P28" s="148">
        <v>5.0</v>
      </c>
      <c r="Q28" s="148">
        <v>5.0</v>
      </c>
      <c r="R28" s="144"/>
      <c r="S28" s="148">
        <v>0.0</v>
      </c>
      <c r="T28" s="131">
        <f t="shared" si="2"/>
        <v>37</v>
      </c>
      <c r="U28" s="148">
        <v>2.0</v>
      </c>
      <c r="V28" s="148">
        <v>2.0</v>
      </c>
      <c r="W28" s="148">
        <v>1.5</v>
      </c>
      <c r="X28" s="148">
        <v>1.5</v>
      </c>
      <c r="Y28" s="148">
        <v>1.0</v>
      </c>
      <c r="Z28" s="148">
        <v>2.0</v>
      </c>
      <c r="AA28" s="149">
        <v>3.0</v>
      </c>
      <c r="AB28" s="149">
        <v>2.0</v>
      </c>
      <c r="AC28" s="149">
        <v>1.0</v>
      </c>
      <c r="AD28" s="150"/>
      <c r="AE28" s="149">
        <v>8.0</v>
      </c>
      <c r="AF28" s="144"/>
      <c r="AG28" s="148">
        <v>8.0</v>
      </c>
      <c r="AH28" s="151">
        <v>10.0</v>
      </c>
      <c r="AI28" s="144"/>
      <c r="AJ28" s="144"/>
      <c r="AK28" s="131">
        <f t="shared" si="3"/>
        <v>42</v>
      </c>
      <c r="AL28" s="149">
        <v>9.0</v>
      </c>
      <c r="AM28" s="149">
        <v>8.0</v>
      </c>
      <c r="AN28" s="149">
        <v>8.0</v>
      </c>
      <c r="AO28" s="149">
        <v>8.0</v>
      </c>
      <c r="AP28" s="149">
        <v>10.0</v>
      </c>
      <c r="AQ28" s="152"/>
      <c r="AR28" s="153"/>
      <c r="AS28" s="153"/>
      <c r="AT28" s="113"/>
      <c r="AU28" s="113"/>
      <c r="AV28" s="136"/>
      <c r="AW28" s="107"/>
      <c r="AX28" s="139">
        <v>15.0</v>
      </c>
      <c r="AY28" s="151">
        <v>71.0</v>
      </c>
      <c r="AZ28" s="13"/>
      <c r="BA28" s="13"/>
      <c r="BB28" s="13"/>
      <c r="BC28" s="13"/>
      <c r="BD28" s="13"/>
      <c r="BE28" s="13"/>
      <c r="BF28" s="13"/>
      <c r="BG28" s="13"/>
      <c r="BH28" s="13"/>
      <c r="BI28" s="13"/>
    </row>
    <row r="29" ht="15.75" customHeight="1">
      <c r="A29" s="139">
        <v>16.0</v>
      </c>
      <c r="B29" s="139" t="s">
        <v>144</v>
      </c>
      <c r="C29" s="147">
        <v>3.0</v>
      </c>
      <c r="D29" s="148">
        <v>2.0</v>
      </c>
      <c r="E29" s="148">
        <v>1.5</v>
      </c>
      <c r="F29" s="148">
        <v>2.0</v>
      </c>
      <c r="G29" s="148">
        <v>2.5</v>
      </c>
      <c r="H29" s="148">
        <v>1.0</v>
      </c>
      <c r="I29" s="148">
        <v>3.0</v>
      </c>
      <c r="J29" s="148">
        <v>3.0</v>
      </c>
      <c r="K29" s="148">
        <v>8.0</v>
      </c>
      <c r="L29" s="148">
        <v>0.0</v>
      </c>
      <c r="M29" s="148">
        <v>0.0</v>
      </c>
      <c r="N29" s="148">
        <v>6.0</v>
      </c>
      <c r="O29" s="148">
        <v>4.0</v>
      </c>
      <c r="P29" s="148">
        <v>0.0</v>
      </c>
      <c r="Q29" s="148">
        <v>7.0</v>
      </c>
      <c r="R29" s="148">
        <v>0.0</v>
      </c>
      <c r="S29" s="148">
        <v>0.0</v>
      </c>
      <c r="T29" s="131">
        <f t="shared" si="2"/>
        <v>43</v>
      </c>
      <c r="U29" s="148">
        <v>0.0</v>
      </c>
      <c r="V29" s="148">
        <v>1.0</v>
      </c>
      <c r="W29" s="148">
        <v>2.0</v>
      </c>
      <c r="X29" s="148">
        <v>2.0</v>
      </c>
      <c r="Y29" s="148">
        <v>2.0</v>
      </c>
      <c r="Z29" s="148">
        <v>2.0</v>
      </c>
      <c r="AA29" s="149">
        <v>3.0</v>
      </c>
      <c r="AB29" s="149">
        <v>0.0</v>
      </c>
      <c r="AC29" s="149">
        <v>3.0</v>
      </c>
      <c r="AD29" s="149">
        <v>10.0</v>
      </c>
      <c r="AE29" s="150"/>
      <c r="AF29" s="148">
        <v>10.0</v>
      </c>
      <c r="AG29" s="144"/>
      <c r="AH29" s="151">
        <v>9.0</v>
      </c>
      <c r="AI29" s="144"/>
      <c r="AJ29" s="148">
        <v>6.0</v>
      </c>
      <c r="AK29" s="131">
        <f t="shared" si="3"/>
        <v>50</v>
      </c>
      <c r="AL29" s="149">
        <v>8.0</v>
      </c>
      <c r="AM29" s="149">
        <v>8.0</v>
      </c>
      <c r="AN29" s="149">
        <v>7.0</v>
      </c>
      <c r="AO29" s="149">
        <v>7.0</v>
      </c>
      <c r="AP29" s="149">
        <v>9.0</v>
      </c>
      <c r="AQ29" s="152"/>
      <c r="AR29" s="153"/>
      <c r="AS29" s="153"/>
      <c r="AT29" s="113"/>
      <c r="AU29" s="113"/>
      <c r="AV29" s="136"/>
      <c r="AW29" s="107"/>
      <c r="AX29" s="139">
        <v>16.0</v>
      </c>
      <c r="AY29" s="151">
        <v>61.0</v>
      </c>
      <c r="AZ29" s="13"/>
      <c r="BA29" s="13"/>
      <c r="BB29" s="13"/>
      <c r="BC29" s="13"/>
      <c r="BD29" s="13"/>
      <c r="BE29" s="13"/>
      <c r="BF29" s="13"/>
      <c r="BG29" s="13"/>
      <c r="BH29" s="13"/>
      <c r="BI29" s="13"/>
    </row>
    <row r="30" ht="15.75" customHeight="1">
      <c r="A30" s="139">
        <v>18.0</v>
      </c>
      <c r="B30" s="139" t="s">
        <v>145</v>
      </c>
      <c r="C30" s="147">
        <v>2.5</v>
      </c>
      <c r="D30" s="148">
        <v>2.0</v>
      </c>
      <c r="E30" s="148">
        <v>1.5</v>
      </c>
      <c r="F30" s="148">
        <v>2.5</v>
      </c>
      <c r="G30" s="148">
        <v>1.5</v>
      </c>
      <c r="H30" s="148">
        <v>1.0</v>
      </c>
      <c r="I30" s="148">
        <v>2.0</v>
      </c>
      <c r="J30" s="148">
        <v>2.0</v>
      </c>
      <c r="K30" s="148">
        <v>8.0</v>
      </c>
      <c r="L30" s="148">
        <v>0.0</v>
      </c>
      <c r="M30" s="148">
        <v>0.0</v>
      </c>
      <c r="N30" s="148">
        <v>4.0</v>
      </c>
      <c r="O30" s="148">
        <v>5.0</v>
      </c>
      <c r="P30" s="148">
        <v>0.0</v>
      </c>
      <c r="Q30" s="148">
        <v>0.0</v>
      </c>
      <c r="R30" s="148">
        <v>2.0</v>
      </c>
      <c r="S30" s="148">
        <v>0.0</v>
      </c>
      <c r="T30" s="131">
        <f t="shared" si="2"/>
        <v>34</v>
      </c>
      <c r="U30" s="148">
        <v>0.0</v>
      </c>
      <c r="V30" s="148">
        <v>1.5</v>
      </c>
      <c r="W30" s="148">
        <v>1.0</v>
      </c>
      <c r="X30" s="148">
        <v>1.5</v>
      </c>
      <c r="Y30" s="148">
        <v>1.0</v>
      </c>
      <c r="Z30" s="148">
        <v>2.0</v>
      </c>
      <c r="AA30" s="149">
        <v>2.0</v>
      </c>
      <c r="AB30" s="149">
        <v>0.0</v>
      </c>
      <c r="AC30" s="149">
        <v>2.0</v>
      </c>
      <c r="AD30" s="150"/>
      <c r="AE30" s="149">
        <v>11.0</v>
      </c>
      <c r="AF30" s="148">
        <v>8.0</v>
      </c>
      <c r="AG30" s="144"/>
      <c r="AH30" s="151">
        <v>7.5</v>
      </c>
      <c r="AI30" s="144"/>
      <c r="AJ30" s="148">
        <v>2.0</v>
      </c>
      <c r="AK30" s="131">
        <f t="shared" si="3"/>
        <v>39.5</v>
      </c>
      <c r="AL30" s="149">
        <v>9.0</v>
      </c>
      <c r="AM30" s="149">
        <v>9.0</v>
      </c>
      <c r="AN30" s="149">
        <v>9.0</v>
      </c>
      <c r="AO30" s="149">
        <v>9.0</v>
      </c>
      <c r="AP30" s="149">
        <v>8.0</v>
      </c>
      <c r="AQ30" s="152"/>
      <c r="AR30" s="153"/>
      <c r="AS30" s="153"/>
      <c r="AT30" s="113"/>
      <c r="AU30" s="113"/>
      <c r="AV30" s="136"/>
      <c r="AW30" s="107"/>
      <c r="AX30" s="139">
        <v>18.0</v>
      </c>
      <c r="AY30" s="151">
        <v>74.0</v>
      </c>
      <c r="AZ30" s="13"/>
      <c r="BA30" s="13"/>
      <c r="BB30" s="13"/>
      <c r="BC30" s="13"/>
      <c r="BD30" s="13"/>
      <c r="BE30" s="13"/>
      <c r="BF30" s="13"/>
      <c r="BG30" s="13"/>
      <c r="BH30" s="13"/>
      <c r="BI30" s="13"/>
    </row>
    <row r="31" ht="15.75" customHeight="1">
      <c r="A31" s="139">
        <v>20.0</v>
      </c>
      <c r="B31" s="139" t="s">
        <v>146</v>
      </c>
      <c r="C31" s="147">
        <v>2.0</v>
      </c>
      <c r="D31" s="148">
        <v>2.0</v>
      </c>
      <c r="E31" s="148">
        <v>1.0</v>
      </c>
      <c r="F31" s="148">
        <v>2.0</v>
      </c>
      <c r="G31" s="148">
        <v>2.0</v>
      </c>
      <c r="H31" s="148">
        <v>1.5</v>
      </c>
      <c r="I31" s="148">
        <v>3.0</v>
      </c>
      <c r="J31" s="148">
        <v>6.0</v>
      </c>
      <c r="K31" s="148">
        <v>0.0</v>
      </c>
      <c r="L31" s="148">
        <v>0.0</v>
      </c>
      <c r="M31" s="148">
        <v>3.0</v>
      </c>
      <c r="N31" s="148">
        <v>3.0</v>
      </c>
      <c r="O31" s="148">
        <v>2.0</v>
      </c>
      <c r="P31" s="148">
        <v>0.0</v>
      </c>
      <c r="Q31" s="148">
        <v>7.5</v>
      </c>
      <c r="R31" s="148">
        <v>0.0</v>
      </c>
      <c r="S31" s="148">
        <v>2.0</v>
      </c>
      <c r="T31" s="131">
        <f t="shared" si="2"/>
        <v>37</v>
      </c>
      <c r="U31" s="148">
        <v>3.0</v>
      </c>
      <c r="V31" s="148">
        <v>1.5</v>
      </c>
      <c r="W31" s="148">
        <v>1.5</v>
      </c>
      <c r="X31" s="148">
        <v>2.0</v>
      </c>
      <c r="Y31" s="148">
        <v>2.0</v>
      </c>
      <c r="Z31" s="148">
        <v>1.0</v>
      </c>
      <c r="AA31" s="149">
        <v>3.0</v>
      </c>
      <c r="AB31" s="149">
        <v>1.0</v>
      </c>
      <c r="AC31" s="149">
        <v>2.0</v>
      </c>
      <c r="AD31" s="150"/>
      <c r="AE31" s="149">
        <v>10.0</v>
      </c>
      <c r="AF31" s="148">
        <v>10.0</v>
      </c>
      <c r="AG31" s="144"/>
      <c r="AH31" s="151">
        <v>11.0</v>
      </c>
      <c r="AI31" s="144"/>
      <c r="AJ31" s="148">
        <v>0.0</v>
      </c>
      <c r="AK31" s="131">
        <f t="shared" si="3"/>
        <v>48</v>
      </c>
      <c r="AL31" s="149">
        <v>10.0</v>
      </c>
      <c r="AM31" s="149">
        <v>10.0</v>
      </c>
      <c r="AN31" s="149">
        <v>10.0</v>
      </c>
      <c r="AO31" s="149">
        <v>10.0</v>
      </c>
      <c r="AP31" s="149">
        <v>9.0</v>
      </c>
      <c r="AQ31" s="152"/>
      <c r="AR31" s="153"/>
      <c r="AS31" s="153"/>
      <c r="AT31" s="113"/>
      <c r="AU31" s="113"/>
      <c r="AV31" s="136"/>
      <c r="AW31" s="107"/>
      <c r="AX31" s="139">
        <v>20.0</v>
      </c>
      <c r="AY31" s="151">
        <v>70.0</v>
      </c>
      <c r="AZ31" s="13"/>
      <c r="BA31" s="13"/>
      <c r="BB31" s="13"/>
      <c r="BC31" s="13"/>
      <c r="BD31" s="13"/>
      <c r="BE31" s="13"/>
      <c r="BF31" s="13"/>
      <c r="BG31" s="13"/>
      <c r="BH31" s="13"/>
      <c r="BI31" s="13"/>
    </row>
    <row r="32" ht="15.75" customHeight="1">
      <c r="A32" s="139">
        <v>22.0</v>
      </c>
      <c r="B32" s="139" t="s">
        <v>147</v>
      </c>
      <c r="C32" s="147">
        <v>2.0</v>
      </c>
      <c r="D32" s="148">
        <v>2.0</v>
      </c>
      <c r="E32" s="148">
        <v>1.0</v>
      </c>
      <c r="F32" s="148">
        <v>3.0</v>
      </c>
      <c r="G32" s="148">
        <v>2.0</v>
      </c>
      <c r="H32" s="148">
        <v>1.0</v>
      </c>
      <c r="I32" s="148">
        <v>3.0</v>
      </c>
      <c r="J32" s="148">
        <v>4.0</v>
      </c>
      <c r="K32" s="148">
        <v>8.5</v>
      </c>
      <c r="L32" s="148">
        <v>0.0</v>
      </c>
      <c r="M32" s="148">
        <v>6.5</v>
      </c>
      <c r="N32" s="148">
        <v>0.0</v>
      </c>
      <c r="O32" s="148">
        <v>7.0</v>
      </c>
      <c r="P32" s="148">
        <v>0.0</v>
      </c>
      <c r="Q32" s="148">
        <v>7.0</v>
      </c>
      <c r="R32" s="148">
        <v>0.0</v>
      </c>
      <c r="S32" s="148">
        <v>2.0</v>
      </c>
      <c r="T32" s="131">
        <f t="shared" si="2"/>
        <v>49</v>
      </c>
      <c r="U32" s="148">
        <v>2.0</v>
      </c>
      <c r="V32" s="148">
        <v>3.0</v>
      </c>
      <c r="W32" s="148">
        <v>2.0</v>
      </c>
      <c r="X32" s="148">
        <v>1.0</v>
      </c>
      <c r="Y32" s="144"/>
      <c r="Z32" s="148">
        <v>1.0</v>
      </c>
      <c r="AA32" s="149">
        <v>2.5</v>
      </c>
      <c r="AB32" s="149">
        <v>2.0</v>
      </c>
      <c r="AC32" s="149">
        <v>4.0</v>
      </c>
      <c r="AD32" s="150"/>
      <c r="AE32" s="149">
        <v>9.0</v>
      </c>
      <c r="AF32" s="148">
        <v>10.0</v>
      </c>
      <c r="AG32" s="144"/>
      <c r="AH32" s="151">
        <v>10.0</v>
      </c>
      <c r="AI32" s="144"/>
      <c r="AJ32" s="148">
        <v>2.0</v>
      </c>
      <c r="AK32" s="131">
        <f t="shared" si="3"/>
        <v>48.5</v>
      </c>
      <c r="AL32" s="149">
        <v>9.0</v>
      </c>
      <c r="AM32" s="149">
        <v>9.0</v>
      </c>
      <c r="AN32" s="149">
        <v>10.0</v>
      </c>
      <c r="AO32" s="149">
        <v>9.0</v>
      </c>
      <c r="AP32" s="149">
        <v>10.0</v>
      </c>
      <c r="AQ32" s="152"/>
      <c r="AR32" s="153"/>
      <c r="AS32" s="153"/>
      <c r="AT32" s="113"/>
      <c r="AU32" s="113"/>
      <c r="AV32" s="136"/>
      <c r="AW32" s="107"/>
      <c r="AX32" s="139">
        <v>22.0</v>
      </c>
      <c r="AY32" s="151">
        <v>65.0</v>
      </c>
      <c r="AZ32" s="13"/>
      <c r="BA32" s="13"/>
      <c r="BB32" s="13"/>
      <c r="BC32" s="13"/>
      <c r="BD32" s="13"/>
      <c r="BE32" s="13"/>
      <c r="BF32" s="13"/>
      <c r="BG32" s="13"/>
      <c r="BH32" s="13"/>
      <c r="BI32" s="13"/>
    </row>
    <row r="33" ht="15.75" customHeight="1">
      <c r="A33" s="139">
        <v>23.0</v>
      </c>
      <c r="B33" s="139" t="s">
        <v>148</v>
      </c>
      <c r="C33" s="147">
        <v>2.0</v>
      </c>
      <c r="D33" s="148">
        <v>2.5</v>
      </c>
      <c r="E33" s="148">
        <v>2.0</v>
      </c>
      <c r="F33" s="148">
        <v>3.0</v>
      </c>
      <c r="G33" s="148">
        <v>2.0</v>
      </c>
      <c r="H33" s="148">
        <v>2.0</v>
      </c>
      <c r="I33" s="148">
        <v>3.5</v>
      </c>
      <c r="J33" s="148">
        <v>3.0</v>
      </c>
      <c r="K33" s="148">
        <v>9.0</v>
      </c>
      <c r="L33" s="148">
        <v>0.0</v>
      </c>
      <c r="M33" s="148">
        <v>6.0</v>
      </c>
      <c r="N33" s="148">
        <v>0.0</v>
      </c>
      <c r="O33" s="148">
        <v>0.0</v>
      </c>
      <c r="P33" s="148">
        <v>2.0</v>
      </c>
      <c r="Q33" s="148">
        <v>8.0</v>
      </c>
      <c r="R33" s="148">
        <v>0.0</v>
      </c>
      <c r="S33" s="148">
        <v>2.0</v>
      </c>
      <c r="T33" s="131">
        <f t="shared" si="2"/>
        <v>47</v>
      </c>
      <c r="U33" s="148">
        <v>2.0</v>
      </c>
      <c r="V33" s="148">
        <v>1.5</v>
      </c>
      <c r="W33" s="148">
        <v>1.0</v>
      </c>
      <c r="X33" s="148">
        <v>1.0</v>
      </c>
      <c r="Y33" s="148">
        <v>2.0</v>
      </c>
      <c r="Z33" s="148">
        <v>1.5</v>
      </c>
      <c r="AA33" s="149">
        <v>2.0</v>
      </c>
      <c r="AB33" s="149">
        <v>3.0</v>
      </c>
      <c r="AC33" s="149">
        <v>3.0</v>
      </c>
      <c r="AD33" s="149">
        <v>5.0</v>
      </c>
      <c r="AE33" s="150"/>
      <c r="AF33" s="148">
        <v>11.0</v>
      </c>
      <c r="AG33" s="144"/>
      <c r="AH33" s="151">
        <v>11.0</v>
      </c>
      <c r="AI33" s="144"/>
      <c r="AJ33" s="148">
        <v>2.0</v>
      </c>
      <c r="AK33" s="131">
        <f t="shared" si="3"/>
        <v>46</v>
      </c>
      <c r="AL33" s="149">
        <v>8.0</v>
      </c>
      <c r="AM33" s="149">
        <v>9.0</v>
      </c>
      <c r="AN33" s="149">
        <v>9.0</v>
      </c>
      <c r="AO33" s="149">
        <v>7.0</v>
      </c>
      <c r="AP33" s="149">
        <v>8.0</v>
      </c>
      <c r="AQ33" s="152"/>
      <c r="AR33" s="153"/>
      <c r="AS33" s="153"/>
      <c r="AT33" s="113"/>
      <c r="AU33" s="113"/>
      <c r="AV33" s="136"/>
      <c r="AW33" s="107"/>
      <c r="AX33" s="139">
        <v>23.0</v>
      </c>
      <c r="AY33" s="151">
        <v>70.0</v>
      </c>
      <c r="AZ33" s="13"/>
      <c r="BA33" s="13"/>
      <c r="BB33" s="13"/>
      <c r="BC33" s="13"/>
      <c r="BD33" s="13"/>
      <c r="BE33" s="13"/>
      <c r="BF33" s="13"/>
      <c r="BG33" s="13"/>
      <c r="BH33" s="13"/>
      <c r="BI33" s="13"/>
    </row>
    <row r="34" ht="15.75" customHeight="1">
      <c r="A34" s="139">
        <v>25.0</v>
      </c>
      <c r="B34" s="139" t="s">
        <v>149</v>
      </c>
      <c r="C34" s="147">
        <v>2.5</v>
      </c>
      <c r="D34" s="148">
        <v>2.0</v>
      </c>
      <c r="E34" s="148">
        <v>2.0</v>
      </c>
      <c r="F34" s="148">
        <v>2.0</v>
      </c>
      <c r="G34" s="148">
        <v>2.0</v>
      </c>
      <c r="H34" s="148">
        <v>2.0</v>
      </c>
      <c r="I34" s="148">
        <v>4.0</v>
      </c>
      <c r="J34" s="148">
        <v>1.0</v>
      </c>
      <c r="K34" s="148">
        <v>7.0</v>
      </c>
      <c r="L34" s="144"/>
      <c r="M34" s="144"/>
      <c r="N34" s="148">
        <v>4.5</v>
      </c>
      <c r="O34" s="148">
        <v>4.0</v>
      </c>
      <c r="P34" s="144"/>
      <c r="Q34" s="144"/>
      <c r="R34" s="148">
        <v>5.0</v>
      </c>
      <c r="S34" s="148">
        <v>2.0</v>
      </c>
      <c r="T34" s="131">
        <f t="shared" si="2"/>
        <v>40</v>
      </c>
      <c r="U34" s="148">
        <v>2.0</v>
      </c>
      <c r="V34" s="148">
        <v>2.0</v>
      </c>
      <c r="W34" s="148">
        <v>1.0</v>
      </c>
      <c r="X34" s="148">
        <v>1.0</v>
      </c>
      <c r="Y34" s="148">
        <v>0.0</v>
      </c>
      <c r="Z34" s="148">
        <v>0.0</v>
      </c>
      <c r="AA34" s="149">
        <v>3.0</v>
      </c>
      <c r="AB34" s="149">
        <v>3.0</v>
      </c>
      <c r="AC34" s="149">
        <v>3.0</v>
      </c>
      <c r="AD34" s="150"/>
      <c r="AE34" s="149">
        <v>8.0</v>
      </c>
      <c r="AF34" s="148">
        <v>10.0</v>
      </c>
      <c r="AG34" s="144"/>
      <c r="AH34" s="151">
        <v>10.0</v>
      </c>
      <c r="AI34" s="144"/>
      <c r="AJ34" s="148">
        <v>2.0</v>
      </c>
      <c r="AK34" s="131">
        <f t="shared" si="3"/>
        <v>45</v>
      </c>
      <c r="AL34" s="149">
        <v>9.0</v>
      </c>
      <c r="AM34" s="149">
        <v>7.0</v>
      </c>
      <c r="AN34" s="149">
        <v>8.0</v>
      </c>
      <c r="AO34" s="149">
        <v>8.0</v>
      </c>
      <c r="AP34" s="149">
        <v>9.0</v>
      </c>
      <c r="AQ34" s="152"/>
      <c r="AR34" s="153"/>
      <c r="AS34" s="153"/>
      <c r="AT34" s="113"/>
      <c r="AU34" s="113"/>
      <c r="AV34" s="136"/>
      <c r="AW34" s="107"/>
      <c r="AX34" s="139">
        <v>25.0</v>
      </c>
      <c r="AY34" s="151">
        <v>75.0</v>
      </c>
      <c r="AZ34" s="13"/>
      <c r="BA34" s="13"/>
      <c r="BB34" s="13"/>
      <c r="BC34" s="13"/>
      <c r="BD34" s="13"/>
      <c r="BE34" s="13"/>
      <c r="BF34" s="13"/>
      <c r="BG34" s="13"/>
      <c r="BH34" s="13"/>
      <c r="BI34" s="13"/>
    </row>
    <row r="35" ht="15.75" customHeight="1">
      <c r="A35" s="139">
        <v>28.0</v>
      </c>
      <c r="B35" s="139" t="s">
        <v>150</v>
      </c>
      <c r="C35" s="147">
        <v>2.0</v>
      </c>
      <c r="D35" s="148">
        <v>2.0</v>
      </c>
      <c r="E35" s="148">
        <v>1.0</v>
      </c>
      <c r="F35" s="148">
        <v>1.0</v>
      </c>
      <c r="G35" s="148">
        <v>1.0</v>
      </c>
      <c r="H35" s="148">
        <v>0.0</v>
      </c>
      <c r="I35" s="148">
        <v>0.0</v>
      </c>
      <c r="J35" s="148">
        <v>2.0</v>
      </c>
      <c r="K35" s="148">
        <v>2.0</v>
      </c>
      <c r="L35" s="148">
        <v>2.0</v>
      </c>
      <c r="M35" s="148">
        <v>3.0</v>
      </c>
      <c r="N35" s="144"/>
      <c r="O35" s="148">
        <v>2.0</v>
      </c>
      <c r="P35" s="148">
        <v>4.0</v>
      </c>
      <c r="Q35" s="144"/>
      <c r="R35" s="144"/>
      <c r="S35" s="148">
        <v>0.0</v>
      </c>
      <c r="T35" s="131">
        <f t="shared" si="2"/>
        <v>22</v>
      </c>
      <c r="U35" s="148">
        <v>1.0</v>
      </c>
      <c r="V35" s="148">
        <v>1.0</v>
      </c>
      <c r="W35" s="148">
        <v>2.0</v>
      </c>
      <c r="X35" s="148">
        <v>1.0</v>
      </c>
      <c r="Y35" s="144"/>
      <c r="Z35" s="148">
        <v>1.0</v>
      </c>
      <c r="AA35" s="149">
        <v>2.0</v>
      </c>
      <c r="AB35" s="149">
        <v>1.5</v>
      </c>
      <c r="AC35" s="150"/>
      <c r="AD35" s="150"/>
      <c r="AE35" s="149">
        <v>5.0</v>
      </c>
      <c r="AF35" s="148">
        <v>8.0</v>
      </c>
      <c r="AG35" s="144"/>
      <c r="AH35" s="151">
        <v>6.0</v>
      </c>
      <c r="AI35" s="144"/>
      <c r="AJ35" s="148">
        <v>4.0</v>
      </c>
      <c r="AK35" s="131">
        <f t="shared" si="3"/>
        <v>32.5</v>
      </c>
      <c r="AL35" s="149">
        <v>9.0</v>
      </c>
      <c r="AM35" s="149">
        <v>8.0</v>
      </c>
      <c r="AN35" s="149">
        <v>9.0</v>
      </c>
      <c r="AO35" s="149">
        <v>0.0</v>
      </c>
      <c r="AP35" s="149">
        <v>10.0</v>
      </c>
      <c r="AQ35" s="152"/>
      <c r="AR35" s="153"/>
      <c r="AS35" s="153"/>
      <c r="AT35" s="113"/>
      <c r="AU35" s="113"/>
      <c r="AV35" s="136"/>
      <c r="AW35" s="107"/>
      <c r="AX35" s="139">
        <v>28.0</v>
      </c>
      <c r="AY35" s="151">
        <v>45.0</v>
      </c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ht="15.75" customHeight="1">
      <c r="A36" s="139">
        <v>31.0</v>
      </c>
      <c r="B36" s="139" t="s">
        <v>151</v>
      </c>
      <c r="C36" s="147">
        <v>3.0</v>
      </c>
      <c r="D36" s="148">
        <v>2.5</v>
      </c>
      <c r="E36" s="148">
        <v>3.0</v>
      </c>
      <c r="F36" s="148">
        <v>3.0</v>
      </c>
      <c r="G36" s="148">
        <v>2.5</v>
      </c>
      <c r="H36" s="148">
        <v>2.5</v>
      </c>
      <c r="I36" s="148">
        <v>4.0</v>
      </c>
      <c r="J36" s="148">
        <v>4.0</v>
      </c>
      <c r="K36" s="148">
        <v>8.5</v>
      </c>
      <c r="L36" s="148">
        <v>0.0</v>
      </c>
      <c r="M36" s="148">
        <v>0.0</v>
      </c>
      <c r="N36" s="148">
        <v>3.0</v>
      </c>
      <c r="O36" s="148">
        <v>6.5</v>
      </c>
      <c r="P36" s="148">
        <v>0.0</v>
      </c>
      <c r="Q36" s="148">
        <v>7.5</v>
      </c>
      <c r="R36" s="148">
        <v>0.0</v>
      </c>
      <c r="S36" s="148">
        <v>0.0</v>
      </c>
      <c r="T36" s="131">
        <f t="shared" si="2"/>
        <v>50</v>
      </c>
      <c r="U36" s="148">
        <v>3.0</v>
      </c>
      <c r="V36" s="148">
        <v>2.0</v>
      </c>
      <c r="W36" s="148">
        <v>1.5</v>
      </c>
      <c r="X36" s="148">
        <v>1.5</v>
      </c>
      <c r="Y36" s="148">
        <v>1.0</v>
      </c>
      <c r="Z36" s="148">
        <v>2.5</v>
      </c>
      <c r="AA36" s="149">
        <v>4.0</v>
      </c>
      <c r="AB36" s="149">
        <v>3.0</v>
      </c>
      <c r="AC36" s="149">
        <v>3.0</v>
      </c>
      <c r="AD36" s="149">
        <v>4.0</v>
      </c>
      <c r="AE36" s="150"/>
      <c r="AF36" s="148">
        <v>10.0</v>
      </c>
      <c r="AG36" s="144"/>
      <c r="AH36" s="151">
        <v>11.0</v>
      </c>
      <c r="AI36" s="144"/>
      <c r="AJ36" s="148">
        <v>2.0</v>
      </c>
      <c r="AK36" s="131">
        <f t="shared" si="3"/>
        <v>48.5</v>
      </c>
      <c r="AL36" s="149">
        <v>9.0</v>
      </c>
      <c r="AM36" s="149">
        <v>8.0</v>
      </c>
      <c r="AN36" s="149">
        <v>9.0</v>
      </c>
      <c r="AO36" s="149">
        <v>9.0</v>
      </c>
      <c r="AP36" s="149">
        <v>10.0</v>
      </c>
      <c r="AQ36" s="152"/>
      <c r="AR36" s="153"/>
      <c r="AS36" s="153"/>
      <c r="AT36" s="113"/>
      <c r="AU36" s="113"/>
      <c r="AV36" s="136"/>
      <c r="AW36" s="107"/>
      <c r="AX36" s="139">
        <v>31.0</v>
      </c>
      <c r="AY36" s="151">
        <v>72.0</v>
      </c>
      <c r="AZ36" s="13"/>
      <c r="BA36" s="13"/>
      <c r="BB36" s="13"/>
      <c r="BC36" s="13"/>
      <c r="BD36" s="13"/>
      <c r="BE36" s="13"/>
      <c r="BF36" s="13"/>
      <c r="BG36" s="13"/>
      <c r="BH36" s="13"/>
      <c r="BI36" s="13"/>
    </row>
    <row r="37" ht="15.75" customHeight="1">
      <c r="A37" s="139">
        <v>32.0</v>
      </c>
      <c r="B37" s="139" t="s">
        <v>152</v>
      </c>
      <c r="C37" s="147">
        <v>3.0</v>
      </c>
      <c r="D37" s="148">
        <v>2.0</v>
      </c>
      <c r="E37" s="148">
        <v>2.0</v>
      </c>
      <c r="F37" s="148">
        <v>2.0</v>
      </c>
      <c r="G37" s="148">
        <v>1.5</v>
      </c>
      <c r="H37" s="148">
        <v>1.5</v>
      </c>
      <c r="I37" s="148">
        <v>4.0</v>
      </c>
      <c r="J37" s="148">
        <v>4.0</v>
      </c>
      <c r="K37" s="148">
        <v>8.5</v>
      </c>
      <c r="L37" s="148">
        <v>0.0</v>
      </c>
      <c r="M37" s="148">
        <v>0.0</v>
      </c>
      <c r="N37" s="148">
        <v>7.0</v>
      </c>
      <c r="O37" s="148">
        <v>0.0</v>
      </c>
      <c r="P37" s="148">
        <v>8.5</v>
      </c>
      <c r="Q37" s="148">
        <v>8.0</v>
      </c>
      <c r="R37" s="148">
        <v>0.0</v>
      </c>
      <c r="S37" s="148">
        <v>2.0</v>
      </c>
      <c r="T37" s="131">
        <f t="shared" si="2"/>
        <v>54</v>
      </c>
      <c r="U37" s="148">
        <v>3.0</v>
      </c>
      <c r="V37" s="148">
        <v>1.5</v>
      </c>
      <c r="W37" s="148">
        <v>2.0</v>
      </c>
      <c r="X37" s="148">
        <v>2.0</v>
      </c>
      <c r="Y37" s="148">
        <v>2.0</v>
      </c>
      <c r="Z37" s="148">
        <v>2.0</v>
      </c>
      <c r="AA37" s="149">
        <v>4.0</v>
      </c>
      <c r="AB37" s="149">
        <v>3.0</v>
      </c>
      <c r="AC37" s="149">
        <v>3.0</v>
      </c>
      <c r="AD37" s="150"/>
      <c r="AE37" s="149">
        <v>8.0</v>
      </c>
      <c r="AF37" s="148">
        <v>10.0</v>
      </c>
      <c r="AG37" s="144"/>
      <c r="AH37" s="151">
        <v>10.0</v>
      </c>
      <c r="AI37" s="144"/>
      <c r="AJ37" s="148">
        <v>4.0</v>
      </c>
      <c r="AK37" s="131">
        <f t="shared" si="3"/>
        <v>54.5</v>
      </c>
      <c r="AL37" s="149">
        <v>10.0</v>
      </c>
      <c r="AM37" s="149">
        <v>9.0</v>
      </c>
      <c r="AN37" s="149">
        <v>10.0</v>
      </c>
      <c r="AO37" s="149">
        <v>10.0</v>
      </c>
      <c r="AP37" s="149">
        <v>10.0</v>
      </c>
      <c r="AQ37" s="152"/>
      <c r="AR37" s="153"/>
      <c r="AS37" s="153"/>
      <c r="AT37" s="113"/>
      <c r="AU37" s="113"/>
      <c r="AV37" s="136"/>
      <c r="AW37" s="107"/>
      <c r="AX37" s="139">
        <v>32.0</v>
      </c>
      <c r="AY37" s="151">
        <v>71.0</v>
      </c>
      <c r="AZ37" s="13"/>
      <c r="BA37" s="13"/>
      <c r="BB37" s="13"/>
      <c r="BC37" s="13"/>
      <c r="BD37" s="13"/>
      <c r="BE37" s="13"/>
      <c r="BF37" s="13"/>
      <c r="BG37" s="13"/>
      <c r="BH37" s="13"/>
      <c r="BI37" s="13"/>
    </row>
    <row r="38" ht="15.75" customHeight="1">
      <c r="A38" s="139">
        <v>33.0</v>
      </c>
      <c r="B38" s="139" t="s">
        <v>153</v>
      </c>
      <c r="C38" s="147">
        <v>1.5</v>
      </c>
      <c r="D38" s="148">
        <v>2.0</v>
      </c>
      <c r="E38" s="148">
        <v>2.0</v>
      </c>
      <c r="F38" s="148">
        <v>2.5</v>
      </c>
      <c r="G38" s="144"/>
      <c r="H38" s="148">
        <v>1.0</v>
      </c>
      <c r="I38" s="148">
        <v>3.0</v>
      </c>
      <c r="J38" s="148">
        <v>3.5</v>
      </c>
      <c r="K38" s="148">
        <v>3.0</v>
      </c>
      <c r="L38" s="144"/>
      <c r="M38" s="144"/>
      <c r="N38" s="148">
        <v>4.5</v>
      </c>
      <c r="O38" s="144"/>
      <c r="P38" s="148">
        <v>3.0</v>
      </c>
      <c r="Q38" s="148">
        <v>5.0</v>
      </c>
      <c r="R38" s="144"/>
      <c r="S38" s="148">
        <v>2.0</v>
      </c>
      <c r="T38" s="131">
        <f t="shared" si="2"/>
        <v>33</v>
      </c>
      <c r="U38" s="148">
        <v>1.0</v>
      </c>
      <c r="V38" s="148">
        <v>1.0</v>
      </c>
      <c r="W38" s="148">
        <v>0.0</v>
      </c>
      <c r="X38" s="148">
        <v>2.0</v>
      </c>
      <c r="Y38" s="148">
        <v>2.0</v>
      </c>
      <c r="Z38" s="148">
        <v>1.0</v>
      </c>
      <c r="AA38" s="149">
        <v>2.0</v>
      </c>
      <c r="AB38" s="150"/>
      <c r="AC38" s="149">
        <v>3.0</v>
      </c>
      <c r="AD38" s="149">
        <v>7.0</v>
      </c>
      <c r="AE38" s="150"/>
      <c r="AF38" s="148">
        <v>5.0</v>
      </c>
      <c r="AG38" s="144"/>
      <c r="AH38" s="151">
        <v>1.0</v>
      </c>
      <c r="AI38" s="144"/>
      <c r="AJ38" s="148">
        <v>6.0</v>
      </c>
      <c r="AK38" s="131">
        <f t="shared" si="3"/>
        <v>31</v>
      </c>
      <c r="AL38" s="149">
        <v>9.0</v>
      </c>
      <c r="AM38" s="149">
        <v>8.0</v>
      </c>
      <c r="AN38" s="149">
        <v>7.0</v>
      </c>
      <c r="AO38" s="149">
        <v>7.0</v>
      </c>
      <c r="AP38" s="149">
        <v>9.0</v>
      </c>
      <c r="AQ38" s="152"/>
      <c r="AR38" s="153"/>
      <c r="AS38" s="153"/>
      <c r="AT38" s="113"/>
      <c r="AU38" s="113"/>
      <c r="AV38" s="136"/>
      <c r="AW38" s="107"/>
      <c r="AX38" s="139">
        <v>33.0</v>
      </c>
      <c r="AY38" s="151">
        <v>82.0</v>
      </c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ht="15.75" customHeight="1">
      <c r="A39" s="139">
        <v>35.0</v>
      </c>
      <c r="B39" s="139" t="s">
        <v>154</v>
      </c>
      <c r="C39" s="147">
        <v>2.0</v>
      </c>
      <c r="D39" s="148">
        <v>1.0</v>
      </c>
      <c r="E39" s="148">
        <v>1.0</v>
      </c>
      <c r="F39" s="148">
        <v>1.5</v>
      </c>
      <c r="G39" s="148">
        <v>1.5</v>
      </c>
      <c r="H39" s="148">
        <v>1.0</v>
      </c>
      <c r="I39" s="148">
        <v>3.0</v>
      </c>
      <c r="J39" s="148">
        <v>0.0</v>
      </c>
      <c r="K39" s="148">
        <v>9.0</v>
      </c>
      <c r="L39" s="148">
        <v>0.0</v>
      </c>
      <c r="M39" s="148">
        <v>7.0</v>
      </c>
      <c r="N39" s="148">
        <v>0.0</v>
      </c>
      <c r="O39" s="148">
        <v>0.0</v>
      </c>
      <c r="P39" s="148">
        <v>1.0</v>
      </c>
      <c r="Q39" s="148">
        <v>8.0</v>
      </c>
      <c r="R39" s="148">
        <v>0.0</v>
      </c>
      <c r="S39" s="148">
        <v>2.0</v>
      </c>
      <c r="T39" s="131">
        <f t="shared" si="2"/>
        <v>38</v>
      </c>
      <c r="U39" s="148">
        <v>1.0</v>
      </c>
      <c r="V39" s="148">
        <v>0.0</v>
      </c>
      <c r="W39" s="148">
        <v>1.0</v>
      </c>
      <c r="X39" s="148">
        <v>2.0</v>
      </c>
      <c r="Y39" s="148">
        <v>2.0</v>
      </c>
      <c r="Z39" s="148">
        <v>1.5</v>
      </c>
      <c r="AA39" s="150"/>
      <c r="AB39" s="149">
        <v>4.0</v>
      </c>
      <c r="AC39" s="149">
        <v>3.0</v>
      </c>
      <c r="AD39" s="150"/>
      <c r="AE39" s="149">
        <v>7.0</v>
      </c>
      <c r="AF39" s="148">
        <v>10.0</v>
      </c>
      <c r="AG39" s="144"/>
      <c r="AH39" s="143"/>
      <c r="AI39" s="148">
        <v>11.0</v>
      </c>
      <c r="AJ39" s="148">
        <v>4.0</v>
      </c>
      <c r="AK39" s="131">
        <f t="shared" si="3"/>
        <v>46.5</v>
      </c>
      <c r="AL39" s="149">
        <v>8.0</v>
      </c>
      <c r="AM39" s="149">
        <v>8.0</v>
      </c>
      <c r="AN39" s="149">
        <v>8.0</v>
      </c>
      <c r="AO39" s="149">
        <v>7.0</v>
      </c>
      <c r="AP39" s="149">
        <v>9.0</v>
      </c>
      <c r="AQ39" s="152"/>
      <c r="AR39" s="153"/>
      <c r="AS39" s="153"/>
      <c r="AT39" s="113"/>
      <c r="AU39" s="113"/>
      <c r="AV39" s="136"/>
      <c r="AW39" s="107"/>
      <c r="AX39" s="139">
        <v>35.0</v>
      </c>
      <c r="AY39" s="151">
        <v>67.0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</row>
    <row r="40" ht="15.75" customHeight="1">
      <c r="A40" s="139">
        <v>37.0</v>
      </c>
      <c r="B40" s="139" t="s">
        <v>155</v>
      </c>
      <c r="C40" s="147">
        <v>3.0</v>
      </c>
      <c r="D40" s="148">
        <v>1.5</v>
      </c>
      <c r="E40" s="148">
        <v>2.0</v>
      </c>
      <c r="F40" s="148">
        <v>3.0</v>
      </c>
      <c r="G40" s="148">
        <v>1.0</v>
      </c>
      <c r="H40" s="148">
        <v>2.5</v>
      </c>
      <c r="I40" s="148">
        <v>3.0</v>
      </c>
      <c r="J40" s="148">
        <v>3.0</v>
      </c>
      <c r="K40" s="148">
        <v>8.0</v>
      </c>
      <c r="L40" s="148">
        <v>0.0</v>
      </c>
      <c r="M40" s="148">
        <v>0.0</v>
      </c>
      <c r="N40" s="148">
        <v>4.0</v>
      </c>
      <c r="O40" s="148">
        <v>0.0</v>
      </c>
      <c r="P40" s="148">
        <v>8.0</v>
      </c>
      <c r="Q40" s="148">
        <v>8.0</v>
      </c>
      <c r="R40" s="148">
        <v>0.0</v>
      </c>
      <c r="S40" s="148">
        <v>0.0</v>
      </c>
      <c r="T40" s="131">
        <f t="shared" si="2"/>
        <v>47</v>
      </c>
      <c r="U40" s="148">
        <v>2.5</v>
      </c>
      <c r="V40" s="148">
        <v>1.0</v>
      </c>
      <c r="W40" s="144"/>
      <c r="X40" s="148">
        <v>1.0</v>
      </c>
      <c r="Y40" s="148">
        <v>2.0</v>
      </c>
      <c r="Z40" s="144"/>
      <c r="AA40" s="150"/>
      <c r="AB40" s="149">
        <v>3.0</v>
      </c>
      <c r="AC40" s="149">
        <v>4.0</v>
      </c>
      <c r="AD40" s="150"/>
      <c r="AE40" s="149">
        <v>9.0</v>
      </c>
      <c r="AF40" s="148">
        <v>8.0</v>
      </c>
      <c r="AG40" s="144"/>
      <c r="AH40" s="151">
        <v>9.0</v>
      </c>
      <c r="AI40" s="144"/>
      <c r="AJ40" s="144"/>
      <c r="AK40" s="131">
        <f t="shared" si="3"/>
        <v>39.5</v>
      </c>
      <c r="AL40" s="149">
        <v>9.0</v>
      </c>
      <c r="AM40" s="149">
        <v>8.0</v>
      </c>
      <c r="AN40" s="149">
        <v>9.0</v>
      </c>
      <c r="AO40" s="149">
        <v>8.0</v>
      </c>
      <c r="AP40" s="149">
        <v>9.0</v>
      </c>
      <c r="AQ40" s="152"/>
      <c r="AR40" s="153"/>
      <c r="AS40" s="153"/>
      <c r="AT40" s="113"/>
      <c r="AU40" s="113"/>
      <c r="AV40" s="136"/>
      <c r="AW40" s="107"/>
      <c r="AX40" s="139">
        <v>37.0</v>
      </c>
      <c r="AY40" s="151">
        <v>66.0</v>
      </c>
      <c r="AZ40" s="13"/>
      <c r="BA40" s="13"/>
      <c r="BB40" s="13"/>
      <c r="BC40" s="13"/>
      <c r="BD40" s="13"/>
      <c r="BE40" s="13"/>
      <c r="BF40" s="13"/>
      <c r="BG40" s="13"/>
      <c r="BH40" s="13"/>
      <c r="BI40" s="13"/>
    </row>
    <row r="41" ht="15.75" customHeight="1">
      <c r="A41" s="139">
        <v>39.0</v>
      </c>
      <c r="B41" s="139" t="s">
        <v>156</v>
      </c>
      <c r="C41" s="147">
        <v>2.0</v>
      </c>
      <c r="D41" s="148">
        <v>1.5</v>
      </c>
      <c r="E41" s="148">
        <v>1.0</v>
      </c>
      <c r="F41" s="148">
        <v>2.5</v>
      </c>
      <c r="G41" s="148">
        <v>2.0</v>
      </c>
      <c r="H41" s="148">
        <v>1.0</v>
      </c>
      <c r="I41" s="148">
        <v>3.0</v>
      </c>
      <c r="J41" s="148">
        <v>3.0</v>
      </c>
      <c r="K41" s="148">
        <v>7.0</v>
      </c>
      <c r="L41" s="144"/>
      <c r="M41" s="144"/>
      <c r="N41" s="148">
        <v>3.0</v>
      </c>
      <c r="O41" s="148">
        <v>3.0</v>
      </c>
      <c r="P41" s="144"/>
      <c r="Q41" s="144"/>
      <c r="R41" s="144"/>
      <c r="S41" s="148">
        <v>4.0</v>
      </c>
      <c r="T41" s="131">
        <f t="shared" si="2"/>
        <v>33</v>
      </c>
      <c r="U41" s="148">
        <v>2.0</v>
      </c>
      <c r="V41" s="148">
        <v>1.0</v>
      </c>
      <c r="W41" s="144"/>
      <c r="X41" s="144"/>
      <c r="Y41" s="148">
        <v>0.0</v>
      </c>
      <c r="Z41" s="148">
        <v>0.0</v>
      </c>
      <c r="AA41" s="149">
        <v>0.0</v>
      </c>
      <c r="AB41" s="149">
        <v>0.0</v>
      </c>
      <c r="AC41" s="149">
        <v>1.0</v>
      </c>
      <c r="AD41" s="149">
        <v>4.0</v>
      </c>
      <c r="AE41" s="150"/>
      <c r="AF41" s="148">
        <v>2.0</v>
      </c>
      <c r="AG41" s="144"/>
      <c r="AH41" s="143"/>
      <c r="AI41" s="144"/>
      <c r="AJ41" s="148">
        <v>4.0</v>
      </c>
      <c r="AK41" s="131">
        <f t="shared" si="3"/>
        <v>14</v>
      </c>
      <c r="AL41" s="149">
        <v>9.0</v>
      </c>
      <c r="AM41" s="149">
        <v>8.0</v>
      </c>
      <c r="AN41" s="149">
        <v>7.0</v>
      </c>
      <c r="AO41" s="149">
        <v>7.0</v>
      </c>
      <c r="AP41" s="149">
        <v>8.0</v>
      </c>
      <c r="AQ41" s="152"/>
      <c r="AR41" s="153"/>
      <c r="AS41" s="153"/>
      <c r="AT41" s="113"/>
      <c r="AU41" s="113"/>
      <c r="AV41" s="136"/>
      <c r="AW41" s="107"/>
      <c r="AX41" s="139">
        <v>39.0</v>
      </c>
      <c r="AY41" s="151">
        <v>50.0</v>
      </c>
      <c r="AZ41" s="13"/>
      <c r="BA41" s="13"/>
      <c r="BB41" s="13"/>
      <c r="BC41" s="13"/>
      <c r="BD41" s="13"/>
      <c r="BE41" s="13"/>
      <c r="BF41" s="13"/>
      <c r="BG41" s="13"/>
      <c r="BH41" s="13"/>
      <c r="BI41" s="13"/>
    </row>
    <row r="42" ht="15.75" customHeight="1">
      <c r="A42" s="139">
        <v>40.0</v>
      </c>
      <c r="B42" s="139" t="s">
        <v>157</v>
      </c>
      <c r="C42" s="147">
        <v>2.0</v>
      </c>
      <c r="D42" s="148">
        <v>2.0</v>
      </c>
      <c r="E42" s="144"/>
      <c r="F42" s="148">
        <v>2.0</v>
      </c>
      <c r="G42" s="148">
        <v>1.0</v>
      </c>
      <c r="H42" s="144"/>
      <c r="I42" s="148">
        <v>3.0</v>
      </c>
      <c r="J42" s="144"/>
      <c r="K42" s="148">
        <v>1.0</v>
      </c>
      <c r="L42" s="144"/>
      <c r="M42" s="144"/>
      <c r="N42" s="144"/>
      <c r="O42" s="148">
        <v>2.0</v>
      </c>
      <c r="P42" s="144"/>
      <c r="Q42" s="148">
        <v>5.0</v>
      </c>
      <c r="R42" s="144"/>
      <c r="S42" s="148">
        <v>2.0</v>
      </c>
      <c r="T42" s="131">
        <f t="shared" si="2"/>
        <v>20</v>
      </c>
      <c r="U42" s="148">
        <v>1.0</v>
      </c>
      <c r="V42" s="148">
        <v>1.0</v>
      </c>
      <c r="W42" s="148">
        <v>2.0</v>
      </c>
      <c r="X42" s="148">
        <v>2.0</v>
      </c>
      <c r="Y42" s="148">
        <v>1.0</v>
      </c>
      <c r="Z42" s="148">
        <v>2.0</v>
      </c>
      <c r="AA42" s="149">
        <v>2.0</v>
      </c>
      <c r="AB42" s="149">
        <v>2.0</v>
      </c>
      <c r="AC42" s="149">
        <v>1.0</v>
      </c>
      <c r="AD42" s="149">
        <v>3.0</v>
      </c>
      <c r="AE42" s="150"/>
      <c r="AF42" s="144"/>
      <c r="AG42" s="148">
        <v>3.0</v>
      </c>
      <c r="AH42" s="151">
        <v>7.0</v>
      </c>
      <c r="AI42" s="144"/>
      <c r="AJ42" s="148">
        <v>6.0</v>
      </c>
      <c r="AK42" s="131">
        <f t="shared" si="3"/>
        <v>33</v>
      </c>
      <c r="AL42" s="149">
        <v>8.0</v>
      </c>
      <c r="AM42" s="149">
        <v>10.0</v>
      </c>
      <c r="AN42" s="150"/>
      <c r="AO42" s="150"/>
      <c r="AP42" s="149">
        <v>9.0</v>
      </c>
      <c r="AQ42" s="152"/>
      <c r="AR42" s="153"/>
      <c r="AS42" s="153"/>
      <c r="AT42" s="113"/>
      <c r="AU42" s="113"/>
      <c r="AV42" s="136"/>
      <c r="AW42" s="107"/>
      <c r="AX42" s="139">
        <v>40.0</v>
      </c>
      <c r="AY42" s="151">
        <v>19.0</v>
      </c>
      <c r="AZ42" s="13"/>
      <c r="BA42" s="13"/>
      <c r="BB42" s="13"/>
      <c r="BC42" s="13"/>
      <c r="BD42" s="13"/>
      <c r="BE42" s="13"/>
      <c r="BF42" s="13"/>
      <c r="BG42" s="13"/>
      <c r="BH42" s="13"/>
      <c r="BI42" s="13"/>
    </row>
    <row r="43" ht="15.75" customHeight="1">
      <c r="A43" s="139">
        <v>42.0</v>
      </c>
      <c r="B43" s="139" t="s">
        <v>158</v>
      </c>
      <c r="C43" s="147">
        <v>2.0</v>
      </c>
      <c r="D43" s="148">
        <v>2.0</v>
      </c>
      <c r="E43" s="148">
        <v>1.0</v>
      </c>
      <c r="F43" s="148">
        <v>0.0</v>
      </c>
      <c r="G43" s="148">
        <v>1.5</v>
      </c>
      <c r="H43" s="148">
        <v>2.0</v>
      </c>
      <c r="I43" s="148">
        <v>3.5</v>
      </c>
      <c r="J43" s="148">
        <v>3.0</v>
      </c>
      <c r="K43" s="148">
        <v>0.0</v>
      </c>
      <c r="L43" s="148">
        <v>8.0</v>
      </c>
      <c r="M43" s="148">
        <v>0.0</v>
      </c>
      <c r="N43" s="148">
        <v>5.0</v>
      </c>
      <c r="O43" s="148">
        <v>0.0</v>
      </c>
      <c r="P43" s="148">
        <v>4.0</v>
      </c>
      <c r="Q43" s="148">
        <v>7.0</v>
      </c>
      <c r="R43" s="148">
        <v>0.0</v>
      </c>
      <c r="S43" s="148">
        <v>2.0</v>
      </c>
      <c r="T43" s="131">
        <f t="shared" si="2"/>
        <v>41</v>
      </c>
      <c r="U43" s="148">
        <v>3.0</v>
      </c>
      <c r="V43" s="148">
        <v>1.5</v>
      </c>
      <c r="W43" s="148">
        <v>1.5</v>
      </c>
      <c r="X43" s="148">
        <v>1.0</v>
      </c>
      <c r="Y43" s="148">
        <v>0.0</v>
      </c>
      <c r="Z43" s="148">
        <v>1.0</v>
      </c>
      <c r="AA43" s="149">
        <v>3.0</v>
      </c>
      <c r="AB43" s="149">
        <v>2.0</v>
      </c>
      <c r="AC43" s="149">
        <v>2.0</v>
      </c>
      <c r="AD43" s="150"/>
      <c r="AE43" s="149">
        <v>8.0</v>
      </c>
      <c r="AF43" s="148">
        <v>10.0</v>
      </c>
      <c r="AG43" s="144"/>
      <c r="AH43" s="151">
        <v>8.0</v>
      </c>
      <c r="AI43" s="144"/>
      <c r="AJ43" s="148">
        <v>4.0</v>
      </c>
      <c r="AK43" s="131">
        <f t="shared" si="3"/>
        <v>45</v>
      </c>
      <c r="AL43" s="149">
        <v>9.0</v>
      </c>
      <c r="AM43" s="149">
        <v>8.0</v>
      </c>
      <c r="AN43" s="149">
        <v>10.0</v>
      </c>
      <c r="AO43" s="149">
        <v>9.0</v>
      </c>
      <c r="AP43" s="149">
        <v>10.0</v>
      </c>
      <c r="AQ43" s="152"/>
      <c r="AR43" s="153"/>
      <c r="AS43" s="153"/>
      <c r="AT43" s="113"/>
      <c r="AU43" s="113"/>
      <c r="AV43" s="136"/>
      <c r="AW43" s="107"/>
      <c r="AX43" s="139">
        <v>42.0</v>
      </c>
      <c r="AY43" s="151">
        <v>56.0</v>
      </c>
      <c r="AZ43" s="13"/>
      <c r="BA43" s="13"/>
      <c r="BB43" s="13"/>
      <c r="BC43" s="13"/>
      <c r="BD43" s="13"/>
      <c r="BE43" s="13"/>
      <c r="BF43" s="13"/>
      <c r="BG43" s="13"/>
      <c r="BH43" s="13"/>
      <c r="BI43" s="13"/>
    </row>
    <row r="44" ht="15.75" customHeight="1">
      <c r="A44" s="139">
        <v>50.0</v>
      </c>
      <c r="B44" s="139" t="s">
        <v>159</v>
      </c>
      <c r="C44" s="147">
        <v>1.5</v>
      </c>
      <c r="D44" s="148">
        <v>2.0</v>
      </c>
      <c r="E44" s="148">
        <v>2.0</v>
      </c>
      <c r="F44" s="148">
        <v>3.0</v>
      </c>
      <c r="G44" s="148">
        <v>2.0</v>
      </c>
      <c r="H44" s="148">
        <v>1.0</v>
      </c>
      <c r="I44" s="148">
        <v>2.0</v>
      </c>
      <c r="J44" s="148">
        <v>1.0</v>
      </c>
      <c r="K44" s="148">
        <v>7.5</v>
      </c>
      <c r="L44" s="144"/>
      <c r="M44" s="144"/>
      <c r="N44" s="148">
        <v>3.0</v>
      </c>
      <c r="O44" s="144"/>
      <c r="P44" s="148">
        <v>7.0</v>
      </c>
      <c r="Q44" s="148">
        <v>8.0</v>
      </c>
      <c r="R44" s="144"/>
      <c r="S44" s="148">
        <v>2.0</v>
      </c>
      <c r="T44" s="131">
        <f t="shared" si="2"/>
        <v>42</v>
      </c>
      <c r="U44" s="148">
        <v>1.0</v>
      </c>
      <c r="V44" s="148">
        <v>2.0</v>
      </c>
      <c r="W44" s="144"/>
      <c r="X44" s="148">
        <v>2.0</v>
      </c>
      <c r="Y44" s="148">
        <v>1.0</v>
      </c>
      <c r="Z44" s="148">
        <v>0.0</v>
      </c>
      <c r="AA44" s="149">
        <v>0.0</v>
      </c>
      <c r="AB44" s="149">
        <v>4.0</v>
      </c>
      <c r="AC44" s="149">
        <v>3.0</v>
      </c>
      <c r="AD44" s="149">
        <v>8.0</v>
      </c>
      <c r="AE44" s="150"/>
      <c r="AF44" s="148">
        <v>7.0</v>
      </c>
      <c r="AG44" s="144"/>
      <c r="AH44" s="143"/>
      <c r="AI44" s="148">
        <v>9.0</v>
      </c>
      <c r="AJ44" s="148">
        <v>4.0</v>
      </c>
      <c r="AK44" s="131">
        <f t="shared" si="3"/>
        <v>41</v>
      </c>
      <c r="AL44" s="149">
        <v>9.0</v>
      </c>
      <c r="AM44" s="149">
        <v>8.0</v>
      </c>
      <c r="AN44" s="149">
        <v>10.0</v>
      </c>
      <c r="AO44" s="149">
        <v>8.0</v>
      </c>
      <c r="AP44" s="149">
        <v>9.0</v>
      </c>
      <c r="AQ44" s="152"/>
      <c r="AR44" s="153"/>
      <c r="AS44" s="153"/>
      <c r="AT44" s="113"/>
      <c r="AU44" s="113"/>
      <c r="AV44" s="136"/>
      <c r="AW44" s="107"/>
      <c r="AX44" s="139">
        <v>50.0</v>
      </c>
      <c r="AY44" s="151">
        <v>47.0</v>
      </c>
      <c r="AZ44" s="13"/>
      <c r="BA44" s="13"/>
      <c r="BB44" s="13"/>
      <c r="BC44" s="13"/>
      <c r="BD44" s="13"/>
      <c r="BE44" s="13"/>
      <c r="BF44" s="13"/>
      <c r="BG44" s="13"/>
      <c r="BH44" s="13"/>
      <c r="BI44" s="13"/>
    </row>
    <row r="45" ht="15.75" customHeight="1">
      <c r="A45" s="139">
        <v>55.0</v>
      </c>
      <c r="B45" s="139" t="s">
        <v>160</v>
      </c>
      <c r="C45" s="147">
        <v>3.0</v>
      </c>
      <c r="D45" s="148">
        <v>2.5</v>
      </c>
      <c r="E45" s="148">
        <v>1.5</v>
      </c>
      <c r="F45" s="148">
        <v>3.0</v>
      </c>
      <c r="G45" s="148">
        <v>2.0</v>
      </c>
      <c r="H45" s="148">
        <v>2.0</v>
      </c>
      <c r="I45" s="148">
        <v>3.0</v>
      </c>
      <c r="J45" s="148">
        <v>4.0</v>
      </c>
      <c r="K45" s="148">
        <v>9.0</v>
      </c>
      <c r="L45" s="148">
        <v>0.0</v>
      </c>
      <c r="M45" s="148">
        <v>0.0</v>
      </c>
      <c r="N45" s="148">
        <v>7.5</v>
      </c>
      <c r="O45" s="148">
        <v>0.0</v>
      </c>
      <c r="P45" s="148">
        <v>5.0</v>
      </c>
      <c r="Q45" s="148">
        <v>8.5</v>
      </c>
      <c r="R45" s="148">
        <v>0.0</v>
      </c>
      <c r="S45" s="148">
        <v>0.0</v>
      </c>
      <c r="T45" s="131">
        <f t="shared" si="2"/>
        <v>51</v>
      </c>
      <c r="U45" s="148">
        <v>3.0</v>
      </c>
      <c r="V45" s="148">
        <v>2.0</v>
      </c>
      <c r="W45" s="148">
        <v>3.0</v>
      </c>
      <c r="X45" s="148">
        <v>0.0</v>
      </c>
      <c r="Y45" s="148">
        <v>1.0</v>
      </c>
      <c r="Z45" s="148">
        <v>2.5</v>
      </c>
      <c r="AA45" s="149">
        <v>3.0</v>
      </c>
      <c r="AB45" s="149">
        <v>3.0</v>
      </c>
      <c r="AC45" s="149">
        <v>4.0</v>
      </c>
      <c r="AD45" s="150"/>
      <c r="AE45" s="149">
        <v>10.0</v>
      </c>
      <c r="AF45" s="148">
        <v>10.0</v>
      </c>
      <c r="AG45" s="144"/>
      <c r="AH45" s="151">
        <v>11.0</v>
      </c>
      <c r="AI45" s="144"/>
      <c r="AJ45" s="144"/>
      <c r="AK45" s="131">
        <f t="shared" si="3"/>
        <v>52.5</v>
      </c>
      <c r="AL45" s="149">
        <v>9.0</v>
      </c>
      <c r="AM45" s="149">
        <v>9.0</v>
      </c>
      <c r="AN45" s="149">
        <v>10.0</v>
      </c>
      <c r="AO45" s="149">
        <v>9.0</v>
      </c>
      <c r="AP45" s="149">
        <v>10.0</v>
      </c>
      <c r="AQ45" s="152"/>
      <c r="AR45" s="153"/>
      <c r="AS45" s="153"/>
      <c r="AT45" s="113"/>
      <c r="AU45" s="113"/>
      <c r="AV45" s="136"/>
      <c r="AW45" s="107"/>
      <c r="AX45" s="139">
        <v>55.0</v>
      </c>
      <c r="AY45" s="151">
        <v>59.0</v>
      </c>
      <c r="AZ45" s="13"/>
      <c r="BA45" s="13"/>
      <c r="BB45" s="13"/>
      <c r="BC45" s="13"/>
      <c r="BD45" s="13"/>
      <c r="BE45" s="13"/>
      <c r="BF45" s="13"/>
      <c r="BG45" s="13"/>
      <c r="BH45" s="13"/>
      <c r="BI45" s="13"/>
    </row>
    <row r="46" ht="15.75" hidden="1" customHeight="1">
      <c r="A46" s="163">
        <v>29.0</v>
      </c>
      <c r="B46" s="164" t="s">
        <v>161</v>
      </c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6">
        <f t="shared" si="2"/>
        <v>0</v>
      </c>
      <c r="U46" s="167"/>
      <c r="V46" s="167"/>
      <c r="W46" s="167"/>
      <c r="X46" s="167"/>
      <c r="Y46" s="167"/>
      <c r="Z46" s="167"/>
      <c r="AA46" s="168"/>
      <c r="AB46" s="169"/>
      <c r="AC46" s="169"/>
      <c r="AD46" s="168"/>
      <c r="AE46" s="169"/>
      <c r="AF46" s="167"/>
      <c r="AG46" s="170"/>
      <c r="AH46" s="171"/>
      <c r="AI46" s="170"/>
      <c r="AJ46" s="167"/>
      <c r="AK46" s="166">
        <f t="shared" si="3"/>
        <v>0</v>
      </c>
      <c r="AL46" s="168"/>
      <c r="AM46" s="168"/>
      <c r="AN46" s="168"/>
      <c r="AO46" s="168"/>
      <c r="AP46" s="168"/>
      <c r="AQ46" s="153"/>
      <c r="AR46" s="153"/>
      <c r="AS46" s="153"/>
      <c r="AT46" s="113"/>
      <c r="AU46" s="113"/>
      <c r="AV46" s="136"/>
      <c r="AW46" s="107"/>
      <c r="AX46" s="172"/>
      <c r="AY46" s="173"/>
      <c r="AZ46" s="13"/>
      <c r="BA46" s="13"/>
      <c r="BB46" s="13"/>
      <c r="BC46" s="13"/>
      <c r="BD46" s="13"/>
      <c r="BE46" s="13"/>
      <c r="BF46" s="13"/>
      <c r="BG46" s="13"/>
      <c r="BH46" s="13"/>
      <c r="BI46" s="13"/>
    </row>
    <row r="47" ht="15.75" hidden="1" customHeight="1">
      <c r="A47" s="174">
        <v>30.0</v>
      </c>
      <c r="B47" s="175" t="s">
        <v>162</v>
      </c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66">
        <f t="shared" si="2"/>
        <v>0</v>
      </c>
      <c r="U47" s="177"/>
      <c r="V47" s="177"/>
      <c r="W47" s="177"/>
      <c r="X47" s="177"/>
      <c r="Y47" s="177"/>
      <c r="Z47" s="177"/>
      <c r="AA47" s="153"/>
      <c r="AB47" s="113"/>
      <c r="AC47" s="153"/>
      <c r="AD47" s="153"/>
      <c r="AE47" s="113"/>
      <c r="AF47" s="107"/>
      <c r="AG47" s="177"/>
      <c r="AH47" s="109"/>
      <c r="AI47" s="177"/>
      <c r="AJ47" s="177"/>
      <c r="AK47" s="166">
        <f t="shared" si="3"/>
        <v>0</v>
      </c>
      <c r="AL47" s="153"/>
      <c r="AM47" s="153"/>
      <c r="AN47" s="153"/>
      <c r="AO47" s="153"/>
      <c r="AP47" s="153"/>
      <c r="AQ47" s="153"/>
      <c r="AR47" s="153"/>
      <c r="AS47" s="153"/>
      <c r="AT47" s="113"/>
      <c r="AU47" s="113"/>
      <c r="AV47" s="136"/>
      <c r="AW47" s="107"/>
      <c r="AX47" s="172"/>
      <c r="AY47" s="173"/>
      <c r="AZ47" s="13"/>
      <c r="BA47" s="13"/>
      <c r="BB47" s="13"/>
      <c r="BC47" s="13"/>
      <c r="BD47" s="13"/>
      <c r="BE47" s="13"/>
      <c r="BF47" s="13"/>
      <c r="BG47" s="13"/>
      <c r="BH47" s="13"/>
      <c r="BI47" s="13"/>
    </row>
    <row r="48" ht="15.75" hidden="1" customHeight="1">
      <c r="A48" s="174">
        <v>31.0</v>
      </c>
      <c r="B48" s="175" t="s">
        <v>163</v>
      </c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66">
        <f t="shared" si="2"/>
        <v>0</v>
      </c>
      <c r="U48" s="177"/>
      <c r="V48" s="177"/>
      <c r="W48" s="177"/>
      <c r="X48" s="177"/>
      <c r="Y48" s="177"/>
      <c r="Z48" s="107"/>
      <c r="AA48" s="153"/>
      <c r="AB48" s="113"/>
      <c r="AC48" s="153"/>
      <c r="AD48" s="153"/>
      <c r="AE48" s="113"/>
      <c r="AF48" s="107"/>
      <c r="AG48" s="177"/>
      <c r="AH48" s="109"/>
      <c r="AI48" s="177"/>
      <c r="AJ48" s="177"/>
      <c r="AK48" s="166">
        <f t="shared" si="3"/>
        <v>0</v>
      </c>
      <c r="AL48" s="153"/>
      <c r="AM48" s="153"/>
      <c r="AN48" s="153"/>
      <c r="AO48" s="153"/>
      <c r="AP48" s="153"/>
      <c r="AQ48" s="153"/>
      <c r="AR48" s="153"/>
      <c r="AS48" s="153"/>
      <c r="AT48" s="113"/>
      <c r="AU48" s="113"/>
      <c r="AV48" s="136"/>
      <c r="AW48" s="107"/>
      <c r="AX48" s="172"/>
      <c r="AY48" s="173"/>
      <c r="AZ48" s="13"/>
      <c r="BA48" s="13"/>
      <c r="BB48" s="13"/>
      <c r="BC48" s="13"/>
      <c r="BD48" s="13"/>
      <c r="BE48" s="13"/>
      <c r="BF48" s="13"/>
      <c r="BG48" s="13"/>
      <c r="BH48" s="13"/>
      <c r="BI48" s="13"/>
    </row>
    <row r="49" ht="15.75" hidden="1" customHeight="1">
      <c r="A49" s="174">
        <v>32.0</v>
      </c>
      <c r="B49" s="175" t="s">
        <v>164</v>
      </c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66">
        <f t="shared" si="2"/>
        <v>0</v>
      </c>
      <c r="U49" s="177"/>
      <c r="V49" s="177"/>
      <c r="W49" s="177"/>
      <c r="X49" s="177"/>
      <c r="Y49" s="177"/>
      <c r="Z49" s="177"/>
      <c r="AA49" s="153"/>
      <c r="AB49" s="153"/>
      <c r="AC49" s="153"/>
      <c r="AD49" s="153"/>
      <c r="AE49" s="113"/>
      <c r="AF49" s="107"/>
      <c r="AG49" s="177"/>
      <c r="AH49" s="178"/>
      <c r="AI49" s="107"/>
      <c r="AJ49" s="177"/>
      <c r="AK49" s="166">
        <f t="shared" si="3"/>
        <v>0</v>
      </c>
      <c r="AL49" s="153"/>
      <c r="AM49" s="153"/>
      <c r="AN49" s="153"/>
      <c r="AO49" s="153"/>
      <c r="AP49" s="153"/>
      <c r="AQ49" s="153"/>
      <c r="AR49" s="153"/>
      <c r="AS49" s="153"/>
      <c r="AT49" s="113"/>
      <c r="AU49" s="113"/>
      <c r="AV49" s="136"/>
      <c r="AW49" s="107"/>
      <c r="AX49" s="165"/>
      <c r="AY49" s="179"/>
      <c r="AZ49" s="13"/>
      <c r="BA49" s="13"/>
      <c r="BB49" s="13"/>
      <c r="BC49" s="13"/>
      <c r="BD49" s="13"/>
      <c r="BE49" s="13"/>
      <c r="BF49" s="13"/>
      <c r="BG49" s="13"/>
      <c r="BH49" s="13"/>
      <c r="BI49" s="13"/>
    </row>
    <row r="50" ht="15.75" hidden="1" customHeight="1">
      <c r="A50" s="174">
        <v>33.0</v>
      </c>
      <c r="B50" s="175" t="s">
        <v>165</v>
      </c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66">
        <f t="shared" si="2"/>
        <v>0</v>
      </c>
      <c r="U50" s="177"/>
      <c r="V50" s="177"/>
      <c r="W50" s="107"/>
      <c r="X50" s="177"/>
      <c r="Y50" s="177"/>
      <c r="Z50" s="177"/>
      <c r="AA50" s="153"/>
      <c r="AB50" s="153"/>
      <c r="AC50" s="153"/>
      <c r="AD50" s="153"/>
      <c r="AE50" s="113"/>
      <c r="AF50" s="107"/>
      <c r="AG50" s="177"/>
      <c r="AH50" s="109"/>
      <c r="AI50" s="177"/>
      <c r="AJ50" s="107"/>
      <c r="AK50" s="166">
        <f t="shared" si="3"/>
        <v>0</v>
      </c>
      <c r="AL50" s="153"/>
      <c r="AM50" s="153"/>
      <c r="AN50" s="153"/>
      <c r="AO50" s="153"/>
      <c r="AP50" s="153"/>
      <c r="AQ50" s="153"/>
      <c r="AR50" s="153"/>
      <c r="AS50" s="153"/>
      <c r="AT50" s="113"/>
      <c r="AU50" s="113"/>
      <c r="AV50" s="136"/>
      <c r="AW50" s="107"/>
      <c r="AX50" s="176"/>
      <c r="AY50" s="146"/>
      <c r="AZ50" s="13"/>
      <c r="BA50" s="13"/>
      <c r="BB50" s="13"/>
      <c r="BC50" s="13"/>
      <c r="BD50" s="13"/>
      <c r="BE50" s="13"/>
      <c r="BF50" s="13"/>
      <c r="BG50" s="13"/>
      <c r="BH50" s="13"/>
      <c r="BI50" s="13"/>
    </row>
    <row r="51" ht="15.75" hidden="1" customHeight="1">
      <c r="A51" s="174">
        <v>34.0</v>
      </c>
      <c r="B51" s="175" t="s">
        <v>166</v>
      </c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66">
        <f t="shared" si="2"/>
        <v>0</v>
      </c>
      <c r="U51" s="177"/>
      <c r="V51" s="177"/>
      <c r="W51" s="177"/>
      <c r="X51" s="177"/>
      <c r="Y51" s="177"/>
      <c r="Z51" s="177"/>
      <c r="AA51" s="153"/>
      <c r="AB51" s="153"/>
      <c r="AC51" s="153"/>
      <c r="AD51" s="153"/>
      <c r="AE51" s="113"/>
      <c r="AF51" s="107"/>
      <c r="AG51" s="107"/>
      <c r="AH51" s="178"/>
      <c r="AI51" s="177"/>
      <c r="AJ51" s="177"/>
      <c r="AK51" s="166">
        <f t="shared" si="3"/>
        <v>0</v>
      </c>
      <c r="AL51" s="153"/>
      <c r="AM51" s="153"/>
      <c r="AN51" s="153"/>
      <c r="AO51" s="153"/>
      <c r="AP51" s="153"/>
      <c r="AQ51" s="153"/>
      <c r="AR51" s="153"/>
      <c r="AS51" s="153"/>
      <c r="AT51" s="113"/>
      <c r="AU51" s="113"/>
      <c r="AV51" s="136"/>
      <c r="AW51" s="107"/>
      <c r="AX51" s="176"/>
      <c r="AY51" s="146"/>
      <c r="AZ51" s="13"/>
      <c r="BA51" s="13"/>
      <c r="BB51" s="13"/>
      <c r="BC51" s="13"/>
      <c r="BD51" s="13"/>
      <c r="BE51" s="13"/>
      <c r="BF51" s="13"/>
      <c r="BG51" s="13"/>
      <c r="BH51" s="13"/>
      <c r="BI51" s="13"/>
    </row>
    <row r="52" ht="15.75" hidden="1" customHeight="1">
      <c r="A52" s="174">
        <v>35.0</v>
      </c>
      <c r="B52" s="175" t="s">
        <v>167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66">
        <f t="shared" si="2"/>
        <v>0</v>
      </c>
      <c r="U52" s="177"/>
      <c r="V52" s="177"/>
      <c r="W52" s="107"/>
      <c r="X52" s="107"/>
      <c r="Y52" s="177"/>
      <c r="Z52" s="177"/>
      <c r="AA52" s="153"/>
      <c r="AB52" s="113"/>
      <c r="AC52" s="153"/>
      <c r="AD52" s="153"/>
      <c r="AE52" s="113"/>
      <c r="AF52" s="107"/>
      <c r="AG52" s="177"/>
      <c r="AH52" s="109"/>
      <c r="AI52" s="177"/>
      <c r="AJ52" s="107"/>
      <c r="AK52" s="166">
        <f t="shared" si="3"/>
        <v>0</v>
      </c>
      <c r="AL52" s="153"/>
      <c r="AM52" s="153"/>
      <c r="AN52" s="153"/>
      <c r="AO52" s="153"/>
      <c r="AP52" s="153"/>
      <c r="AQ52" s="153"/>
      <c r="AR52" s="153"/>
      <c r="AS52" s="153"/>
      <c r="AT52" s="113"/>
      <c r="AU52" s="113"/>
      <c r="AV52" s="136"/>
      <c r="AW52" s="107"/>
      <c r="AX52" s="176"/>
      <c r="AY52" s="146"/>
      <c r="AZ52" s="13"/>
      <c r="BA52" s="13"/>
      <c r="BB52" s="13"/>
      <c r="BC52" s="13"/>
      <c r="BD52" s="13"/>
      <c r="BE52" s="13"/>
      <c r="BF52" s="13"/>
      <c r="BG52" s="13"/>
      <c r="BH52" s="13"/>
      <c r="BI52" s="13"/>
    </row>
    <row r="53" ht="15.75" hidden="1" customHeight="1">
      <c r="A53" s="174">
        <v>36.0</v>
      </c>
      <c r="B53" s="175" t="s">
        <v>168</v>
      </c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66">
        <f t="shared" si="2"/>
        <v>0</v>
      </c>
      <c r="U53" s="177"/>
      <c r="V53" s="177"/>
      <c r="W53" s="177"/>
      <c r="X53" s="177"/>
      <c r="Y53" s="107"/>
      <c r="Z53" s="177"/>
      <c r="AA53" s="153"/>
      <c r="AB53" s="113"/>
      <c r="AC53" s="113"/>
      <c r="AD53" s="113"/>
      <c r="AE53" s="113"/>
      <c r="AF53" s="107"/>
      <c r="AG53" s="177"/>
      <c r="AH53" s="109"/>
      <c r="AI53" s="107"/>
      <c r="AJ53" s="107"/>
      <c r="AK53" s="166">
        <f t="shared" si="3"/>
        <v>0</v>
      </c>
      <c r="AL53" s="153"/>
      <c r="AM53" s="153"/>
      <c r="AN53" s="153"/>
      <c r="AO53" s="153"/>
      <c r="AP53" s="153"/>
      <c r="AQ53" s="153"/>
      <c r="AR53" s="153"/>
      <c r="AS53" s="153"/>
      <c r="AT53" s="113"/>
      <c r="AU53" s="113"/>
      <c r="AV53" s="136"/>
      <c r="AW53" s="107"/>
      <c r="AX53" s="176"/>
      <c r="AY53" s="146"/>
      <c r="AZ53" s="13"/>
      <c r="BA53" s="13"/>
      <c r="BB53" s="13"/>
      <c r="BC53" s="13"/>
      <c r="BD53" s="13"/>
      <c r="BE53" s="13"/>
      <c r="BF53" s="13"/>
      <c r="BG53" s="13"/>
      <c r="BH53" s="13"/>
      <c r="BI53" s="13"/>
    </row>
    <row r="54" ht="15.75" hidden="1" customHeight="1">
      <c r="A54" s="174">
        <v>37.0</v>
      </c>
      <c r="B54" s="175" t="s">
        <v>169</v>
      </c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66">
        <f t="shared" si="2"/>
        <v>0</v>
      </c>
      <c r="U54" s="177"/>
      <c r="V54" s="177"/>
      <c r="W54" s="177"/>
      <c r="X54" s="177"/>
      <c r="Y54" s="177"/>
      <c r="Z54" s="177"/>
      <c r="AA54" s="153"/>
      <c r="AB54" s="153"/>
      <c r="AC54" s="153"/>
      <c r="AD54" s="153"/>
      <c r="AE54" s="113"/>
      <c r="AF54" s="107"/>
      <c r="AG54" s="177"/>
      <c r="AH54" s="109"/>
      <c r="AI54" s="177"/>
      <c r="AJ54" s="177"/>
      <c r="AK54" s="166">
        <f t="shared" si="3"/>
        <v>0</v>
      </c>
      <c r="AL54" s="153"/>
      <c r="AM54" s="153"/>
      <c r="AN54" s="153"/>
      <c r="AO54" s="153"/>
      <c r="AP54" s="153"/>
      <c r="AQ54" s="153"/>
      <c r="AR54" s="153"/>
      <c r="AS54" s="153"/>
      <c r="AT54" s="113"/>
      <c r="AU54" s="113"/>
      <c r="AV54" s="136"/>
      <c r="AW54" s="107"/>
      <c r="AX54" s="176"/>
      <c r="AY54" s="146"/>
      <c r="AZ54" s="13"/>
      <c r="BA54" s="13"/>
      <c r="BB54" s="13"/>
      <c r="BC54" s="13"/>
      <c r="BD54" s="13"/>
      <c r="BE54" s="13"/>
      <c r="BF54" s="13"/>
      <c r="BG54" s="13"/>
      <c r="BH54" s="13"/>
      <c r="BI54" s="13"/>
    </row>
    <row r="55" ht="15.75" hidden="1" customHeight="1">
      <c r="A55" s="174">
        <v>38.0</v>
      </c>
      <c r="B55" s="175" t="s">
        <v>170</v>
      </c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66">
        <f t="shared" si="2"/>
        <v>0</v>
      </c>
      <c r="U55" s="177"/>
      <c r="V55" s="177"/>
      <c r="W55" s="177"/>
      <c r="X55" s="177"/>
      <c r="Y55" s="177"/>
      <c r="Z55" s="107"/>
      <c r="AA55" s="153"/>
      <c r="AB55" s="153"/>
      <c r="AC55" s="153"/>
      <c r="AD55" s="153"/>
      <c r="AE55" s="113"/>
      <c r="AF55" s="107"/>
      <c r="AG55" s="177"/>
      <c r="AH55" s="109"/>
      <c r="AI55" s="177"/>
      <c r="AJ55" s="107"/>
      <c r="AK55" s="166">
        <f t="shared" si="3"/>
        <v>0</v>
      </c>
      <c r="AL55" s="153"/>
      <c r="AM55" s="153"/>
      <c r="AN55" s="153"/>
      <c r="AO55" s="153"/>
      <c r="AP55" s="153"/>
      <c r="AQ55" s="153"/>
      <c r="AR55" s="153"/>
      <c r="AS55" s="153"/>
      <c r="AT55" s="113"/>
      <c r="AU55" s="113"/>
      <c r="AV55" s="136"/>
      <c r="AW55" s="107"/>
      <c r="AX55" s="176"/>
      <c r="AY55" s="146"/>
      <c r="AZ55" s="13"/>
      <c r="BA55" s="13"/>
      <c r="BB55" s="13"/>
      <c r="BC55" s="13"/>
      <c r="BD55" s="13"/>
      <c r="BE55" s="13"/>
      <c r="BF55" s="13"/>
      <c r="BG55" s="13"/>
      <c r="BH55" s="13"/>
      <c r="BI55" s="13"/>
    </row>
    <row r="56" ht="15.75" hidden="1" customHeight="1">
      <c r="A56" s="174">
        <v>39.0</v>
      </c>
      <c r="B56" s="175" t="s">
        <v>171</v>
      </c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66">
        <f t="shared" si="2"/>
        <v>0</v>
      </c>
      <c r="U56" s="177"/>
      <c r="V56" s="177"/>
      <c r="W56" s="177"/>
      <c r="X56" s="177"/>
      <c r="Y56" s="177"/>
      <c r="Z56" s="177"/>
      <c r="AA56" s="153"/>
      <c r="AB56" s="113"/>
      <c r="AC56" s="153"/>
      <c r="AD56" s="153"/>
      <c r="AE56" s="113"/>
      <c r="AF56" s="177"/>
      <c r="AG56" s="107"/>
      <c r="AH56" s="109"/>
      <c r="AI56" s="177"/>
      <c r="AJ56" s="177"/>
      <c r="AK56" s="166">
        <f t="shared" si="3"/>
        <v>0</v>
      </c>
      <c r="AL56" s="153"/>
      <c r="AM56" s="153"/>
      <c r="AN56" s="153"/>
      <c r="AO56" s="153"/>
      <c r="AP56" s="153"/>
      <c r="AQ56" s="153"/>
      <c r="AR56" s="153"/>
      <c r="AS56" s="153"/>
      <c r="AT56" s="113"/>
      <c r="AU56" s="113"/>
      <c r="AV56" s="136"/>
      <c r="AW56" s="107"/>
      <c r="AX56" s="176"/>
      <c r="AY56" s="146"/>
      <c r="AZ56" s="13"/>
      <c r="BA56" s="13"/>
      <c r="BB56" s="13"/>
      <c r="BC56" s="13"/>
      <c r="BD56" s="13"/>
      <c r="BE56" s="13"/>
      <c r="BF56" s="13"/>
      <c r="BG56" s="13"/>
      <c r="BH56" s="13"/>
      <c r="BI56" s="13"/>
    </row>
    <row r="57" ht="15.75" hidden="1" customHeight="1">
      <c r="A57" s="174">
        <v>40.0</v>
      </c>
      <c r="B57" s="175" t="s">
        <v>172</v>
      </c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66">
        <f t="shared" si="2"/>
        <v>0</v>
      </c>
      <c r="U57" s="177"/>
      <c r="V57" s="177"/>
      <c r="W57" s="177"/>
      <c r="X57" s="177"/>
      <c r="Y57" s="177"/>
      <c r="Z57" s="177"/>
      <c r="AA57" s="153"/>
      <c r="AB57" s="153"/>
      <c r="AC57" s="153"/>
      <c r="AD57" s="153"/>
      <c r="AE57" s="113"/>
      <c r="AF57" s="107"/>
      <c r="AG57" s="177"/>
      <c r="AH57" s="109"/>
      <c r="AI57" s="177"/>
      <c r="AJ57" s="177"/>
      <c r="AK57" s="166">
        <f t="shared" si="3"/>
        <v>0</v>
      </c>
      <c r="AL57" s="153"/>
      <c r="AM57" s="153"/>
      <c r="AN57" s="153"/>
      <c r="AO57" s="153"/>
      <c r="AP57" s="153"/>
      <c r="AQ57" s="153"/>
      <c r="AR57" s="153"/>
      <c r="AS57" s="153"/>
      <c r="AT57" s="113"/>
      <c r="AU57" s="113"/>
      <c r="AV57" s="136"/>
      <c r="AW57" s="107"/>
      <c r="AX57" s="176"/>
      <c r="AY57" s="146"/>
      <c r="AZ57" s="13"/>
      <c r="BA57" s="13"/>
      <c r="BB57" s="13"/>
      <c r="BC57" s="13"/>
      <c r="BD57" s="13"/>
      <c r="BE57" s="13"/>
      <c r="BF57" s="13"/>
      <c r="BG57" s="13"/>
      <c r="BH57" s="13"/>
      <c r="BI57" s="13"/>
    </row>
    <row r="58" ht="15.75" hidden="1" customHeight="1">
      <c r="A58" s="174">
        <v>41.0</v>
      </c>
      <c r="B58" s="175" t="s">
        <v>173</v>
      </c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66">
        <f t="shared" si="2"/>
        <v>0</v>
      </c>
      <c r="U58" s="177"/>
      <c r="V58" s="177"/>
      <c r="W58" s="177"/>
      <c r="X58" s="177"/>
      <c r="Y58" s="177"/>
      <c r="Z58" s="107"/>
      <c r="AA58" s="113"/>
      <c r="AB58" s="113"/>
      <c r="AC58" s="153"/>
      <c r="AD58" s="153"/>
      <c r="AE58" s="113"/>
      <c r="AF58" s="107"/>
      <c r="AG58" s="177"/>
      <c r="AH58" s="178"/>
      <c r="AI58" s="107"/>
      <c r="AJ58" s="177"/>
      <c r="AK58" s="166">
        <f t="shared" si="3"/>
        <v>0</v>
      </c>
      <c r="AL58" s="153"/>
      <c r="AM58" s="153"/>
      <c r="AN58" s="153"/>
      <c r="AO58" s="153"/>
      <c r="AP58" s="153"/>
      <c r="AQ58" s="153"/>
      <c r="AR58" s="153"/>
      <c r="AS58" s="153"/>
      <c r="AT58" s="113"/>
      <c r="AU58" s="113"/>
      <c r="AV58" s="136"/>
      <c r="AW58" s="107"/>
      <c r="AX58" s="176"/>
      <c r="AY58" s="146"/>
      <c r="AZ58" s="13"/>
      <c r="BA58" s="13"/>
      <c r="BB58" s="13"/>
      <c r="BC58" s="13"/>
      <c r="BD58" s="13"/>
      <c r="BE58" s="13"/>
      <c r="BF58" s="13"/>
      <c r="BG58" s="13"/>
      <c r="BH58" s="13"/>
      <c r="BI58" s="13"/>
    </row>
    <row r="59" ht="15.75" hidden="1" customHeight="1">
      <c r="A59" s="174">
        <v>42.0</v>
      </c>
      <c r="B59" s="175" t="s">
        <v>174</v>
      </c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66">
        <f t="shared" si="2"/>
        <v>0</v>
      </c>
      <c r="U59" s="177"/>
      <c r="V59" s="177"/>
      <c r="W59" s="177"/>
      <c r="X59" s="107"/>
      <c r="Y59" s="177"/>
      <c r="Z59" s="177"/>
      <c r="AA59" s="153"/>
      <c r="AB59" s="113"/>
      <c r="AC59" s="113"/>
      <c r="AD59" s="153"/>
      <c r="AE59" s="113"/>
      <c r="AF59" s="107"/>
      <c r="AG59" s="177"/>
      <c r="AH59" s="109"/>
      <c r="AI59" s="107"/>
      <c r="AJ59" s="177"/>
      <c r="AK59" s="166">
        <f t="shared" si="3"/>
        <v>0</v>
      </c>
      <c r="AL59" s="153"/>
      <c r="AM59" s="153"/>
      <c r="AN59" s="153"/>
      <c r="AO59" s="153"/>
      <c r="AP59" s="153"/>
      <c r="AQ59" s="153"/>
      <c r="AR59" s="153"/>
      <c r="AS59" s="153"/>
      <c r="AT59" s="113"/>
      <c r="AU59" s="113"/>
      <c r="AV59" s="136"/>
      <c r="AW59" s="107"/>
      <c r="AX59" s="176"/>
      <c r="AY59" s="146"/>
      <c r="AZ59" s="13"/>
      <c r="BA59" s="13"/>
      <c r="BB59" s="13"/>
      <c r="BC59" s="13"/>
      <c r="BD59" s="13"/>
      <c r="BE59" s="13"/>
      <c r="BF59" s="13"/>
      <c r="BG59" s="13"/>
      <c r="BH59" s="13"/>
      <c r="BI59" s="13"/>
    </row>
    <row r="60" ht="15.75" hidden="1" customHeight="1">
      <c r="A60" s="174">
        <v>43.0</v>
      </c>
      <c r="B60" s="175" t="s">
        <v>175</v>
      </c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66">
        <f t="shared" si="2"/>
        <v>0</v>
      </c>
      <c r="U60" s="177"/>
      <c r="V60" s="177"/>
      <c r="W60" s="177"/>
      <c r="X60" s="177"/>
      <c r="Y60" s="177"/>
      <c r="Z60" s="177"/>
      <c r="AA60" s="113"/>
      <c r="AB60" s="113"/>
      <c r="AC60" s="113"/>
      <c r="AD60" s="153"/>
      <c r="AE60" s="113"/>
      <c r="AF60" s="107"/>
      <c r="AG60" s="177"/>
      <c r="AH60" s="109"/>
      <c r="AI60" s="177"/>
      <c r="AJ60" s="177"/>
      <c r="AK60" s="166">
        <f t="shared" si="3"/>
        <v>0</v>
      </c>
      <c r="AL60" s="153"/>
      <c r="AM60" s="153"/>
      <c r="AN60" s="153"/>
      <c r="AO60" s="153"/>
      <c r="AP60" s="153"/>
      <c r="AQ60" s="153"/>
      <c r="AR60" s="153"/>
      <c r="AS60" s="153"/>
      <c r="AT60" s="113"/>
      <c r="AU60" s="113"/>
      <c r="AV60" s="136"/>
      <c r="AW60" s="107"/>
      <c r="AX60" s="176"/>
      <c r="AY60" s="146"/>
      <c r="AZ60" s="13"/>
      <c r="BA60" s="13"/>
      <c r="BB60" s="13"/>
      <c r="BC60" s="13"/>
      <c r="BD60" s="13"/>
      <c r="BE60" s="13"/>
      <c r="BF60" s="13"/>
      <c r="BG60" s="13"/>
      <c r="BH60" s="13"/>
      <c r="BI60" s="13"/>
    </row>
    <row r="61" ht="15.75" hidden="1" customHeight="1">
      <c r="A61" s="174">
        <v>44.0</v>
      </c>
      <c r="B61" s="175" t="s">
        <v>176</v>
      </c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66">
        <f t="shared" si="2"/>
        <v>0</v>
      </c>
      <c r="U61" s="177"/>
      <c r="V61" s="177"/>
      <c r="W61" s="177"/>
      <c r="X61" s="177"/>
      <c r="Y61" s="107"/>
      <c r="Z61" s="177"/>
      <c r="AA61" s="153"/>
      <c r="AB61" s="113"/>
      <c r="AC61" s="153"/>
      <c r="AD61" s="153"/>
      <c r="AE61" s="113"/>
      <c r="AF61" s="107"/>
      <c r="AG61" s="177"/>
      <c r="AH61" s="109"/>
      <c r="AI61" s="177"/>
      <c r="AJ61" s="107"/>
      <c r="AK61" s="166">
        <f t="shared" si="3"/>
        <v>0</v>
      </c>
      <c r="AL61" s="153"/>
      <c r="AM61" s="153"/>
      <c r="AN61" s="153"/>
      <c r="AO61" s="153"/>
      <c r="AP61" s="153"/>
      <c r="AQ61" s="153"/>
      <c r="AR61" s="153"/>
      <c r="AS61" s="153"/>
      <c r="AT61" s="113"/>
      <c r="AU61" s="113"/>
      <c r="AV61" s="136"/>
      <c r="AW61" s="107"/>
      <c r="AX61" s="176"/>
      <c r="AY61" s="146"/>
      <c r="AZ61" s="13"/>
      <c r="BA61" s="13"/>
      <c r="BB61" s="13"/>
      <c r="BC61" s="13"/>
      <c r="BD61" s="13"/>
      <c r="BE61" s="13"/>
      <c r="BF61" s="13"/>
      <c r="BG61" s="13"/>
      <c r="BH61" s="13"/>
      <c r="BI61" s="13"/>
    </row>
    <row r="62" ht="15.75" hidden="1" customHeight="1">
      <c r="A62" s="174">
        <v>45.0</v>
      </c>
      <c r="B62" s="175" t="s">
        <v>177</v>
      </c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66">
        <f t="shared" si="2"/>
        <v>0</v>
      </c>
      <c r="U62" s="177"/>
      <c r="V62" s="107"/>
      <c r="W62" s="107"/>
      <c r="X62" s="107"/>
      <c r="Y62" s="107"/>
      <c r="Z62" s="177"/>
      <c r="AA62" s="153"/>
      <c r="AB62" s="113"/>
      <c r="AC62" s="153"/>
      <c r="AD62" s="153"/>
      <c r="AE62" s="113"/>
      <c r="AF62" s="107"/>
      <c r="AG62" s="177"/>
      <c r="AH62" s="109"/>
      <c r="AI62" s="177"/>
      <c r="AJ62" s="107"/>
      <c r="AK62" s="166">
        <f t="shared" si="3"/>
        <v>0</v>
      </c>
      <c r="AL62" s="153"/>
      <c r="AM62" s="153"/>
      <c r="AN62" s="153"/>
      <c r="AO62" s="153"/>
      <c r="AP62" s="153"/>
      <c r="AQ62" s="153"/>
      <c r="AR62" s="153"/>
      <c r="AS62" s="153"/>
      <c r="AT62" s="113"/>
      <c r="AU62" s="113"/>
      <c r="AV62" s="136"/>
      <c r="AW62" s="107"/>
      <c r="AX62" s="176"/>
      <c r="AY62" s="146"/>
      <c r="AZ62" s="13"/>
      <c r="BA62" s="13"/>
      <c r="BB62" s="13"/>
      <c r="BC62" s="13"/>
      <c r="BD62" s="13"/>
      <c r="BE62" s="13"/>
      <c r="BF62" s="13"/>
      <c r="BG62" s="13"/>
      <c r="BH62" s="13"/>
      <c r="BI62" s="13"/>
    </row>
    <row r="63" ht="15.75" hidden="1" customHeight="1">
      <c r="A63" s="174">
        <v>46.0</v>
      </c>
      <c r="B63" s="175" t="s">
        <v>178</v>
      </c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66">
        <f t="shared" si="2"/>
        <v>0</v>
      </c>
      <c r="U63" s="177"/>
      <c r="V63" s="177"/>
      <c r="W63" s="177"/>
      <c r="X63" s="177"/>
      <c r="Y63" s="177"/>
      <c r="Z63" s="177"/>
      <c r="AA63" s="153"/>
      <c r="AB63" s="113"/>
      <c r="AC63" s="153"/>
      <c r="AD63" s="153"/>
      <c r="AE63" s="113"/>
      <c r="AF63" s="107"/>
      <c r="AG63" s="177"/>
      <c r="AH63" s="178"/>
      <c r="AI63" s="107"/>
      <c r="AJ63" s="107"/>
      <c r="AK63" s="166">
        <f t="shared" si="3"/>
        <v>0</v>
      </c>
      <c r="AL63" s="153"/>
      <c r="AM63" s="153"/>
      <c r="AN63" s="153"/>
      <c r="AO63" s="153"/>
      <c r="AP63" s="153"/>
      <c r="AQ63" s="153"/>
      <c r="AR63" s="153"/>
      <c r="AS63" s="153"/>
      <c r="AT63" s="113"/>
      <c r="AU63" s="113"/>
      <c r="AV63" s="136"/>
      <c r="AW63" s="107"/>
      <c r="AX63" s="176"/>
      <c r="AY63" s="146"/>
      <c r="AZ63" s="13"/>
      <c r="BA63" s="13"/>
      <c r="BB63" s="13"/>
      <c r="BC63" s="13"/>
      <c r="BD63" s="13"/>
      <c r="BE63" s="13"/>
      <c r="BF63" s="13"/>
      <c r="BG63" s="13"/>
      <c r="BH63" s="13"/>
      <c r="BI63" s="13"/>
    </row>
    <row r="64" ht="15.75" hidden="1" customHeight="1">
      <c r="A64" s="174">
        <v>47.0</v>
      </c>
      <c r="B64" s="175" t="s">
        <v>179</v>
      </c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66">
        <f t="shared" si="2"/>
        <v>0</v>
      </c>
      <c r="U64" s="107"/>
      <c r="V64" s="177"/>
      <c r="W64" s="177"/>
      <c r="X64" s="177"/>
      <c r="Y64" s="177"/>
      <c r="Z64" s="177"/>
      <c r="AA64" s="153"/>
      <c r="AB64" s="113"/>
      <c r="AC64" s="153"/>
      <c r="AD64" s="153"/>
      <c r="AE64" s="113"/>
      <c r="AF64" s="107"/>
      <c r="AG64" s="177"/>
      <c r="AH64" s="109"/>
      <c r="AI64" s="177"/>
      <c r="AJ64" s="177"/>
      <c r="AK64" s="166">
        <f t="shared" si="3"/>
        <v>0</v>
      </c>
      <c r="AL64" s="153"/>
      <c r="AM64" s="153"/>
      <c r="AN64" s="153"/>
      <c r="AO64" s="153"/>
      <c r="AP64" s="153"/>
      <c r="AQ64" s="153"/>
      <c r="AR64" s="153"/>
      <c r="AS64" s="153"/>
      <c r="AT64" s="113"/>
      <c r="AU64" s="113"/>
      <c r="AV64" s="136"/>
      <c r="AW64" s="107"/>
      <c r="AX64" s="176"/>
      <c r="AY64" s="146"/>
      <c r="AZ64" s="13"/>
      <c r="BA64" s="13"/>
      <c r="BB64" s="13"/>
      <c r="BC64" s="13"/>
      <c r="BD64" s="13"/>
      <c r="BE64" s="13"/>
      <c r="BF64" s="13"/>
      <c r="BG64" s="13"/>
      <c r="BH64" s="13"/>
      <c r="BI64" s="13"/>
    </row>
    <row r="65" ht="15.75" hidden="1" customHeight="1">
      <c r="A65" s="174">
        <v>48.0</v>
      </c>
      <c r="B65" s="175" t="s">
        <v>180</v>
      </c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66">
        <f t="shared" si="2"/>
        <v>0</v>
      </c>
      <c r="U65" s="177"/>
      <c r="V65" s="177"/>
      <c r="W65" s="177"/>
      <c r="X65" s="177"/>
      <c r="Y65" s="177"/>
      <c r="Z65" s="177"/>
      <c r="AA65" s="153"/>
      <c r="AB65" s="113"/>
      <c r="AC65" s="153"/>
      <c r="AD65" s="153"/>
      <c r="AE65" s="113"/>
      <c r="AF65" s="107"/>
      <c r="AG65" s="177"/>
      <c r="AH65" s="109"/>
      <c r="AI65" s="177"/>
      <c r="AJ65" s="107"/>
      <c r="AK65" s="166">
        <f t="shared" si="3"/>
        <v>0</v>
      </c>
      <c r="AL65" s="153"/>
      <c r="AM65" s="153"/>
      <c r="AN65" s="153"/>
      <c r="AO65" s="153"/>
      <c r="AP65" s="153"/>
      <c r="AQ65" s="153"/>
      <c r="AR65" s="153"/>
      <c r="AS65" s="153"/>
      <c r="AT65" s="113"/>
      <c r="AU65" s="113"/>
      <c r="AV65" s="136"/>
      <c r="AW65" s="107"/>
      <c r="AX65" s="176"/>
      <c r="AY65" s="146"/>
      <c r="AZ65" s="13"/>
      <c r="BA65" s="13"/>
      <c r="BB65" s="13"/>
      <c r="BC65" s="13"/>
      <c r="BD65" s="13"/>
      <c r="BE65" s="13"/>
      <c r="BF65" s="13"/>
      <c r="BG65" s="13"/>
      <c r="BH65" s="13"/>
      <c r="BI65" s="13"/>
    </row>
    <row r="66" ht="15.75" hidden="1" customHeight="1">
      <c r="A66" s="174">
        <v>49.0</v>
      </c>
      <c r="B66" s="175" t="s">
        <v>181</v>
      </c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66">
        <f t="shared" si="2"/>
        <v>0</v>
      </c>
      <c r="U66" s="177"/>
      <c r="V66" s="177"/>
      <c r="W66" s="177"/>
      <c r="X66" s="177"/>
      <c r="Y66" s="177"/>
      <c r="Z66" s="177"/>
      <c r="AA66" s="153"/>
      <c r="AB66" s="153"/>
      <c r="AC66" s="153"/>
      <c r="AD66" s="153"/>
      <c r="AE66" s="113"/>
      <c r="AF66" s="107"/>
      <c r="AG66" s="177"/>
      <c r="AH66" s="178"/>
      <c r="AI66" s="107"/>
      <c r="AJ66" s="107"/>
      <c r="AK66" s="166">
        <f t="shared" si="3"/>
        <v>0</v>
      </c>
      <c r="AL66" s="153"/>
      <c r="AM66" s="153"/>
      <c r="AN66" s="153"/>
      <c r="AO66" s="153"/>
      <c r="AP66" s="153"/>
      <c r="AQ66" s="153"/>
      <c r="AR66" s="153"/>
      <c r="AS66" s="153"/>
      <c r="AT66" s="113"/>
      <c r="AU66" s="113"/>
      <c r="AV66" s="136"/>
      <c r="AW66" s="107"/>
      <c r="AX66" s="176"/>
      <c r="AY66" s="146"/>
      <c r="AZ66" s="13"/>
      <c r="BA66" s="13"/>
      <c r="BB66" s="13"/>
      <c r="BC66" s="13"/>
      <c r="BD66" s="13"/>
      <c r="BE66" s="13"/>
      <c r="BF66" s="13"/>
      <c r="BG66" s="13"/>
      <c r="BH66" s="13"/>
      <c r="BI66" s="13"/>
    </row>
    <row r="67" ht="15.75" hidden="1" customHeight="1">
      <c r="A67" s="174">
        <v>50.0</v>
      </c>
      <c r="B67" s="175" t="s">
        <v>182</v>
      </c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66">
        <f t="shared" si="2"/>
        <v>0</v>
      </c>
      <c r="U67" s="177"/>
      <c r="V67" s="177"/>
      <c r="W67" s="177"/>
      <c r="X67" s="177"/>
      <c r="Y67" s="177"/>
      <c r="Z67" s="177"/>
      <c r="AA67" s="153"/>
      <c r="AB67" s="153"/>
      <c r="AC67" s="153"/>
      <c r="AD67" s="153"/>
      <c r="AE67" s="113"/>
      <c r="AF67" s="107"/>
      <c r="AG67" s="177"/>
      <c r="AH67" s="109"/>
      <c r="AI67" s="177"/>
      <c r="AJ67" s="177"/>
      <c r="AK67" s="166">
        <f t="shared" si="3"/>
        <v>0</v>
      </c>
      <c r="AL67" s="153"/>
      <c r="AM67" s="153"/>
      <c r="AN67" s="153"/>
      <c r="AO67" s="153"/>
      <c r="AP67" s="153"/>
      <c r="AQ67" s="153"/>
      <c r="AR67" s="153"/>
      <c r="AS67" s="153"/>
      <c r="AT67" s="113"/>
      <c r="AU67" s="113"/>
      <c r="AV67" s="136"/>
      <c r="AW67" s="107"/>
      <c r="AX67" s="176"/>
      <c r="AY67" s="146"/>
      <c r="AZ67" s="13"/>
      <c r="BA67" s="13"/>
      <c r="BB67" s="13"/>
      <c r="BC67" s="13"/>
      <c r="BD67" s="13"/>
      <c r="BE67" s="13"/>
      <c r="BF67" s="13"/>
      <c r="BG67" s="13"/>
      <c r="BH67" s="13"/>
      <c r="BI67" s="13"/>
    </row>
    <row r="68" ht="15.75" hidden="1" customHeight="1">
      <c r="A68" s="174">
        <v>51.0</v>
      </c>
      <c r="B68" s="175" t="s">
        <v>183</v>
      </c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66">
        <f t="shared" si="2"/>
        <v>0</v>
      </c>
      <c r="U68" s="177"/>
      <c r="V68" s="177"/>
      <c r="W68" s="107"/>
      <c r="X68" s="177"/>
      <c r="Y68" s="177"/>
      <c r="Z68" s="177"/>
      <c r="AA68" s="153"/>
      <c r="AB68" s="113"/>
      <c r="AC68" s="153"/>
      <c r="AD68" s="153"/>
      <c r="AE68" s="113"/>
      <c r="AF68" s="107"/>
      <c r="AG68" s="177"/>
      <c r="AH68" s="178"/>
      <c r="AI68" s="107"/>
      <c r="AJ68" s="107"/>
      <c r="AK68" s="166">
        <f t="shared" si="3"/>
        <v>0</v>
      </c>
      <c r="AL68" s="153"/>
      <c r="AM68" s="153"/>
      <c r="AN68" s="153"/>
      <c r="AO68" s="153"/>
      <c r="AP68" s="153"/>
      <c r="AQ68" s="153"/>
      <c r="AR68" s="153"/>
      <c r="AS68" s="153"/>
      <c r="AT68" s="113"/>
      <c r="AU68" s="113"/>
      <c r="AV68" s="136"/>
      <c r="AW68" s="107"/>
      <c r="AX68" s="176"/>
      <c r="AY68" s="146"/>
      <c r="AZ68" s="13"/>
      <c r="BA68" s="13"/>
      <c r="BB68" s="13"/>
      <c r="BC68" s="13"/>
      <c r="BD68" s="13"/>
      <c r="BE68" s="13"/>
      <c r="BF68" s="13"/>
      <c r="BG68" s="13"/>
      <c r="BH68" s="13"/>
      <c r="BI68" s="13"/>
    </row>
    <row r="69" ht="15.75" hidden="1" customHeight="1">
      <c r="A69" s="174">
        <v>52.0</v>
      </c>
      <c r="B69" s="175" t="s">
        <v>184</v>
      </c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66">
        <f t="shared" si="2"/>
        <v>0</v>
      </c>
      <c r="U69" s="177"/>
      <c r="V69" s="177"/>
      <c r="W69" s="177"/>
      <c r="X69" s="177"/>
      <c r="Y69" s="177"/>
      <c r="Z69" s="177"/>
      <c r="AA69" s="153"/>
      <c r="AB69" s="153"/>
      <c r="AC69" s="153"/>
      <c r="AD69" s="153"/>
      <c r="AE69" s="113"/>
      <c r="AF69" s="107"/>
      <c r="AG69" s="107"/>
      <c r="AH69" s="109"/>
      <c r="AI69" s="177"/>
      <c r="AJ69" s="107"/>
      <c r="AK69" s="166">
        <f t="shared" si="3"/>
        <v>0</v>
      </c>
      <c r="AL69" s="153"/>
      <c r="AM69" s="153"/>
      <c r="AN69" s="153"/>
      <c r="AO69" s="153"/>
      <c r="AP69" s="153"/>
      <c r="AQ69" s="153"/>
      <c r="AR69" s="153"/>
      <c r="AS69" s="153"/>
      <c r="AT69" s="113"/>
      <c r="AU69" s="113"/>
      <c r="AV69" s="136"/>
      <c r="AW69" s="107"/>
      <c r="AX69" s="176"/>
      <c r="AY69" s="146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  <row r="70" ht="15.75" hidden="1" customHeight="1">
      <c r="A70" s="174">
        <v>53.0</v>
      </c>
      <c r="B70" s="175" t="s">
        <v>185</v>
      </c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66">
        <f t="shared" si="2"/>
        <v>0</v>
      </c>
      <c r="U70" s="177"/>
      <c r="V70" s="177"/>
      <c r="W70" s="177"/>
      <c r="X70" s="177"/>
      <c r="Y70" s="177"/>
      <c r="Z70" s="107"/>
      <c r="AA70" s="153"/>
      <c r="AB70" s="113"/>
      <c r="AC70" s="153"/>
      <c r="AD70" s="153"/>
      <c r="AE70" s="113"/>
      <c r="AF70" s="107"/>
      <c r="AG70" s="177"/>
      <c r="AH70" s="109"/>
      <c r="AI70" s="177"/>
      <c r="AJ70" s="107"/>
      <c r="AK70" s="166">
        <f t="shared" si="3"/>
        <v>0</v>
      </c>
      <c r="AL70" s="153"/>
      <c r="AM70" s="153"/>
      <c r="AN70" s="153"/>
      <c r="AO70" s="153"/>
      <c r="AP70" s="153"/>
      <c r="AQ70" s="153"/>
      <c r="AR70" s="153"/>
      <c r="AS70" s="153"/>
      <c r="AT70" s="113"/>
      <c r="AU70" s="113"/>
      <c r="AV70" s="136"/>
      <c r="AW70" s="107"/>
      <c r="AX70" s="176"/>
      <c r="AY70" s="146"/>
      <c r="AZ70" s="13"/>
      <c r="BA70" s="13"/>
      <c r="BB70" s="13"/>
      <c r="BC70" s="13"/>
      <c r="BD70" s="13"/>
      <c r="BE70" s="13"/>
      <c r="BF70" s="13"/>
      <c r="BG70" s="13"/>
      <c r="BH70" s="13"/>
      <c r="BI70" s="13"/>
    </row>
    <row r="71" ht="15.75" hidden="1" customHeight="1">
      <c r="A71" s="174">
        <v>54.0</v>
      </c>
      <c r="B71" s="175" t="s">
        <v>186</v>
      </c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66">
        <f t="shared" si="2"/>
        <v>0</v>
      </c>
      <c r="U71" s="177"/>
      <c r="V71" s="177"/>
      <c r="W71" s="177"/>
      <c r="X71" s="177"/>
      <c r="Y71" s="177"/>
      <c r="Z71" s="177"/>
      <c r="AA71" s="153"/>
      <c r="AB71" s="153"/>
      <c r="AC71" s="153"/>
      <c r="AD71" s="153"/>
      <c r="AE71" s="113"/>
      <c r="AF71" s="107"/>
      <c r="AG71" s="177"/>
      <c r="AH71" s="109"/>
      <c r="AI71" s="177"/>
      <c r="AJ71" s="177"/>
      <c r="AK71" s="166">
        <f t="shared" si="3"/>
        <v>0</v>
      </c>
      <c r="AL71" s="153"/>
      <c r="AM71" s="153"/>
      <c r="AN71" s="153"/>
      <c r="AO71" s="153"/>
      <c r="AP71" s="153"/>
      <c r="AQ71" s="153"/>
      <c r="AR71" s="153"/>
      <c r="AS71" s="153"/>
      <c r="AT71" s="113"/>
      <c r="AU71" s="113"/>
      <c r="AV71" s="136"/>
      <c r="AW71" s="107"/>
      <c r="AX71" s="176"/>
      <c r="AY71" s="146"/>
      <c r="AZ71" s="13"/>
      <c r="BA71" s="13"/>
      <c r="BB71" s="13"/>
      <c r="BC71" s="13"/>
      <c r="BD71" s="13"/>
      <c r="BE71" s="13"/>
      <c r="BF71" s="13"/>
      <c r="BG71" s="13"/>
      <c r="BH71" s="13"/>
      <c r="BI71" s="13"/>
    </row>
    <row r="72" ht="15.75" hidden="1" customHeight="1">
      <c r="A72" s="174">
        <v>55.0</v>
      </c>
      <c r="B72" s="175" t="s">
        <v>187</v>
      </c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66">
        <f t="shared" si="2"/>
        <v>0</v>
      </c>
      <c r="U72" s="177"/>
      <c r="V72" s="177"/>
      <c r="W72" s="177"/>
      <c r="X72" s="177"/>
      <c r="Y72" s="177"/>
      <c r="Z72" s="177"/>
      <c r="AA72" s="153"/>
      <c r="AB72" s="153"/>
      <c r="AC72" s="153"/>
      <c r="AD72" s="153"/>
      <c r="AE72" s="113"/>
      <c r="AF72" s="107"/>
      <c r="AG72" s="177"/>
      <c r="AH72" s="109"/>
      <c r="AI72" s="177"/>
      <c r="AJ72" s="177"/>
      <c r="AK72" s="166">
        <f t="shared" si="3"/>
        <v>0</v>
      </c>
      <c r="AL72" s="153"/>
      <c r="AM72" s="153"/>
      <c r="AN72" s="153"/>
      <c r="AO72" s="153"/>
      <c r="AP72" s="153"/>
      <c r="AQ72" s="153"/>
      <c r="AR72" s="153"/>
      <c r="AS72" s="153"/>
      <c r="AT72" s="113"/>
      <c r="AU72" s="113"/>
      <c r="AV72" s="136"/>
      <c r="AW72" s="107"/>
      <c r="AX72" s="176"/>
      <c r="AY72" s="146"/>
      <c r="AZ72" s="13"/>
      <c r="BA72" s="13"/>
      <c r="BB72" s="13"/>
      <c r="BC72" s="13"/>
      <c r="BD72" s="13"/>
      <c r="BE72" s="13"/>
      <c r="BF72" s="13"/>
      <c r="BG72" s="13"/>
      <c r="BH72" s="13"/>
      <c r="BI72" s="13"/>
    </row>
    <row r="73" ht="15.75" hidden="1" customHeight="1">
      <c r="A73" s="174">
        <v>56.0</v>
      </c>
      <c r="B73" s="175" t="s">
        <v>188</v>
      </c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66">
        <f t="shared" si="2"/>
        <v>0</v>
      </c>
      <c r="U73" s="107"/>
      <c r="V73" s="177"/>
      <c r="W73" s="177"/>
      <c r="X73" s="107"/>
      <c r="Y73" s="107"/>
      <c r="Z73" s="107"/>
      <c r="AA73" s="153"/>
      <c r="AB73" s="153"/>
      <c r="AC73" s="153"/>
      <c r="AD73" s="153"/>
      <c r="AE73" s="113"/>
      <c r="AF73" s="107"/>
      <c r="AG73" s="177"/>
      <c r="AH73" s="109"/>
      <c r="AI73" s="177"/>
      <c r="AJ73" s="177"/>
      <c r="AK73" s="166">
        <f t="shared" si="3"/>
        <v>0</v>
      </c>
      <c r="AL73" s="153"/>
      <c r="AM73" s="153"/>
      <c r="AN73" s="153"/>
      <c r="AO73" s="153"/>
      <c r="AP73" s="153"/>
      <c r="AQ73" s="153"/>
      <c r="AR73" s="153"/>
      <c r="AS73" s="153"/>
      <c r="AT73" s="113"/>
      <c r="AU73" s="113"/>
      <c r="AV73" s="136"/>
      <c r="AW73" s="107"/>
      <c r="AX73" s="176"/>
      <c r="AY73" s="146"/>
      <c r="AZ73" s="13"/>
      <c r="BA73" s="13"/>
      <c r="BB73" s="13"/>
      <c r="BC73" s="13"/>
      <c r="BD73" s="13"/>
      <c r="BE73" s="13"/>
      <c r="BF73" s="13"/>
      <c r="BG73" s="13"/>
      <c r="BH73" s="13"/>
      <c r="BI73" s="13"/>
    </row>
    <row r="74" ht="15.75" hidden="1" customHeight="1">
      <c r="A74" s="174">
        <v>57.0</v>
      </c>
      <c r="B74" s="175" t="s">
        <v>189</v>
      </c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66">
        <f t="shared" si="2"/>
        <v>0</v>
      </c>
      <c r="U74" s="177"/>
      <c r="V74" s="177"/>
      <c r="W74" s="177"/>
      <c r="X74" s="177"/>
      <c r="Y74" s="177"/>
      <c r="Z74" s="177"/>
      <c r="AA74" s="153"/>
      <c r="AB74" s="153"/>
      <c r="AC74" s="153"/>
      <c r="AD74" s="153"/>
      <c r="AE74" s="113"/>
      <c r="AF74" s="107"/>
      <c r="AG74" s="177"/>
      <c r="AH74" s="109"/>
      <c r="AI74" s="177"/>
      <c r="AJ74" s="107"/>
      <c r="AK74" s="166">
        <f t="shared" si="3"/>
        <v>0</v>
      </c>
      <c r="AL74" s="153"/>
      <c r="AM74" s="153"/>
      <c r="AN74" s="153"/>
      <c r="AO74" s="153"/>
      <c r="AP74" s="153"/>
      <c r="AQ74" s="153"/>
      <c r="AR74" s="153"/>
      <c r="AS74" s="153"/>
      <c r="AT74" s="113"/>
      <c r="AU74" s="113"/>
      <c r="AV74" s="136"/>
      <c r="AW74" s="107"/>
      <c r="AX74" s="176"/>
      <c r="AY74" s="146"/>
      <c r="AZ74" s="13"/>
      <c r="BA74" s="13"/>
      <c r="BB74" s="13"/>
      <c r="BC74" s="13"/>
      <c r="BD74" s="13"/>
      <c r="BE74" s="13"/>
      <c r="BF74" s="13"/>
      <c r="BG74" s="13"/>
      <c r="BH74" s="13"/>
      <c r="BI74" s="13"/>
    </row>
    <row r="75" ht="15.75" hidden="1" customHeight="1">
      <c r="A75" s="174">
        <v>58.0</v>
      </c>
      <c r="B75" s="175" t="s">
        <v>190</v>
      </c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66">
        <f t="shared" si="2"/>
        <v>0</v>
      </c>
      <c r="U75" s="177"/>
      <c r="V75" s="177"/>
      <c r="W75" s="177"/>
      <c r="X75" s="177"/>
      <c r="Y75" s="177"/>
      <c r="Z75" s="177"/>
      <c r="AA75" s="153"/>
      <c r="AB75" s="153"/>
      <c r="AC75" s="153"/>
      <c r="AD75" s="153"/>
      <c r="AE75" s="113"/>
      <c r="AF75" s="107"/>
      <c r="AG75" s="177"/>
      <c r="AH75" s="178"/>
      <c r="AI75" s="107"/>
      <c r="AJ75" s="177"/>
      <c r="AK75" s="166">
        <f t="shared" si="3"/>
        <v>0</v>
      </c>
      <c r="AL75" s="153"/>
      <c r="AM75" s="153"/>
      <c r="AN75" s="153"/>
      <c r="AO75" s="153"/>
      <c r="AP75" s="153"/>
      <c r="AQ75" s="153"/>
      <c r="AR75" s="153"/>
      <c r="AS75" s="153"/>
      <c r="AT75" s="113"/>
      <c r="AU75" s="113"/>
      <c r="AV75" s="136"/>
      <c r="AW75" s="107"/>
      <c r="AX75" s="176"/>
      <c r="AY75" s="146"/>
      <c r="AZ75" s="13"/>
      <c r="BA75" s="13"/>
      <c r="BB75" s="13"/>
      <c r="BC75" s="13"/>
      <c r="BD75" s="13"/>
      <c r="BE75" s="13"/>
      <c r="BF75" s="13"/>
      <c r="BG75" s="13"/>
      <c r="BH75" s="13"/>
      <c r="BI75" s="13"/>
    </row>
    <row r="76" ht="15.75" hidden="1" customHeight="1">
      <c r="A76" s="174">
        <v>59.0</v>
      </c>
      <c r="B76" s="175" t="s">
        <v>191</v>
      </c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66">
        <f t="shared" si="2"/>
        <v>0</v>
      </c>
      <c r="U76" s="177"/>
      <c r="V76" s="177"/>
      <c r="W76" s="107"/>
      <c r="X76" s="177"/>
      <c r="Y76" s="107"/>
      <c r="Z76" s="177"/>
      <c r="AA76" s="153"/>
      <c r="AB76" s="113"/>
      <c r="AC76" s="153"/>
      <c r="AD76" s="153"/>
      <c r="AE76" s="113"/>
      <c r="AF76" s="107"/>
      <c r="AG76" s="177"/>
      <c r="AH76" s="109"/>
      <c r="AI76" s="177"/>
      <c r="AJ76" s="107"/>
      <c r="AK76" s="166">
        <f t="shared" si="3"/>
        <v>0</v>
      </c>
      <c r="AL76" s="153"/>
      <c r="AM76" s="153"/>
      <c r="AN76" s="153"/>
      <c r="AO76" s="153"/>
      <c r="AP76" s="153"/>
      <c r="AQ76" s="153"/>
      <c r="AR76" s="153"/>
      <c r="AS76" s="153"/>
      <c r="AT76" s="113"/>
      <c r="AU76" s="113"/>
      <c r="AV76" s="136"/>
      <c r="AW76" s="107"/>
      <c r="AX76" s="176"/>
      <c r="AY76" s="146"/>
      <c r="AZ76" s="13"/>
      <c r="BA76" s="13"/>
      <c r="BB76" s="13"/>
      <c r="BC76" s="13"/>
      <c r="BD76" s="13"/>
      <c r="BE76" s="13"/>
      <c r="BF76" s="13"/>
      <c r="BG76" s="13"/>
      <c r="BH76" s="13"/>
      <c r="BI76" s="13"/>
    </row>
    <row r="77" ht="15.75" hidden="1" customHeight="1">
      <c r="A77" s="174">
        <v>60.0</v>
      </c>
      <c r="B77" s="175" t="s">
        <v>192</v>
      </c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66">
        <f t="shared" si="2"/>
        <v>0</v>
      </c>
      <c r="U77" s="177"/>
      <c r="V77" s="177"/>
      <c r="W77" s="107"/>
      <c r="X77" s="177"/>
      <c r="Y77" s="177"/>
      <c r="Z77" s="177"/>
      <c r="AA77" s="153"/>
      <c r="AB77" s="113"/>
      <c r="AC77" s="113"/>
      <c r="AD77" s="153"/>
      <c r="AE77" s="113"/>
      <c r="AF77" s="107"/>
      <c r="AG77" s="177"/>
      <c r="AH77" s="109"/>
      <c r="AI77" s="177"/>
      <c r="AJ77" s="177"/>
      <c r="AK77" s="166">
        <f t="shared" si="3"/>
        <v>0</v>
      </c>
      <c r="AL77" s="153"/>
      <c r="AM77" s="153"/>
      <c r="AN77" s="153"/>
      <c r="AO77" s="153"/>
      <c r="AP77" s="153"/>
      <c r="AQ77" s="153"/>
      <c r="AR77" s="153"/>
      <c r="AS77" s="153"/>
      <c r="AT77" s="113"/>
      <c r="AU77" s="113"/>
      <c r="AV77" s="136"/>
      <c r="AW77" s="107"/>
      <c r="AX77" s="176"/>
      <c r="AY77" s="146"/>
      <c r="AZ77" s="13"/>
      <c r="BA77" s="13"/>
      <c r="BB77" s="13"/>
      <c r="BC77" s="13"/>
      <c r="BD77" s="13"/>
      <c r="BE77" s="13"/>
      <c r="BF77" s="13"/>
      <c r="BG77" s="13"/>
      <c r="BH77" s="13"/>
      <c r="BI77" s="13"/>
    </row>
    <row r="78" ht="15.75" hidden="1" customHeight="1">
      <c r="A78" s="174">
        <v>61.0</v>
      </c>
      <c r="B78" s="175" t="s">
        <v>193</v>
      </c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66">
        <f t="shared" si="2"/>
        <v>0</v>
      </c>
      <c r="U78" s="177"/>
      <c r="V78" s="177"/>
      <c r="W78" s="177"/>
      <c r="X78" s="177"/>
      <c r="Y78" s="177"/>
      <c r="Z78" s="107"/>
      <c r="AA78" s="153"/>
      <c r="AB78" s="153"/>
      <c r="AC78" s="153"/>
      <c r="AD78" s="153"/>
      <c r="AE78" s="113"/>
      <c r="AF78" s="107"/>
      <c r="AG78" s="177"/>
      <c r="AH78" s="178"/>
      <c r="AI78" s="107"/>
      <c r="AJ78" s="107"/>
      <c r="AK78" s="166">
        <f t="shared" si="3"/>
        <v>0</v>
      </c>
      <c r="AL78" s="153"/>
      <c r="AM78" s="153"/>
      <c r="AN78" s="153"/>
      <c r="AO78" s="153"/>
      <c r="AP78" s="153"/>
      <c r="AQ78" s="153"/>
      <c r="AR78" s="153"/>
      <c r="AS78" s="153"/>
      <c r="AT78" s="113"/>
      <c r="AU78" s="113"/>
      <c r="AV78" s="136"/>
      <c r="AW78" s="107"/>
      <c r="AX78" s="176"/>
      <c r="AY78" s="146"/>
      <c r="AZ78" s="13"/>
      <c r="BA78" s="13"/>
      <c r="BB78" s="13"/>
      <c r="BC78" s="13"/>
      <c r="BD78" s="13"/>
      <c r="BE78" s="13"/>
      <c r="BF78" s="13"/>
      <c r="BG78" s="13"/>
      <c r="BH78" s="13"/>
      <c r="BI78" s="13"/>
    </row>
    <row r="79" ht="15.75" hidden="1" customHeight="1">
      <c r="A79" s="174">
        <v>62.0</v>
      </c>
      <c r="B79" s="175" t="s">
        <v>194</v>
      </c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66">
        <f t="shared" si="2"/>
        <v>0</v>
      </c>
      <c r="U79" s="177"/>
      <c r="V79" s="177"/>
      <c r="W79" s="177"/>
      <c r="X79" s="177"/>
      <c r="Y79" s="177"/>
      <c r="Z79" s="177"/>
      <c r="AA79" s="153"/>
      <c r="AB79" s="113"/>
      <c r="AC79" s="153"/>
      <c r="AD79" s="153"/>
      <c r="AE79" s="113"/>
      <c r="AF79" s="107"/>
      <c r="AG79" s="177"/>
      <c r="AH79" s="178"/>
      <c r="AI79" s="107"/>
      <c r="AJ79" s="107"/>
      <c r="AK79" s="166">
        <f t="shared" si="3"/>
        <v>0</v>
      </c>
      <c r="AL79" s="153"/>
      <c r="AM79" s="153"/>
      <c r="AN79" s="153"/>
      <c r="AO79" s="153"/>
      <c r="AP79" s="153"/>
      <c r="AQ79" s="153"/>
      <c r="AR79" s="153"/>
      <c r="AS79" s="153"/>
      <c r="AT79" s="113"/>
      <c r="AU79" s="113"/>
      <c r="AV79" s="136"/>
      <c r="AW79" s="107"/>
      <c r="AX79" s="176"/>
      <c r="AY79" s="146"/>
      <c r="AZ79" s="13"/>
      <c r="BA79" s="13"/>
      <c r="BB79" s="13"/>
      <c r="BC79" s="13"/>
      <c r="BD79" s="13"/>
      <c r="BE79" s="13"/>
      <c r="BF79" s="13"/>
      <c r="BG79" s="13"/>
      <c r="BH79" s="13"/>
      <c r="BI79" s="13"/>
    </row>
    <row r="80" ht="15.75" hidden="1" customHeight="1">
      <c r="A80" s="174">
        <v>63.0</v>
      </c>
      <c r="B80" s="175" t="s">
        <v>195</v>
      </c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66">
        <f t="shared" si="2"/>
        <v>0</v>
      </c>
      <c r="U80" s="107"/>
      <c r="V80" s="177"/>
      <c r="W80" s="177"/>
      <c r="X80" s="177"/>
      <c r="Y80" s="177"/>
      <c r="Z80" s="177"/>
      <c r="AA80" s="153"/>
      <c r="AB80" s="153"/>
      <c r="AC80" s="153"/>
      <c r="AD80" s="153"/>
      <c r="AE80" s="113"/>
      <c r="AF80" s="177"/>
      <c r="AG80" s="107"/>
      <c r="AH80" s="178"/>
      <c r="AI80" s="177"/>
      <c r="AJ80" s="177"/>
      <c r="AK80" s="166">
        <f t="shared" si="3"/>
        <v>0</v>
      </c>
      <c r="AL80" s="153"/>
      <c r="AM80" s="153"/>
      <c r="AN80" s="153"/>
      <c r="AO80" s="153"/>
      <c r="AP80" s="153"/>
      <c r="AQ80" s="153"/>
      <c r="AR80" s="153"/>
      <c r="AS80" s="153"/>
      <c r="AT80" s="113"/>
      <c r="AU80" s="113"/>
      <c r="AV80" s="136"/>
      <c r="AW80" s="107"/>
      <c r="AX80" s="176"/>
      <c r="AY80" s="146"/>
      <c r="AZ80" s="13"/>
      <c r="BA80" s="13"/>
      <c r="BB80" s="13"/>
      <c r="BC80" s="13"/>
      <c r="BD80" s="13"/>
      <c r="BE80" s="13"/>
      <c r="BF80" s="13"/>
      <c r="BG80" s="13"/>
      <c r="BH80" s="13"/>
      <c r="BI80" s="13"/>
    </row>
    <row r="81" ht="15.75" customHeight="1">
      <c r="A81" s="174"/>
      <c r="B81" s="114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66">
        <f t="shared" si="2"/>
        <v>0</v>
      </c>
      <c r="U81" s="107"/>
      <c r="V81" s="107"/>
      <c r="W81" s="107"/>
      <c r="X81" s="107"/>
      <c r="Y81" s="107"/>
      <c r="Z81" s="107"/>
      <c r="AA81" s="113"/>
      <c r="AB81" s="113"/>
      <c r="AC81" s="113"/>
      <c r="AD81" s="113"/>
      <c r="AE81" s="113"/>
      <c r="AF81" s="107"/>
      <c r="AG81" s="107"/>
      <c r="AH81" s="109"/>
      <c r="AI81" s="107"/>
      <c r="AJ81" s="107"/>
      <c r="AK81" s="166">
        <f t="shared" si="3"/>
        <v>0</v>
      </c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36"/>
      <c r="AW81" s="107"/>
      <c r="AX81" s="176"/>
      <c r="AY81" s="146"/>
      <c r="AZ81" s="13"/>
      <c r="BA81" s="13"/>
      <c r="BB81" s="13"/>
      <c r="BC81" s="13"/>
      <c r="BD81" s="13"/>
      <c r="BE81" s="13"/>
      <c r="BF81" s="13"/>
      <c r="BG81" s="13"/>
      <c r="BH81" s="13"/>
      <c r="BI81" s="13"/>
    </row>
    <row r="82" ht="18.75" customHeight="1">
      <c r="A82" s="174"/>
      <c r="B82" s="114"/>
      <c r="C82" s="180"/>
      <c r="D82" s="180"/>
      <c r="E82" s="180"/>
      <c r="F82" s="180"/>
      <c r="G82" s="180"/>
      <c r="H82" s="180"/>
      <c r="I82" s="180"/>
      <c r="J82" s="180"/>
      <c r="K82" s="176"/>
      <c r="L82" s="180"/>
      <c r="M82" s="180"/>
      <c r="N82" s="180"/>
      <c r="O82" s="180"/>
      <c r="P82" s="180"/>
      <c r="Q82" s="180"/>
      <c r="R82" s="180"/>
      <c r="S82" s="180"/>
      <c r="T82" s="166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07"/>
      <c r="AG82" s="107"/>
      <c r="AH82" s="107"/>
      <c r="AI82" s="107"/>
      <c r="AJ82" s="107"/>
      <c r="AK82" s="181">
        <f t="shared" si="3"/>
        <v>0</v>
      </c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36"/>
      <c r="AW82" s="107"/>
      <c r="AX82" s="176"/>
      <c r="AY82" s="146"/>
      <c r="AZ82" s="13"/>
      <c r="BA82" s="13"/>
      <c r="BB82" s="13"/>
      <c r="BC82" s="13"/>
      <c r="BD82" s="13"/>
      <c r="BE82" s="13"/>
      <c r="BF82" s="13"/>
      <c r="BG82" s="13"/>
      <c r="BH82" s="13"/>
      <c r="BI82" s="13"/>
    </row>
    <row r="83" ht="15.75" customHeight="1">
      <c r="A83" s="174"/>
      <c r="B83" s="114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66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07"/>
      <c r="AG83" s="107"/>
      <c r="AH83" s="107"/>
      <c r="AI83" s="107"/>
      <c r="AJ83" s="107"/>
      <c r="AK83" s="181">
        <f t="shared" si="3"/>
        <v>0</v>
      </c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36"/>
      <c r="AW83" s="107"/>
      <c r="AX83" s="176"/>
      <c r="AY83" s="146"/>
      <c r="AZ83" s="13"/>
      <c r="BA83" s="13"/>
      <c r="BB83" s="13"/>
      <c r="BC83" s="13"/>
      <c r="BD83" s="13"/>
      <c r="BE83" s="13"/>
      <c r="BF83" s="13"/>
      <c r="BG83" s="13"/>
      <c r="BH83" s="13"/>
      <c r="BI83" s="13"/>
    </row>
    <row r="84" ht="26.25" customHeight="1">
      <c r="A84" s="182" t="s">
        <v>196</v>
      </c>
      <c r="B84" s="42"/>
      <c r="C84" s="183">
        <f t="shared" ref="C84:S84" si="4">SUM(C19:C83)</f>
        <v>61</v>
      </c>
      <c r="D84" s="183">
        <f t="shared" si="4"/>
        <v>54.5</v>
      </c>
      <c r="E84" s="183">
        <f t="shared" si="4"/>
        <v>39.5</v>
      </c>
      <c r="F84" s="183">
        <f t="shared" si="4"/>
        <v>63</v>
      </c>
      <c r="G84" s="183">
        <f t="shared" si="4"/>
        <v>46</v>
      </c>
      <c r="H84" s="183">
        <f t="shared" si="4"/>
        <v>32.5</v>
      </c>
      <c r="I84" s="183">
        <f t="shared" si="4"/>
        <v>79</v>
      </c>
      <c r="J84" s="183">
        <f t="shared" si="4"/>
        <v>77</v>
      </c>
      <c r="K84" s="183">
        <f t="shared" si="4"/>
        <v>139</v>
      </c>
      <c r="L84" s="183">
        <f t="shared" si="4"/>
        <v>35</v>
      </c>
      <c r="M84" s="183">
        <f t="shared" si="4"/>
        <v>36</v>
      </c>
      <c r="N84" s="183">
        <f t="shared" si="4"/>
        <v>73</v>
      </c>
      <c r="O84" s="183">
        <f t="shared" si="4"/>
        <v>46</v>
      </c>
      <c r="P84" s="183">
        <f t="shared" si="4"/>
        <v>66</v>
      </c>
      <c r="Q84" s="183">
        <f t="shared" si="4"/>
        <v>152.5</v>
      </c>
      <c r="R84" s="183">
        <f t="shared" si="4"/>
        <v>7</v>
      </c>
      <c r="S84" s="183">
        <f t="shared" si="4"/>
        <v>38</v>
      </c>
      <c r="T84" s="184"/>
      <c r="U84" s="183">
        <f t="shared" ref="U84:AJ84" si="5">SUM(U19:U83)</f>
        <v>49</v>
      </c>
      <c r="V84" s="183">
        <f t="shared" si="5"/>
        <v>38.5</v>
      </c>
      <c r="W84" s="183">
        <f t="shared" si="5"/>
        <v>34</v>
      </c>
      <c r="X84" s="183">
        <f t="shared" si="5"/>
        <v>33</v>
      </c>
      <c r="Y84" s="183">
        <f t="shared" si="5"/>
        <v>32.5</v>
      </c>
      <c r="Z84" s="183">
        <f t="shared" si="5"/>
        <v>35</v>
      </c>
      <c r="AA84" s="183">
        <f t="shared" si="5"/>
        <v>67.5</v>
      </c>
      <c r="AB84" s="183">
        <f t="shared" si="5"/>
        <v>46</v>
      </c>
      <c r="AC84" s="183">
        <f t="shared" si="5"/>
        <v>63.5</v>
      </c>
      <c r="AD84" s="183">
        <f t="shared" si="5"/>
        <v>41</v>
      </c>
      <c r="AE84" s="183">
        <f t="shared" si="5"/>
        <v>153</v>
      </c>
      <c r="AF84" s="183">
        <f t="shared" si="5"/>
        <v>220</v>
      </c>
      <c r="AG84" s="183">
        <f t="shared" si="5"/>
        <v>11</v>
      </c>
      <c r="AH84" s="183">
        <f t="shared" si="5"/>
        <v>206.5</v>
      </c>
      <c r="AI84" s="183">
        <f t="shared" si="5"/>
        <v>30</v>
      </c>
      <c r="AJ84" s="183">
        <f t="shared" si="5"/>
        <v>72</v>
      </c>
      <c r="AK84" s="185"/>
      <c r="AL84" s="186">
        <f t="shared" ref="AL84:AV84" si="6">SUM(AL19:AL83)</f>
        <v>241</v>
      </c>
      <c r="AM84" s="186">
        <f t="shared" si="6"/>
        <v>235</v>
      </c>
      <c r="AN84" s="186">
        <f t="shared" si="6"/>
        <v>219</v>
      </c>
      <c r="AO84" s="186">
        <f t="shared" si="6"/>
        <v>205</v>
      </c>
      <c r="AP84" s="186">
        <f t="shared" si="6"/>
        <v>241</v>
      </c>
      <c r="AQ84" s="186">
        <f t="shared" si="6"/>
        <v>0</v>
      </c>
      <c r="AR84" s="186">
        <f t="shared" si="6"/>
        <v>0</v>
      </c>
      <c r="AS84" s="186">
        <f t="shared" si="6"/>
        <v>0</v>
      </c>
      <c r="AT84" s="186">
        <f t="shared" si="6"/>
        <v>0</v>
      </c>
      <c r="AU84" s="186">
        <f t="shared" si="6"/>
        <v>0</v>
      </c>
      <c r="AV84" s="187">
        <f t="shared" si="6"/>
        <v>0</v>
      </c>
      <c r="AW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</row>
    <row r="85">
      <c r="A85" s="182" t="s">
        <v>197</v>
      </c>
      <c r="B85" s="42"/>
      <c r="C85" s="188">
        <f t="shared" ref="C85:S85" si="7">(COUNT($A$19:$A$83)-COUNTIF(C19:C83,"a")-COUNTIF(C19:C83,""))*C17</f>
        <v>69</v>
      </c>
      <c r="D85" s="188">
        <f t="shared" si="7"/>
        <v>69</v>
      </c>
      <c r="E85" s="188">
        <f t="shared" si="7"/>
        <v>66</v>
      </c>
      <c r="F85" s="188">
        <f t="shared" si="7"/>
        <v>69</v>
      </c>
      <c r="G85" s="188">
        <f t="shared" si="7"/>
        <v>66</v>
      </c>
      <c r="H85" s="188">
        <f t="shared" si="7"/>
        <v>66</v>
      </c>
      <c r="I85" s="188">
        <f t="shared" si="7"/>
        <v>92</v>
      </c>
      <c r="J85" s="188">
        <f t="shared" si="7"/>
        <v>88</v>
      </c>
      <c r="K85" s="188">
        <f t="shared" si="7"/>
        <v>220</v>
      </c>
      <c r="L85" s="188">
        <f t="shared" si="7"/>
        <v>160</v>
      </c>
      <c r="M85" s="188">
        <f t="shared" si="7"/>
        <v>150</v>
      </c>
      <c r="N85" s="188">
        <f t="shared" si="7"/>
        <v>210</v>
      </c>
      <c r="O85" s="188">
        <f t="shared" si="7"/>
        <v>180</v>
      </c>
      <c r="P85" s="188">
        <f t="shared" si="7"/>
        <v>200</v>
      </c>
      <c r="Q85" s="188">
        <f t="shared" si="7"/>
        <v>200</v>
      </c>
      <c r="R85" s="188">
        <f t="shared" si="7"/>
        <v>150</v>
      </c>
      <c r="S85" s="188">
        <f t="shared" si="7"/>
        <v>138</v>
      </c>
      <c r="T85" s="128"/>
      <c r="U85" s="189">
        <f t="shared" ref="U85:AJ85" si="8">(COUNT($A$19:$A$83)-COUNTIF(U19:U83,"a")-COUNTIF(U19:U83,""))*U17</f>
        <v>72</v>
      </c>
      <c r="V85" s="189">
        <f t="shared" si="8"/>
        <v>69</v>
      </c>
      <c r="W85" s="189">
        <f t="shared" si="8"/>
        <v>60</v>
      </c>
      <c r="X85" s="189">
        <f t="shared" si="8"/>
        <v>66</v>
      </c>
      <c r="Y85" s="188">
        <f t="shared" si="8"/>
        <v>63</v>
      </c>
      <c r="Z85" s="188">
        <f t="shared" si="8"/>
        <v>66</v>
      </c>
      <c r="AA85" s="188">
        <f t="shared" si="8"/>
        <v>88</v>
      </c>
      <c r="AB85" s="188">
        <f t="shared" si="8"/>
        <v>80</v>
      </c>
      <c r="AC85" s="188">
        <f t="shared" si="8"/>
        <v>88</v>
      </c>
      <c r="AD85" s="188">
        <f t="shared" si="8"/>
        <v>48</v>
      </c>
      <c r="AE85" s="188">
        <f t="shared" si="8"/>
        <v>192</v>
      </c>
      <c r="AF85" s="188">
        <f t="shared" si="8"/>
        <v>264</v>
      </c>
      <c r="AG85" s="188">
        <f t="shared" si="8"/>
        <v>-12</v>
      </c>
      <c r="AH85" s="189">
        <f t="shared" si="8"/>
        <v>240</v>
      </c>
      <c r="AI85" s="188">
        <f t="shared" si="8"/>
        <v>0</v>
      </c>
      <c r="AJ85" s="188">
        <f t="shared" si="8"/>
        <v>120</v>
      </c>
      <c r="AK85" s="190"/>
      <c r="AL85" s="186">
        <f t="shared" ref="AL85:AV85" si="9">(COUNT($A$19:$A$83)-COUNTIF($AV19:$AV83,"a"))*10</f>
        <v>620</v>
      </c>
      <c r="AM85" s="186">
        <f t="shared" si="9"/>
        <v>620</v>
      </c>
      <c r="AN85" s="186">
        <f t="shared" si="9"/>
        <v>620</v>
      </c>
      <c r="AO85" s="186">
        <f t="shared" si="9"/>
        <v>620</v>
      </c>
      <c r="AP85" s="186">
        <f t="shared" si="9"/>
        <v>620</v>
      </c>
      <c r="AQ85" s="186">
        <f t="shared" si="9"/>
        <v>620</v>
      </c>
      <c r="AR85" s="186">
        <f t="shared" si="9"/>
        <v>620</v>
      </c>
      <c r="AS85" s="186">
        <f t="shared" si="9"/>
        <v>620</v>
      </c>
      <c r="AT85" s="186">
        <f t="shared" si="9"/>
        <v>620</v>
      </c>
      <c r="AU85" s="186">
        <f t="shared" si="9"/>
        <v>620</v>
      </c>
      <c r="AV85" s="187">
        <f t="shared" si="9"/>
        <v>620</v>
      </c>
      <c r="AZ85" s="13"/>
      <c r="BA85" s="13"/>
      <c r="BB85" s="13"/>
      <c r="BC85" s="13"/>
      <c r="BD85" s="13"/>
      <c r="BE85" s="13"/>
      <c r="BF85" s="13"/>
      <c r="BG85" s="13"/>
      <c r="BH85" s="13"/>
      <c r="BI85" s="13"/>
    </row>
    <row r="86" ht="15.75" customHeight="1">
      <c r="A86" s="182" t="s">
        <v>198</v>
      </c>
      <c r="B86" s="42"/>
      <c r="C86" s="189">
        <f t="shared" ref="C86:S86" si="10">(C84/C85)*100</f>
        <v>88.4057971</v>
      </c>
      <c r="D86" s="189">
        <f t="shared" si="10"/>
        <v>78.98550725</v>
      </c>
      <c r="E86" s="189">
        <f t="shared" si="10"/>
        <v>59.84848485</v>
      </c>
      <c r="F86" s="189">
        <f t="shared" si="10"/>
        <v>91.30434783</v>
      </c>
      <c r="G86" s="189">
        <f t="shared" si="10"/>
        <v>69.6969697</v>
      </c>
      <c r="H86" s="189">
        <f t="shared" si="10"/>
        <v>49.24242424</v>
      </c>
      <c r="I86" s="189">
        <f t="shared" si="10"/>
        <v>85.86956522</v>
      </c>
      <c r="J86" s="189">
        <f t="shared" si="10"/>
        <v>87.5</v>
      </c>
      <c r="K86" s="189">
        <f t="shared" si="10"/>
        <v>63.18181818</v>
      </c>
      <c r="L86" s="189">
        <f t="shared" si="10"/>
        <v>21.875</v>
      </c>
      <c r="M86" s="189">
        <f t="shared" si="10"/>
        <v>24</v>
      </c>
      <c r="N86" s="189">
        <f t="shared" si="10"/>
        <v>34.76190476</v>
      </c>
      <c r="O86" s="189">
        <f t="shared" si="10"/>
        <v>25.55555556</v>
      </c>
      <c r="P86" s="189">
        <f t="shared" si="10"/>
        <v>33</v>
      </c>
      <c r="Q86" s="189">
        <f t="shared" si="10"/>
        <v>76.25</v>
      </c>
      <c r="R86" s="189">
        <f t="shared" si="10"/>
        <v>4.666666667</v>
      </c>
      <c r="S86" s="189">
        <f t="shared" si="10"/>
        <v>27.53623188</v>
      </c>
      <c r="T86" s="128"/>
      <c r="U86" s="191">
        <f t="shared" ref="U86:AJ86" si="11">(U84/U85)*100</f>
        <v>68.05555556</v>
      </c>
      <c r="V86" s="191">
        <f t="shared" si="11"/>
        <v>55.79710145</v>
      </c>
      <c r="W86" s="191">
        <f t="shared" si="11"/>
        <v>56.66666667</v>
      </c>
      <c r="X86" s="191">
        <f t="shared" si="11"/>
        <v>50</v>
      </c>
      <c r="Y86" s="192">
        <f t="shared" si="11"/>
        <v>51.58730159</v>
      </c>
      <c r="Z86" s="192">
        <f t="shared" si="11"/>
        <v>53.03030303</v>
      </c>
      <c r="AA86" s="192">
        <f t="shared" si="11"/>
        <v>76.70454545</v>
      </c>
      <c r="AB86" s="192">
        <f t="shared" si="11"/>
        <v>57.5</v>
      </c>
      <c r="AC86" s="192">
        <f t="shared" si="11"/>
        <v>72.15909091</v>
      </c>
      <c r="AD86" s="192">
        <f t="shared" si="11"/>
        <v>85.41666667</v>
      </c>
      <c r="AE86" s="192">
        <f t="shared" si="11"/>
        <v>79.6875</v>
      </c>
      <c r="AF86" s="192">
        <f t="shared" si="11"/>
        <v>83.33333333</v>
      </c>
      <c r="AG86" s="192">
        <f t="shared" si="11"/>
        <v>-91.66666667</v>
      </c>
      <c r="AH86" s="191">
        <f t="shared" si="11"/>
        <v>86.04166667</v>
      </c>
      <c r="AI86" s="192" t="str">
        <f t="shared" si="11"/>
        <v>#DIV/0!</v>
      </c>
      <c r="AJ86" s="192">
        <f t="shared" si="11"/>
        <v>60</v>
      </c>
      <c r="AK86" s="193"/>
      <c r="AL86" s="186">
        <f t="shared" ref="AL86:AV86" si="12">(AL84/AL85)*100</f>
        <v>38.87096774</v>
      </c>
      <c r="AM86" s="186">
        <f t="shared" si="12"/>
        <v>37.90322581</v>
      </c>
      <c r="AN86" s="186">
        <f t="shared" si="12"/>
        <v>35.32258065</v>
      </c>
      <c r="AO86" s="186">
        <f t="shared" si="12"/>
        <v>33.06451613</v>
      </c>
      <c r="AP86" s="186">
        <f t="shared" si="12"/>
        <v>38.87096774</v>
      </c>
      <c r="AQ86" s="186">
        <f t="shared" si="12"/>
        <v>0</v>
      </c>
      <c r="AR86" s="186">
        <f t="shared" si="12"/>
        <v>0</v>
      </c>
      <c r="AS86" s="186">
        <f t="shared" si="12"/>
        <v>0</v>
      </c>
      <c r="AT86" s="186">
        <f t="shared" si="12"/>
        <v>0</v>
      </c>
      <c r="AU86" s="186">
        <f t="shared" si="12"/>
        <v>0</v>
      </c>
      <c r="AV86" s="187">
        <f t="shared" si="12"/>
        <v>0</v>
      </c>
      <c r="AZ86" s="13"/>
      <c r="BA86" s="13"/>
      <c r="BB86" s="13"/>
      <c r="BC86" s="13"/>
      <c r="BD86" s="13"/>
      <c r="BE86" s="13"/>
      <c r="BF86" s="13"/>
      <c r="BG86" s="13"/>
      <c r="BH86" s="13"/>
      <c r="BI86" s="13"/>
    </row>
    <row r="87" ht="15.75" customHeight="1">
      <c r="A87" s="37"/>
      <c r="B87" s="194"/>
      <c r="C87" s="189"/>
      <c r="D87" s="189"/>
      <c r="E87" s="189"/>
      <c r="F87" s="189"/>
      <c r="G87" s="189"/>
      <c r="H87" s="189"/>
      <c r="I87" s="189"/>
      <c r="J87" s="189"/>
      <c r="K87" s="188"/>
      <c r="L87" s="189"/>
      <c r="M87" s="189"/>
      <c r="N87" s="189"/>
      <c r="O87" s="189"/>
      <c r="P87" s="189"/>
      <c r="Q87" s="189"/>
      <c r="R87" s="189"/>
      <c r="S87" s="189"/>
      <c r="T87" s="128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38"/>
      <c r="AG87" s="38"/>
      <c r="AH87" s="53"/>
      <c r="AI87" s="38"/>
      <c r="AJ87" s="38"/>
      <c r="AK87" s="195"/>
      <c r="AL87" s="196"/>
      <c r="AM87" s="196"/>
      <c r="AN87" s="196"/>
      <c r="AO87" s="196"/>
      <c r="AP87" s="116"/>
      <c r="AQ87" s="116"/>
      <c r="AR87" s="116"/>
      <c r="AS87" s="116"/>
      <c r="AT87" s="116"/>
      <c r="AU87" s="116"/>
      <c r="AV87" s="116"/>
      <c r="AW87" s="116"/>
      <c r="AX87" s="116"/>
      <c r="AY87" s="196"/>
      <c r="AZ87" s="13"/>
      <c r="BA87" s="13"/>
      <c r="BB87" s="13"/>
      <c r="BC87" s="13"/>
      <c r="BD87" s="13"/>
      <c r="BE87" s="13"/>
      <c r="BF87" s="13"/>
      <c r="BG87" s="13"/>
      <c r="BH87" s="13"/>
      <c r="BI87" s="13"/>
    </row>
    <row r="88" ht="15.75" customHeight="1">
      <c r="A88" s="37"/>
      <c r="B88" s="194"/>
      <c r="C88" s="189">
        <v>1.0</v>
      </c>
      <c r="D88" s="189">
        <v>2.0</v>
      </c>
      <c r="E88" s="189">
        <v>3.0</v>
      </c>
      <c r="F88" s="189">
        <v>4.0</v>
      </c>
      <c r="G88" s="189">
        <v>5.0</v>
      </c>
      <c r="H88" s="189">
        <v>6.0</v>
      </c>
      <c r="I88" s="189">
        <v>7.0</v>
      </c>
      <c r="J88" s="189">
        <v>8.0</v>
      </c>
      <c r="K88" s="188">
        <v>9.0</v>
      </c>
      <c r="L88" s="189">
        <v>10.0</v>
      </c>
      <c r="M88" s="189">
        <v>11.0</v>
      </c>
      <c r="N88" s="189">
        <v>12.0</v>
      </c>
      <c r="O88" s="189">
        <v>13.0</v>
      </c>
      <c r="P88" s="189">
        <v>14.0</v>
      </c>
      <c r="Q88" s="189">
        <v>15.0</v>
      </c>
      <c r="R88" s="189">
        <v>16.0</v>
      </c>
      <c r="S88" s="189">
        <v>17.0</v>
      </c>
      <c r="T88" s="128"/>
      <c r="U88" s="197">
        <v>1.0</v>
      </c>
      <c r="V88" s="197">
        <v>2.0</v>
      </c>
      <c r="W88" s="197">
        <v>3.0</v>
      </c>
      <c r="X88" s="197">
        <v>4.0</v>
      </c>
      <c r="Y88" s="197">
        <v>5.0</v>
      </c>
      <c r="Z88" s="197">
        <v>6.0</v>
      </c>
      <c r="AA88" s="197">
        <v>7.0</v>
      </c>
      <c r="AB88" s="197">
        <v>8.0</v>
      </c>
      <c r="AC88" s="197">
        <v>9.0</v>
      </c>
      <c r="AD88" s="197">
        <v>10.0</v>
      </c>
      <c r="AE88" s="197">
        <v>11.0</v>
      </c>
      <c r="AF88" s="198">
        <v>12.0</v>
      </c>
      <c r="AG88" s="198">
        <v>13.0</v>
      </c>
      <c r="AH88" s="197">
        <v>14.0</v>
      </c>
      <c r="AI88" s="198">
        <v>15.0</v>
      </c>
      <c r="AJ88" s="198">
        <v>16.0</v>
      </c>
      <c r="AK88" s="195"/>
      <c r="AL88" s="196"/>
      <c r="AM88" s="196"/>
      <c r="AN88" s="196"/>
      <c r="AO88" s="196"/>
      <c r="AP88" s="116"/>
      <c r="AQ88" s="116"/>
      <c r="AR88" s="116"/>
      <c r="AS88" s="116"/>
      <c r="AT88" s="116"/>
      <c r="AU88" s="116"/>
      <c r="AV88" s="116"/>
      <c r="AW88" s="116"/>
      <c r="AX88" s="116"/>
      <c r="AY88" s="199">
        <f>COUNTIF(AY19:AY83,"&gt;=0")</f>
        <v>27</v>
      </c>
      <c r="AZ88" s="13"/>
      <c r="BA88" s="13"/>
      <c r="BB88" s="13"/>
      <c r="BC88" s="13"/>
      <c r="BD88" s="13"/>
      <c r="BE88" s="13"/>
      <c r="BF88" s="13"/>
      <c r="BG88" s="13"/>
      <c r="BH88" s="13"/>
      <c r="BI88" s="13"/>
    </row>
    <row r="89" ht="15.75" customHeight="1">
      <c r="A89" s="37"/>
      <c r="B89" s="194" t="s">
        <v>199</v>
      </c>
      <c r="C89" s="189">
        <f t="shared" ref="C89:S89" si="13">COUNTIF(C19:C83,"&gt;="&amp;0.9*C$17)</f>
        <v>7</v>
      </c>
      <c r="D89" s="189">
        <f t="shared" si="13"/>
        <v>3</v>
      </c>
      <c r="E89" s="189">
        <f t="shared" si="13"/>
        <v>1</v>
      </c>
      <c r="F89" s="189">
        <f t="shared" si="13"/>
        <v>13</v>
      </c>
      <c r="G89" s="189">
        <f t="shared" si="13"/>
        <v>1</v>
      </c>
      <c r="H89" s="189">
        <f t="shared" si="13"/>
        <v>0</v>
      </c>
      <c r="I89" s="189">
        <f t="shared" si="13"/>
        <v>5</v>
      </c>
      <c r="J89" s="189">
        <f t="shared" si="13"/>
        <v>9</v>
      </c>
      <c r="K89" s="189">
        <f t="shared" si="13"/>
        <v>4</v>
      </c>
      <c r="L89" s="189">
        <f t="shared" si="13"/>
        <v>0</v>
      </c>
      <c r="M89" s="189">
        <f t="shared" si="13"/>
        <v>0</v>
      </c>
      <c r="N89" s="189">
        <f t="shared" si="13"/>
        <v>0</v>
      </c>
      <c r="O89" s="189">
        <f t="shared" si="13"/>
        <v>1</v>
      </c>
      <c r="P89" s="189">
        <f t="shared" si="13"/>
        <v>1</v>
      </c>
      <c r="Q89" s="189">
        <f t="shared" si="13"/>
        <v>0</v>
      </c>
      <c r="R89" s="189">
        <f t="shared" si="13"/>
        <v>0</v>
      </c>
      <c r="S89" s="189">
        <f t="shared" si="13"/>
        <v>0</v>
      </c>
      <c r="T89" s="128"/>
      <c r="U89" s="197">
        <f t="shared" ref="U89:AJ89" si="14">COUNTIF(U19:U83,"&gt;="&amp;0.9*U$17)</f>
        <v>8</v>
      </c>
      <c r="V89" s="197">
        <f t="shared" si="14"/>
        <v>1</v>
      </c>
      <c r="W89" s="197">
        <f t="shared" si="14"/>
        <v>1</v>
      </c>
      <c r="X89" s="197">
        <f t="shared" si="14"/>
        <v>0</v>
      </c>
      <c r="Y89" s="197">
        <f t="shared" si="14"/>
        <v>0</v>
      </c>
      <c r="Z89" s="197">
        <f t="shared" si="14"/>
        <v>1</v>
      </c>
      <c r="AA89" s="197">
        <f t="shared" si="14"/>
        <v>7</v>
      </c>
      <c r="AB89" s="197">
        <f t="shared" si="14"/>
        <v>2</v>
      </c>
      <c r="AC89" s="197">
        <f t="shared" si="14"/>
        <v>4</v>
      </c>
      <c r="AD89" s="197">
        <f t="shared" si="14"/>
        <v>0</v>
      </c>
      <c r="AE89" s="197">
        <f t="shared" si="14"/>
        <v>2</v>
      </c>
      <c r="AF89" s="197">
        <f t="shared" si="14"/>
        <v>3</v>
      </c>
      <c r="AG89" s="197">
        <f t="shared" si="14"/>
        <v>0</v>
      </c>
      <c r="AH89" s="197">
        <f t="shared" si="14"/>
        <v>8</v>
      </c>
      <c r="AI89" s="197">
        <f t="shared" si="14"/>
        <v>1</v>
      </c>
      <c r="AJ89" s="197">
        <f t="shared" si="14"/>
        <v>4</v>
      </c>
      <c r="AK89" s="195"/>
      <c r="AL89" s="200">
        <f t="shared" ref="AL89:AV89" si="15">COUNTIF(AL19:AL83,"&gt;="&amp;0.9*AL$17)</f>
        <v>21</v>
      </c>
      <c r="AM89" s="200">
        <f t="shared" si="15"/>
        <v>15</v>
      </c>
      <c r="AN89" s="200">
        <f t="shared" si="15"/>
        <v>15</v>
      </c>
      <c r="AO89" s="200">
        <f t="shared" si="15"/>
        <v>14</v>
      </c>
      <c r="AP89" s="200">
        <f t="shared" si="15"/>
        <v>22</v>
      </c>
      <c r="AQ89" s="200">
        <f t="shared" si="15"/>
        <v>0</v>
      </c>
      <c r="AR89" s="200">
        <f t="shared" si="15"/>
        <v>0</v>
      </c>
      <c r="AS89" s="200">
        <f t="shared" si="15"/>
        <v>0</v>
      </c>
      <c r="AT89" s="200">
        <f t="shared" si="15"/>
        <v>0</v>
      </c>
      <c r="AU89" s="200">
        <f t="shared" si="15"/>
        <v>0</v>
      </c>
      <c r="AV89" s="200">
        <f t="shared" si="15"/>
        <v>0</v>
      </c>
      <c r="AW89" s="116"/>
      <c r="AX89" s="116" t="s">
        <v>200</v>
      </c>
      <c r="AY89" s="199">
        <f>COUNTIF(AY19:AY83,"&gt;="&amp;AY12)</f>
        <v>2</v>
      </c>
      <c r="AZ89" s="13"/>
      <c r="BA89" s="13"/>
      <c r="BB89" s="13"/>
      <c r="BC89" s="13"/>
      <c r="BD89" s="13"/>
      <c r="BE89" s="13"/>
      <c r="BF89" s="13"/>
      <c r="BG89" s="13"/>
      <c r="BH89" s="13"/>
      <c r="BI89" s="13"/>
    </row>
    <row r="90" ht="15.75" customHeight="1">
      <c r="A90" s="37"/>
      <c r="B90" s="194" t="s">
        <v>201</v>
      </c>
      <c r="C90" s="189">
        <f t="shared" ref="C90:S90" si="16">COUNTIF(C19:C83,"&gt;="&amp;0.8*C$17)-C89</f>
        <v>6</v>
      </c>
      <c r="D90" s="189">
        <f t="shared" si="16"/>
        <v>5</v>
      </c>
      <c r="E90" s="189">
        <f t="shared" si="16"/>
        <v>2</v>
      </c>
      <c r="F90" s="189">
        <f t="shared" si="16"/>
        <v>3</v>
      </c>
      <c r="G90" s="189">
        <f t="shared" si="16"/>
        <v>4</v>
      </c>
      <c r="H90" s="189">
        <f t="shared" si="16"/>
        <v>3</v>
      </c>
      <c r="I90" s="189">
        <f t="shared" si="16"/>
        <v>2</v>
      </c>
      <c r="J90" s="189">
        <f t="shared" si="16"/>
        <v>2</v>
      </c>
      <c r="K90" s="189">
        <f t="shared" si="16"/>
        <v>7</v>
      </c>
      <c r="L90" s="189">
        <f t="shared" si="16"/>
        <v>2</v>
      </c>
      <c r="M90" s="189">
        <f t="shared" si="16"/>
        <v>0</v>
      </c>
      <c r="N90" s="189">
        <f t="shared" si="16"/>
        <v>0</v>
      </c>
      <c r="O90" s="189">
        <f t="shared" si="16"/>
        <v>0</v>
      </c>
      <c r="P90" s="189">
        <f t="shared" si="16"/>
        <v>2</v>
      </c>
      <c r="Q90" s="189">
        <f t="shared" si="16"/>
        <v>8</v>
      </c>
      <c r="R90" s="189">
        <f t="shared" si="16"/>
        <v>0</v>
      </c>
      <c r="S90" s="189">
        <f t="shared" si="16"/>
        <v>0</v>
      </c>
      <c r="T90" s="128"/>
      <c r="U90" s="197">
        <f t="shared" ref="U90:AJ90" si="17">COUNTIF(U19:U83,"&gt;="&amp;0.8*U$17)-U89</f>
        <v>2</v>
      </c>
      <c r="V90" s="197">
        <f t="shared" si="17"/>
        <v>0</v>
      </c>
      <c r="W90" s="197">
        <f t="shared" si="17"/>
        <v>0</v>
      </c>
      <c r="X90" s="197">
        <f t="shared" si="17"/>
        <v>0</v>
      </c>
      <c r="Y90" s="197">
        <f t="shared" si="17"/>
        <v>0</v>
      </c>
      <c r="Z90" s="197">
        <f t="shared" si="17"/>
        <v>3</v>
      </c>
      <c r="AA90" s="197">
        <f t="shared" si="17"/>
        <v>0</v>
      </c>
      <c r="AB90" s="197">
        <f t="shared" si="17"/>
        <v>0</v>
      </c>
      <c r="AC90" s="197">
        <f t="shared" si="17"/>
        <v>0</v>
      </c>
      <c r="AD90" s="197">
        <f t="shared" si="17"/>
        <v>1</v>
      </c>
      <c r="AE90" s="197">
        <f t="shared" si="17"/>
        <v>5</v>
      </c>
      <c r="AF90" s="197">
        <f t="shared" si="17"/>
        <v>11</v>
      </c>
      <c r="AG90" s="197">
        <f t="shared" si="17"/>
        <v>0</v>
      </c>
      <c r="AH90" s="197">
        <f t="shared" si="17"/>
        <v>6</v>
      </c>
      <c r="AI90" s="197">
        <f t="shared" si="17"/>
        <v>1</v>
      </c>
      <c r="AJ90" s="197">
        <f t="shared" si="17"/>
        <v>0</v>
      </c>
      <c r="AK90" s="195"/>
      <c r="AL90" s="200">
        <f t="shared" ref="AL90:AV90" si="18">COUNTIF(AL19:AL83,"&gt;="&amp;0.8*AL$17)-AL89</f>
        <v>5</v>
      </c>
      <c r="AM90" s="200">
        <f t="shared" si="18"/>
        <v>11</v>
      </c>
      <c r="AN90" s="200">
        <f t="shared" si="18"/>
        <v>6</v>
      </c>
      <c r="AO90" s="200">
        <f t="shared" si="18"/>
        <v>4</v>
      </c>
      <c r="AP90" s="200">
        <f t="shared" si="18"/>
        <v>3</v>
      </c>
      <c r="AQ90" s="200">
        <f t="shared" si="18"/>
        <v>0</v>
      </c>
      <c r="AR90" s="200">
        <f t="shared" si="18"/>
        <v>0</v>
      </c>
      <c r="AS90" s="200">
        <f t="shared" si="18"/>
        <v>0</v>
      </c>
      <c r="AT90" s="200">
        <f t="shared" si="18"/>
        <v>0</v>
      </c>
      <c r="AU90" s="200">
        <f t="shared" si="18"/>
        <v>0</v>
      </c>
      <c r="AV90" s="200">
        <f t="shared" si="18"/>
        <v>0</v>
      </c>
      <c r="AW90" s="116"/>
      <c r="AX90" s="116" t="s">
        <v>202</v>
      </c>
      <c r="AY90" s="199">
        <f>COUNTIF(AY19:AY83,"&gt;="&amp;AY10)-AY89</f>
        <v>17</v>
      </c>
      <c r="AZ90" s="13"/>
      <c r="BA90" s="13"/>
      <c r="BB90" s="13"/>
      <c r="BC90" s="13"/>
      <c r="BD90" s="13"/>
      <c r="BE90" s="13"/>
      <c r="BF90" s="13"/>
      <c r="BG90" s="13"/>
      <c r="BH90" s="13"/>
      <c r="BI90" s="13"/>
    </row>
    <row r="91" ht="15.75" customHeight="1">
      <c r="A91" s="37"/>
      <c r="B91" s="194" t="s">
        <v>203</v>
      </c>
      <c r="C91" s="189">
        <f t="shared" ref="C91:S91" si="19">COUNTIF(C19:C83,"&gt;="&amp;0.7*C$17)-C89-C90</f>
        <v>0</v>
      </c>
      <c r="D91" s="189">
        <f t="shared" si="19"/>
        <v>0</v>
      </c>
      <c r="E91" s="189">
        <f t="shared" si="19"/>
        <v>0</v>
      </c>
      <c r="F91" s="189">
        <f t="shared" si="19"/>
        <v>0</v>
      </c>
      <c r="G91" s="189">
        <f t="shared" si="19"/>
        <v>0</v>
      </c>
      <c r="H91" s="189">
        <f t="shared" si="19"/>
        <v>0</v>
      </c>
      <c r="I91" s="189">
        <f t="shared" si="19"/>
        <v>16</v>
      </c>
      <c r="J91" s="189">
        <f t="shared" si="19"/>
        <v>8</v>
      </c>
      <c r="K91" s="189">
        <f t="shared" si="19"/>
        <v>3</v>
      </c>
      <c r="L91" s="189">
        <f t="shared" si="19"/>
        <v>1</v>
      </c>
      <c r="M91" s="189">
        <f t="shared" si="19"/>
        <v>1</v>
      </c>
      <c r="N91" s="189">
        <f t="shared" si="19"/>
        <v>2</v>
      </c>
      <c r="O91" s="189">
        <f t="shared" si="19"/>
        <v>1</v>
      </c>
      <c r="P91" s="189">
        <f t="shared" si="19"/>
        <v>1</v>
      </c>
      <c r="Q91" s="189">
        <f t="shared" si="19"/>
        <v>7</v>
      </c>
      <c r="R91" s="189">
        <f t="shared" si="19"/>
        <v>0</v>
      </c>
      <c r="S91" s="189">
        <f t="shared" si="19"/>
        <v>0</v>
      </c>
      <c r="T91" s="128"/>
      <c r="U91" s="197">
        <f t="shared" ref="U91:AJ91" si="20">COUNTIF(U19:U83,"&gt;="&amp;0.7*U$17)-U89-U90</f>
        <v>0</v>
      </c>
      <c r="V91" s="197">
        <f t="shared" si="20"/>
        <v>0</v>
      </c>
      <c r="W91" s="197">
        <f t="shared" si="20"/>
        <v>0</v>
      </c>
      <c r="X91" s="197">
        <f t="shared" si="20"/>
        <v>0</v>
      </c>
      <c r="Y91" s="197">
        <f t="shared" si="20"/>
        <v>0</v>
      </c>
      <c r="Z91" s="197">
        <f t="shared" si="20"/>
        <v>0</v>
      </c>
      <c r="AA91" s="197">
        <f t="shared" si="20"/>
        <v>7</v>
      </c>
      <c r="AB91" s="197">
        <f t="shared" si="20"/>
        <v>7</v>
      </c>
      <c r="AC91" s="197">
        <f t="shared" si="20"/>
        <v>11</v>
      </c>
      <c r="AD91" s="197">
        <f t="shared" si="20"/>
        <v>0</v>
      </c>
      <c r="AE91" s="197">
        <f t="shared" si="20"/>
        <v>2</v>
      </c>
      <c r="AF91" s="197">
        <f t="shared" si="20"/>
        <v>2</v>
      </c>
      <c r="AG91" s="197">
        <f t="shared" si="20"/>
        <v>0</v>
      </c>
      <c r="AH91" s="197">
        <f t="shared" si="20"/>
        <v>2</v>
      </c>
      <c r="AI91" s="197">
        <f t="shared" si="20"/>
        <v>1</v>
      </c>
      <c r="AJ91" s="197">
        <f t="shared" si="20"/>
        <v>0</v>
      </c>
      <c r="AK91" s="195"/>
      <c r="AL91" s="200">
        <f t="shared" ref="AL91:AV91" si="21">COUNTIF(AL19:AL83,"&gt;="&amp;0.7*AL$17)-AL89-AL90</f>
        <v>0</v>
      </c>
      <c r="AM91" s="200">
        <f t="shared" si="21"/>
        <v>1</v>
      </c>
      <c r="AN91" s="200">
        <f t="shared" si="21"/>
        <v>4</v>
      </c>
      <c r="AO91" s="200">
        <f t="shared" si="21"/>
        <v>6</v>
      </c>
      <c r="AP91" s="200">
        <f t="shared" si="21"/>
        <v>1</v>
      </c>
      <c r="AQ91" s="200">
        <f t="shared" si="21"/>
        <v>0</v>
      </c>
      <c r="AR91" s="200">
        <f t="shared" si="21"/>
        <v>0</v>
      </c>
      <c r="AS91" s="200">
        <f t="shared" si="21"/>
        <v>0</v>
      </c>
      <c r="AT91" s="200">
        <f t="shared" si="21"/>
        <v>0</v>
      </c>
      <c r="AU91" s="200">
        <f t="shared" si="21"/>
        <v>0</v>
      </c>
      <c r="AV91" s="200">
        <f t="shared" si="21"/>
        <v>0</v>
      </c>
      <c r="AW91" s="116"/>
      <c r="AX91" s="116" t="s">
        <v>204</v>
      </c>
      <c r="AY91" s="199">
        <f>COUNTIF(AY19:AY83,"&gt;="&amp;AY8)-AY90-AY89</f>
        <v>5</v>
      </c>
      <c r="AZ91" s="13"/>
      <c r="BA91" s="13"/>
      <c r="BB91" s="13"/>
      <c r="BC91" s="13"/>
      <c r="BD91" s="13"/>
      <c r="BE91" s="13"/>
      <c r="BF91" s="13"/>
      <c r="BG91" s="13"/>
      <c r="BH91" s="13"/>
      <c r="BI91" s="13"/>
    </row>
    <row r="92" ht="17.25" customHeight="1">
      <c r="A92" s="37"/>
      <c r="B92" s="194" t="s">
        <v>205</v>
      </c>
      <c r="C92" s="189">
        <f t="shared" ref="C92:S92" si="22">COUNTIF(C19:C83,"&gt;="&amp;0.6*C$17)-C89-C90-C91</f>
        <v>11</v>
      </c>
      <c r="D92" s="189">
        <f t="shared" si="22"/>
        <v>14</v>
      </c>
      <c r="E92" s="189">
        <f t="shared" si="22"/>
        <v>9</v>
      </c>
      <c r="F92" s="189">
        <f t="shared" si="22"/>
        <v>7</v>
      </c>
      <c r="G92" s="189">
        <f t="shared" si="22"/>
        <v>11</v>
      </c>
      <c r="H92" s="189">
        <f t="shared" si="22"/>
        <v>5</v>
      </c>
      <c r="I92" s="189">
        <f t="shared" si="22"/>
        <v>0</v>
      </c>
      <c r="J92" s="189">
        <f t="shared" si="22"/>
        <v>0</v>
      </c>
      <c r="K92" s="189">
        <f t="shared" si="22"/>
        <v>3</v>
      </c>
      <c r="L92" s="189">
        <f t="shared" si="22"/>
        <v>1</v>
      </c>
      <c r="M92" s="189">
        <f t="shared" si="22"/>
        <v>2</v>
      </c>
      <c r="N92" s="189">
        <f t="shared" si="22"/>
        <v>1</v>
      </c>
      <c r="O92" s="189">
        <f t="shared" si="22"/>
        <v>1</v>
      </c>
      <c r="P92" s="189">
        <f t="shared" si="22"/>
        <v>0</v>
      </c>
      <c r="Q92" s="189">
        <f t="shared" si="22"/>
        <v>3</v>
      </c>
      <c r="R92" s="189">
        <f t="shared" si="22"/>
        <v>0</v>
      </c>
      <c r="S92" s="189">
        <f t="shared" si="22"/>
        <v>4</v>
      </c>
      <c r="T92" s="128"/>
      <c r="U92" s="197">
        <f t="shared" ref="U92:AJ92" si="23">COUNTIF(U19:U83,"&gt;="&amp;0.6*U$17)-U89-U90-U91</f>
        <v>7</v>
      </c>
      <c r="V92" s="197">
        <f t="shared" si="23"/>
        <v>9</v>
      </c>
      <c r="W92" s="197">
        <f t="shared" si="23"/>
        <v>10</v>
      </c>
      <c r="X92" s="197">
        <f t="shared" si="23"/>
        <v>9</v>
      </c>
      <c r="Y92" s="197">
        <f t="shared" si="23"/>
        <v>11</v>
      </c>
      <c r="Z92" s="197">
        <f t="shared" si="23"/>
        <v>7</v>
      </c>
      <c r="AA92" s="197">
        <f t="shared" si="23"/>
        <v>1</v>
      </c>
      <c r="AB92" s="197">
        <f t="shared" si="23"/>
        <v>0</v>
      </c>
      <c r="AC92" s="197">
        <f t="shared" si="23"/>
        <v>0</v>
      </c>
      <c r="AD92" s="197">
        <f t="shared" si="23"/>
        <v>1</v>
      </c>
      <c r="AE92" s="197">
        <f t="shared" si="23"/>
        <v>5</v>
      </c>
      <c r="AF92" s="197">
        <f t="shared" si="23"/>
        <v>5</v>
      </c>
      <c r="AG92" s="197">
        <f t="shared" si="23"/>
        <v>1</v>
      </c>
      <c r="AH92" s="197">
        <f t="shared" si="23"/>
        <v>2</v>
      </c>
      <c r="AI92" s="197">
        <f t="shared" si="23"/>
        <v>0</v>
      </c>
      <c r="AJ92" s="197">
        <f t="shared" si="23"/>
        <v>8</v>
      </c>
      <c r="AK92" s="195"/>
      <c r="AL92" s="200">
        <f t="shared" ref="AL92:AV92" si="24">COUNTIF(AL19:AL83,"&gt;="&amp;0.6*AL$17)-AL89-AL90-AL91</f>
        <v>1</v>
      </c>
      <c r="AM92" s="200">
        <f t="shared" si="24"/>
        <v>0</v>
      </c>
      <c r="AN92" s="200">
        <f t="shared" si="24"/>
        <v>0</v>
      </c>
      <c r="AO92" s="200">
        <f t="shared" si="24"/>
        <v>0</v>
      </c>
      <c r="AP92" s="200">
        <f t="shared" si="24"/>
        <v>0</v>
      </c>
      <c r="AQ92" s="200">
        <f t="shared" si="24"/>
        <v>0</v>
      </c>
      <c r="AR92" s="200">
        <f t="shared" si="24"/>
        <v>0</v>
      </c>
      <c r="AS92" s="200">
        <f t="shared" si="24"/>
        <v>0</v>
      </c>
      <c r="AT92" s="200">
        <f t="shared" si="24"/>
        <v>0</v>
      </c>
      <c r="AU92" s="200">
        <f t="shared" si="24"/>
        <v>0</v>
      </c>
      <c r="AV92" s="200">
        <f t="shared" si="24"/>
        <v>0</v>
      </c>
      <c r="AW92" s="116"/>
      <c r="AX92" s="116" t="s">
        <v>206</v>
      </c>
      <c r="AY92" s="199">
        <f>COUNTIF(AY19:AY83,"&gt;="&amp;AY13)-AY89-AY90-AY91</f>
        <v>2</v>
      </c>
      <c r="AZ92" s="13"/>
      <c r="BA92" s="13"/>
      <c r="BB92" s="13"/>
      <c r="BC92" s="13"/>
      <c r="BD92" s="13"/>
      <c r="BE92" s="13"/>
      <c r="BF92" s="13"/>
      <c r="BG92" s="13"/>
      <c r="BH92" s="13"/>
      <c r="BI92" s="13"/>
    </row>
    <row r="93" ht="21.0" customHeight="1">
      <c r="A93" s="37"/>
      <c r="B93" s="194" t="s">
        <v>207</v>
      </c>
      <c r="C93" s="189">
        <f t="shared" ref="C93:S93" si="25">COUNTIF(C19:C83,"&gt;="&amp;0.4*C$17)-C89-C90-C92-C91</f>
        <v>2</v>
      </c>
      <c r="D93" s="189">
        <f t="shared" si="25"/>
        <v>2</v>
      </c>
      <c r="E93" s="189">
        <f t="shared" si="25"/>
        <v>3</v>
      </c>
      <c r="F93" s="189">
        <f t="shared" si="25"/>
        <v>1</v>
      </c>
      <c r="G93" s="189">
        <f t="shared" si="25"/>
        <v>4</v>
      </c>
      <c r="H93" s="189">
        <f t="shared" si="25"/>
        <v>2</v>
      </c>
      <c r="I93" s="189">
        <f t="shared" si="25"/>
        <v>2</v>
      </c>
      <c r="J93" s="189">
        <f t="shared" si="25"/>
        <v>2</v>
      </c>
      <c r="K93" s="189">
        <f t="shared" si="25"/>
        <v>0</v>
      </c>
      <c r="L93" s="189">
        <f t="shared" si="25"/>
        <v>1</v>
      </c>
      <c r="M93" s="189">
        <f t="shared" si="25"/>
        <v>1</v>
      </c>
      <c r="N93" s="189">
        <f t="shared" si="25"/>
        <v>7</v>
      </c>
      <c r="O93" s="189">
        <f t="shared" si="25"/>
        <v>3</v>
      </c>
      <c r="P93" s="189">
        <f t="shared" si="25"/>
        <v>4</v>
      </c>
      <c r="Q93" s="189">
        <f t="shared" si="25"/>
        <v>4</v>
      </c>
      <c r="R93" s="189">
        <f t="shared" si="25"/>
        <v>1</v>
      </c>
      <c r="S93" s="189">
        <f t="shared" si="25"/>
        <v>0</v>
      </c>
      <c r="T93" s="128"/>
      <c r="U93" s="197">
        <f t="shared" ref="U93:AJ93" si="26">COUNTIF(U19:U83,"&gt;="&amp;0.4*U$17)-U89-U90-U92-U91</f>
        <v>0</v>
      </c>
      <c r="V93" s="197">
        <f t="shared" si="26"/>
        <v>5</v>
      </c>
      <c r="W93" s="197">
        <f t="shared" si="26"/>
        <v>4</v>
      </c>
      <c r="X93" s="197">
        <f t="shared" si="26"/>
        <v>4</v>
      </c>
      <c r="Y93" s="197">
        <f t="shared" si="26"/>
        <v>3</v>
      </c>
      <c r="Z93" s="197">
        <f t="shared" si="26"/>
        <v>3</v>
      </c>
      <c r="AA93" s="197">
        <f t="shared" si="26"/>
        <v>8</v>
      </c>
      <c r="AB93" s="197">
        <f t="shared" si="26"/>
        <v>5</v>
      </c>
      <c r="AC93" s="197">
        <f t="shared" si="26"/>
        <v>4</v>
      </c>
      <c r="AD93" s="197">
        <f t="shared" si="26"/>
        <v>2</v>
      </c>
      <c r="AE93" s="197">
        <f t="shared" si="26"/>
        <v>3</v>
      </c>
      <c r="AF93" s="197">
        <f t="shared" si="26"/>
        <v>3</v>
      </c>
      <c r="AG93" s="197">
        <f t="shared" si="26"/>
        <v>0</v>
      </c>
      <c r="AH93" s="197">
        <f t="shared" si="26"/>
        <v>4</v>
      </c>
      <c r="AI93" s="197">
        <f t="shared" si="26"/>
        <v>0</v>
      </c>
      <c r="AJ93" s="197">
        <f t="shared" si="26"/>
        <v>0</v>
      </c>
      <c r="AK93" s="195"/>
      <c r="AL93" s="200">
        <f t="shared" ref="AL93:AV93" si="27">COUNTIF(AL19:AL83,"&gt;="&amp;0.4*AL$17)-AL89-AL90-AL92-AL91</f>
        <v>0</v>
      </c>
      <c r="AM93" s="200">
        <f t="shared" si="27"/>
        <v>0</v>
      </c>
      <c r="AN93" s="200">
        <f t="shared" si="27"/>
        <v>0</v>
      </c>
      <c r="AO93" s="200">
        <f t="shared" si="27"/>
        <v>0</v>
      </c>
      <c r="AP93" s="200">
        <f t="shared" si="27"/>
        <v>0</v>
      </c>
      <c r="AQ93" s="200">
        <f t="shared" si="27"/>
        <v>0</v>
      </c>
      <c r="AR93" s="200">
        <f t="shared" si="27"/>
        <v>0</v>
      </c>
      <c r="AS93" s="200">
        <f t="shared" si="27"/>
        <v>0</v>
      </c>
      <c r="AT93" s="200">
        <f t="shared" si="27"/>
        <v>0</v>
      </c>
      <c r="AU93" s="200">
        <f t="shared" si="27"/>
        <v>0</v>
      </c>
      <c r="AV93" s="200">
        <f t="shared" si="27"/>
        <v>0</v>
      </c>
      <c r="AW93" s="116"/>
      <c r="AX93" s="116" t="s">
        <v>208</v>
      </c>
      <c r="AY93" s="199">
        <f>COUNTIF(AY19:AY83,"&gt;="&amp;AY14)-AY89-AY90-AY91-AY92</f>
        <v>0</v>
      </c>
      <c r="AZ93" s="13"/>
      <c r="BA93" s="13"/>
      <c r="BB93" s="13"/>
      <c r="BC93" s="13"/>
      <c r="BD93" s="13"/>
      <c r="BE93" s="13"/>
      <c r="BF93" s="13"/>
      <c r="BG93" s="13"/>
      <c r="BH93" s="13"/>
      <c r="BI93" s="13"/>
    </row>
    <row r="94" ht="15.75" customHeight="1">
      <c r="A94" s="37"/>
      <c r="B94" s="201" t="s">
        <v>209</v>
      </c>
      <c r="C94" s="189">
        <f t="shared" ref="C94:S94" si="28">((5*C89+4*C90+3*C91+2*C92+C93)/($J2*5))*3</f>
        <v>0.8032258065</v>
      </c>
      <c r="D94" s="189">
        <f t="shared" si="28"/>
        <v>0.6290322581</v>
      </c>
      <c r="E94" s="189">
        <f t="shared" si="28"/>
        <v>0.3290322581</v>
      </c>
      <c r="F94" s="189">
        <f t="shared" si="28"/>
        <v>0.8903225806</v>
      </c>
      <c r="G94" s="189">
        <f t="shared" si="28"/>
        <v>0.4548387097</v>
      </c>
      <c r="H94" s="189">
        <f t="shared" si="28"/>
        <v>0.2322580645</v>
      </c>
      <c r="I94" s="189">
        <f t="shared" si="28"/>
        <v>0.8032258065</v>
      </c>
      <c r="J94" s="189">
        <f t="shared" si="28"/>
        <v>0.764516129</v>
      </c>
      <c r="K94" s="189">
        <f t="shared" si="28"/>
        <v>0.6096774194</v>
      </c>
      <c r="L94" s="189">
        <f t="shared" si="28"/>
        <v>0.135483871</v>
      </c>
      <c r="M94" s="189">
        <f t="shared" si="28"/>
        <v>0.07741935484</v>
      </c>
      <c r="N94" s="189">
        <f t="shared" si="28"/>
        <v>0.1451612903</v>
      </c>
      <c r="O94" s="189">
        <f t="shared" si="28"/>
        <v>0.1258064516</v>
      </c>
      <c r="P94" s="189">
        <f t="shared" si="28"/>
        <v>0.1935483871</v>
      </c>
      <c r="Q94" s="189">
        <f t="shared" si="28"/>
        <v>0.6096774194</v>
      </c>
      <c r="R94" s="189">
        <f t="shared" si="28"/>
        <v>0.009677419355</v>
      </c>
      <c r="S94" s="189">
        <f t="shared" si="28"/>
        <v>0.07741935484</v>
      </c>
      <c r="T94" s="202"/>
      <c r="U94" s="183">
        <f t="shared" ref="U94:AJ94" si="29">((5*U89+4*U90+3*U91+2*U92+U93)/($J2*5))*3</f>
        <v>0.6</v>
      </c>
      <c r="V94" s="188">
        <f t="shared" si="29"/>
        <v>0.2709677419</v>
      </c>
      <c r="W94" s="183">
        <f t="shared" si="29"/>
        <v>0.2806451613</v>
      </c>
      <c r="X94" s="188">
        <f t="shared" si="29"/>
        <v>0.2129032258</v>
      </c>
      <c r="Y94" s="188">
        <f t="shared" si="29"/>
        <v>0.2419354839</v>
      </c>
      <c r="Z94" s="183">
        <f t="shared" si="29"/>
        <v>0.3290322581</v>
      </c>
      <c r="AA94" s="183">
        <f t="shared" si="29"/>
        <v>0.6387096774</v>
      </c>
      <c r="AB94" s="188">
        <f t="shared" si="29"/>
        <v>0.3483870968</v>
      </c>
      <c r="AC94" s="188">
        <f t="shared" si="29"/>
        <v>0.5516129032</v>
      </c>
      <c r="AD94" s="188">
        <f t="shared" si="29"/>
        <v>0.07741935484</v>
      </c>
      <c r="AE94" s="188">
        <f t="shared" si="29"/>
        <v>0.4741935484</v>
      </c>
      <c r="AF94" s="188">
        <f t="shared" si="29"/>
        <v>0.7548387097</v>
      </c>
      <c r="AG94" s="188">
        <f t="shared" si="29"/>
        <v>0.01935483871</v>
      </c>
      <c r="AH94" s="189">
        <f t="shared" si="29"/>
        <v>0.7548387097</v>
      </c>
      <c r="AI94" s="188">
        <f t="shared" si="29"/>
        <v>0.1161290323</v>
      </c>
      <c r="AJ94" s="188">
        <f t="shared" si="29"/>
        <v>0.3483870968</v>
      </c>
      <c r="AK94" s="203"/>
      <c r="AL94" s="204">
        <f t="shared" ref="AL94:AV94" si="30">((5*AL89+4*AL90+3*AL91+2*AL92+AL93)/($J2*5))*3</f>
        <v>1.229032258</v>
      </c>
      <c r="AM94" s="204">
        <f t="shared" si="30"/>
        <v>1.180645161</v>
      </c>
      <c r="AN94" s="204">
        <f t="shared" si="30"/>
        <v>1.074193548</v>
      </c>
      <c r="AO94" s="204">
        <f t="shared" si="30"/>
        <v>1.006451613</v>
      </c>
      <c r="AP94" s="204">
        <f t="shared" si="30"/>
        <v>1.209677419</v>
      </c>
      <c r="AQ94" s="204">
        <f t="shared" si="30"/>
        <v>0</v>
      </c>
      <c r="AR94" s="204">
        <f t="shared" si="30"/>
        <v>0</v>
      </c>
      <c r="AS94" s="204">
        <f t="shared" si="30"/>
        <v>0</v>
      </c>
      <c r="AT94" s="204">
        <f t="shared" si="30"/>
        <v>0</v>
      </c>
      <c r="AU94" s="204">
        <f t="shared" si="30"/>
        <v>0</v>
      </c>
      <c r="AV94" s="204">
        <f t="shared" si="30"/>
        <v>0</v>
      </c>
      <c r="AW94" s="204"/>
      <c r="AX94" s="205" t="s">
        <v>209</v>
      </c>
      <c r="AY94" s="199">
        <f>((5*AY89+4*AY90+3*AY91+2*AY92+AY93)/(AY88*5))*3</f>
        <v>2.155555556</v>
      </c>
      <c r="AZ94" s="13"/>
      <c r="BA94" s="13"/>
      <c r="BB94" s="13"/>
      <c r="BC94" s="13"/>
      <c r="BD94" s="13"/>
      <c r="BE94" s="13"/>
      <c r="BF94" s="13"/>
      <c r="BG94" s="13"/>
      <c r="BH94" s="13"/>
      <c r="BI94" s="13"/>
    </row>
    <row r="95" ht="15.75" customHeight="1">
      <c r="A95" s="13"/>
      <c r="B95" s="14"/>
      <c r="C95" s="38" t="str">
        <f t="shared" ref="C95:C100" si="31">C11</f>
        <v/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14"/>
      <c r="U95" s="53"/>
      <c r="V95" s="38"/>
      <c r="W95" s="53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53"/>
      <c r="AI95" s="38"/>
      <c r="AJ95" s="38"/>
      <c r="AK95" s="14"/>
      <c r="AL95" s="53"/>
      <c r="AM95" s="53"/>
      <c r="AN95" s="53"/>
      <c r="AO95" s="53"/>
      <c r="AP95" s="38"/>
      <c r="AQ95" s="38"/>
      <c r="AR95" s="38"/>
      <c r="AS95" s="38"/>
      <c r="AT95" s="38"/>
      <c r="AU95" s="38"/>
      <c r="AV95" s="38"/>
      <c r="AW95" s="13"/>
      <c r="AX95" s="13"/>
      <c r="AY95" s="33"/>
      <c r="AZ95" s="13"/>
      <c r="BA95" s="13"/>
      <c r="BB95" s="13"/>
      <c r="BC95" s="13"/>
      <c r="BD95" s="13"/>
      <c r="BE95" s="13"/>
      <c r="BF95" s="13"/>
      <c r="BG95" s="13"/>
      <c r="BH95" s="13"/>
      <c r="BI95" s="13"/>
    </row>
    <row r="96" ht="15.75" customHeight="1">
      <c r="A96" s="36"/>
      <c r="B96" s="195"/>
      <c r="C96" s="44" t="str">
        <f t="shared" si="31"/>
        <v/>
      </c>
      <c r="D96" s="44" t="str">
        <f t="shared" ref="D96:AL96" si="32">D12</f>
        <v/>
      </c>
      <c r="E96" s="44" t="str">
        <f t="shared" si="32"/>
        <v/>
      </c>
      <c r="F96" s="44" t="str">
        <f t="shared" si="32"/>
        <v/>
      </c>
      <c r="G96" s="44" t="str">
        <f t="shared" si="32"/>
        <v/>
      </c>
      <c r="H96" s="44" t="str">
        <f t="shared" si="32"/>
        <v/>
      </c>
      <c r="I96" s="44" t="str">
        <f t="shared" si="32"/>
        <v/>
      </c>
      <c r="J96" s="44" t="str">
        <f t="shared" si="32"/>
        <v/>
      </c>
      <c r="K96" s="44" t="str">
        <f t="shared" si="32"/>
        <v/>
      </c>
      <c r="L96" s="44" t="str">
        <f t="shared" si="32"/>
        <v/>
      </c>
      <c r="M96" s="44" t="str">
        <f t="shared" si="32"/>
        <v/>
      </c>
      <c r="N96" s="44" t="str">
        <f t="shared" si="32"/>
        <v/>
      </c>
      <c r="O96" s="44" t="str">
        <f t="shared" si="32"/>
        <v/>
      </c>
      <c r="P96" s="44" t="str">
        <f t="shared" si="32"/>
        <v/>
      </c>
      <c r="Q96" s="44" t="str">
        <f t="shared" si="32"/>
        <v/>
      </c>
      <c r="R96" s="44" t="str">
        <f t="shared" si="32"/>
        <v/>
      </c>
      <c r="S96" s="44" t="str">
        <f t="shared" si="32"/>
        <v/>
      </c>
      <c r="T96" s="195" t="str">
        <f t="shared" si="32"/>
        <v/>
      </c>
      <c r="U96" s="69" t="str">
        <f t="shared" si="32"/>
        <v/>
      </c>
      <c r="V96" s="206" t="str">
        <f t="shared" si="32"/>
        <v/>
      </c>
      <c r="W96" s="69" t="str">
        <f t="shared" si="32"/>
        <v/>
      </c>
      <c r="X96" s="206" t="str">
        <f t="shared" si="32"/>
        <v/>
      </c>
      <c r="Y96" s="206" t="str">
        <f t="shared" si="32"/>
        <v/>
      </c>
      <c r="Z96" s="206" t="str">
        <f t="shared" si="32"/>
        <v/>
      </c>
      <c r="AA96" s="206" t="str">
        <f t="shared" si="32"/>
        <v/>
      </c>
      <c r="AB96" s="44" t="str">
        <f t="shared" si="32"/>
        <v/>
      </c>
      <c r="AC96" s="44" t="str">
        <f t="shared" si="32"/>
        <v/>
      </c>
      <c r="AD96" s="44" t="str">
        <f t="shared" si="32"/>
        <v/>
      </c>
      <c r="AE96" s="44" t="str">
        <f t="shared" si="32"/>
        <v/>
      </c>
      <c r="AF96" s="44" t="str">
        <f t="shared" si="32"/>
        <v/>
      </c>
      <c r="AG96" s="44" t="str">
        <f t="shared" si="32"/>
        <v/>
      </c>
      <c r="AH96" s="69" t="str">
        <f t="shared" si="32"/>
        <v/>
      </c>
      <c r="AI96" s="44" t="str">
        <f t="shared" si="32"/>
        <v/>
      </c>
      <c r="AJ96" s="44" t="str">
        <f t="shared" si="32"/>
        <v/>
      </c>
      <c r="AK96" s="195" t="str">
        <f t="shared" si="32"/>
        <v/>
      </c>
      <c r="AL96" s="69" t="str">
        <f t="shared" si="32"/>
        <v/>
      </c>
      <c r="AM96" s="44"/>
      <c r="AN96" s="69" t="str">
        <f t="shared" ref="AN96:AN99" si="36">AN12</f>
        <v/>
      </c>
      <c r="AO96" s="44"/>
      <c r="AP96" s="44"/>
      <c r="AQ96" s="44" t="str">
        <f t="shared" ref="AQ96:AR96" si="33">AQ12</f>
        <v/>
      </c>
      <c r="AR96" s="44" t="str">
        <f t="shared" si="33"/>
        <v/>
      </c>
      <c r="AS96" s="44"/>
      <c r="AT96" s="44"/>
      <c r="AU96" s="44" t="str">
        <f t="shared" ref="AU96:AW96" si="34">AU12</f>
        <v/>
      </c>
      <c r="AV96" s="44" t="str">
        <f t="shared" si="34"/>
        <v/>
      </c>
      <c r="AW96" s="36" t="str">
        <f t="shared" si="34"/>
        <v/>
      </c>
      <c r="AX96" s="36"/>
      <c r="AY96" s="57"/>
      <c r="AZ96" s="36"/>
      <c r="BA96" s="36"/>
      <c r="BB96" s="36"/>
      <c r="BC96" s="36"/>
      <c r="BD96" s="36"/>
      <c r="BE96" s="36"/>
      <c r="BF96" s="36"/>
      <c r="BG96" s="36"/>
      <c r="BH96" s="36"/>
      <c r="BI96" s="36"/>
    </row>
    <row r="97" ht="15.75" customHeight="1">
      <c r="A97" s="36"/>
      <c r="B97" s="195"/>
      <c r="C97" s="44" t="str">
        <f t="shared" si="31"/>
        <v/>
      </c>
      <c r="D97" s="44" t="str">
        <f t="shared" ref="D97:AL97" si="35">D13</f>
        <v/>
      </c>
      <c r="E97" s="44" t="str">
        <f t="shared" si="35"/>
        <v/>
      </c>
      <c r="F97" s="44" t="str">
        <f t="shared" si="35"/>
        <v/>
      </c>
      <c r="G97" s="44" t="str">
        <f t="shared" si="35"/>
        <v/>
      </c>
      <c r="H97" s="44" t="str">
        <f t="shared" si="35"/>
        <v/>
      </c>
      <c r="I97" s="44" t="str">
        <f t="shared" si="35"/>
        <v/>
      </c>
      <c r="J97" s="44" t="str">
        <f t="shared" si="35"/>
        <v/>
      </c>
      <c r="K97" s="44" t="str">
        <f t="shared" si="35"/>
        <v/>
      </c>
      <c r="L97" s="44" t="str">
        <f t="shared" si="35"/>
        <v/>
      </c>
      <c r="M97" s="44" t="str">
        <f t="shared" si="35"/>
        <v/>
      </c>
      <c r="N97" s="44" t="str">
        <f t="shared" si="35"/>
        <v/>
      </c>
      <c r="O97" s="44" t="str">
        <f t="shared" si="35"/>
        <v/>
      </c>
      <c r="P97" s="44" t="str">
        <f t="shared" si="35"/>
        <v/>
      </c>
      <c r="Q97" s="44" t="str">
        <f t="shared" si="35"/>
        <v/>
      </c>
      <c r="R97" s="44" t="str">
        <f t="shared" si="35"/>
        <v/>
      </c>
      <c r="S97" s="44" t="str">
        <f t="shared" si="35"/>
        <v/>
      </c>
      <c r="T97" s="195" t="str">
        <f t="shared" si="35"/>
        <v/>
      </c>
      <c r="U97" s="69" t="str">
        <f t="shared" si="35"/>
        <v/>
      </c>
      <c r="V97" s="69" t="str">
        <f t="shared" si="35"/>
        <v/>
      </c>
      <c r="W97" s="69" t="str">
        <f t="shared" si="35"/>
        <v/>
      </c>
      <c r="X97" s="69" t="str">
        <f t="shared" si="35"/>
        <v/>
      </c>
      <c r="Y97" s="44" t="str">
        <f t="shared" si="35"/>
        <v/>
      </c>
      <c r="Z97" s="44" t="str">
        <f t="shared" si="35"/>
        <v/>
      </c>
      <c r="AA97" s="44" t="str">
        <f t="shared" si="35"/>
        <v/>
      </c>
      <c r="AB97" s="44" t="str">
        <f t="shared" si="35"/>
        <v/>
      </c>
      <c r="AC97" s="44" t="str">
        <f t="shared" si="35"/>
        <v/>
      </c>
      <c r="AD97" s="44" t="str">
        <f t="shared" si="35"/>
        <v/>
      </c>
      <c r="AE97" s="44" t="str">
        <f t="shared" si="35"/>
        <v/>
      </c>
      <c r="AF97" s="44" t="str">
        <f t="shared" si="35"/>
        <v/>
      </c>
      <c r="AG97" s="44" t="str">
        <f t="shared" si="35"/>
        <v/>
      </c>
      <c r="AH97" s="69" t="str">
        <f t="shared" si="35"/>
        <v/>
      </c>
      <c r="AI97" s="44" t="str">
        <f t="shared" si="35"/>
        <v/>
      </c>
      <c r="AJ97" s="44" t="str">
        <f t="shared" si="35"/>
        <v/>
      </c>
      <c r="AK97" s="195" t="str">
        <f t="shared" si="35"/>
        <v/>
      </c>
      <c r="AL97" s="69" t="str">
        <f t="shared" si="35"/>
        <v/>
      </c>
      <c r="AM97" s="44"/>
      <c r="AN97" s="69" t="str">
        <f t="shared" si="36"/>
        <v/>
      </c>
      <c r="AO97" s="44"/>
      <c r="AP97" s="44"/>
      <c r="AQ97" s="44" t="str">
        <f t="shared" ref="AQ97:AR97" si="37">AQ13</f>
        <v/>
      </c>
      <c r="AR97" s="44" t="str">
        <f t="shared" si="37"/>
        <v/>
      </c>
      <c r="AS97" s="44"/>
      <c r="AT97" s="44"/>
      <c r="AU97" s="44" t="str">
        <f t="shared" ref="AU97:AW97" si="38">AU13</f>
        <v/>
      </c>
      <c r="AV97" s="44" t="str">
        <f t="shared" si="38"/>
        <v/>
      </c>
      <c r="AW97" s="36" t="str">
        <f t="shared" si="38"/>
        <v/>
      </c>
      <c r="AX97" s="36"/>
      <c r="AY97" s="57"/>
      <c r="AZ97" s="36"/>
      <c r="BA97" s="36"/>
      <c r="BB97" s="36"/>
      <c r="BC97" s="36"/>
      <c r="BD97" s="36"/>
      <c r="BE97" s="36"/>
      <c r="BF97" s="36"/>
      <c r="BG97" s="36"/>
      <c r="BH97" s="36"/>
      <c r="BI97" s="36"/>
    </row>
    <row r="98" ht="18.75" customHeight="1">
      <c r="A98" s="36"/>
      <c r="B98" s="195"/>
      <c r="C98" s="44" t="str">
        <f t="shared" si="31"/>
        <v/>
      </c>
      <c r="D98" s="44" t="str">
        <f t="shared" ref="D98:AL98" si="39">D14</f>
        <v/>
      </c>
      <c r="E98" s="44" t="str">
        <f t="shared" si="39"/>
        <v/>
      </c>
      <c r="F98" s="44" t="str">
        <f t="shared" si="39"/>
        <v/>
      </c>
      <c r="G98" s="44" t="str">
        <f t="shared" si="39"/>
        <v/>
      </c>
      <c r="H98" s="44" t="str">
        <f t="shared" si="39"/>
        <v/>
      </c>
      <c r="I98" s="44" t="str">
        <f t="shared" si="39"/>
        <v/>
      </c>
      <c r="J98" s="44" t="str">
        <f t="shared" si="39"/>
        <v/>
      </c>
      <c r="K98" s="44" t="str">
        <f t="shared" si="39"/>
        <v/>
      </c>
      <c r="L98" s="44" t="str">
        <f t="shared" si="39"/>
        <v/>
      </c>
      <c r="M98" s="44" t="str">
        <f t="shared" si="39"/>
        <v/>
      </c>
      <c r="N98" s="44" t="str">
        <f t="shared" si="39"/>
        <v/>
      </c>
      <c r="O98" s="44" t="str">
        <f t="shared" si="39"/>
        <v/>
      </c>
      <c r="P98" s="44" t="str">
        <f t="shared" si="39"/>
        <v/>
      </c>
      <c r="Q98" s="44" t="str">
        <f t="shared" si="39"/>
        <v/>
      </c>
      <c r="R98" s="44" t="str">
        <f t="shared" si="39"/>
        <v/>
      </c>
      <c r="S98" s="44" t="str">
        <f t="shared" si="39"/>
        <v/>
      </c>
      <c r="T98" s="195" t="str">
        <f t="shared" si="39"/>
        <v/>
      </c>
      <c r="U98" s="69" t="str">
        <f t="shared" si="39"/>
        <v/>
      </c>
      <c r="V98" s="69" t="str">
        <f t="shared" si="39"/>
        <v/>
      </c>
      <c r="W98" s="69" t="str">
        <f t="shared" si="39"/>
        <v/>
      </c>
      <c r="X98" s="69" t="str">
        <f t="shared" si="39"/>
        <v/>
      </c>
      <c r="Y98" s="69" t="str">
        <f t="shared" si="39"/>
        <v/>
      </c>
      <c r="Z98" s="69" t="str">
        <f t="shared" si="39"/>
        <v/>
      </c>
      <c r="AA98" s="44" t="str">
        <f t="shared" si="39"/>
        <v/>
      </c>
      <c r="AB98" s="44" t="str">
        <f t="shared" si="39"/>
        <v/>
      </c>
      <c r="AC98" s="44" t="str">
        <f t="shared" si="39"/>
        <v/>
      </c>
      <c r="AD98" s="44" t="str">
        <f t="shared" si="39"/>
        <v/>
      </c>
      <c r="AE98" s="44" t="str">
        <f t="shared" si="39"/>
        <v/>
      </c>
      <c r="AF98" s="44" t="str">
        <f t="shared" si="39"/>
        <v/>
      </c>
      <c r="AG98" s="44" t="str">
        <f t="shared" si="39"/>
        <v/>
      </c>
      <c r="AH98" s="69" t="str">
        <f t="shared" si="39"/>
        <v/>
      </c>
      <c r="AI98" s="44" t="str">
        <f t="shared" si="39"/>
        <v/>
      </c>
      <c r="AJ98" s="44" t="str">
        <f t="shared" si="39"/>
        <v/>
      </c>
      <c r="AK98" s="195" t="str">
        <f t="shared" si="39"/>
        <v/>
      </c>
      <c r="AL98" s="69" t="str">
        <f t="shared" si="39"/>
        <v/>
      </c>
      <c r="AM98" s="44"/>
      <c r="AN98" s="69" t="str">
        <f t="shared" si="36"/>
        <v/>
      </c>
      <c r="AO98" s="44"/>
      <c r="AP98" s="44"/>
      <c r="AQ98" s="44" t="str">
        <f t="shared" ref="AQ98:AR98" si="40">AQ14</f>
        <v/>
      </c>
      <c r="AR98" s="44" t="str">
        <f t="shared" si="40"/>
        <v/>
      </c>
      <c r="AS98" s="44"/>
      <c r="AT98" s="44"/>
      <c r="AU98" s="44" t="str">
        <f t="shared" ref="AU98:AW98" si="41">AU14</f>
        <v/>
      </c>
      <c r="AV98" s="44" t="str">
        <f t="shared" si="41"/>
        <v/>
      </c>
      <c r="AW98" s="36" t="str">
        <f t="shared" si="41"/>
        <v/>
      </c>
      <c r="AX98" s="36"/>
      <c r="AY98" s="57"/>
      <c r="AZ98" s="36"/>
      <c r="BA98" s="36"/>
      <c r="BB98" s="36"/>
      <c r="BC98" s="36"/>
      <c r="BD98" s="36"/>
      <c r="BE98" s="36"/>
      <c r="BF98" s="36"/>
      <c r="BG98" s="36"/>
      <c r="BH98" s="36"/>
      <c r="BI98" s="36"/>
    </row>
    <row r="99" ht="15.75" customHeight="1">
      <c r="A99" s="36"/>
      <c r="B99" s="195"/>
      <c r="C99" s="44" t="str">
        <f t="shared" si="31"/>
        <v/>
      </c>
      <c r="D99" s="44" t="str">
        <f t="shared" ref="D99:AL99" si="42">D15</f>
        <v/>
      </c>
      <c r="E99" s="44" t="str">
        <f t="shared" si="42"/>
        <v/>
      </c>
      <c r="F99" s="44" t="str">
        <f t="shared" si="42"/>
        <v/>
      </c>
      <c r="G99" s="44" t="str">
        <f t="shared" si="42"/>
        <v/>
      </c>
      <c r="H99" s="44" t="str">
        <f t="shared" si="42"/>
        <v/>
      </c>
      <c r="I99" s="44" t="str">
        <f t="shared" si="42"/>
        <v/>
      </c>
      <c r="J99" s="44" t="str">
        <f t="shared" si="42"/>
        <v/>
      </c>
      <c r="K99" s="44" t="str">
        <f t="shared" si="42"/>
        <v/>
      </c>
      <c r="L99" s="44" t="str">
        <f t="shared" si="42"/>
        <v/>
      </c>
      <c r="M99" s="44" t="str">
        <f t="shared" si="42"/>
        <v/>
      </c>
      <c r="N99" s="44" t="str">
        <f t="shared" si="42"/>
        <v/>
      </c>
      <c r="O99" s="44" t="str">
        <f t="shared" si="42"/>
        <v/>
      </c>
      <c r="P99" s="44" t="str">
        <f t="shared" si="42"/>
        <v/>
      </c>
      <c r="Q99" s="44" t="str">
        <f t="shared" si="42"/>
        <v/>
      </c>
      <c r="R99" s="44" t="str">
        <f t="shared" si="42"/>
        <v/>
      </c>
      <c r="S99" s="44" t="str">
        <f t="shared" si="42"/>
        <v/>
      </c>
      <c r="T99" s="195" t="str">
        <f t="shared" si="42"/>
        <v/>
      </c>
      <c r="U99" s="69" t="str">
        <f t="shared" si="42"/>
        <v/>
      </c>
      <c r="V99" s="69" t="str">
        <f t="shared" si="42"/>
        <v/>
      </c>
      <c r="W99" s="69" t="str">
        <f t="shared" si="42"/>
        <v/>
      </c>
      <c r="X99" s="69" t="str">
        <f t="shared" si="42"/>
        <v/>
      </c>
      <c r="Y99" s="44" t="str">
        <f t="shared" si="42"/>
        <v/>
      </c>
      <c r="Z99" s="44" t="str">
        <f t="shared" si="42"/>
        <v/>
      </c>
      <c r="AA99" s="44" t="str">
        <f t="shared" si="42"/>
        <v/>
      </c>
      <c r="AB99" s="44" t="str">
        <f t="shared" si="42"/>
        <v/>
      </c>
      <c r="AC99" s="44" t="str">
        <f t="shared" si="42"/>
        <v/>
      </c>
      <c r="AD99" s="44" t="str">
        <f t="shared" si="42"/>
        <v/>
      </c>
      <c r="AE99" s="44" t="str">
        <f t="shared" si="42"/>
        <v/>
      </c>
      <c r="AF99" s="44" t="str">
        <f t="shared" si="42"/>
        <v/>
      </c>
      <c r="AG99" s="44" t="str">
        <f t="shared" si="42"/>
        <v/>
      </c>
      <c r="AH99" s="69" t="str">
        <f t="shared" si="42"/>
        <v/>
      </c>
      <c r="AI99" s="44" t="str">
        <f t="shared" si="42"/>
        <v/>
      </c>
      <c r="AJ99" s="44" t="str">
        <f t="shared" si="42"/>
        <v/>
      </c>
      <c r="AK99" s="195" t="str">
        <f t="shared" si="42"/>
        <v/>
      </c>
      <c r="AL99" s="69" t="str">
        <f t="shared" si="42"/>
        <v/>
      </c>
      <c r="AM99" s="44"/>
      <c r="AN99" s="69" t="str">
        <f t="shared" si="36"/>
        <v/>
      </c>
      <c r="AO99" s="44"/>
      <c r="AP99" s="44"/>
      <c r="AQ99" s="44" t="str">
        <f t="shared" ref="AQ99:AR99" si="43">AQ15</f>
        <v/>
      </c>
      <c r="AR99" s="44" t="str">
        <f t="shared" si="43"/>
        <v/>
      </c>
      <c r="AS99" s="44"/>
      <c r="AT99" s="44"/>
      <c r="AU99" s="44" t="str">
        <f t="shared" ref="AU99:AW99" si="44">AU15</f>
        <v/>
      </c>
      <c r="AV99" s="44" t="str">
        <f t="shared" si="44"/>
        <v/>
      </c>
      <c r="AW99" s="36" t="str">
        <f t="shared" si="44"/>
        <v/>
      </c>
      <c r="AX99" s="36"/>
      <c r="AY99" s="57"/>
      <c r="AZ99" s="36"/>
      <c r="BA99" s="36"/>
      <c r="BB99" s="36"/>
      <c r="BC99" s="36"/>
      <c r="BD99" s="36"/>
      <c r="BE99" s="36"/>
      <c r="BF99" s="36"/>
      <c r="BG99" s="36"/>
      <c r="BH99" s="36"/>
      <c r="BI99" s="36"/>
    </row>
    <row r="100" ht="15.75" customHeight="1">
      <c r="A100" s="36"/>
      <c r="B100" s="195"/>
      <c r="C100" s="44" t="str">
        <f t="shared" si="31"/>
        <v>A</v>
      </c>
      <c r="D100" s="44" t="str">
        <f t="shared" ref="D100:AW100" si="45">D16</f>
        <v>A</v>
      </c>
      <c r="E100" s="44" t="str">
        <f t="shared" si="45"/>
        <v>A</v>
      </c>
      <c r="F100" s="44" t="str">
        <f t="shared" si="45"/>
        <v>B</v>
      </c>
      <c r="G100" s="44" t="str">
        <f t="shared" si="45"/>
        <v>B</v>
      </c>
      <c r="H100" s="44" t="str">
        <f t="shared" si="45"/>
        <v>B</v>
      </c>
      <c r="I100" s="44" t="str">
        <f t="shared" si="45"/>
        <v>A</v>
      </c>
      <c r="J100" s="44" t="str">
        <f t="shared" si="45"/>
        <v>B</v>
      </c>
      <c r="K100" s="44" t="str">
        <f t="shared" si="45"/>
        <v>A</v>
      </c>
      <c r="L100" s="44" t="str">
        <f t="shared" si="45"/>
        <v>A</v>
      </c>
      <c r="M100" s="44" t="str">
        <f t="shared" si="45"/>
        <v>A</v>
      </c>
      <c r="N100" s="44" t="str">
        <f t="shared" si="45"/>
        <v>A</v>
      </c>
      <c r="O100" s="44" t="str">
        <f t="shared" si="45"/>
        <v>B</v>
      </c>
      <c r="P100" s="44" t="str">
        <f t="shared" si="45"/>
        <v>B</v>
      </c>
      <c r="Q100" s="44" t="str">
        <f t="shared" si="45"/>
        <v>B</v>
      </c>
      <c r="R100" s="44" t="str">
        <f t="shared" si="45"/>
        <v>B</v>
      </c>
      <c r="S100" s="44" t="str">
        <f t="shared" si="45"/>
        <v>A</v>
      </c>
      <c r="T100" s="195" t="str">
        <f t="shared" si="45"/>
        <v/>
      </c>
      <c r="U100" s="69" t="str">
        <f t="shared" si="45"/>
        <v>C</v>
      </c>
      <c r="V100" s="69" t="str">
        <f t="shared" si="45"/>
        <v>C</v>
      </c>
      <c r="W100" s="69" t="str">
        <f t="shared" si="45"/>
        <v>D</v>
      </c>
      <c r="X100" s="69" t="str">
        <f t="shared" si="45"/>
        <v>D</v>
      </c>
      <c r="Y100" s="69" t="str">
        <f t="shared" si="45"/>
        <v>E</v>
      </c>
      <c r="Z100" s="69" t="str">
        <f t="shared" si="45"/>
        <v>E</v>
      </c>
      <c r="AA100" s="44" t="str">
        <f t="shared" si="45"/>
        <v>C</v>
      </c>
      <c r="AB100" s="44" t="str">
        <f t="shared" si="45"/>
        <v>D</v>
      </c>
      <c r="AC100" s="44" t="str">
        <f t="shared" si="45"/>
        <v>E</v>
      </c>
      <c r="AD100" s="44" t="str">
        <f t="shared" si="45"/>
        <v>C</v>
      </c>
      <c r="AE100" s="44" t="str">
        <f t="shared" si="45"/>
        <v>C</v>
      </c>
      <c r="AF100" s="44" t="str">
        <f t="shared" si="45"/>
        <v>D</v>
      </c>
      <c r="AG100" s="44" t="str">
        <f t="shared" si="45"/>
        <v>D</v>
      </c>
      <c r="AH100" s="69" t="str">
        <f t="shared" si="45"/>
        <v>E</v>
      </c>
      <c r="AI100" s="44" t="str">
        <f t="shared" si="45"/>
        <v>E</v>
      </c>
      <c r="AJ100" s="44" t="str">
        <f t="shared" si="45"/>
        <v/>
      </c>
      <c r="AK100" s="195" t="str">
        <f t="shared" si="45"/>
        <v/>
      </c>
      <c r="AL100" s="69" t="str">
        <f t="shared" si="45"/>
        <v>A</v>
      </c>
      <c r="AM100" s="69" t="str">
        <f t="shared" si="45"/>
        <v>B</v>
      </c>
      <c r="AN100" s="69" t="str">
        <f t="shared" si="45"/>
        <v>C</v>
      </c>
      <c r="AO100" s="69" t="str">
        <f t="shared" si="45"/>
        <v>D</v>
      </c>
      <c r="AP100" s="69" t="str">
        <f t="shared" si="45"/>
        <v>E</v>
      </c>
      <c r="AQ100" s="69" t="str">
        <f t="shared" si="45"/>
        <v/>
      </c>
      <c r="AR100" s="44" t="str">
        <f t="shared" si="45"/>
        <v/>
      </c>
      <c r="AS100" s="44" t="str">
        <f t="shared" si="45"/>
        <v/>
      </c>
      <c r="AT100" s="44" t="str">
        <f t="shared" si="45"/>
        <v/>
      </c>
      <c r="AU100" s="44" t="str">
        <f t="shared" si="45"/>
        <v/>
      </c>
      <c r="AV100" s="44" t="str">
        <f t="shared" si="45"/>
        <v/>
      </c>
      <c r="AW100" s="36" t="str">
        <f t="shared" si="45"/>
        <v/>
      </c>
      <c r="AX100" s="36"/>
      <c r="AY100" s="57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207"/>
      <c r="L101" s="6"/>
      <c r="M101" s="207"/>
      <c r="N101" s="6"/>
      <c r="O101" s="207"/>
      <c r="P101" s="6"/>
      <c r="Q101" s="207"/>
      <c r="R101" s="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57"/>
      <c r="AH101" s="57"/>
      <c r="AI101" s="36"/>
      <c r="AJ101" s="36"/>
      <c r="AK101" s="36"/>
      <c r="AL101" s="57"/>
      <c r="AM101" s="57"/>
      <c r="AN101" s="57"/>
      <c r="AO101" s="57"/>
      <c r="AP101" s="36"/>
      <c r="AQ101" s="36"/>
      <c r="AR101" s="36"/>
      <c r="AS101" s="36"/>
      <c r="AT101" s="36"/>
      <c r="AU101" s="36"/>
      <c r="AV101" s="36"/>
      <c r="AW101" s="36"/>
      <c r="AX101" s="36"/>
      <c r="AY101" s="57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</row>
    <row r="102" ht="15.75" customHeight="1">
      <c r="A102" s="36"/>
      <c r="B102" s="208"/>
      <c r="C102" s="208"/>
      <c r="D102" s="208"/>
      <c r="E102" s="208"/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  <c r="AA102" s="208"/>
      <c r="AB102" s="208"/>
      <c r="AC102" s="208"/>
      <c r="AD102" s="208"/>
      <c r="AE102" s="208"/>
      <c r="AF102" s="208"/>
      <c r="AG102" s="211"/>
      <c r="AH102" s="211"/>
      <c r="AI102" s="208"/>
      <c r="AJ102" s="208"/>
      <c r="AK102" s="208"/>
      <c r="AL102" s="211"/>
      <c r="AM102" s="211"/>
      <c r="AN102" s="211"/>
      <c r="AO102" s="211"/>
      <c r="AP102" s="208"/>
      <c r="AQ102" s="208"/>
      <c r="AR102" s="208"/>
      <c r="AS102" s="208"/>
      <c r="AT102" s="208"/>
      <c r="AU102" s="208"/>
      <c r="AV102" s="208"/>
      <c r="AW102" s="36"/>
      <c r="AX102" s="208"/>
      <c r="AY102" s="57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</row>
    <row r="103" ht="15.75" customHeight="1">
      <c r="A103" s="195"/>
      <c r="B103" s="44" t="s">
        <v>33</v>
      </c>
      <c r="C103" s="69">
        <f t="shared" ref="C103:AV103" si="46">IF(OR(C$97="a",C$96="a",C$95="a",C$99="a",C$100="a",C$98="a"),C$94)</f>
        <v>0.8032258065</v>
      </c>
      <c r="D103" s="69">
        <f t="shared" si="46"/>
        <v>0.6290322581</v>
      </c>
      <c r="E103" s="69">
        <f t="shared" si="46"/>
        <v>0.3290322581</v>
      </c>
      <c r="F103" s="69" t="b">
        <f t="shared" si="46"/>
        <v>0</v>
      </c>
      <c r="G103" s="69" t="b">
        <f t="shared" si="46"/>
        <v>0</v>
      </c>
      <c r="H103" s="69" t="b">
        <f t="shared" si="46"/>
        <v>0</v>
      </c>
      <c r="I103" s="69">
        <f t="shared" si="46"/>
        <v>0.8032258065</v>
      </c>
      <c r="J103" s="69" t="b">
        <f t="shared" si="46"/>
        <v>0</v>
      </c>
      <c r="K103" s="69">
        <f t="shared" si="46"/>
        <v>0.6096774194</v>
      </c>
      <c r="L103" s="69">
        <f t="shared" si="46"/>
        <v>0.135483871</v>
      </c>
      <c r="M103" s="69">
        <f t="shared" si="46"/>
        <v>0.07741935484</v>
      </c>
      <c r="N103" s="69">
        <f t="shared" si="46"/>
        <v>0.1451612903</v>
      </c>
      <c r="O103" s="69" t="b">
        <f t="shared" si="46"/>
        <v>0</v>
      </c>
      <c r="P103" s="69" t="b">
        <f t="shared" si="46"/>
        <v>0</v>
      </c>
      <c r="Q103" s="69" t="b">
        <f t="shared" si="46"/>
        <v>0</v>
      </c>
      <c r="R103" s="69" t="b">
        <f t="shared" si="46"/>
        <v>0</v>
      </c>
      <c r="S103" s="69">
        <f t="shared" si="46"/>
        <v>0.07741935484</v>
      </c>
      <c r="T103" s="44" t="b">
        <f t="shared" si="46"/>
        <v>0</v>
      </c>
      <c r="U103" s="44" t="b">
        <f t="shared" si="46"/>
        <v>0</v>
      </c>
      <c r="V103" s="44" t="b">
        <f t="shared" si="46"/>
        <v>0</v>
      </c>
      <c r="W103" s="44" t="b">
        <f t="shared" si="46"/>
        <v>0</v>
      </c>
      <c r="X103" s="44" t="b">
        <f t="shared" si="46"/>
        <v>0</v>
      </c>
      <c r="Y103" s="44" t="b">
        <f t="shared" si="46"/>
        <v>0</v>
      </c>
      <c r="Z103" s="44" t="b">
        <f t="shared" si="46"/>
        <v>0</v>
      </c>
      <c r="AA103" s="44" t="b">
        <f t="shared" si="46"/>
        <v>0</v>
      </c>
      <c r="AB103" s="44" t="b">
        <f t="shared" si="46"/>
        <v>0</v>
      </c>
      <c r="AC103" s="44" t="b">
        <f t="shared" si="46"/>
        <v>0</v>
      </c>
      <c r="AD103" s="44" t="b">
        <f t="shared" si="46"/>
        <v>0</v>
      </c>
      <c r="AE103" s="44" t="b">
        <f t="shared" si="46"/>
        <v>0</v>
      </c>
      <c r="AF103" s="44" t="b">
        <f t="shared" si="46"/>
        <v>0</v>
      </c>
      <c r="AG103" s="69" t="b">
        <f t="shared" si="46"/>
        <v>0</v>
      </c>
      <c r="AH103" s="69" t="b">
        <f t="shared" si="46"/>
        <v>0</v>
      </c>
      <c r="AI103" s="44" t="b">
        <f t="shared" si="46"/>
        <v>0</v>
      </c>
      <c r="AJ103" s="44" t="b">
        <f t="shared" si="46"/>
        <v>0</v>
      </c>
      <c r="AK103" s="44" t="b">
        <f t="shared" si="46"/>
        <v>0</v>
      </c>
      <c r="AL103" s="44">
        <f t="shared" si="46"/>
        <v>1.229032258</v>
      </c>
      <c r="AM103" s="44" t="b">
        <f t="shared" si="46"/>
        <v>0</v>
      </c>
      <c r="AN103" s="44" t="b">
        <f t="shared" si="46"/>
        <v>0</v>
      </c>
      <c r="AO103" s="44" t="b">
        <f t="shared" si="46"/>
        <v>0</v>
      </c>
      <c r="AP103" s="44" t="b">
        <f t="shared" si="46"/>
        <v>0</v>
      </c>
      <c r="AQ103" s="44" t="b">
        <f t="shared" si="46"/>
        <v>0</v>
      </c>
      <c r="AR103" s="44" t="b">
        <f t="shared" si="46"/>
        <v>0</v>
      </c>
      <c r="AS103" s="44" t="b">
        <f t="shared" si="46"/>
        <v>0</v>
      </c>
      <c r="AT103" s="44" t="b">
        <f t="shared" si="46"/>
        <v>0</v>
      </c>
      <c r="AU103" s="44" t="b">
        <f t="shared" si="46"/>
        <v>0</v>
      </c>
      <c r="AV103" s="44" t="b">
        <f t="shared" si="46"/>
        <v>0</v>
      </c>
      <c r="AW103" s="195" t="b">
        <f>IF(OR(AW$97="a",AW$96="a",AW$99="a",AW$100="a",AW$98="a"),AW$94)</f>
        <v>0</v>
      </c>
      <c r="AX103" s="221">
        <v>1.45</v>
      </c>
      <c r="AY103" s="57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</row>
    <row r="104" ht="15.75" customHeight="1">
      <c r="A104" s="195"/>
      <c r="B104" s="44" t="s">
        <v>62</v>
      </c>
      <c r="C104" s="44" t="b">
        <f t="shared" ref="C104:AV104" si="47">IF(OR(C$97="b",C$96="b",C$95="b",C$99="b",C$100="b",C$98="b"),C$94)</f>
        <v>0</v>
      </c>
      <c r="D104" s="44" t="b">
        <f t="shared" si="47"/>
        <v>0</v>
      </c>
      <c r="E104" s="44" t="b">
        <f t="shared" si="47"/>
        <v>0</v>
      </c>
      <c r="F104" s="69">
        <f t="shared" si="47"/>
        <v>0.8903225806</v>
      </c>
      <c r="G104" s="69">
        <f t="shared" si="47"/>
        <v>0.4548387097</v>
      </c>
      <c r="H104" s="69">
        <f t="shared" si="47"/>
        <v>0.2322580645</v>
      </c>
      <c r="I104" s="44" t="b">
        <f t="shared" si="47"/>
        <v>0</v>
      </c>
      <c r="J104" s="69">
        <f t="shared" si="47"/>
        <v>0.764516129</v>
      </c>
      <c r="K104" s="44" t="b">
        <f t="shared" si="47"/>
        <v>0</v>
      </c>
      <c r="L104" s="44" t="b">
        <f t="shared" si="47"/>
        <v>0</v>
      </c>
      <c r="M104" s="44" t="b">
        <f t="shared" si="47"/>
        <v>0</v>
      </c>
      <c r="N104" s="44" t="b">
        <f t="shared" si="47"/>
        <v>0</v>
      </c>
      <c r="O104" s="69">
        <f t="shared" si="47"/>
        <v>0.1258064516</v>
      </c>
      <c r="P104" s="69">
        <f t="shared" si="47"/>
        <v>0.1935483871</v>
      </c>
      <c r="Q104" s="69">
        <f t="shared" si="47"/>
        <v>0.6096774194</v>
      </c>
      <c r="R104" s="69">
        <f t="shared" si="47"/>
        <v>0.009677419355</v>
      </c>
      <c r="S104" s="44" t="b">
        <f t="shared" si="47"/>
        <v>0</v>
      </c>
      <c r="T104" s="44" t="b">
        <f t="shared" si="47"/>
        <v>0</v>
      </c>
      <c r="U104" s="44" t="b">
        <f t="shared" si="47"/>
        <v>0</v>
      </c>
      <c r="V104" s="44" t="b">
        <f t="shared" si="47"/>
        <v>0</v>
      </c>
      <c r="W104" s="44" t="b">
        <f t="shared" si="47"/>
        <v>0</v>
      </c>
      <c r="X104" s="44" t="b">
        <f t="shared" si="47"/>
        <v>0</v>
      </c>
      <c r="Y104" s="44" t="b">
        <f t="shared" si="47"/>
        <v>0</v>
      </c>
      <c r="Z104" s="44" t="b">
        <f t="shared" si="47"/>
        <v>0</v>
      </c>
      <c r="AA104" s="44" t="b">
        <f t="shared" si="47"/>
        <v>0</v>
      </c>
      <c r="AB104" s="44" t="b">
        <f t="shared" si="47"/>
        <v>0</v>
      </c>
      <c r="AC104" s="44" t="b">
        <f t="shared" si="47"/>
        <v>0</v>
      </c>
      <c r="AD104" s="44" t="b">
        <f t="shared" si="47"/>
        <v>0</v>
      </c>
      <c r="AE104" s="44" t="b">
        <f t="shared" si="47"/>
        <v>0</v>
      </c>
      <c r="AF104" s="44" t="b">
        <f t="shared" si="47"/>
        <v>0</v>
      </c>
      <c r="AG104" s="69" t="b">
        <f t="shared" si="47"/>
        <v>0</v>
      </c>
      <c r="AH104" s="69" t="b">
        <f t="shared" si="47"/>
        <v>0</v>
      </c>
      <c r="AI104" s="44" t="b">
        <f t="shared" si="47"/>
        <v>0</v>
      </c>
      <c r="AJ104" s="44" t="b">
        <f t="shared" si="47"/>
        <v>0</v>
      </c>
      <c r="AK104" s="44" t="b">
        <f t="shared" si="47"/>
        <v>0</v>
      </c>
      <c r="AL104" s="44" t="b">
        <f t="shared" si="47"/>
        <v>0</v>
      </c>
      <c r="AM104" s="44">
        <f t="shared" si="47"/>
        <v>1.180645161</v>
      </c>
      <c r="AN104" s="44" t="b">
        <f t="shared" si="47"/>
        <v>0</v>
      </c>
      <c r="AO104" s="44" t="b">
        <f t="shared" si="47"/>
        <v>0</v>
      </c>
      <c r="AP104" s="44" t="b">
        <f t="shared" si="47"/>
        <v>0</v>
      </c>
      <c r="AQ104" s="44" t="b">
        <f t="shared" si="47"/>
        <v>0</v>
      </c>
      <c r="AR104" s="44" t="b">
        <f t="shared" si="47"/>
        <v>0</v>
      </c>
      <c r="AS104" s="44" t="b">
        <f t="shared" si="47"/>
        <v>0</v>
      </c>
      <c r="AT104" s="44" t="b">
        <f t="shared" si="47"/>
        <v>0</v>
      </c>
      <c r="AU104" s="44" t="b">
        <f t="shared" si="47"/>
        <v>0</v>
      </c>
      <c r="AV104" s="44" t="b">
        <f t="shared" si="47"/>
        <v>0</v>
      </c>
      <c r="AW104" s="195" t="b">
        <f>IF(OR(AW$97="b",AW$96="b",AW$99="b",AW$100="b",AW$98="b"),AW$94)</f>
        <v>0</v>
      </c>
      <c r="AX104" s="221">
        <v>1.32</v>
      </c>
      <c r="AY104" s="57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</row>
    <row r="105" ht="15.75" customHeight="1">
      <c r="A105" s="195"/>
      <c r="B105" s="44" t="s">
        <v>83</v>
      </c>
      <c r="C105" s="44" t="b">
        <f t="shared" ref="C105:AV105" si="48">IF(OR(C$97="c",C$96="c",C$95="c",C$99="c",C$100="c",C$98="c"),C$94)</f>
        <v>0</v>
      </c>
      <c r="D105" s="44" t="b">
        <f t="shared" si="48"/>
        <v>0</v>
      </c>
      <c r="E105" s="44" t="b">
        <f t="shared" si="48"/>
        <v>0</v>
      </c>
      <c r="F105" s="44" t="b">
        <f t="shared" si="48"/>
        <v>0</v>
      </c>
      <c r="G105" s="44" t="b">
        <f t="shared" si="48"/>
        <v>0</v>
      </c>
      <c r="H105" s="44" t="b">
        <f t="shared" si="48"/>
        <v>0</v>
      </c>
      <c r="I105" s="44" t="b">
        <f t="shared" si="48"/>
        <v>0</v>
      </c>
      <c r="J105" s="44" t="b">
        <f t="shared" si="48"/>
        <v>0</v>
      </c>
      <c r="K105" s="44" t="b">
        <f t="shared" si="48"/>
        <v>0</v>
      </c>
      <c r="L105" s="44" t="b">
        <f t="shared" si="48"/>
        <v>0</v>
      </c>
      <c r="M105" s="44" t="b">
        <f t="shared" si="48"/>
        <v>0</v>
      </c>
      <c r="N105" s="44" t="b">
        <f t="shared" si="48"/>
        <v>0</v>
      </c>
      <c r="O105" s="44" t="b">
        <f t="shared" si="48"/>
        <v>0</v>
      </c>
      <c r="P105" s="44" t="b">
        <f t="shared" si="48"/>
        <v>0</v>
      </c>
      <c r="Q105" s="44" t="b">
        <f t="shared" si="48"/>
        <v>0</v>
      </c>
      <c r="R105" s="44" t="b">
        <f t="shared" si="48"/>
        <v>0</v>
      </c>
      <c r="S105" s="44" t="b">
        <f t="shared" si="48"/>
        <v>0</v>
      </c>
      <c r="T105" s="44" t="b">
        <f t="shared" si="48"/>
        <v>0</v>
      </c>
      <c r="U105" s="206">
        <f t="shared" si="48"/>
        <v>0.6</v>
      </c>
      <c r="V105" s="44">
        <f t="shared" si="48"/>
        <v>0.2709677419</v>
      </c>
      <c r="W105" s="44" t="b">
        <f t="shared" si="48"/>
        <v>0</v>
      </c>
      <c r="X105" s="44" t="b">
        <f t="shared" si="48"/>
        <v>0</v>
      </c>
      <c r="Y105" s="44" t="b">
        <f t="shared" si="48"/>
        <v>0</v>
      </c>
      <c r="Z105" s="44" t="b">
        <f t="shared" si="48"/>
        <v>0</v>
      </c>
      <c r="AA105" s="206">
        <f t="shared" si="48"/>
        <v>0.6387096774</v>
      </c>
      <c r="AB105" s="44" t="b">
        <f t="shared" si="48"/>
        <v>0</v>
      </c>
      <c r="AC105" s="44" t="b">
        <f t="shared" si="48"/>
        <v>0</v>
      </c>
      <c r="AD105" s="44">
        <f t="shared" si="48"/>
        <v>0.07741935484</v>
      </c>
      <c r="AE105" s="44">
        <f t="shared" si="48"/>
        <v>0.4741935484</v>
      </c>
      <c r="AF105" s="44" t="b">
        <f t="shared" si="48"/>
        <v>0</v>
      </c>
      <c r="AG105" s="69" t="b">
        <f t="shared" si="48"/>
        <v>0</v>
      </c>
      <c r="AH105" s="69" t="b">
        <f t="shared" si="48"/>
        <v>0</v>
      </c>
      <c r="AI105" s="44" t="b">
        <f t="shared" si="48"/>
        <v>0</v>
      </c>
      <c r="AJ105" s="44" t="b">
        <f t="shared" si="48"/>
        <v>0</v>
      </c>
      <c r="AK105" s="44" t="b">
        <f t="shared" si="48"/>
        <v>0</v>
      </c>
      <c r="AL105" s="44" t="b">
        <f t="shared" si="48"/>
        <v>0</v>
      </c>
      <c r="AM105" s="44" t="b">
        <f t="shared" si="48"/>
        <v>0</v>
      </c>
      <c r="AN105" s="44">
        <f t="shared" si="48"/>
        <v>1.074193548</v>
      </c>
      <c r="AO105" s="44" t="b">
        <f t="shared" si="48"/>
        <v>0</v>
      </c>
      <c r="AP105" s="44" t="b">
        <f t="shared" si="48"/>
        <v>0</v>
      </c>
      <c r="AQ105" s="44" t="b">
        <f t="shared" si="48"/>
        <v>0</v>
      </c>
      <c r="AR105" s="44" t="b">
        <f t="shared" si="48"/>
        <v>0</v>
      </c>
      <c r="AS105" s="44" t="b">
        <f t="shared" si="48"/>
        <v>0</v>
      </c>
      <c r="AT105" s="44" t="b">
        <f t="shared" si="48"/>
        <v>0</v>
      </c>
      <c r="AU105" s="44" t="b">
        <f t="shared" si="48"/>
        <v>0</v>
      </c>
      <c r="AV105" s="44" t="b">
        <f t="shared" si="48"/>
        <v>0</v>
      </c>
      <c r="AW105" s="195" t="b">
        <f>IF(OR(AW$97="c",AW$96="c",AW$99="c",AW$100="c",AW$98="c"),AW$94)</f>
        <v>0</v>
      </c>
      <c r="AX105" s="221">
        <v>1.24</v>
      </c>
      <c r="AY105" s="57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</row>
    <row r="106" ht="1.5" customHeight="1">
      <c r="A106" s="195"/>
      <c r="B106" s="44" t="s">
        <v>93</v>
      </c>
      <c r="C106" s="44" t="b">
        <f t="shared" ref="C106:AV106" si="49">IF(OR(C$97="d",C$96="d",,C$95="d",C$99="d",C$100="d",C$98="d"),C$94)</f>
        <v>0</v>
      </c>
      <c r="D106" s="44" t="b">
        <f t="shared" si="49"/>
        <v>0</v>
      </c>
      <c r="E106" s="44" t="b">
        <f t="shared" si="49"/>
        <v>0</v>
      </c>
      <c r="F106" s="44" t="b">
        <f t="shared" si="49"/>
        <v>0</v>
      </c>
      <c r="G106" s="44" t="b">
        <f t="shared" si="49"/>
        <v>0</v>
      </c>
      <c r="H106" s="44" t="b">
        <f t="shared" si="49"/>
        <v>0</v>
      </c>
      <c r="I106" s="44" t="b">
        <f t="shared" si="49"/>
        <v>0</v>
      </c>
      <c r="J106" s="44" t="b">
        <f t="shared" si="49"/>
        <v>0</v>
      </c>
      <c r="K106" s="44" t="b">
        <f t="shared" si="49"/>
        <v>0</v>
      </c>
      <c r="L106" s="44" t="b">
        <f t="shared" si="49"/>
        <v>0</v>
      </c>
      <c r="M106" s="44" t="b">
        <f t="shared" si="49"/>
        <v>0</v>
      </c>
      <c r="N106" s="44" t="b">
        <f t="shared" si="49"/>
        <v>0</v>
      </c>
      <c r="O106" s="44" t="b">
        <f t="shared" si="49"/>
        <v>0</v>
      </c>
      <c r="P106" s="44" t="b">
        <f t="shared" si="49"/>
        <v>0</v>
      </c>
      <c r="Q106" s="44" t="b">
        <f t="shared" si="49"/>
        <v>0</v>
      </c>
      <c r="R106" s="44" t="b">
        <f t="shared" si="49"/>
        <v>0</v>
      </c>
      <c r="S106" s="44" t="b">
        <f t="shared" si="49"/>
        <v>0</v>
      </c>
      <c r="T106" s="44" t="b">
        <f t="shared" si="49"/>
        <v>0</v>
      </c>
      <c r="U106" s="44" t="b">
        <f t="shared" si="49"/>
        <v>0</v>
      </c>
      <c r="V106" s="44" t="b">
        <f t="shared" si="49"/>
        <v>0</v>
      </c>
      <c r="W106" s="206">
        <f t="shared" si="49"/>
        <v>0.2806451613</v>
      </c>
      <c r="X106" s="44">
        <f t="shared" si="49"/>
        <v>0.2129032258</v>
      </c>
      <c r="Y106" s="44" t="b">
        <f t="shared" si="49"/>
        <v>0</v>
      </c>
      <c r="Z106" s="44" t="b">
        <f t="shared" si="49"/>
        <v>0</v>
      </c>
      <c r="AA106" s="44" t="b">
        <f t="shared" si="49"/>
        <v>0</v>
      </c>
      <c r="AB106" s="44">
        <f t="shared" si="49"/>
        <v>0.3483870968</v>
      </c>
      <c r="AC106" s="44" t="b">
        <f t="shared" si="49"/>
        <v>0</v>
      </c>
      <c r="AD106" s="44" t="b">
        <f t="shared" si="49"/>
        <v>0</v>
      </c>
      <c r="AE106" s="44" t="b">
        <f t="shared" si="49"/>
        <v>0</v>
      </c>
      <c r="AF106" s="44">
        <f t="shared" si="49"/>
        <v>0.7548387097</v>
      </c>
      <c r="AG106" s="69">
        <f t="shared" si="49"/>
        <v>0.01935483871</v>
      </c>
      <c r="AH106" s="69" t="b">
        <f t="shared" si="49"/>
        <v>0</v>
      </c>
      <c r="AI106" s="44" t="b">
        <f t="shared" si="49"/>
        <v>0</v>
      </c>
      <c r="AJ106" s="44" t="b">
        <f t="shared" si="49"/>
        <v>0</v>
      </c>
      <c r="AK106" s="44" t="b">
        <f t="shared" si="49"/>
        <v>0</v>
      </c>
      <c r="AL106" s="44" t="b">
        <f t="shared" si="49"/>
        <v>0</v>
      </c>
      <c r="AM106" s="44" t="b">
        <f t="shared" si="49"/>
        <v>0</v>
      </c>
      <c r="AN106" s="44" t="b">
        <f t="shared" si="49"/>
        <v>0</v>
      </c>
      <c r="AO106" s="44">
        <f t="shared" si="49"/>
        <v>1.006451613</v>
      </c>
      <c r="AP106" s="44" t="b">
        <f t="shared" si="49"/>
        <v>0</v>
      </c>
      <c r="AQ106" s="44" t="b">
        <f t="shared" si="49"/>
        <v>0</v>
      </c>
      <c r="AR106" s="44" t="b">
        <f t="shared" si="49"/>
        <v>0</v>
      </c>
      <c r="AS106" s="44" t="b">
        <f t="shared" si="49"/>
        <v>0</v>
      </c>
      <c r="AT106" s="44" t="b">
        <f t="shared" si="49"/>
        <v>0</v>
      </c>
      <c r="AU106" s="44" t="b">
        <f t="shared" si="49"/>
        <v>0</v>
      </c>
      <c r="AV106" s="44" t="b">
        <f t="shared" si="49"/>
        <v>0</v>
      </c>
      <c r="AW106" s="195" t="b">
        <f>IF(OR(AW$97="d",AW$96="d",AW$99="d",AW$100="d",AW$98="d"),AW$94)</f>
        <v>0</v>
      </c>
      <c r="AX106" s="221">
        <v>1.28</v>
      </c>
      <c r="AY106" s="57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</row>
    <row r="107" ht="15.75" customHeight="1">
      <c r="A107" s="195"/>
      <c r="B107" s="44" t="s">
        <v>101</v>
      </c>
      <c r="C107" s="69" t="b">
        <f t="shared" ref="C107:AV107" si="50">IF(OR(C$97="e",C$96="e",,C$95="e",C$99="e",C$100="e",C$98="e"),C$94)</f>
        <v>0</v>
      </c>
      <c r="D107" s="69" t="b">
        <f t="shared" si="50"/>
        <v>0</v>
      </c>
      <c r="E107" s="69" t="b">
        <f t="shared" si="50"/>
        <v>0</v>
      </c>
      <c r="F107" s="44" t="b">
        <f t="shared" si="50"/>
        <v>0</v>
      </c>
      <c r="G107" s="44" t="b">
        <f t="shared" si="50"/>
        <v>0</v>
      </c>
      <c r="H107" s="44" t="b">
        <f t="shared" si="50"/>
        <v>0</v>
      </c>
      <c r="I107" s="44" t="b">
        <f t="shared" si="50"/>
        <v>0</v>
      </c>
      <c r="J107" s="44" t="b">
        <f t="shared" si="50"/>
        <v>0</v>
      </c>
      <c r="K107" s="44" t="b">
        <f t="shared" si="50"/>
        <v>0</v>
      </c>
      <c r="L107" s="44" t="b">
        <f t="shared" si="50"/>
        <v>0</v>
      </c>
      <c r="M107" s="44" t="b">
        <f t="shared" si="50"/>
        <v>0</v>
      </c>
      <c r="N107" s="44" t="b">
        <f t="shared" si="50"/>
        <v>0</v>
      </c>
      <c r="O107" s="44" t="b">
        <f t="shared" si="50"/>
        <v>0</v>
      </c>
      <c r="P107" s="44" t="b">
        <f t="shared" si="50"/>
        <v>0</v>
      </c>
      <c r="Q107" s="44" t="b">
        <f t="shared" si="50"/>
        <v>0</v>
      </c>
      <c r="R107" s="44" t="b">
        <f t="shared" si="50"/>
        <v>0</v>
      </c>
      <c r="S107" s="44" t="b">
        <f t="shared" si="50"/>
        <v>0</v>
      </c>
      <c r="T107" s="44" t="b">
        <f t="shared" si="50"/>
        <v>0</v>
      </c>
      <c r="U107" s="69" t="b">
        <f t="shared" si="50"/>
        <v>0</v>
      </c>
      <c r="V107" s="69" t="b">
        <f t="shared" si="50"/>
        <v>0</v>
      </c>
      <c r="W107" s="69" t="b">
        <f t="shared" si="50"/>
        <v>0</v>
      </c>
      <c r="X107" s="69" t="b">
        <f t="shared" si="50"/>
        <v>0</v>
      </c>
      <c r="Y107" s="44">
        <f t="shared" si="50"/>
        <v>0.2419354839</v>
      </c>
      <c r="Z107" s="206">
        <f t="shared" si="50"/>
        <v>0.3290322581</v>
      </c>
      <c r="AA107" s="44" t="b">
        <f t="shared" si="50"/>
        <v>0</v>
      </c>
      <c r="AB107" s="44" t="b">
        <f t="shared" si="50"/>
        <v>0</v>
      </c>
      <c r="AC107" s="44">
        <f t="shared" si="50"/>
        <v>0.5516129032</v>
      </c>
      <c r="AD107" s="44" t="b">
        <f t="shared" si="50"/>
        <v>0</v>
      </c>
      <c r="AE107" s="44" t="b">
        <f t="shared" si="50"/>
        <v>0</v>
      </c>
      <c r="AF107" s="44" t="b">
        <f t="shared" si="50"/>
        <v>0</v>
      </c>
      <c r="AG107" s="44" t="b">
        <f t="shared" si="50"/>
        <v>0</v>
      </c>
      <c r="AH107" s="69">
        <f t="shared" si="50"/>
        <v>0.7548387097</v>
      </c>
      <c r="AI107" s="44">
        <f t="shared" si="50"/>
        <v>0.1161290323</v>
      </c>
      <c r="AJ107" s="44" t="b">
        <f t="shared" si="50"/>
        <v>0</v>
      </c>
      <c r="AK107" s="44" t="b">
        <f t="shared" si="50"/>
        <v>0</v>
      </c>
      <c r="AL107" s="44" t="b">
        <f t="shared" si="50"/>
        <v>0</v>
      </c>
      <c r="AM107" s="44" t="b">
        <f t="shared" si="50"/>
        <v>0</v>
      </c>
      <c r="AN107" s="44" t="b">
        <f t="shared" si="50"/>
        <v>0</v>
      </c>
      <c r="AO107" s="44" t="b">
        <f t="shared" si="50"/>
        <v>0</v>
      </c>
      <c r="AP107" s="44">
        <f t="shared" si="50"/>
        <v>1.209677419</v>
      </c>
      <c r="AQ107" s="44" t="b">
        <f t="shared" si="50"/>
        <v>0</v>
      </c>
      <c r="AR107" s="44" t="b">
        <f t="shared" si="50"/>
        <v>0</v>
      </c>
      <c r="AS107" s="44" t="b">
        <f t="shared" si="50"/>
        <v>0</v>
      </c>
      <c r="AT107" s="44" t="b">
        <f t="shared" si="50"/>
        <v>0</v>
      </c>
      <c r="AU107" s="44" t="b">
        <f t="shared" si="50"/>
        <v>0</v>
      </c>
      <c r="AV107" s="44" t="b">
        <f t="shared" si="50"/>
        <v>0</v>
      </c>
      <c r="AW107" s="195" t="b">
        <f>IF(OR(AW$97="e",AW$96="e",AW$99="e",AW$100="e",AW$98="e"),AW$94)</f>
        <v>0</v>
      </c>
      <c r="AX107" s="221">
        <v>1.32</v>
      </c>
      <c r="AY107" s="57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</row>
    <row r="108" ht="15.75" customHeight="1">
      <c r="A108" s="195"/>
      <c r="B108" s="44" t="s">
        <v>237</v>
      </c>
      <c r="C108" s="44" t="b">
        <f t="shared" ref="C108:AV108" si="51">IF(OR(C$97="f",C$96="f",C$96="f",C$99="f",C$100="f",C$98="f"),C$94)</f>
        <v>0</v>
      </c>
      <c r="D108" s="44" t="b">
        <f t="shared" si="51"/>
        <v>0</v>
      </c>
      <c r="E108" s="44" t="b">
        <f t="shared" si="51"/>
        <v>0</v>
      </c>
      <c r="F108" s="44" t="b">
        <f t="shared" si="51"/>
        <v>0</v>
      </c>
      <c r="G108" s="44" t="b">
        <f t="shared" si="51"/>
        <v>0</v>
      </c>
      <c r="H108" s="44" t="b">
        <f t="shared" si="51"/>
        <v>0</v>
      </c>
      <c r="I108" s="69" t="b">
        <f t="shared" si="51"/>
        <v>0</v>
      </c>
      <c r="J108" s="44" t="b">
        <f t="shared" si="51"/>
        <v>0</v>
      </c>
      <c r="K108" s="69" t="b">
        <f t="shared" si="51"/>
        <v>0</v>
      </c>
      <c r="L108" s="69" t="b">
        <f t="shared" si="51"/>
        <v>0</v>
      </c>
      <c r="M108" s="69" t="b">
        <f t="shared" si="51"/>
        <v>0</v>
      </c>
      <c r="N108" s="69" t="b">
        <f t="shared" si="51"/>
        <v>0</v>
      </c>
      <c r="O108" s="44" t="b">
        <f t="shared" si="51"/>
        <v>0</v>
      </c>
      <c r="P108" s="44" t="b">
        <f t="shared" si="51"/>
        <v>0</v>
      </c>
      <c r="Q108" s="44" t="b">
        <f t="shared" si="51"/>
        <v>0</v>
      </c>
      <c r="R108" s="44" t="b">
        <f t="shared" si="51"/>
        <v>0</v>
      </c>
      <c r="S108" s="44" t="b">
        <f t="shared" si="51"/>
        <v>0</v>
      </c>
      <c r="T108" s="44" t="b">
        <f t="shared" si="51"/>
        <v>0</v>
      </c>
      <c r="U108" s="69" t="b">
        <f t="shared" si="51"/>
        <v>0</v>
      </c>
      <c r="V108" s="69" t="b">
        <f t="shared" si="51"/>
        <v>0</v>
      </c>
      <c r="W108" s="69" t="b">
        <f t="shared" si="51"/>
        <v>0</v>
      </c>
      <c r="X108" s="69" t="b">
        <f t="shared" si="51"/>
        <v>0</v>
      </c>
      <c r="Y108" s="44" t="b">
        <f t="shared" si="51"/>
        <v>0</v>
      </c>
      <c r="Z108" s="44" t="b">
        <f t="shared" si="51"/>
        <v>0</v>
      </c>
      <c r="AA108" s="44" t="b">
        <f t="shared" si="51"/>
        <v>0</v>
      </c>
      <c r="AB108" s="44" t="b">
        <f t="shared" si="51"/>
        <v>0</v>
      </c>
      <c r="AC108" s="44" t="b">
        <f t="shared" si="51"/>
        <v>0</v>
      </c>
      <c r="AD108" s="44" t="b">
        <f t="shared" si="51"/>
        <v>0</v>
      </c>
      <c r="AE108" s="44" t="b">
        <f t="shared" si="51"/>
        <v>0</v>
      </c>
      <c r="AF108" s="44" t="b">
        <f t="shared" si="51"/>
        <v>0</v>
      </c>
      <c r="AG108" s="44" t="b">
        <f t="shared" si="51"/>
        <v>0</v>
      </c>
      <c r="AH108" s="69" t="b">
        <f t="shared" si="51"/>
        <v>0</v>
      </c>
      <c r="AI108" s="44" t="b">
        <f t="shared" si="51"/>
        <v>0</v>
      </c>
      <c r="AJ108" s="44" t="b">
        <f t="shared" si="51"/>
        <v>0</v>
      </c>
      <c r="AK108" s="44" t="b">
        <f t="shared" si="51"/>
        <v>0</v>
      </c>
      <c r="AL108" s="44" t="b">
        <f t="shared" si="51"/>
        <v>0</v>
      </c>
      <c r="AM108" s="44" t="b">
        <f t="shared" si="51"/>
        <v>0</v>
      </c>
      <c r="AN108" s="44" t="b">
        <f t="shared" si="51"/>
        <v>0</v>
      </c>
      <c r="AO108" s="44" t="b">
        <f t="shared" si="51"/>
        <v>0</v>
      </c>
      <c r="AP108" s="44" t="b">
        <f t="shared" si="51"/>
        <v>0</v>
      </c>
      <c r="AQ108" s="44" t="b">
        <f t="shared" si="51"/>
        <v>0</v>
      </c>
      <c r="AR108" s="44" t="b">
        <f t="shared" si="51"/>
        <v>0</v>
      </c>
      <c r="AS108" s="44" t="b">
        <f t="shared" si="51"/>
        <v>0</v>
      </c>
      <c r="AT108" s="44" t="b">
        <f t="shared" si="51"/>
        <v>0</v>
      </c>
      <c r="AU108" s="44" t="b">
        <f t="shared" si="51"/>
        <v>0</v>
      </c>
      <c r="AV108" s="44" t="b">
        <f t="shared" si="51"/>
        <v>0</v>
      </c>
      <c r="AW108" s="195" t="b">
        <f>IF(OR(AW$97="f",AW$96="f",AW$99="f",AW$100="f",AW$98="f"),AW$94)</f>
        <v>0</v>
      </c>
      <c r="AX108" s="241" t="str">
        <f>SUM(C108:AW108)/COUNT(C108:AW108)</f>
        <v>#DIV/0!</v>
      </c>
      <c r="AY108" s="57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</row>
    <row r="109" ht="18.0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57"/>
      <c r="V109" s="57"/>
      <c r="W109" s="57"/>
      <c r="X109" s="57"/>
      <c r="Y109" s="36"/>
      <c r="Z109" s="36"/>
      <c r="AA109" s="36"/>
      <c r="AB109" s="36"/>
      <c r="AC109" s="36"/>
      <c r="AD109" s="36"/>
      <c r="AE109" s="36"/>
      <c r="AF109" s="36"/>
      <c r="AG109" s="36"/>
      <c r="AH109" s="57"/>
      <c r="AI109" s="36"/>
      <c r="AJ109" s="36"/>
      <c r="AK109" s="36"/>
      <c r="AL109" s="57"/>
      <c r="AM109" s="57"/>
      <c r="AN109" s="57"/>
      <c r="AO109" s="57"/>
      <c r="AP109" s="36"/>
      <c r="AQ109" s="36"/>
      <c r="AR109" s="36"/>
      <c r="AS109" s="36"/>
      <c r="AT109" s="36"/>
      <c r="AU109" s="36"/>
      <c r="AV109" s="36"/>
      <c r="AW109" s="36"/>
      <c r="AX109" s="36"/>
      <c r="AY109" s="57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</row>
    <row r="110" ht="27.0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57"/>
      <c r="V110" s="57"/>
      <c r="W110" s="57"/>
      <c r="X110" s="57"/>
      <c r="Y110" s="36"/>
      <c r="Z110" s="36"/>
      <c r="AA110" s="36"/>
      <c r="AB110" s="36"/>
      <c r="AC110" s="36"/>
      <c r="AD110" s="36"/>
      <c r="AE110" s="36"/>
      <c r="AF110" s="36"/>
      <c r="AG110" s="36"/>
      <c r="AH110" s="57"/>
      <c r="AI110" s="36"/>
      <c r="AJ110" s="36"/>
      <c r="AK110" s="36"/>
      <c r="AL110" s="57"/>
      <c r="AM110" s="57"/>
      <c r="AN110" s="57"/>
      <c r="AO110" s="57"/>
      <c r="AP110" s="36"/>
      <c r="AQ110" s="36"/>
      <c r="AR110" s="36"/>
      <c r="AS110" s="36"/>
      <c r="AT110" s="36"/>
      <c r="AU110" s="36"/>
      <c r="AV110" s="36"/>
      <c r="AW110" s="36"/>
      <c r="AX110" s="36"/>
      <c r="AY110" s="57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57"/>
      <c r="V111" s="57"/>
      <c r="W111" s="57"/>
      <c r="X111" s="57"/>
      <c r="Y111" s="36"/>
      <c r="Z111" s="36"/>
      <c r="AA111" s="36"/>
      <c r="AB111" s="36"/>
      <c r="AC111" s="36"/>
      <c r="AD111" s="36"/>
      <c r="AE111" s="36"/>
      <c r="AF111" s="36"/>
      <c r="AG111" s="36"/>
      <c r="AH111" s="57"/>
      <c r="AI111" s="36"/>
      <c r="AJ111" s="36"/>
      <c r="AK111" s="36"/>
      <c r="AL111" s="57"/>
      <c r="AM111" s="57"/>
      <c r="AN111" s="57"/>
      <c r="AO111" s="57"/>
      <c r="AP111" s="36"/>
      <c r="AQ111" s="36"/>
      <c r="AR111" s="36"/>
      <c r="AS111" s="36"/>
      <c r="AT111" s="36"/>
      <c r="AU111" s="36"/>
      <c r="AV111" s="36"/>
      <c r="AW111" s="36"/>
      <c r="AX111" s="36"/>
      <c r="AY111" s="57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</row>
    <row r="112" ht="45.0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57"/>
      <c r="V112" s="57"/>
      <c r="W112" s="57"/>
      <c r="X112" s="57"/>
      <c r="Y112" s="36"/>
      <c r="Z112" s="36"/>
      <c r="AA112" s="36"/>
      <c r="AB112" s="36"/>
      <c r="AC112" s="36"/>
      <c r="AD112" s="36"/>
      <c r="AE112" s="36"/>
      <c r="AF112" s="36"/>
      <c r="AG112" s="36"/>
      <c r="AH112" s="57"/>
      <c r="AI112" s="36"/>
      <c r="AJ112" s="36"/>
      <c r="AK112" s="36"/>
      <c r="AL112" s="57"/>
      <c r="AM112" s="57"/>
      <c r="AN112" s="57"/>
      <c r="AO112" s="57"/>
      <c r="AP112" s="36"/>
      <c r="AQ112" s="36"/>
      <c r="AR112" s="36"/>
      <c r="AS112" s="36"/>
      <c r="AT112" s="36"/>
      <c r="AU112" s="36"/>
      <c r="AV112" s="36"/>
      <c r="AW112" s="36"/>
      <c r="AX112" s="36"/>
      <c r="AY112" s="57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</row>
    <row r="113" ht="21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57"/>
      <c r="V113" s="57"/>
      <c r="W113" s="57"/>
      <c r="X113" s="57"/>
      <c r="Y113" s="36"/>
      <c r="Z113" s="36"/>
      <c r="AA113" s="36"/>
      <c r="AB113" s="36"/>
      <c r="AC113" s="36"/>
      <c r="AD113" s="36"/>
      <c r="AE113" s="36"/>
      <c r="AF113" s="36"/>
      <c r="AG113" s="36"/>
      <c r="AH113" s="57"/>
      <c r="AI113" s="36"/>
      <c r="AJ113" s="36"/>
      <c r="AK113" s="36"/>
      <c r="AL113" s="57"/>
      <c r="AM113" s="57"/>
      <c r="AN113" s="57"/>
      <c r="AO113" s="57"/>
      <c r="AP113" s="36"/>
      <c r="AQ113" s="36"/>
      <c r="AR113" s="36"/>
      <c r="AS113" s="36"/>
      <c r="AT113" s="36"/>
      <c r="AU113" s="36"/>
      <c r="AV113" s="36"/>
      <c r="AW113" s="36"/>
      <c r="AX113" s="36"/>
      <c r="AY113" s="57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33"/>
      <c r="V114" s="33"/>
      <c r="W114" s="33"/>
      <c r="X114" s="33"/>
      <c r="Y114" s="13"/>
      <c r="Z114" s="13"/>
      <c r="AA114" s="13"/>
      <c r="AB114" s="13"/>
      <c r="AC114" s="13"/>
      <c r="AD114" s="13"/>
      <c r="AE114" s="13"/>
      <c r="AF114" s="13"/>
      <c r="AG114" s="13"/>
      <c r="AH114" s="33"/>
      <c r="AI114" s="13"/>
      <c r="AJ114" s="13"/>
      <c r="AK114" s="13"/>
      <c r="AL114" s="33"/>
      <c r="AM114" s="33"/>
      <c r="AN114" s="33"/>
      <c r="AO114" s="33"/>
      <c r="AP114" s="13"/>
      <c r="AQ114" s="13"/>
      <c r="AR114" s="13"/>
      <c r="AS114" s="13"/>
      <c r="AT114" s="13"/>
      <c r="AU114" s="13"/>
      <c r="AV114" s="13"/>
      <c r="AW114" s="13"/>
      <c r="AX114" s="13"/>
      <c r="AY114" s="3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33"/>
      <c r="V115" s="33"/>
      <c r="W115" s="33"/>
      <c r="X115" s="33"/>
      <c r="Y115" s="13"/>
      <c r="Z115" s="13"/>
      <c r="AA115" s="13"/>
      <c r="AB115" s="13"/>
      <c r="AC115" s="13"/>
      <c r="AD115" s="13"/>
      <c r="AE115" s="13"/>
      <c r="AF115" s="13"/>
      <c r="AG115" s="13"/>
      <c r="AH115" s="33"/>
      <c r="AI115" s="13"/>
      <c r="AJ115" s="13"/>
      <c r="AK115" s="13"/>
      <c r="AL115" s="33"/>
      <c r="AM115" s="33"/>
      <c r="AN115" s="33"/>
      <c r="AO115" s="33"/>
      <c r="AP115" s="13"/>
      <c r="AQ115" s="13"/>
      <c r="AR115" s="13"/>
      <c r="AS115" s="13"/>
      <c r="AT115" s="13"/>
      <c r="AU115" s="13"/>
      <c r="AV115" s="13"/>
      <c r="AW115" s="13"/>
      <c r="AX115" s="13"/>
      <c r="AY115" s="3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</row>
    <row r="116" ht="15.75" customHeight="1">
      <c r="A116" s="13"/>
      <c r="B116" s="13"/>
      <c r="C116" s="13"/>
      <c r="D116" s="33"/>
      <c r="E116" s="33"/>
      <c r="F116" s="33"/>
      <c r="G116" s="33"/>
      <c r="H116" s="33"/>
      <c r="I116" s="33"/>
      <c r="J116" s="3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33"/>
      <c r="V116" s="33"/>
      <c r="W116" s="33"/>
      <c r="X116" s="33"/>
      <c r="Y116" s="13"/>
      <c r="Z116" s="13"/>
      <c r="AA116" s="13"/>
      <c r="AB116" s="13"/>
      <c r="AC116" s="13"/>
      <c r="AD116" s="13"/>
      <c r="AE116" s="13"/>
      <c r="AF116" s="13"/>
      <c r="AG116" s="13"/>
      <c r="AH116" s="33"/>
      <c r="AI116" s="13"/>
      <c r="AJ116" s="13"/>
      <c r="AK116" s="13"/>
      <c r="AL116" s="33"/>
      <c r="AM116" s="33"/>
      <c r="AN116" s="33"/>
      <c r="AO116" s="33"/>
      <c r="AP116" s="13"/>
      <c r="AQ116" s="13"/>
      <c r="AR116" s="13"/>
      <c r="AS116" s="13"/>
      <c r="AT116" s="13"/>
      <c r="AU116" s="13"/>
      <c r="AV116" s="13"/>
      <c r="AW116" s="13"/>
      <c r="AX116" s="13"/>
      <c r="AY116" s="3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33"/>
      <c r="V117" s="33"/>
      <c r="W117" s="33"/>
      <c r="X117" s="33"/>
      <c r="Y117" s="13"/>
      <c r="Z117" s="13"/>
      <c r="AA117" s="13"/>
      <c r="AB117" s="13"/>
      <c r="AC117" s="13"/>
      <c r="AD117" s="13"/>
      <c r="AE117" s="13"/>
      <c r="AF117" s="13"/>
      <c r="AG117" s="13"/>
      <c r="AH117" s="33"/>
      <c r="AI117" s="13"/>
      <c r="AJ117" s="13"/>
      <c r="AK117" s="13"/>
      <c r="AL117" s="33"/>
      <c r="AM117" s="33"/>
      <c r="AN117" s="33"/>
      <c r="AO117" s="33"/>
      <c r="AP117" s="13"/>
      <c r="AQ117" s="13"/>
      <c r="AR117" s="13"/>
      <c r="AS117" s="13"/>
      <c r="AT117" s="13"/>
      <c r="AU117" s="13"/>
      <c r="AV117" s="13"/>
      <c r="AW117" s="13"/>
      <c r="AX117" s="13"/>
      <c r="AY117" s="3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</row>
    <row r="118">
      <c r="A118" s="13"/>
      <c r="B118" s="13"/>
      <c r="C118" s="1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33"/>
      <c r="AM118" s="33"/>
      <c r="AN118" s="33"/>
      <c r="AO118" s="33"/>
      <c r="AP118" s="13"/>
      <c r="AQ118" s="13"/>
      <c r="AR118" s="13"/>
      <c r="AS118" s="13"/>
      <c r="AT118" s="13"/>
      <c r="AU118" s="13"/>
      <c r="AV118" s="13"/>
      <c r="AW118" s="13"/>
      <c r="AX118" s="13"/>
      <c r="AY118" s="3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33"/>
      <c r="AM119" s="33"/>
      <c r="AN119" s="33"/>
      <c r="AO119" s="33"/>
      <c r="AP119" s="13"/>
      <c r="AQ119" s="13"/>
      <c r="AR119" s="13"/>
      <c r="AS119" s="13"/>
      <c r="AT119" s="13"/>
      <c r="AU119" s="13"/>
      <c r="AV119" s="13"/>
      <c r="AW119" s="13"/>
      <c r="AX119" s="13"/>
      <c r="AY119" s="3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</row>
  </sheetData>
  <mergeCells count="44">
    <mergeCell ref="T84:T94"/>
    <mergeCell ref="T11:T16"/>
    <mergeCell ref="E6:I6"/>
    <mergeCell ref="E4:I4"/>
    <mergeCell ref="E5:I5"/>
    <mergeCell ref="O101:P101"/>
    <mergeCell ref="Q101:R101"/>
    <mergeCell ref="A86:B86"/>
    <mergeCell ref="C10:T10"/>
    <mergeCell ref="E3:I3"/>
    <mergeCell ref="E2:I2"/>
    <mergeCell ref="W6:AA6"/>
    <mergeCell ref="W5:AA5"/>
    <mergeCell ref="W4:AA4"/>
    <mergeCell ref="E7:I7"/>
    <mergeCell ref="W2:AA2"/>
    <mergeCell ref="E8:I8"/>
    <mergeCell ref="W7:AA7"/>
    <mergeCell ref="AX9:AX14"/>
    <mergeCell ref="AX15:AX18"/>
    <mergeCell ref="AW84:AY86"/>
    <mergeCell ref="AK84:AK86"/>
    <mergeCell ref="AL10:AV10"/>
    <mergeCell ref="AK11:AK16"/>
    <mergeCell ref="AX7:AY7"/>
    <mergeCell ref="AY15:AY18"/>
    <mergeCell ref="A85:B85"/>
    <mergeCell ref="A84:B84"/>
    <mergeCell ref="M101:N101"/>
    <mergeCell ref="K101:L101"/>
    <mergeCell ref="A17:B17"/>
    <mergeCell ref="A10:B16"/>
    <mergeCell ref="W1:AB1"/>
    <mergeCell ref="W3:AA3"/>
    <mergeCell ref="E1:J1"/>
    <mergeCell ref="P1:S1"/>
    <mergeCell ref="AL1:AP1"/>
    <mergeCell ref="A1:C1"/>
    <mergeCell ref="AN2:AP2"/>
    <mergeCell ref="AN3:AP3"/>
    <mergeCell ref="AL2:AM2"/>
    <mergeCell ref="AL3:AM3"/>
    <mergeCell ref="W8:AA8"/>
    <mergeCell ref="U10:AK10"/>
  </mergeCells>
  <dataValidations>
    <dataValidation type="custom" allowBlank="1" showErrorMessage="1" sqref="K1 M1 AF1:AL3 AN2:AN3 AQ1:BI3 A2:B6 AF4:BI6 A7 K2:M7 AF7 AI7:AX7 AZ7:BI7 D1:D8 J8:M8 T1:T8 AF8:BI8 A9:I9 L9:S9 A86 C86:J86 U86:AJ86 AL86:AV86 AZ86:BI86 U87:AG91 AI87:BI91 A87:J92 L86:S92 U92:BI92">
      <formula1>"h"</formula1>
    </dataValidation>
    <dataValidation type="custom" allowBlank="1" showErrorMessage="1" sqref="A94:B99 A100:J100 A101:A110">
      <formula1>"CYFYTTY"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7.57"/>
    <col customWidth="1" min="3" max="3" width="7.0"/>
    <col customWidth="1" min="4" max="4" width="6.29"/>
    <col customWidth="1" min="5" max="5" width="6.14"/>
    <col customWidth="1" min="6" max="6" width="7.29"/>
    <col customWidth="1" min="7" max="7" width="5.86"/>
    <col customWidth="1" min="8" max="8" width="6.71"/>
    <col customWidth="1" min="9" max="9" width="5.43"/>
    <col customWidth="1" min="10" max="10" width="6.43"/>
    <col customWidth="1" min="11" max="16" width="14.43"/>
  </cols>
  <sheetData>
    <row r="3">
      <c r="A3" s="9" t="s">
        <v>1</v>
      </c>
      <c r="B3" s="9" t="s">
        <v>3</v>
      </c>
      <c r="C3" s="9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O3" s="13" t="s">
        <v>12</v>
      </c>
      <c r="P3" s="13" t="s">
        <v>14</v>
      </c>
    </row>
    <row r="4">
      <c r="A4" s="15">
        <v>1.0</v>
      </c>
      <c r="B4" s="19" t="s">
        <v>16</v>
      </c>
      <c r="C4" s="20">
        <v>0.0</v>
      </c>
      <c r="D4" s="11">
        <v>9.0</v>
      </c>
      <c r="E4" s="11">
        <v>9.0</v>
      </c>
      <c r="F4" s="11">
        <v>9.0</v>
      </c>
      <c r="G4" s="11">
        <v>0.0</v>
      </c>
      <c r="H4" s="11">
        <v>0.0</v>
      </c>
      <c r="I4" s="11">
        <v>8.0</v>
      </c>
      <c r="J4" s="11">
        <v>0.0</v>
      </c>
      <c r="K4" s="24">
        <f t="shared" ref="K4:K62" si="1">AVERAGE(C4:J4)</f>
        <v>4.375</v>
      </c>
      <c r="O4" s="13" t="s">
        <v>18</v>
      </c>
      <c r="P4" s="13" t="s">
        <v>19</v>
      </c>
    </row>
    <row r="5">
      <c r="A5" s="15">
        <v>2.0</v>
      </c>
      <c r="B5" s="19" t="s">
        <v>20</v>
      </c>
      <c r="C5" s="20">
        <v>4.0</v>
      </c>
      <c r="D5" s="11">
        <v>9.0</v>
      </c>
      <c r="E5" s="11">
        <v>9.0</v>
      </c>
      <c r="F5" s="11">
        <v>9.0</v>
      </c>
      <c r="G5" s="11">
        <v>0.0</v>
      </c>
      <c r="H5" s="11">
        <v>0.0</v>
      </c>
      <c r="I5" s="11">
        <v>0.0</v>
      </c>
      <c r="J5" s="11">
        <v>0.0</v>
      </c>
      <c r="K5" s="24">
        <f t="shared" si="1"/>
        <v>3.875</v>
      </c>
    </row>
    <row r="6">
      <c r="A6" s="15">
        <v>4.0</v>
      </c>
      <c r="B6" s="19" t="s">
        <v>22</v>
      </c>
      <c r="C6" s="20">
        <v>8.25</v>
      </c>
      <c r="D6" s="27">
        <v>0.0</v>
      </c>
      <c r="E6" s="27">
        <v>8.0</v>
      </c>
      <c r="F6" s="27">
        <v>0.0</v>
      </c>
      <c r="G6" s="27">
        <v>0.0</v>
      </c>
      <c r="H6" s="27">
        <v>0.0</v>
      </c>
      <c r="I6" s="27">
        <v>0.0</v>
      </c>
      <c r="J6" s="27">
        <v>0.0</v>
      </c>
      <c r="K6" s="24">
        <f t="shared" si="1"/>
        <v>2.03125</v>
      </c>
    </row>
    <row r="7">
      <c r="A7" s="15">
        <v>5.0</v>
      </c>
      <c r="B7" s="19" t="s">
        <v>24</v>
      </c>
      <c r="C7" s="20">
        <v>7.75</v>
      </c>
      <c r="D7" s="11">
        <v>7.0</v>
      </c>
      <c r="E7" s="11">
        <v>8.0</v>
      </c>
      <c r="F7" s="11">
        <v>8.0</v>
      </c>
      <c r="G7" s="11">
        <v>7.0</v>
      </c>
      <c r="H7" s="11">
        <v>8.0</v>
      </c>
      <c r="I7" s="11">
        <v>8.0</v>
      </c>
      <c r="J7" s="11">
        <v>0.0</v>
      </c>
      <c r="K7" s="24">
        <f t="shared" si="1"/>
        <v>6.71875</v>
      </c>
    </row>
    <row r="8">
      <c r="A8" s="15">
        <v>6.0</v>
      </c>
      <c r="B8" s="19" t="s">
        <v>25</v>
      </c>
      <c r="C8" s="20">
        <v>7.75</v>
      </c>
      <c r="D8" s="11">
        <v>8.0</v>
      </c>
      <c r="E8" s="11">
        <v>8.0</v>
      </c>
      <c r="F8" s="11">
        <v>8.0</v>
      </c>
      <c r="G8" s="11">
        <v>0.0</v>
      </c>
      <c r="H8" s="11">
        <v>0.0</v>
      </c>
      <c r="I8" s="11">
        <v>0.0</v>
      </c>
      <c r="J8" s="11">
        <v>0.0</v>
      </c>
      <c r="K8" s="24">
        <f t="shared" si="1"/>
        <v>3.96875</v>
      </c>
    </row>
    <row r="9">
      <c r="A9" s="15">
        <v>7.0</v>
      </c>
      <c r="B9" s="19" t="s">
        <v>26</v>
      </c>
      <c r="C9" s="20">
        <v>7.0</v>
      </c>
      <c r="D9" s="11">
        <v>7.0</v>
      </c>
      <c r="E9" s="11">
        <v>8.0</v>
      </c>
      <c r="F9" s="11">
        <v>8.0</v>
      </c>
      <c r="G9" s="11">
        <v>8.0</v>
      </c>
      <c r="H9" s="11">
        <v>7.0</v>
      </c>
      <c r="I9" s="11">
        <v>0.0</v>
      </c>
      <c r="J9" s="11">
        <v>0.0</v>
      </c>
      <c r="K9" s="24">
        <f t="shared" si="1"/>
        <v>5.625</v>
      </c>
    </row>
    <row r="10">
      <c r="A10" s="15">
        <v>8.0</v>
      </c>
      <c r="B10" s="19" t="s">
        <v>27</v>
      </c>
      <c r="C10" s="20">
        <v>6.75</v>
      </c>
      <c r="D10" s="11">
        <v>8.0</v>
      </c>
      <c r="E10" s="11">
        <v>8.0</v>
      </c>
      <c r="F10" s="11">
        <v>8.0</v>
      </c>
      <c r="G10" s="11">
        <v>8.0</v>
      </c>
      <c r="H10" s="11">
        <v>8.0</v>
      </c>
      <c r="I10" s="11">
        <v>0.0</v>
      </c>
      <c r="J10" s="11">
        <v>0.0</v>
      </c>
      <c r="K10" s="24">
        <f t="shared" si="1"/>
        <v>5.84375</v>
      </c>
    </row>
    <row r="11">
      <c r="A11" s="15">
        <v>9.0</v>
      </c>
      <c r="B11" s="19" t="s">
        <v>28</v>
      </c>
      <c r="C11" s="20">
        <v>4.5</v>
      </c>
      <c r="D11" s="11">
        <v>8.0</v>
      </c>
      <c r="E11" s="11">
        <v>8.0</v>
      </c>
      <c r="F11" s="11">
        <v>8.0</v>
      </c>
      <c r="G11" s="11">
        <v>8.0</v>
      </c>
      <c r="H11" s="11">
        <v>8.0</v>
      </c>
      <c r="I11" s="11">
        <v>0.0</v>
      </c>
      <c r="J11" s="11">
        <v>0.0</v>
      </c>
      <c r="K11" s="24">
        <f t="shared" si="1"/>
        <v>5.5625</v>
      </c>
    </row>
    <row r="12">
      <c r="A12" s="15">
        <v>10.0</v>
      </c>
      <c r="B12" s="19" t="s">
        <v>29</v>
      </c>
      <c r="C12" s="20">
        <v>0.0</v>
      </c>
      <c r="D12" s="11">
        <v>8.0</v>
      </c>
      <c r="E12" s="11">
        <v>8.0</v>
      </c>
      <c r="F12" s="11">
        <v>8.0</v>
      </c>
      <c r="G12" s="11">
        <v>8.0</v>
      </c>
      <c r="H12" s="11">
        <v>8.0</v>
      </c>
      <c r="I12" s="11">
        <v>0.0</v>
      </c>
      <c r="J12" s="11">
        <v>0.0</v>
      </c>
      <c r="K12" s="24">
        <f t="shared" si="1"/>
        <v>5</v>
      </c>
    </row>
    <row r="13">
      <c r="A13" s="15">
        <v>11.0</v>
      </c>
      <c r="B13" s="19" t="s">
        <v>31</v>
      </c>
      <c r="C13" s="20">
        <v>6.75</v>
      </c>
      <c r="D13" s="27"/>
      <c r="E13" s="27"/>
      <c r="F13" s="27"/>
      <c r="G13" s="27"/>
      <c r="H13" s="27"/>
      <c r="I13" s="27"/>
      <c r="J13" s="27"/>
      <c r="K13" s="24">
        <f t="shared" si="1"/>
        <v>6.75</v>
      </c>
    </row>
    <row r="14">
      <c r="A14" s="15">
        <v>12.0</v>
      </c>
      <c r="B14" s="19" t="s">
        <v>32</v>
      </c>
      <c r="C14" s="20">
        <v>1.5</v>
      </c>
      <c r="D14" s="11">
        <v>8.0</v>
      </c>
      <c r="E14" s="11">
        <v>8.0</v>
      </c>
      <c r="F14" s="11">
        <v>8.0</v>
      </c>
      <c r="G14" s="11">
        <v>8.0</v>
      </c>
      <c r="H14" s="11">
        <v>8.0</v>
      </c>
      <c r="I14" s="11">
        <v>0.0</v>
      </c>
      <c r="J14" s="11">
        <v>0.0</v>
      </c>
      <c r="K14" s="24">
        <f t="shared" si="1"/>
        <v>5.1875</v>
      </c>
    </row>
    <row r="15">
      <c r="A15" s="15">
        <v>13.0</v>
      </c>
      <c r="B15" s="19" t="s">
        <v>34</v>
      </c>
      <c r="C15" s="20">
        <v>4.5</v>
      </c>
      <c r="D15" s="27">
        <v>0.0</v>
      </c>
      <c r="E15" s="27">
        <v>8.0</v>
      </c>
      <c r="F15" s="27">
        <v>8.0</v>
      </c>
      <c r="G15" s="27">
        <v>0.0</v>
      </c>
      <c r="H15" s="27">
        <v>0.0</v>
      </c>
      <c r="I15" s="27">
        <v>0.0</v>
      </c>
      <c r="J15" s="27">
        <v>0.0</v>
      </c>
      <c r="K15" s="24">
        <f t="shared" si="1"/>
        <v>2.5625</v>
      </c>
    </row>
    <row r="16">
      <c r="A16" s="15">
        <v>14.0</v>
      </c>
      <c r="B16" s="19" t="s">
        <v>35</v>
      </c>
      <c r="C16" s="20">
        <v>7.75</v>
      </c>
      <c r="D16" s="11">
        <v>7.0</v>
      </c>
      <c r="E16" s="11">
        <v>8.0</v>
      </c>
      <c r="F16" s="11">
        <v>8.0</v>
      </c>
      <c r="G16" s="11">
        <v>8.0</v>
      </c>
      <c r="H16" s="11">
        <v>8.0</v>
      </c>
      <c r="I16" s="11">
        <v>0.0</v>
      </c>
      <c r="J16" s="11">
        <v>0.0</v>
      </c>
      <c r="K16" s="24">
        <f t="shared" si="1"/>
        <v>5.84375</v>
      </c>
    </row>
    <row r="17">
      <c r="A17" s="15">
        <v>15.0</v>
      </c>
      <c r="B17" s="19" t="s">
        <v>36</v>
      </c>
      <c r="C17" s="20">
        <v>7.0</v>
      </c>
      <c r="D17" s="11">
        <v>8.0</v>
      </c>
      <c r="E17" s="11">
        <v>8.0</v>
      </c>
      <c r="F17" s="11">
        <v>8.0</v>
      </c>
      <c r="G17" s="11">
        <v>0.0</v>
      </c>
      <c r="H17" s="11">
        <v>0.0</v>
      </c>
      <c r="I17" s="11">
        <v>0.0</v>
      </c>
      <c r="J17" s="11">
        <v>0.0</v>
      </c>
      <c r="K17" s="24">
        <f t="shared" si="1"/>
        <v>3.875</v>
      </c>
    </row>
    <row r="18">
      <c r="A18" s="15">
        <v>16.0</v>
      </c>
      <c r="B18" s="19" t="s">
        <v>37</v>
      </c>
      <c r="C18" s="20">
        <v>4.5</v>
      </c>
      <c r="D18" s="11">
        <v>8.0</v>
      </c>
      <c r="E18" s="11">
        <v>8.0</v>
      </c>
      <c r="F18" s="11">
        <v>8.0</v>
      </c>
      <c r="G18" s="11">
        <v>8.0</v>
      </c>
      <c r="H18" s="11">
        <v>8.0</v>
      </c>
      <c r="I18" s="11">
        <v>0.0</v>
      </c>
      <c r="J18" s="11">
        <v>0.0</v>
      </c>
      <c r="K18" s="24">
        <f t="shared" si="1"/>
        <v>5.5625</v>
      </c>
    </row>
    <row r="19">
      <c r="A19" s="15">
        <v>17.0</v>
      </c>
      <c r="B19" s="19" t="s">
        <v>38</v>
      </c>
      <c r="C19" s="20">
        <v>3.75</v>
      </c>
      <c r="D19" s="11">
        <v>0.0</v>
      </c>
      <c r="E19" s="11">
        <v>8.0</v>
      </c>
      <c r="F19" s="11">
        <v>8.0</v>
      </c>
      <c r="G19" s="11">
        <v>6.0</v>
      </c>
      <c r="H19" s="11">
        <v>0.0</v>
      </c>
      <c r="I19" s="11">
        <v>0.0</v>
      </c>
      <c r="J19" s="11">
        <v>0.0</v>
      </c>
      <c r="K19" s="24">
        <f t="shared" si="1"/>
        <v>3.21875</v>
      </c>
    </row>
    <row r="20">
      <c r="A20" s="15">
        <v>18.0</v>
      </c>
      <c r="B20" s="19" t="s">
        <v>39</v>
      </c>
      <c r="C20" s="20">
        <v>4.0</v>
      </c>
      <c r="D20" s="11">
        <v>8.0</v>
      </c>
      <c r="E20" s="11">
        <v>8.0</v>
      </c>
      <c r="F20" s="11">
        <v>8.0</v>
      </c>
      <c r="G20" s="11">
        <v>8.0</v>
      </c>
      <c r="H20" s="11">
        <v>8.0</v>
      </c>
      <c r="I20" s="11">
        <v>0.0</v>
      </c>
      <c r="J20" s="11">
        <v>0.0</v>
      </c>
      <c r="K20" s="24">
        <f t="shared" si="1"/>
        <v>5.5</v>
      </c>
    </row>
    <row r="21">
      <c r="A21" s="15">
        <v>19.0</v>
      </c>
      <c r="B21" s="19" t="s">
        <v>40</v>
      </c>
      <c r="C21" s="20">
        <v>1.5</v>
      </c>
      <c r="D21" s="11">
        <v>7.0</v>
      </c>
      <c r="E21" s="11">
        <v>9.0</v>
      </c>
      <c r="F21" s="11">
        <v>8.0</v>
      </c>
      <c r="G21" s="11">
        <v>8.0</v>
      </c>
      <c r="H21" s="11">
        <v>8.0</v>
      </c>
      <c r="I21" s="11">
        <v>0.0</v>
      </c>
      <c r="J21" s="11">
        <v>0.0</v>
      </c>
      <c r="K21" s="24">
        <f t="shared" si="1"/>
        <v>5.1875</v>
      </c>
    </row>
    <row r="22">
      <c r="A22" s="15">
        <v>20.0</v>
      </c>
      <c r="B22" s="19" t="s">
        <v>41</v>
      </c>
      <c r="C22" s="20">
        <v>4.5</v>
      </c>
      <c r="D22" s="11">
        <v>8.0</v>
      </c>
      <c r="E22" s="11">
        <v>8.0</v>
      </c>
      <c r="F22" s="11">
        <v>8.0</v>
      </c>
      <c r="G22" s="11">
        <v>8.0</v>
      </c>
      <c r="H22" s="11">
        <v>8.0</v>
      </c>
      <c r="I22" s="11">
        <v>0.0</v>
      </c>
      <c r="J22" s="11">
        <v>0.0</v>
      </c>
      <c r="K22" s="24">
        <f t="shared" si="1"/>
        <v>5.5625</v>
      </c>
    </row>
    <row r="23">
      <c r="A23" s="15">
        <v>21.0</v>
      </c>
      <c r="B23" s="19" t="s">
        <v>42</v>
      </c>
      <c r="C23" s="20">
        <v>8.25</v>
      </c>
      <c r="D23" s="11">
        <v>8.0</v>
      </c>
      <c r="E23" s="11">
        <v>8.0</v>
      </c>
      <c r="F23" s="11">
        <v>8.0</v>
      </c>
      <c r="G23" s="11">
        <v>7.0</v>
      </c>
      <c r="H23" s="11">
        <v>7.0</v>
      </c>
      <c r="I23" s="11">
        <v>0.0</v>
      </c>
      <c r="J23" s="11">
        <v>0.0</v>
      </c>
      <c r="K23" s="24">
        <f t="shared" si="1"/>
        <v>5.78125</v>
      </c>
    </row>
    <row r="24">
      <c r="A24" s="15">
        <v>22.0</v>
      </c>
      <c r="B24" s="19" t="s">
        <v>44</v>
      </c>
      <c r="C24" s="20">
        <v>4.0</v>
      </c>
      <c r="D24" s="11">
        <v>7.0</v>
      </c>
      <c r="E24" s="11">
        <v>9.0</v>
      </c>
      <c r="F24" s="11">
        <v>8.0</v>
      </c>
      <c r="G24" s="11">
        <v>8.0</v>
      </c>
      <c r="H24" s="11">
        <v>8.0</v>
      </c>
      <c r="I24" s="11">
        <v>0.0</v>
      </c>
      <c r="J24" s="11">
        <v>0.0</v>
      </c>
      <c r="K24" s="24">
        <f t="shared" si="1"/>
        <v>5.5</v>
      </c>
    </row>
    <row r="25">
      <c r="A25" s="15">
        <v>23.0</v>
      </c>
      <c r="B25" s="19" t="s">
        <v>45</v>
      </c>
      <c r="C25" s="20">
        <v>8.25</v>
      </c>
      <c r="D25" s="27">
        <v>0.0</v>
      </c>
      <c r="E25" s="27">
        <v>8.0</v>
      </c>
      <c r="F25" s="27">
        <v>0.0</v>
      </c>
      <c r="G25" s="27">
        <v>0.0</v>
      </c>
      <c r="H25" s="27">
        <v>0.0</v>
      </c>
      <c r="I25" s="27">
        <v>0.0</v>
      </c>
      <c r="J25" s="27">
        <v>0.0</v>
      </c>
      <c r="K25" s="24">
        <f t="shared" si="1"/>
        <v>2.03125</v>
      </c>
    </row>
    <row r="26">
      <c r="A26" s="15">
        <v>24.0</v>
      </c>
      <c r="B26" s="19" t="s">
        <v>46</v>
      </c>
      <c r="C26" s="20">
        <v>1.0</v>
      </c>
      <c r="D26" s="11">
        <v>8.0</v>
      </c>
      <c r="E26" s="11">
        <v>8.0</v>
      </c>
      <c r="F26" s="11">
        <v>8.0</v>
      </c>
      <c r="G26" s="11">
        <v>8.0</v>
      </c>
      <c r="H26" s="11">
        <v>8.0</v>
      </c>
      <c r="I26" s="11">
        <v>0.0</v>
      </c>
      <c r="J26" s="11">
        <v>0.0</v>
      </c>
      <c r="K26" s="24">
        <f t="shared" si="1"/>
        <v>5.125</v>
      </c>
    </row>
    <row r="27">
      <c r="A27" s="15">
        <v>25.0</v>
      </c>
      <c r="B27" s="19" t="s">
        <v>48</v>
      </c>
      <c r="C27" s="20">
        <v>4.5</v>
      </c>
      <c r="D27" s="11">
        <v>8.0</v>
      </c>
      <c r="E27" s="11">
        <v>8.0</v>
      </c>
      <c r="F27" s="11">
        <v>8.0</v>
      </c>
      <c r="G27" s="11">
        <v>8.0</v>
      </c>
      <c r="H27" s="11">
        <v>8.0</v>
      </c>
      <c r="I27" s="11">
        <v>0.0</v>
      </c>
      <c r="J27" s="11">
        <v>0.0</v>
      </c>
      <c r="K27" s="24">
        <f t="shared" si="1"/>
        <v>5.5625</v>
      </c>
    </row>
    <row r="28">
      <c r="A28" s="15">
        <v>26.0</v>
      </c>
      <c r="B28" s="19" t="s">
        <v>49</v>
      </c>
      <c r="C28" s="20">
        <v>7.75</v>
      </c>
      <c r="D28" s="11">
        <v>8.0</v>
      </c>
      <c r="E28" s="11">
        <v>8.0</v>
      </c>
      <c r="F28" s="11">
        <v>9.0</v>
      </c>
      <c r="G28" s="11">
        <v>7.0</v>
      </c>
      <c r="H28" s="11">
        <v>8.0</v>
      </c>
      <c r="I28" s="11">
        <v>0.0</v>
      </c>
      <c r="J28" s="11">
        <v>0.0</v>
      </c>
      <c r="K28" s="24">
        <f t="shared" si="1"/>
        <v>5.96875</v>
      </c>
    </row>
    <row r="29">
      <c r="A29" s="15">
        <v>28.0</v>
      </c>
      <c r="B29" s="19" t="s">
        <v>50</v>
      </c>
      <c r="C29" s="20">
        <v>4.5</v>
      </c>
      <c r="D29" s="11">
        <v>7.0</v>
      </c>
      <c r="E29" s="11">
        <v>8.0</v>
      </c>
      <c r="F29" s="11">
        <v>8.0</v>
      </c>
      <c r="G29" s="11">
        <v>8.0</v>
      </c>
      <c r="H29" s="11">
        <v>8.0</v>
      </c>
      <c r="I29" s="11"/>
      <c r="J29" s="11"/>
      <c r="K29" s="24">
        <f t="shared" si="1"/>
        <v>7.25</v>
      </c>
    </row>
    <row r="30">
      <c r="A30" s="15">
        <v>29.0</v>
      </c>
      <c r="B30" s="19" t="s">
        <v>51</v>
      </c>
      <c r="C30" s="20">
        <v>4.5</v>
      </c>
      <c r="D30" s="11">
        <v>7.0</v>
      </c>
      <c r="E30" s="11">
        <v>8.0</v>
      </c>
      <c r="F30" s="11">
        <v>8.0</v>
      </c>
      <c r="G30" s="11">
        <v>8.0</v>
      </c>
      <c r="H30" s="11">
        <v>8.0</v>
      </c>
      <c r="I30" s="11">
        <v>7.0</v>
      </c>
      <c r="J30" s="11">
        <v>0.0</v>
      </c>
      <c r="K30" s="24">
        <f t="shared" si="1"/>
        <v>6.3125</v>
      </c>
    </row>
    <row r="31">
      <c r="A31" s="15">
        <v>30.0</v>
      </c>
      <c r="B31" s="19" t="s">
        <v>52</v>
      </c>
      <c r="C31" s="20">
        <v>5.75</v>
      </c>
      <c r="D31" s="11">
        <v>8.0</v>
      </c>
      <c r="E31" s="11">
        <v>8.0</v>
      </c>
      <c r="F31" s="11">
        <v>8.0</v>
      </c>
      <c r="G31" s="11">
        <v>8.0</v>
      </c>
      <c r="H31" s="11">
        <v>8.0</v>
      </c>
      <c r="I31" s="11">
        <v>0.0</v>
      </c>
      <c r="J31" s="11">
        <v>0.0</v>
      </c>
      <c r="K31" s="24">
        <f t="shared" si="1"/>
        <v>5.71875</v>
      </c>
    </row>
    <row r="32">
      <c r="A32" s="15">
        <v>31.0</v>
      </c>
      <c r="B32" s="19" t="s">
        <v>53</v>
      </c>
      <c r="C32" s="20">
        <v>7.75</v>
      </c>
      <c r="D32" s="11">
        <v>8.0</v>
      </c>
      <c r="E32" s="11">
        <v>8.0</v>
      </c>
      <c r="F32" s="11">
        <v>8.0</v>
      </c>
      <c r="G32" s="11">
        <v>8.0</v>
      </c>
      <c r="H32" s="11">
        <v>8.0</v>
      </c>
      <c r="I32" s="11">
        <v>0.0</v>
      </c>
      <c r="J32" s="11">
        <v>0.0</v>
      </c>
      <c r="K32" s="24">
        <f t="shared" si="1"/>
        <v>5.96875</v>
      </c>
    </row>
    <row r="33">
      <c r="A33" s="15">
        <v>32.0</v>
      </c>
      <c r="B33" s="19" t="s">
        <v>54</v>
      </c>
      <c r="C33" s="20">
        <v>6.5</v>
      </c>
      <c r="D33" s="11">
        <v>7.0</v>
      </c>
      <c r="E33" s="11">
        <v>8.0</v>
      </c>
      <c r="F33" s="11">
        <v>7.0</v>
      </c>
      <c r="G33" s="11">
        <v>7.0</v>
      </c>
      <c r="H33" s="11">
        <v>8.0</v>
      </c>
      <c r="I33" s="11">
        <v>7.0</v>
      </c>
      <c r="J33" s="11">
        <v>0.0</v>
      </c>
      <c r="K33" s="24">
        <f t="shared" si="1"/>
        <v>6.3125</v>
      </c>
    </row>
    <row r="34">
      <c r="A34" s="15">
        <v>33.0</v>
      </c>
      <c r="B34" s="19" t="s">
        <v>55</v>
      </c>
      <c r="C34" s="20">
        <v>1.0</v>
      </c>
      <c r="D34" s="11">
        <v>6.0</v>
      </c>
      <c r="E34" s="11">
        <v>8.0</v>
      </c>
      <c r="F34" s="11">
        <v>8.0</v>
      </c>
      <c r="G34" s="11">
        <v>8.0</v>
      </c>
      <c r="H34" s="11">
        <v>8.0</v>
      </c>
      <c r="I34" s="11">
        <v>0.0</v>
      </c>
      <c r="J34" s="11">
        <v>0.0</v>
      </c>
      <c r="K34" s="24">
        <f t="shared" si="1"/>
        <v>4.875</v>
      </c>
    </row>
    <row r="35">
      <c r="A35" s="15">
        <v>34.0</v>
      </c>
      <c r="B35" s="19" t="s">
        <v>57</v>
      </c>
      <c r="C35" s="20">
        <v>6.5</v>
      </c>
      <c r="D35" s="11">
        <v>7.0</v>
      </c>
      <c r="E35" s="11">
        <v>8.0</v>
      </c>
      <c r="F35" s="11">
        <v>8.0</v>
      </c>
      <c r="G35" s="11">
        <v>7.0</v>
      </c>
      <c r="H35" s="11">
        <v>8.0</v>
      </c>
      <c r="I35" s="11">
        <v>0.0</v>
      </c>
      <c r="J35" s="11">
        <v>0.0</v>
      </c>
      <c r="K35" s="24">
        <f t="shared" si="1"/>
        <v>5.5625</v>
      </c>
    </row>
    <row r="36">
      <c r="A36" s="15">
        <v>35.0</v>
      </c>
      <c r="B36" s="19" t="s">
        <v>59</v>
      </c>
      <c r="C36" s="20">
        <v>7.25</v>
      </c>
      <c r="D36" s="11">
        <v>8.0</v>
      </c>
      <c r="E36" s="11">
        <v>8.0</v>
      </c>
      <c r="F36" s="11">
        <v>8.0</v>
      </c>
      <c r="G36" s="11">
        <v>8.0</v>
      </c>
      <c r="H36" s="11">
        <v>8.0</v>
      </c>
      <c r="I36" s="11">
        <v>0.0</v>
      </c>
      <c r="J36" s="11">
        <v>0.0</v>
      </c>
      <c r="K36" s="24">
        <f t="shared" si="1"/>
        <v>5.90625</v>
      </c>
    </row>
    <row r="37">
      <c r="A37" s="15">
        <v>36.0</v>
      </c>
      <c r="B37" s="19" t="s">
        <v>60</v>
      </c>
      <c r="C37" s="20">
        <v>8.0</v>
      </c>
      <c r="D37" s="11">
        <v>6.0</v>
      </c>
      <c r="E37" s="11">
        <v>8.0</v>
      </c>
      <c r="F37" s="11">
        <v>6.0</v>
      </c>
      <c r="G37" s="11">
        <v>6.0</v>
      </c>
      <c r="H37" s="11">
        <v>0.0</v>
      </c>
      <c r="I37" s="11">
        <v>0.0</v>
      </c>
      <c r="J37" s="11">
        <v>0.0</v>
      </c>
      <c r="K37" s="24">
        <f t="shared" si="1"/>
        <v>4.25</v>
      </c>
    </row>
    <row r="38">
      <c r="A38" s="15">
        <v>37.0</v>
      </c>
      <c r="B38" s="19" t="s">
        <v>61</v>
      </c>
      <c r="C38" s="20">
        <v>0.0</v>
      </c>
      <c r="D38" s="11">
        <v>8.0</v>
      </c>
      <c r="E38" s="11">
        <v>8.0</v>
      </c>
      <c r="F38" s="11">
        <v>8.0</v>
      </c>
      <c r="G38" s="11">
        <v>8.0</v>
      </c>
      <c r="H38" s="11">
        <v>8.0</v>
      </c>
      <c r="I38" s="11">
        <v>0.0</v>
      </c>
      <c r="J38" s="11">
        <v>0.0</v>
      </c>
      <c r="K38" s="24">
        <f t="shared" si="1"/>
        <v>5</v>
      </c>
    </row>
    <row r="39">
      <c r="A39" s="15">
        <v>38.0</v>
      </c>
      <c r="B39" s="19" t="s">
        <v>64</v>
      </c>
      <c r="C39" s="20">
        <v>4.0</v>
      </c>
      <c r="D39" s="11">
        <v>8.0</v>
      </c>
      <c r="E39" s="11">
        <v>8.0</v>
      </c>
      <c r="F39" s="11">
        <v>8.0</v>
      </c>
      <c r="G39" s="11">
        <v>8.0</v>
      </c>
      <c r="H39" s="11">
        <v>8.0</v>
      </c>
      <c r="I39" s="11">
        <v>0.0</v>
      </c>
      <c r="J39" s="11">
        <v>0.0</v>
      </c>
      <c r="K39" s="24">
        <f t="shared" si="1"/>
        <v>5.5</v>
      </c>
    </row>
    <row r="40">
      <c r="A40" s="15">
        <v>39.0</v>
      </c>
      <c r="B40" s="19" t="s">
        <v>66</v>
      </c>
      <c r="C40" s="20">
        <v>4.0</v>
      </c>
      <c r="D40" s="11">
        <v>6.0</v>
      </c>
      <c r="E40" s="11">
        <v>8.0</v>
      </c>
      <c r="F40" s="11">
        <v>7.0</v>
      </c>
      <c r="G40" s="11">
        <v>7.0</v>
      </c>
      <c r="H40" s="11">
        <v>7.0</v>
      </c>
      <c r="I40" s="11">
        <v>0.0</v>
      </c>
      <c r="J40" s="11">
        <v>0.0</v>
      </c>
      <c r="K40" s="24">
        <f t="shared" si="1"/>
        <v>4.875</v>
      </c>
    </row>
    <row r="41">
      <c r="A41" s="15">
        <v>40.0</v>
      </c>
      <c r="B41" s="19" t="s">
        <v>67</v>
      </c>
      <c r="C41" s="20">
        <v>8.25</v>
      </c>
      <c r="D41" s="11">
        <v>7.0</v>
      </c>
      <c r="E41" s="11">
        <v>8.0</v>
      </c>
      <c r="F41" s="11">
        <v>8.0</v>
      </c>
      <c r="G41" s="11">
        <v>8.0</v>
      </c>
      <c r="H41" s="11">
        <v>8.0</v>
      </c>
      <c r="I41" s="11">
        <v>0.0</v>
      </c>
      <c r="J41" s="11">
        <v>0.0</v>
      </c>
      <c r="K41" s="24">
        <f t="shared" si="1"/>
        <v>5.90625</v>
      </c>
    </row>
    <row r="42">
      <c r="A42" s="15">
        <v>41.0</v>
      </c>
      <c r="B42" s="19" t="s">
        <v>68</v>
      </c>
      <c r="C42" s="20">
        <v>0.0</v>
      </c>
      <c r="D42" s="11">
        <v>7.0</v>
      </c>
      <c r="E42" s="11">
        <v>8.0</v>
      </c>
      <c r="F42" s="11">
        <v>7.0</v>
      </c>
      <c r="G42" s="11">
        <v>7.0</v>
      </c>
      <c r="H42" s="11">
        <v>8.0</v>
      </c>
      <c r="I42" s="11">
        <v>0.0</v>
      </c>
      <c r="J42" s="11">
        <v>0.0</v>
      </c>
      <c r="K42" s="24">
        <f t="shared" si="1"/>
        <v>4.625</v>
      </c>
    </row>
    <row r="43">
      <c r="A43" s="15">
        <v>42.0</v>
      </c>
      <c r="B43" s="19" t="s">
        <v>69</v>
      </c>
      <c r="C43" s="20">
        <v>0.0</v>
      </c>
      <c r="D43" s="11">
        <v>8.0</v>
      </c>
      <c r="E43" s="11">
        <v>8.0</v>
      </c>
      <c r="F43" s="11">
        <v>8.0</v>
      </c>
      <c r="G43" s="11">
        <v>8.0</v>
      </c>
      <c r="H43" s="11">
        <v>7.0</v>
      </c>
      <c r="I43" s="11">
        <v>0.0</v>
      </c>
      <c r="J43" s="11">
        <v>0.0</v>
      </c>
      <c r="K43" s="24">
        <f t="shared" si="1"/>
        <v>4.875</v>
      </c>
    </row>
    <row r="44">
      <c r="A44" s="15">
        <v>43.0</v>
      </c>
      <c r="B44" s="19" t="s">
        <v>70</v>
      </c>
      <c r="C44" s="20">
        <v>0.0</v>
      </c>
      <c r="D44" s="11">
        <v>8.0</v>
      </c>
      <c r="E44" s="11">
        <v>8.0</v>
      </c>
      <c r="F44" s="11">
        <v>8.0</v>
      </c>
      <c r="G44" s="11">
        <v>8.0</v>
      </c>
      <c r="H44" s="11">
        <v>8.0</v>
      </c>
      <c r="I44" s="11">
        <v>0.0</v>
      </c>
      <c r="J44" s="11">
        <v>0.0</v>
      </c>
      <c r="K44" s="24">
        <f t="shared" si="1"/>
        <v>5</v>
      </c>
    </row>
    <row r="45">
      <c r="A45" s="15">
        <v>44.0</v>
      </c>
      <c r="B45" s="19" t="s">
        <v>71</v>
      </c>
      <c r="C45" s="20">
        <v>8.75</v>
      </c>
      <c r="D45" s="27"/>
      <c r="E45" s="27"/>
      <c r="F45" s="27"/>
      <c r="G45" s="27"/>
      <c r="H45" s="27"/>
      <c r="I45" s="27"/>
      <c r="J45" s="27"/>
      <c r="K45" s="24">
        <f t="shared" si="1"/>
        <v>8.75</v>
      </c>
    </row>
    <row r="46">
      <c r="A46" s="15">
        <v>45.0</v>
      </c>
      <c r="B46" s="19" t="s">
        <v>72</v>
      </c>
      <c r="C46" s="20">
        <v>5.0</v>
      </c>
      <c r="D46" s="11">
        <v>8.0</v>
      </c>
      <c r="E46" s="11">
        <v>8.0</v>
      </c>
      <c r="F46" s="11">
        <v>8.0</v>
      </c>
      <c r="G46" s="11">
        <v>8.0</v>
      </c>
      <c r="H46" s="11">
        <v>8.0</v>
      </c>
      <c r="I46" s="11">
        <v>0.0</v>
      </c>
      <c r="J46" s="11">
        <v>0.0</v>
      </c>
      <c r="K46" s="24">
        <f t="shared" si="1"/>
        <v>5.625</v>
      </c>
    </row>
    <row r="47">
      <c r="A47" s="15">
        <v>46.0</v>
      </c>
      <c r="B47" s="19" t="s">
        <v>73</v>
      </c>
      <c r="C47" s="20">
        <v>4.0</v>
      </c>
      <c r="D47" s="11">
        <v>8.0</v>
      </c>
      <c r="E47" s="11">
        <v>8.0</v>
      </c>
      <c r="F47" s="11">
        <v>8.0</v>
      </c>
      <c r="G47" s="11">
        <v>8.0</v>
      </c>
      <c r="H47" s="11">
        <v>8.0</v>
      </c>
      <c r="I47" s="11">
        <v>0.0</v>
      </c>
      <c r="J47" s="11">
        <v>0.0</v>
      </c>
      <c r="K47" s="24">
        <f t="shared" si="1"/>
        <v>5.5</v>
      </c>
    </row>
    <row r="48">
      <c r="A48" s="15">
        <v>47.0</v>
      </c>
      <c r="B48" s="19" t="s">
        <v>74</v>
      </c>
      <c r="C48" s="20">
        <v>7.75</v>
      </c>
      <c r="D48" s="11">
        <v>8.0</v>
      </c>
      <c r="E48" s="11">
        <v>8.0</v>
      </c>
      <c r="F48" s="11">
        <v>8.0</v>
      </c>
      <c r="G48" s="11">
        <v>8.0</v>
      </c>
      <c r="H48" s="11">
        <v>8.0</v>
      </c>
      <c r="I48" s="11">
        <v>0.0</v>
      </c>
      <c r="J48" s="11">
        <v>0.0</v>
      </c>
      <c r="K48" s="24">
        <f t="shared" si="1"/>
        <v>5.96875</v>
      </c>
    </row>
    <row r="49">
      <c r="A49" s="15">
        <v>48.0</v>
      </c>
      <c r="B49" s="19" t="s">
        <v>75</v>
      </c>
      <c r="C49" s="20">
        <v>6.5</v>
      </c>
      <c r="D49" s="27"/>
      <c r="E49" s="27"/>
      <c r="F49" s="27"/>
      <c r="G49" s="27"/>
      <c r="H49" s="27"/>
      <c r="I49" s="27"/>
      <c r="J49" s="27"/>
      <c r="K49" s="24">
        <f t="shared" si="1"/>
        <v>6.5</v>
      </c>
    </row>
    <row r="50">
      <c r="A50" s="15">
        <v>49.0</v>
      </c>
      <c r="B50" s="19" t="s">
        <v>76</v>
      </c>
      <c r="C50" s="20">
        <v>8.0</v>
      </c>
      <c r="D50" s="11">
        <v>8.0</v>
      </c>
      <c r="E50" s="11">
        <v>8.0</v>
      </c>
      <c r="F50" s="11">
        <v>8.0</v>
      </c>
      <c r="G50" s="11">
        <v>8.0</v>
      </c>
      <c r="H50" s="11">
        <v>8.0</v>
      </c>
      <c r="I50" s="11">
        <v>8.0</v>
      </c>
      <c r="J50" s="11">
        <v>8.0</v>
      </c>
      <c r="K50" s="24">
        <f t="shared" si="1"/>
        <v>8</v>
      </c>
    </row>
    <row r="51">
      <c r="A51" s="15">
        <v>50.0</v>
      </c>
      <c r="B51" s="19" t="s">
        <v>77</v>
      </c>
      <c r="C51" s="20">
        <v>7.25</v>
      </c>
      <c r="D51" s="11">
        <v>7.0</v>
      </c>
      <c r="E51" s="11">
        <v>8.0</v>
      </c>
      <c r="F51" s="11">
        <v>8.0</v>
      </c>
      <c r="G51" s="11">
        <v>7.0</v>
      </c>
      <c r="H51" s="11">
        <v>7.0</v>
      </c>
      <c r="I51" s="11">
        <v>0.0</v>
      </c>
      <c r="J51" s="11">
        <v>0.0</v>
      </c>
      <c r="K51" s="24">
        <f t="shared" si="1"/>
        <v>5.53125</v>
      </c>
    </row>
    <row r="52">
      <c r="A52" s="15">
        <v>51.0</v>
      </c>
      <c r="B52" s="19" t="s">
        <v>78</v>
      </c>
      <c r="C52" s="20">
        <v>6.75</v>
      </c>
      <c r="D52" s="11">
        <v>5.0</v>
      </c>
      <c r="E52" s="11">
        <v>8.0</v>
      </c>
      <c r="F52" s="11">
        <v>8.0</v>
      </c>
      <c r="G52" s="11">
        <v>8.0</v>
      </c>
      <c r="H52" s="11">
        <v>8.0</v>
      </c>
      <c r="I52" s="11">
        <v>0.0</v>
      </c>
      <c r="J52" s="11">
        <v>0.0</v>
      </c>
      <c r="K52" s="24">
        <f t="shared" si="1"/>
        <v>5.46875</v>
      </c>
    </row>
    <row r="53">
      <c r="A53" s="15">
        <v>52.0</v>
      </c>
      <c r="B53" s="19" t="s">
        <v>79</v>
      </c>
      <c r="C53" s="20">
        <v>7.75</v>
      </c>
      <c r="D53" s="11">
        <v>7.0</v>
      </c>
      <c r="E53" s="11">
        <v>8.0</v>
      </c>
      <c r="F53" s="11">
        <v>7.0</v>
      </c>
      <c r="G53" s="11">
        <v>8.0</v>
      </c>
      <c r="H53" s="11">
        <v>7.0</v>
      </c>
      <c r="I53" s="11">
        <v>0.0</v>
      </c>
      <c r="J53" s="11">
        <v>0.0</v>
      </c>
      <c r="K53" s="24">
        <f t="shared" si="1"/>
        <v>5.59375</v>
      </c>
    </row>
    <row r="54">
      <c r="A54" s="15">
        <v>53.0</v>
      </c>
      <c r="B54" s="19" t="s">
        <v>80</v>
      </c>
      <c r="C54" s="20">
        <v>4.0</v>
      </c>
      <c r="D54" s="27"/>
      <c r="E54" s="27"/>
      <c r="F54" s="27"/>
      <c r="G54" s="27"/>
      <c r="H54" s="27"/>
      <c r="I54" s="27"/>
      <c r="J54" s="27"/>
      <c r="K54" s="24">
        <f t="shared" si="1"/>
        <v>4</v>
      </c>
    </row>
    <row r="55">
      <c r="A55" s="15">
        <v>55.0</v>
      </c>
      <c r="B55" s="19" t="s">
        <v>81</v>
      </c>
      <c r="C55" s="20">
        <v>4.5</v>
      </c>
      <c r="D55" s="11">
        <v>7.0</v>
      </c>
      <c r="E55" s="11">
        <v>8.0</v>
      </c>
      <c r="F55" s="11">
        <v>7.0</v>
      </c>
      <c r="G55" s="11">
        <v>7.0</v>
      </c>
      <c r="H55" s="11">
        <v>7.0</v>
      </c>
      <c r="I55" s="11">
        <v>0.0</v>
      </c>
      <c r="J55" s="11">
        <v>0.0</v>
      </c>
      <c r="K55" s="24">
        <f t="shared" si="1"/>
        <v>5.0625</v>
      </c>
    </row>
    <row r="56">
      <c r="A56" s="15">
        <v>56.0</v>
      </c>
      <c r="B56" s="19" t="s">
        <v>82</v>
      </c>
      <c r="C56" s="20">
        <v>4.5</v>
      </c>
      <c r="D56" s="11">
        <v>7.0</v>
      </c>
      <c r="E56" s="11">
        <v>8.0</v>
      </c>
      <c r="F56" s="11">
        <v>8.0</v>
      </c>
      <c r="G56" s="11">
        <v>8.0</v>
      </c>
      <c r="H56" s="11">
        <v>8.0</v>
      </c>
      <c r="I56" s="11">
        <v>0.0</v>
      </c>
      <c r="J56" s="11">
        <v>0.0</v>
      </c>
      <c r="K56" s="24">
        <f t="shared" si="1"/>
        <v>5.4375</v>
      </c>
    </row>
    <row r="57">
      <c r="A57" s="15">
        <v>58.0</v>
      </c>
      <c r="B57" s="19" t="s">
        <v>84</v>
      </c>
      <c r="C57" s="20">
        <v>0.0</v>
      </c>
      <c r="D57" s="11">
        <v>6.0</v>
      </c>
      <c r="E57" s="11">
        <v>8.0</v>
      </c>
      <c r="F57" s="11">
        <v>8.0</v>
      </c>
      <c r="G57" s="11">
        <v>6.0</v>
      </c>
      <c r="H57" s="11">
        <v>8.0</v>
      </c>
      <c r="I57" s="11">
        <v>0.0</v>
      </c>
      <c r="J57" s="11">
        <v>0.0</v>
      </c>
      <c r="K57" s="24">
        <f t="shared" si="1"/>
        <v>4.5</v>
      </c>
    </row>
    <row r="58">
      <c r="A58" s="15">
        <v>59.0</v>
      </c>
      <c r="B58" s="19" t="s">
        <v>87</v>
      </c>
      <c r="C58" s="20">
        <v>3.0</v>
      </c>
      <c r="D58" s="11">
        <v>8.0</v>
      </c>
      <c r="E58" s="11">
        <v>8.0</v>
      </c>
      <c r="F58" s="11">
        <v>8.0</v>
      </c>
      <c r="G58" s="11">
        <v>8.0</v>
      </c>
      <c r="H58" s="11">
        <v>8.0</v>
      </c>
      <c r="I58" s="11">
        <v>0.0</v>
      </c>
      <c r="J58" s="11">
        <v>0.0</v>
      </c>
      <c r="K58" s="24">
        <f t="shared" si="1"/>
        <v>5.375</v>
      </c>
    </row>
    <row r="59">
      <c r="A59" s="15">
        <v>60.0</v>
      </c>
      <c r="B59" s="19" t="s">
        <v>88</v>
      </c>
      <c r="C59" s="20">
        <v>0.0</v>
      </c>
      <c r="D59" s="11">
        <v>6.0</v>
      </c>
      <c r="E59" s="11">
        <v>8.0</v>
      </c>
      <c r="F59" s="11">
        <v>7.0</v>
      </c>
      <c r="G59" s="11">
        <v>7.0</v>
      </c>
      <c r="H59" s="11">
        <v>7.0</v>
      </c>
      <c r="I59" s="11">
        <v>0.0</v>
      </c>
      <c r="J59" s="11">
        <v>0.0</v>
      </c>
      <c r="K59" s="24">
        <f t="shared" si="1"/>
        <v>4.375</v>
      </c>
    </row>
    <row r="60">
      <c r="A60" s="15">
        <v>61.0</v>
      </c>
      <c r="B60" s="19" t="s">
        <v>89</v>
      </c>
      <c r="C60" s="20">
        <v>0.0</v>
      </c>
      <c r="D60" s="11">
        <v>6.0</v>
      </c>
      <c r="E60" s="11">
        <v>8.0</v>
      </c>
      <c r="F60" s="11">
        <v>7.0</v>
      </c>
      <c r="G60" s="11">
        <v>7.0</v>
      </c>
      <c r="H60" s="11">
        <v>7.0</v>
      </c>
      <c r="I60" s="11">
        <v>0.0</v>
      </c>
      <c r="J60" s="11">
        <v>0.0</v>
      </c>
      <c r="K60" s="24">
        <f t="shared" si="1"/>
        <v>4.375</v>
      </c>
    </row>
    <row r="61">
      <c r="A61" s="15">
        <v>62.0</v>
      </c>
      <c r="B61" s="19" t="s">
        <v>90</v>
      </c>
      <c r="C61" s="20">
        <v>0.0</v>
      </c>
      <c r="D61" s="11">
        <v>6.0</v>
      </c>
      <c r="E61" s="11">
        <v>8.0</v>
      </c>
      <c r="F61" s="11">
        <v>7.0</v>
      </c>
      <c r="G61" s="11">
        <v>7.0</v>
      </c>
      <c r="H61" s="11">
        <v>7.0</v>
      </c>
      <c r="I61" s="11">
        <v>0.0</v>
      </c>
      <c r="J61" s="11">
        <v>0.0</v>
      </c>
      <c r="K61" s="24">
        <f t="shared" si="1"/>
        <v>4.375</v>
      </c>
    </row>
    <row r="62">
      <c r="A62" s="15">
        <v>63.0</v>
      </c>
      <c r="B62" s="19" t="s">
        <v>91</v>
      </c>
      <c r="C62" s="20">
        <v>0.0</v>
      </c>
      <c r="D62" s="11">
        <v>0.0</v>
      </c>
      <c r="E62" s="11">
        <v>0.0</v>
      </c>
      <c r="F62" s="11">
        <v>0.0</v>
      </c>
      <c r="G62" s="11">
        <v>0.0</v>
      </c>
      <c r="H62" s="11">
        <v>0.0</v>
      </c>
      <c r="I62" s="11">
        <v>0.0</v>
      </c>
      <c r="J62" s="11">
        <v>0.0</v>
      </c>
      <c r="K62" s="24">
        <f t="shared" si="1"/>
        <v>0</v>
      </c>
    </row>
    <row r="63">
      <c r="C63" s="1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0"/>
    <col customWidth="1" min="3" max="3" width="4.0"/>
    <col customWidth="1" min="4" max="4" width="9.0"/>
    <col customWidth="1" min="5" max="5" width="38.0"/>
    <col customWidth="1" min="6" max="12" width="6.71"/>
    <col customWidth="1" min="13" max="13" width="7.43"/>
  </cols>
  <sheetData>
    <row r="2">
      <c r="D2" s="1" t="s">
        <v>0</v>
      </c>
      <c r="E2" s="3"/>
      <c r="F2" s="3"/>
      <c r="G2" s="3"/>
      <c r="H2" s="3"/>
      <c r="I2" s="3"/>
      <c r="J2" s="3"/>
      <c r="K2" s="3"/>
      <c r="L2" s="5"/>
    </row>
    <row r="3">
      <c r="D3" s="7"/>
      <c r="E3" s="8"/>
      <c r="F3" s="8"/>
      <c r="G3" s="8"/>
      <c r="H3" s="8"/>
      <c r="I3" s="8"/>
      <c r="J3" s="8"/>
      <c r="K3" s="8"/>
      <c r="L3" s="10"/>
    </row>
    <row r="4">
      <c r="D4" s="12" t="s">
        <v>1</v>
      </c>
      <c r="E4" s="16" t="s">
        <v>13</v>
      </c>
      <c r="F4" s="18">
        <v>4.0</v>
      </c>
      <c r="G4" s="18">
        <v>3.0</v>
      </c>
      <c r="H4" s="18">
        <v>3.0</v>
      </c>
      <c r="I4" s="18">
        <v>3.0</v>
      </c>
      <c r="J4" s="18">
        <v>3.0</v>
      </c>
      <c r="K4" s="18">
        <v>4.0</v>
      </c>
      <c r="L4" s="22" t="s">
        <v>17</v>
      </c>
    </row>
    <row r="5">
      <c r="D5" s="26"/>
      <c r="E5" s="16" t="s">
        <v>23</v>
      </c>
      <c r="F5" s="28">
        <v>1.0</v>
      </c>
      <c r="G5" s="6"/>
      <c r="H5" s="28">
        <v>2.0</v>
      </c>
      <c r="I5" s="6"/>
      <c r="J5" s="28">
        <v>3.0</v>
      </c>
      <c r="K5" s="6"/>
      <c r="L5" s="30"/>
    </row>
    <row r="6">
      <c r="D6" s="31">
        <v>1.0</v>
      </c>
      <c r="E6" s="32" t="s">
        <v>16</v>
      </c>
      <c r="F6" s="32">
        <v>3.0</v>
      </c>
      <c r="G6" s="32">
        <v>1.0</v>
      </c>
      <c r="H6" s="32">
        <v>0.0</v>
      </c>
      <c r="I6" s="32">
        <v>1.0</v>
      </c>
      <c r="J6" s="32">
        <v>1.0</v>
      </c>
      <c r="K6" s="32">
        <v>1.0</v>
      </c>
      <c r="L6" s="34">
        <v>7.0</v>
      </c>
      <c r="M6" s="11"/>
    </row>
    <row r="7">
      <c r="D7" s="31">
        <v>2.0</v>
      </c>
      <c r="E7" s="32" t="s">
        <v>20</v>
      </c>
      <c r="F7" s="32">
        <v>1.5</v>
      </c>
      <c r="G7" s="32">
        <v>0.0</v>
      </c>
      <c r="H7" s="32">
        <v>2.5</v>
      </c>
      <c r="I7" s="32">
        <v>1.5</v>
      </c>
      <c r="J7" s="32">
        <v>1.5</v>
      </c>
      <c r="K7" s="32">
        <v>1.5</v>
      </c>
      <c r="L7" s="34">
        <v>9.0</v>
      </c>
      <c r="M7" s="11"/>
    </row>
    <row r="8">
      <c r="D8" s="31">
        <v>4.0</v>
      </c>
      <c r="E8" s="32" t="s">
        <v>22</v>
      </c>
      <c r="F8" s="32">
        <v>4.0</v>
      </c>
      <c r="G8" s="32">
        <v>2.0</v>
      </c>
      <c r="H8" s="32">
        <v>1.5</v>
      </c>
      <c r="I8" s="32">
        <v>0.5</v>
      </c>
      <c r="J8" s="32">
        <v>0.5</v>
      </c>
      <c r="K8" s="32">
        <v>1.5</v>
      </c>
      <c r="L8" s="34">
        <v>10.0</v>
      </c>
      <c r="M8" s="11"/>
    </row>
    <row r="9">
      <c r="D9" s="31">
        <v>5.0</v>
      </c>
      <c r="E9" s="32" t="s">
        <v>24</v>
      </c>
      <c r="F9" s="32">
        <v>3.5</v>
      </c>
      <c r="G9" s="32">
        <v>2.5</v>
      </c>
      <c r="H9" s="32">
        <v>3.5</v>
      </c>
      <c r="I9" s="32">
        <v>2.5</v>
      </c>
      <c r="J9" s="32">
        <v>1.5</v>
      </c>
      <c r="K9" s="32">
        <v>1.5</v>
      </c>
      <c r="L9" s="34">
        <v>15.0</v>
      </c>
      <c r="M9" s="11"/>
    </row>
    <row r="10">
      <c r="D10" s="31">
        <v>6.0</v>
      </c>
      <c r="E10" s="32" t="s">
        <v>25</v>
      </c>
      <c r="F10" s="32">
        <v>3.5</v>
      </c>
      <c r="G10" s="32">
        <v>2.5</v>
      </c>
      <c r="H10" s="32">
        <v>3.5</v>
      </c>
      <c r="I10" s="32">
        <v>1.0</v>
      </c>
      <c r="J10" s="32">
        <v>1.5</v>
      </c>
      <c r="K10" s="32">
        <v>1.5</v>
      </c>
      <c r="L10" s="34">
        <v>14.0</v>
      </c>
      <c r="M10" s="11"/>
    </row>
    <row r="11">
      <c r="D11" s="31">
        <v>7.0</v>
      </c>
      <c r="E11" s="32" t="s">
        <v>26</v>
      </c>
      <c r="F11" s="32">
        <v>2.5</v>
      </c>
      <c r="G11" s="32">
        <v>0.0</v>
      </c>
      <c r="H11" s="32">
        <v>1.5</v>
      </c>
      <c r="I11" s="32">
        <v>0.5</v>
      </c>
      <c r="J11" s="32">
        <v>1.0</v>
      </c>
      <c r="K11" s="32">
        <v>0.5</v>
      </c>
      <c r="L11" s="34">
        <v>6.0</v>
      </c>
      <c r="M11" s="11"/>
    </row>
    <row r="12">
      <c r="D12" s="31">
        <v>8.0</v>
      </c>
      <c r="E12" s="32" t="s">
        <v>27</v>
      </c>
      <c r="F12" s="32" t="s">
        <v>33</v>
      </c>
      <c r="G12" s="32"/>
      <c r="H12" s="32"/>
      <c r="I12" s="32"/>
      <c r="J12" s="32"/>
      <c r="K12" s="32"/>
      <c r="L12" s="34" t="s">
        <v>33</v>
      </c>
      <c r="M12" s="11"/>
    </row>
    <row r="13">
      <c r="D13" s="31">
        <v>9.0</v>
      </c>
      <c r="E13" s="32" t="s">
        <v>28</v>
      </c>
      <c r="F13" s="32">
        <v>3.5</v>
      </c>
      <c r="G13" s="32">
        <v>0.0</v>
      </c>
      <c r="H13" s="32">
        <v>3.5</v>
      </c>
      <c r="I13" s="32">
        <v>0.5</v>
      </c>
      <c r="J13" s="32">
        <v>1.5</v>
      </c>
      <c r="K13" s="32">
        <v>1.0</v>
      </c>
      <c r="L13" s="34">
        <v>10.0</v>
      </c>
      <c r="M13" s="11"/>
    </row>
    <row r="14">
      <c r="D14" s="31">
        <v>10.0</v>
      </c>
      <c r="E14" s="32" t="s">
        <v>29</v>
      </c>
      <c r="F14" s="32" t="s">
        <v>33</v>
      </c>
      <c r="G14" s="32"/>
      <c r="H14" s="32"/>
      <c r="I14" s="32"/>
      <c r="J14" s="32"/>
      <c r="K14" s="32"/>
      <c r="L14" s="34" t="s">
        <v>33</v>
      </c>
      <c r="M14" s="11"/>
    </row>
    <row r="15">
      <c r="D15" s="31">
        <v>11.0</v>
      </c>
      <c r="E15" s="32" t="s">
        <v>31</v>
      </c>
      <c r="F15" s="32">
        <v>4.0</v>
      </c>
      <c r="G15" s="32">
        <v>2.0</v>
      </c>
      <c r="H15" s="32">
        <v>3.5</v>
      </c>
      <c r="I15" s="32">
        <v>0.0</v>
      </c>
      <c r="J15" s="32">
        <v>1.5</v>
      </c>
      <c r="K15" s="32">
        <v>1.5</v>
      </c>
      <c r="L15" s="34">
        <v>13.0</v>
      </c>
      <c r="M15" s="11"/>
    </row>
    <row r="16">
      <c r="D16" s="31">
        <v>12.0</v>
      </c>
      <c r="E16" s="32" t="s">
        <v>32</v>
      </c>
      <c r="F16" s="32">
        <v>4.0</v>
      </c>
      <c r="G16" s="32">
        <v>3.0</v>
      </c>
      <c r="H16" s="32">
        <v>3.5</v>
      </c>
      <c r="I16" s="32">
        <v>1.0</v>
      </c>
      <c r="J16" s="32">
        <v>0.0</v>
      </c>
      <c r="K16" s="32">
        <v>0.0</v>
      </c>
      <c r="L16" s="34">
        <v>12.0</v>
      </c>
      <c r="M16" s="11"/>
    </row>
    <row r="17">
      <c r="D17" s="31">
        <v>13.0</v>
      </c>
      <c r="E17" s="32" t="s">
        <v>34</v>
      </c>
      <c r="F17" s="32">
        <v>2.5</v>
      </c>
      <c r="G17" s="32">
        <v>1.5</v>
      </c>
      <c r="H17" s="32">
        <v>3.5</v>
      </c>
      <c r="I17" s="32">
        <v>0.0</v>
      </c>
      <c r="J17" s="32">
        <v>1.5</v>
      </c>
      <c r="K17" s="32">
        <v>0.5</v>
      </c>
      <c r="L17" s="34">
        <v>10.0</v>
      </c>
      <c r="M17" s="11"/>
    </row>
    <row r="18">
      <c r="D18" s="31">
        <v>14.0</v>
      </c>
      <c r="E18" s="32" t="s">
        <v>35</v>
      </c>
      <c r="F18" s="32">
        <v>3.0</v>
      </c>
      <c r="G18" s="32">
        <v>2.0</v>
      </c>
      <c r="H18" s="32">
        <v>3.0</v>
      </c>
      <c r="I18" s="32">
        <v>2.0</v>
      </c>
      <c r="J18" s="32">
        <v>1.5</v>
      </c>
      <c r="K18" s="32">
        <v>1.5</v>
      </c>
      <c r="L18" s="34">
        <v>13.0</v>
      </c>
      <c r="M18" s="11"/>
    </row>
    <row r="19">
      <c r="D19" s="31">
        <v>15.0</v>
      </c>
      <c r="E19" s="32" t="s">
        <v>36</v>
      </c>
      <c r="F19" s="32">
        <v>2.5</v>
      </c>
      <c r="G19" s="32">
        <v>2.5</v>
      </c>
      <c r="H19" s="32">
        <v>3.5</v>
      </c>
      <c r="I19" s="32">
        <v>2.5</v>
      </c>
      <c r="J19" s="32">
        <v>1.5</v>
      </c>
      <c r="K19" s="32">
        <v>2.0</v>
      </c>
      <c r="L19" s="34">
        <v>15.0</v>
      </c>
      <c r="M19" s="11"/>
    </row>
    <row r="20">
      <c r="D20" s="31">
        <v>16.0</v>
      </c>
      <c r="E20" s="32" t="s">
        <v>37</v>
      </c>
      <c r="F20" s="32">
        <v>2.0</v>
      </c>
      <c r="G20" s="32">
        <v>1.5</v>
      </c>
      <c r="H20" s="32">
        <v>0.0</v>
      </c>
      <c r="I20" s="32">
        <v>0.0</v>
      </c>
      <c r="J20" s="32">
        <v>1.0</v>
      </c>
      <c r="K20" s="32">
        <v>1.0</v>
      </c>
      <c r="L20" s="34">
        <v>6.0</v>
      </c>
      <c r="M20" s="11"/>
    </row>
    <row r="21">
      <c r="D21" s="31">
        <v>17.0</v>
      </c>
      <c r="E21" s="32" t="s">
        <v>38</v>
      </c>
      <c r="F21" s="32">
        <v>2.0</v>
      </c>
      <c r="G21" s="32">
        <v>2.0</v>
      </c>
      <c r="H21" s="32">
        <v>3.5</v>
      </c>
      <c r="I21" s="32">
        <v>2.5</v>
      </c>
      <c r="J21" s="32">
        <v>2.5</v>
      </c>
      <c r="K21" s="32">
        <v>2.0</v>
      </c>
      <c r="L21" s="34">
        <v>15.0</v>
      </c>
      <c r="M21" s="11"/>
    </row>
    <row r="22">
      <c r="D22" s="31">
        <v>18.0</v>
      </c>
      <c r="E22" s="32" t="s">
        <v>39</v>
      </c>
      <c r="F22" s="32">
        <v>3.0</v>
      </c>
      <c r="G22" s="32">
        <v>3.0</v>
      </c>
      <c r="H22" s="32">
        <v>3.5</v>
      </c>
      <c r="I22" s="32">
        <v>2.5</v>
      </c>
      <c r="J22" s="32">
        <v>1.5</v>
      </c>
      <c r="K22" s="32">
        <v>1.0</v>
      </c>
      <c r="L22" s="34">
        <v>15.0</v>
      </c>
      <c r="M22" s="11"/>
    </row>
    <row r="23">
      <c r="D23" s="31">
        <v>19.0</v>
      </c>
      <c r="E23" s="32" t="s">
        <v>40</v>
      </c>
      <c r="F23" s="32">
        <v>2.0</v>
      </c>
      <c r="G23" s="32">
        <v>2.0</v>
      </c>
      <c r="H23" s="32">
        <v>3.5</v>
      </c>
      <c r="I23" s="32">
        <v>2.0</v>
      </c>
      <c r="J23" s="32">
        <v>1.5</v>
      </c>
      <c r="K23" s="32">
        <v>1.0</v>
      </c>
      <c r="L23" s="34">
        <v>12.0</v>
      </c>
      <c r="M23" s="11"/>
    </row>
    <row r="24">
      <c r="D24" s="31">
        <v>20.0</v>
      </c>
      <c r="E24" s="32" t="s">
        <v>41</v>
      </c>
      <c r="F24" s="32">
        <v>1.0</v>
      </c>
      <c r="G24" s="32">
        <v>1.0</v>
      </c>
      <c r="H24" s="32">
        <v>4.0</v>
      </c>
      <c r="I24" s="32">
        <v>2.0</v>
      </c>
      <c r="J24" s="32">
        <v>1.0</v>
      </c>
      <c r="K24" s="32">
        <v>1.0</v>
      </c>
      <c r="L24" s="34">
        <v>10.0</v>
      </c>
      <c r="M24" s="11"/>
    </row>
    <row r="25">
      <c r="D25" s="31">
        <v>21.0</v>
      </c>
      <c r="E25" s="32" t="s">
        <v>42</v>
      </c>
      <c r="F25" s="32">
        <v>3.5</v>
      </c>
      <c r="G25" s="32">
        <v>2.5</v>
      </c>
      <c r="H25" s="32">
        <v>3.5</v>
      </c>
      <c r="I25" s="32">
        <v>2.5</v>
      </c>
      <c r="J25" s="32">
        <v>2.0</v>
      </c>
      <c r="K25" s="32">
        <v>2.0</v>
      </c>
      <c r="L25" s="34">
        <v>16.0</v>
      </c>
      <c r="M25" s="11"/>
    </row>
    <row r="26">
      <c r="D26" s="31">
        <v>22.0</v>
      </c>
      <c r="E26" s="32" t="s">
        <v>44</v>
      </c>
      <c r="F26" s="32">
        <v>2.0</v>
      </c>
      <c r="G26" s="32">
        <v>0.0</v>
      </c>
      <c r="H26" s="32">
        <v>3.5</v>
      </c>
      <c r="I26" s="32">
        <v>2.5</v>
      </c>
      <c r="J26" s="32">
        <v>2.0</v>
      </c>
      <c r="K26" s="32">
        <v>1.0</v>
      </c>
      <c r="L26" s="34">
        <v>11.0</v>
      </c>
      <c r="M26" s="11"/>
    </row>
    <row r="27">
      <c r="D27" s="31">
        <v>23.0</v>
      </c>
      <c r="E27" s="32" t="s">
        <v>45</v>
      </c>
      <c r="F27" s="32">
        <v>3.0</v>
      </c>
      <c r="G27" s="32">
        <v>2.0</v>
      </c>
      <c r="H27" s="32">
        <v>4.0</v>
      </c>
      <c r="I27" s="32">
        <v>0.0</v>
      </c>
      <c r="J27" s="32">
        <v>1.5</v>
      </c>
      <c r="K27" s="32">
        <v>1.5</v>
      </c>
      <c r="L27" s="34">
        <v>12.0</v>
      </c>
      <c r="M27" s="11"/>
    </row>
    <row r="28">
      <c r="D28" s="31">
        <v>24.0</v>
      </c>
      <c r="E28" s="32" t="s">
        <v>46</v>
      </c>
      <c r="F28" s="32">
        <v>2.0</v>
      </c>
      <c r="G28" s="32">
        <v>1.5</v>
      </c>
      <c r="H28" s="32">
        <v>3.5</v>
      </c>
      <c r="I28" s="32">
        <v>2.0</v>
      </c>
      <c r="J28" s="32">
        <v>1.5</v>
      </c>
      <c r="K28" s="32">
        <v>1.0</v>
      </c>
      <c r="L28" s="34">
        <v>12.0</v>
      </c>
      <c r="M28" s="11"/>
    </row>
    <row r="29">
      <c r="D29" s="31">
        <v>25.0</v>
      </c>
      <c r="E29" s="32" t="s">
        <v>48</v>
      </c>
      <c r="F29" s="32">
        <v>3.0</v>
      </c>
      <c r="G29" s="32">
        <v>2.0</v>
      </c>
      <c r="H29" s="32">
        <v>3.5</v>
      </c>
      <c r="I29" s="32">
        <v>2.5</v>
      </c>
      <c r="J29" s="32">
        <v>1.5</v>
      </c>
      <c r="K29" s="32">
        <v>1.5</v>
      </c>
      <c r="L29" s="34">
        <v>14.0</v>
      </c>
      <c r="M29" s="11"/>
    </row>
    <row r="30">
      <c r="D30" s="31">
        <v>26.0</v>
      </c>
      <c r="E30" s="32" t="s">
        <v>49</v>
      </c>
      <c r="F30" s="32">
        <v>2.5</v>
      </c>
      <c r="G30" s="32">
        <v>2.0</v>
      </c>
      <c r="H30" s="32">
        <v>3.5</v>
      </c>
      <c r="I30" s="32">
        <v>0.0</v>
      </c>
      <c r="J30" s="32">
        <v>1.5</v>
      </c>
      <c r="K30" s="32">
        <v>0.0</v>
      </c>
      <c r="L30" s="34">
        <v>10.0</v>
      </c>
      <c r="M30" s="11"/>
    </row>
    <row r="31">
      <c r="D31" s="31"/>
      <c r="E31" s="32"/>
      <c r="F31" s="32"/>
      <c r="G31" s="32"/>
      <c r="H31" s="32"/>
      <c r="I31" s="32"/>
      <c r="J31" s="32"/>
      <c r="K31" s="32"/>
      <c r="L31" s="34"/>
      <c r="M31" s="11"/>
    </row>
    <row r="32">
      <c r="D32" s="12" t="s">
        <v>1</v>
      </c>
      <c r="E32" s="16" t="s">
        <v>13</v>
      </c>
      <c r="F32" s="18">
        <v>4.0</v>
      </c>
      <c r="G32" s="18">
        <v>3.0</v>
      </c>
      <c r="H32" s="18">
        <v>3.0</v>
      </c>
      <c r="I32" s="18">
        <v>3.0</v>
      </c>
      <c r="J32" s="18">
        <v>3.0</v>
      </c>
      <c r="K32" s="18">
        <v>4.0</v>
      </c>
      <c r="L32" s="43" t="s">
        <v>17</v>
      </c>
      <c r="M32" s="11"/>
    </row>
    <row r="33">
      <c r="D33" s="26"/>
      <c r="E33" s="16" t="s">
        <v>23</v>
      </c>
      <c r="F33" s="28">
        <v>1.0</v>
      </c>
      <c r="G33" s="6"/>
      <c r="H33" s="28">
        <v>2.0</v>
      </c>
      <c r="I33" s="6"/>
      <c r="J33" s="28">
        <v>3.0</v>
      </c>
      <c r="K33" s="6"/>
      <c r="L33" s="45"/>
      <c r="M33" s="11"/>
    </row>
    <row r="34">
      <c r="D34" s="31">
        <v>28.0</v>
      </c>
      <c r="E34" s="32" t="s">
        <v>50</v>
      </c>
      <c r="F34" s="32">
        <v>2.0</v>
      </c>
      <c r="G34" s="32">
        <v>1.5</v>
      </c>
      <c r="H34" s="32">
        <v>0.0</v>
      </c>
      <c r="I34" s="32">
        <v>0.0</v>
      </c>
      <c r="J34" s="32">
        <v>1.5</v>
      </c>
      <c r="K34" s="32">
        <v>0.0</v>
      </c>
      <c r="L34" s="34">
        <v>5.0</v>
      </c>
      <c r="M34" s="11"/>
    </row>
    <row r="35">
      <c r="D35" s="31">
        <v>29.0</v>
      </c>
      <c r="E35" s="32" t="s">
        <v>51</v>
      </c>
      <c r="F35" s="32">
        <v>2.0</v>
      </c>
      <c r="G35" s="32">
        <v>1.0</v>
      </c>
      <c r="H35" s="32">
        <v>2.0</v>
      </c>
      <c r="I35" s="32">
        <v>0.0</v>
      </c>
      <c r="J35" s="32">
        <v>1.5</v>
      </c>
      <c r="K35" s="32">
        <v>1.5</v>
      </c>
      <c r="L35" s="34">
        <v>8.0</v>
      </c>
      <c r="M35" s="11"/>
    </row>
    <row r="36">
      <c r="D36" s="31">
        <v>30.0</v>
      </c>
      <c r="E36" s="32" t="s">
        <v>52</v>
      </c>
      <c r="F36" s="32">
        <v>3.0</v>
      </c>
      <c r="G36" s="32">
        <v>0.0</v>
      </c>
      <c r="H36" s="32">
        <v>0.5</v>
      </c>
      <c r="I36" s="32">
        <v>0.0</v>
      </c>
      <c r="J36" s="32">
        <v>1.0</v>
      </c>
      <c r="K36" s="32">
        <v>1.5</v>
      </c>
      <c r="L36" s="34">
        <v>6.0</v>
      </c>
      <c r="M36" s="11"/>
    </row>
    <row r="37">
      <c r="D37" s="31">
        <v>31.0</v>
      </c>
      <c r="E37" s="32" t="s">
        <v>53</v>
      </c>
      <c r="F37" s="32">
        <v>2.0</v>
      </c>
      <c r="G37" s="32">
        <v>0.0</v>
      </c>
      <c r="H37" s="32">
        <v>3.5</v>
      </c>
      <c r="I37" s="32">
        <v>1.0</v>
      </c>
      <c r="J37" s="32">
        <v>1.0</v>
      </c>
      <c r="K37" s="32">
        <v>2.0</v>
      </c>
      <c r="L37" s="34">
        <v>10.0</v>
      </c>
      <c r="M37" s="11"/>
    </row>
    <row r="38">
      <c r="D38" s="31">
        <v>32.0</v>
      </c>
      <c r="E38" s="32" t="s">
        <v>54</v>
      </c>
      <c r="F38" s="32">
        <v>3.5</v>
      </c>
      <c r="G38" s="32">
        <v>2.5</v>
      </c>
      <c r="H38" s="32">
        <v>3.5</v>
      </c>
      <c r="I38" s="32">
        <v>2.5</v>
      </c>
      <c r="J38" s="32">
        <v>2.0</v>
      </c>
      <c r="K38" s="32">
        <v>2.0</v>
      </c>
      <c r="L38" s="34">
        <v>16.0</v>
      </c>
      <c r="M38" s="11"/>
    </row>
    <row r="39">
      <c r="D39" s="31">
        <v>33.0</v>
      </c>
      <c r="E39" s="32" t="s">
        <v>55</v>
      </c>
      <c r="F39" s="32">
        <v>2.0</v>
      </c>
      <c r="G39" s="32">
        <v>1.5</v>
      </c>
      <c r="H39" s="32">
        <v>3.5</v>
      </c>
      <c r="I39" s="32">
        <v>0.0</v>
      </c>
      <c r="J39" s="32">
        <v>1.5</v>
      </c>
      <c r="K39" s="32">
        <v>1.5</v>
      </c>
      <c r="L39" s="34">
        <v>10.0</v>
      </c>
      <c r="M39" s="11"/>
    </row>
    <row r="40">
      <c r="D40" s="31">
        <v>34.0</v>
      </c>
      <c r="E40" s="32" t="s">
        <v>57</v>
      </c>
      <c r="F40" s="32">
        <v>3.5</v>
      </c>
      <c r="G40" s="32">
        <v>2.0</v>
      </c>
      <c r="H40" s="32">
        <v>1.0</v>
      </c>
      <c r="I40" s="32">
        <v>0.0</v>
      </c>
      <c r="J40" s="32">
        <v>1.5</v>
      </c>
      <c r="K40" s="32">
        <v>1.5</v>
      </c>
      <c r="L40" s="34">
        <v>10.0</v>
      </c>
      <c r="M40" s="11"/>
    </row>
    <row r="41">
      <c r="D41" s="31">
        <v>35.0</v>
      </c>
      <c r="E41" s="32" t="s">
        <v>59</v>
      </c>
      <c r="F41" s="32">
        <v>2.5</v>
      </c>
      <c r="G41" s="32">
        <v>0.0</v>
      </c>
      <c r="H41" s="32">
        <v>3.5</v>
      </c>
      <c r="I41" s="32">
        <v>1.5</v>
      </c>
      <c r="J41" s="32">
        <v>1.5</v>
      </c>
      <c r="K41" s="32">
        <v>0.0</v>
      </c>
      <c r="L41" s="34">
        <v>9.0</v>
      </c>
      <c r="M41" s="11"/>
    </row>
    <row r="42">
      <c r="D42" s="31">
        <v>36.0</v>
      </c>
      <c r="E42" s="32" t="s">
        <v>60</v>
      </c>
      <c r="F42" s="32">
        <v>2.5</v>
      </c>
      <c r="G42" s="32">
        <v>0.5</v>
      </c>
      <c r="H42" s="32">
        <v>3.5</v>
      </c>
      <c r="I42" s="32">
        <v>2.0</v>
      </c>
      <c r="J42" s="32">
        <v>1.5</v>
      </c>
      <c r="K42" s="32">
        <v>0.0</v>
      </c>
      <c r="L42" s="34">
        <v>10.0</v>
      </c>
      <c r="M42" s="11"/>
    </row>
    <row r="43">
      <c r="D43" s="31">
        <v>37.0</v>
      </c>
      <c r="E43" s="32" t="s">
        <v>61</v>
      </c>
      <c r="F43" s="32">
        <v>2.0</v>
      </c>
      <c r="G43" s="32">
        <v>0.0</v>
      </c>
      <c r="H43" s="32">
        <v>3.5</v>
      </c>
      <c r="I43" s="32">
        <v>0.0</v>
      </c>
      <c r="J43" s="32">
        <v>1.5</v>
      </c>
      <c r="K43" s="32">
        <v>0.0</v>
      </c>
      <c r="L43" s="34">
        <v>7.0</v>
      </c>
      <c r="M43" s="11"/>
    </row>
    <row r="44">
      <c r="D44" s="31">
        <v>38.0</v>
      </c>
      <c r="E44" s="32" t="s">
        <v>64</v>
      </c>
      <c r="F44" s="32">
        <v>2.0</v>
      </c>
      <c r="G44" s="32">
        <v>0.0</v>
      </c>
      <c r="H44" s="32">
        <v>2.0</v>
      </c>
      <c r="I44" s="32">
        <v>0.0</v>
      </c>
      <c r="J44" s="32">
        <v>1.5</v>
      </c>
      <c r="K44" s="32">
        <v>1.5</v>
      </c>
      <c r="L44" s="34">
        <v>7.0</v>
      </c>
      <c r="M44" s="11"/>
    </row>
    <row r="45">
      <c r="D45" s="31">
        <v>39.0</v>
      </c>
      <c r="E45" s="32" t="s">
        <v>66</v>
      </c>
      <c r="F45" s="32">
        <v>2.5</v>
      </c>
      <c r="G45" s="32">
        <v>0.5</v>
      </c>
      <c r="H45" s="32">
        <v>3.5</v>
      </c>
      <c r="I45" s="32">
        <v>0.0</v>
      </c>
      <c r="J45" s="32">
        <v>1.5</v>
      </c>
      <c r="K45" s="32">
        <v>1.5</v>
      </c>
      <c r="L45" s="34">
        <v>10.0</v>
      </c>
      <c r="M45" s="11"/>
    </row>
    <row r="46">
      <c r="D46" s="31">
        <v>40.0</v>
      </c>
      <c r="E46" s="32" t="s">
        <v>67</v>
      </c>
      <c r="F46" s="32">
        <v>3.5</v>
      </c>
      <c r="G46" s="32">
        <v>2.5</v>
      </c>
      <c r="H46" s="32">
        <v>3.5</v>
      </c>
      <c r="I46" s="32">
        <v>2.5</v>
      </c>
      <c r="J46" s="32">
        <v>1.5</v>
      </c>
      <c r="K46" s="32">
        <v>1.0</v>
      </c>
      <c r="L46" s="34">
        <v>15.0</v>
      </c>
      <c r="M46" s="11"/>
    </row>
    <row r="47">
      <c r="D47" s="31">
        <v>41.0</v>
      </c>
      <c r="E47" s="32" t="s">
        <v>68</v>
      </c>
      <c r="F47" s="32">
        <v>2.5</v>
      </c>
      <c r="G47" s="32">
        <v>1.0</v>
      </c>
      <c r="H47" s="32">
        <v>3.5</v>
      </c>
      <c r="I47" s="32">
        <v>0.0</v>
      </c>
      <c r="J47" s="32">
        <v>1.5</v>
      </c>
      <c r="K47" s="32">
        <v>1.5</v>
      </c>
      <c r="L47" s="34">
        <v>10.0</v>
      </c>
      <c r="M47" s="11"/>
    </row>
    <row r="48">
      <c r="D48" s="31">
        <v>42.0</v>
      </c>
      <c r="E48" s="32" t="s">
        <v>69</v>
      </c>
      <c r="F48" s="32">
        <v>3.5</v>
      </c>
      <c r="G48" s="32">
        <v>2.5</v>
      </c>
      <c r="H48" s="32">
        <v>4.0</v>
      </c>
      <c r="I48" s="32">
        <v>3.0</v>
      </c>
      <c r="J48" s="32">
        <v>2.5</v>
      </c>
      <c r="K48" s="32">
        <v>0.0</v>
      </c>
      <c r="L48" s="34">
        <v>16.0</v>
      </c>
      <c r="M48" s="11"/>
    </row>
    <row r="49">
      <c r="D49" s="31">
        <v>43.0</v>
      </c>
      <c r="E49" s="32" t="s">
        <v>70</v>
      </c>
      <c r="F49" s="32" t="s">
        <v>33</v>
      </c>
      <c r="G49" s="32"/>
      <c r="H49" s="32"/>
      <c r="I49" s="32"/>
      <c r="J49" s="32"/>
      <c r="K49" s="32"/>
      <c r="L49" s="34" t="s">
        <v>33</v>
      </c>
      <c r="M49" s="11"/>
    </row>
    <row r="50">
      <c r="D50" s="31">
        <v>44.0</v>
      </c>
      <c r="E50" s="32" t="s">
        <v>71</v>
      </c>
      <c r="F50" s="32">
        <v>2.5</v>
      </c>
      <c r="G50" s="32">
        <v>1.0</v>
      </c>
      <c r="H50" s="32">
        <v>2.5</v>
      </c>
      <c r="I50" s="32">
        <v>0.0</v>
      </c>
      <c r="J50" s="32">
        <v>0.0</v>
      </c>
      <c r="K50" s="32">
        <v>0.0</v>
      </c>
      <c r="L50" s="34">
        <v>6.0</v>
      </c>
      <c r="M50" s="11"/>
    </row>
    <row r="51">
      <c r="D51" s="31">
        <v>45.0</v>
      </c>
      <c r="E51" s="32" t="s">
        <v>72</v>
      </c>
      <c r="F51" s="32">
        <v>2.0</v>
      </c>
      <c r="G51" s="32">
        <v>0.0</v>
      </c>
      <c r="H51" s="32">
        <v>3.5</v>
      </c>
      <c r="I51" s="32">
        <v>2.5</v>
      </c>
      <c r="J51" s="32">
        <v>1.0</v>
      </c>
      <c r="K51" s="32">
        <v>1.0</v>
      </c>
      <c r="L51" s="34">
        <v>10.0</v>
      </c>
      <c r="M51" s="11"/>
    </row>
    <row r="52">
      <c r="D52" s="31">
        <v>46.0</v>
      </c>
      <c r="E52" s="32" t="s">
        <v>73</v>
      </c>
      <c r="F52" s="32">
        <v>3.0</v>
      </c>
      <c r="G52" s="32">
        <v>2.5</v>
      </c>
      <c r="H52" s="32">
        <v>3.5</v>
      </c>
      <c r="I52" s="32">
        <v>2.5</v>
      </c>
      <c r="J52" s="32">
        <v>1.5</v>
      </c>
      <c r="K52" s="32">
        <v>0.0</v>
      </c>
      <c r="L52" s="34">
        <v>13.0</v>
      </c>
      <c r="M52" s="11"/>
    </row>
    <row r="53">
      <c r="D53" s="31">
        <v>47.0</v>
      </c>
      <c r="E53" s="32" t="s">
        <v>74</v>
      </c>
      <c r="F53" s="32">
        <v>2.0</v>
      </c>
      <c r="G53" s="32">
        <v>0.0</v>
      </c>
      <c r="H53" s="32">
        <v>3.5</v>
      </c>
      <c r="I53" s="32">
        <v>3.0</v>
      </c>
      <c r="J53" s="32">
        <v>1.5</v>
      </c>
      <c r="K53" s="32">
        <v>1.0</v>
      </c>
      <c r="L53" s="34">
        <v>11.0</v>
      </c>
      <c r="M53" s="11"/>
    </row>
    <row r="54">
      <c r="D54" s="31">
        <v>48.0</v>
      </c>
      <c r="E54" s="32" t="s">
        <v>75</v>
      </c>
      <c r="F54" s="32">
        <v>1.5</v>
      </c>
      <c r="G54" s="32">
        <v>0.0</v>
      </c>
      <c r="H54" s="32">
        <v>3.5</v>
      </c>
      <c r="I54" s="32">
        <v>3.0</v>
      </c>
      <c r="J54" s="32">
        <v>1.0</v>
      </c>
      <c r="K54" s="32">
        <v>1.0</v>
      </c>
      <c r="L54" s="34">
        <v>10.0</v>
      </c>
      <c r="M54" s="11"/>
    </row>
    <row r="55">
      <c r="D55" s="31">
        <v>49.0</v>
      </c>
      <c r="E55" s="32" t="s">
        <v>76</v>
      </c>
      <c r="F55" s="32">
        <v>3.5</v>
      </c>
      <c r="G55" s="32">
        <v>2.5</v>
      </c>
      <c r="H55" s="32">
        <v>3.5</v>
      </c>
      <c r="I55" s="32">
        <v>2.0</v>
      </c>
      <c r="J55" s="32">
        <v>2.5</v>
      </c>
      <c r="K55" s="32">
        <v>2.0</v>
      </c>
      <c r="L55" s="34">
        <v>16.0</v>
      </c>
      <c r="M55" s="11"/>
    </row>
    <row r="56">
      <c r="D56" s="31">
        <v>50.0</v>
      </c>
      <c r="E56" s="32" t="s">
        <v>77</v>
      </c>
      <c r="F56" s="32">
        <v>1.5</v>
      </c>
      <c r="G56" s="32">
        <v>0.0</v>
      </c>
      <c r="H56" s="32">
        <v>2.0</v>
      </c>
      <c r="I56" s="32">
        <v>2.0</v>
      </c>
      <c r="J56" s="32">
        <v>0.0</v>
      </c>
      <c r="K56" s="32">
        <v>0.0</v>
      </c>
      <c r="L56" s="34">
        <v>6.0</v>
      </c>
      <c r="M56" s="11"/>
    </row>
    <row r="57">
      <c r="D57" s="31">
        <v>51.0</v>
      </c>
      <c r="E57" s="32" t="s">
        <v>78</v>
      </c>
      <c r="F57" s="32">
        <v>3.5</v>
      </c>
      <c r="G57" s="32">
        <v>2.5</v>
      </c>
      <c r="H57" s="32">
        <v>0.0</v>
      </c>
      <c r="I57" s="32">
        <v>0.0</v>
      </c>
      <c r="J57" s="32">
        <v>2.5</v>
      </c>
      <c r="K57" s="32">
        <v>2.5</v>
      </c>
      <c r="L57" s="34">
        <v>11.0</v>
      </c>
      <c r="M57" s="11"/>
    </row>
    <row r="58">
      <c r="D58" s="31">
        <v>52.0</v>
      </c>
      <c r="E58" s="32" t="s">
        <v>79</v>
      </c>
      <c r="F58" s="32" t="s">
        <v>33</v>
      </c>
      <c r="G58" s="32"/>
      <c r="H58" s="32"/>
      <c r="I58" s="32"/>
      <c r="J58" s="32"/>
      <c r="K58" s="32"/>
      <c r="L58" s="34" t="s">
        <v>33</v>
      </c>
      <c r="M58" s="11"/>
    </row>
    <row r="59">
      <c r="D59" s="31">
        <v>53.0</v>
      </c>
      <c r="E59" s="32" t="s">
        <v>80</v>
      </c>
      <c r="F59" s="32">
        <v>2.0</v>
      </c>
      <c r="G59" s="32">
        <v>1.5</v>
      </c>
      <c r="H59" s="32">
        <v>3.5</v>
      </c>
      <c r="I59" s="32">
        <v>1.0</v>
      </c>
      <c r="J59" s="32">
        <v>1.5</v>
      </c>
      <c r="K59" s="32">
        <v>1.5</v>
      </c>
      <c r="L59" s="34">
        <v>11.0</v>
      </c>
      <c r="M59" s="11"/>
    </row>
    <row r="60">
      <c r="D60" s="31">
        <v>55.0</v>
      </c>
      <c r="E60" s="32" t="s">
        <v>81</v>
      </c>
      <c r="F60" s="32">
        <v>2.0</v>
      </c>
      <c r="G60" s="32">
        <v>2.0</v>
      </c>
      <c r="H60" s="32">
        <v>3.5</v>
      </c>
      <c r="I60" s="32">
        <v>2.5</v>
      </c>
      <c r="J60" s="32">
        <v>1.5</v>
      </c>
      <c r="K60" s="32">
        <v>0.0</v>
      </c>
      <c r="L60" s="34">
        <v>12.0</v>
      </c>
      <c r="M60" s="11"/>
    </row>
    <row r="61">
      <c r="D61" s="31">
        <v>56.0</v>
      </c>
      <c r="E61" s="32" t="s">
        <v>82</v>
      </c>
      <c r="F61" s="32">
        <v>2.5</v>
      </c>
      <c r="G61" s="32">
        <v>2.0</v>
      </c>
      <c r="H61" s="32">
        <v>3.5</v>
      </c>
      <c r="I61" s="32">
        <v>3.0</v>
      </c>
      <c r="J61" s="32">
        <v>2.0</v>
      </c>
      <c r="K61" s="32">
        <v>2.0</v>
      </c>
      <c r="L61" s="34">
        <v>15.0</v>
      </c>
      <c r="M61" s="11"/>
    </row>
    <row r="62">
      <c r="D62" s="31">
        <v>58.0</v>
      </c>
      <c r="E62" s="32" t="s">
        <v>84</v>
      </c>
      <c r="F62" s="32">
        <v>4.0</v>
      </c>
      <c r="G62" s="32">
        <v>3.0</v>
      </c>
      <c r="H62" s="32">
        <v>0.0</v>
      </c>
      <c r="I62" s="32">
        <v>0.0</v>
      </c>
      <c r="J62" s="32">
        <v>2.0</v>
      </c>
      <c r="K62" s="32">
        <v>1.0</v>
      </c>
      <c r="L62" s="34">
        <v>10.0</v>
      </c>
      <c r="M62" s="11"/>
    </row>
    <row r="63">
      <c r="D63" s="12" t="s">
        <v>1</v>
      </c>
      <c r="E63" s="16" t="s">
        <v>13</v>
      </c>
      <c r="F63" s="18">
        <v>4.0</v>
      </c>
      <c r="G63" s="18">
        <v>3.0</v>
      </c>
      <c r="H63" s="18">
        <v>3.0</v>
      </c>
      <c r="I63" s="18">
        <v>3.0</v>
      </c>
      <c r="J63" s="18">
        <v>3.0</v>
      </c>
      <c r="K63" s="18">
        <v>4.0</v>
      </c>
      <c r="L63" s="43" t="s">
        <v>17</v>
      </c>
      <c r="M63" s="11"/>
    </row>
    <row r="64">
      <c r="D64" s="26"/>
      <c r="E64" s="16" t="s">
        <v>23</v>
      </c>
      <c r="F64" s="28">
        <v>1.0</v>
      </c>
      <c r="G64" s="6"/>
      <c r="H64" s="28">
        <v>2.0</v>
      </c>
      <c r="I64" s="6"/>
      <c r="J64" s="28">
        <v>3.0</v>
      </c>
      <c r="K64" s="6"/>
      <c r="L64" s="45"/>
      <c r="M64" s="11"/>
    </row>
    <row r="65">
      <c r="D65" s="31">
        <v>59.0</v>
      </c>
      <c r="E65" s="32" t="s">
        <v>87</v>
      </c>
      <c r="F65" s="32">
        <v>3.5</v>
      </c>
      <c r="G65" s="32">
        <v>2.5</v>
      </c>
      <c r="H65" s="32">
        <v>3.5</v>
      </c>
      <c r="I65" s="32">
        <v>2.0</v>
      </c>
      <c r="J65" s="32">
        <v>2.0</v>
      </c>
      <c r="K65" s="32">
        <v>1.5</v>
      </c>
      <c r="L65" s="34">
        <v>15.0</v>
      </c>
      <c r="M65" s="11"/>
    </row>
    <row r="66">
      <c r="D66" s="31">
        <v>60.0</v>
      </c>
      <c r="E66" s="32" t="s">
        <v>88</v>
      </c>
      <c r="F66" s="32">
        <v>2.0</v>
      </c>
      <c r="G66" s="32">
        <v>1.0</v>
      </c>
      <c r="H66" s="32">
        <v>0.0</v>
      </c>
      <c r="I66" s="32">
        <v>1.0</v>
      </c>
      <c r="J66" s="32">
        <v>1.5</v>
      </c>
      <c r="K66" s="32">
        <v>1.0</v>
      </c>
      <c r="L66" s="34">
        <v>7.0</v>
      </c>
      <c r="M66" s="11"/>
    </row>
    <row r="67">
      <c r="D67" s="31">
        <v>61.0</v>
      </c>
      <c r="E67" s="32" t="s">
        <v>89</v>
      </c>
      <c r="F67" s="32">
        <v>1.0</v>
      </c>
      <c r="G67" s="32">
        <v>1.0</v>
      </c>
      <c r="H67" s="32">
        <v>0.0</v>
      </c>
      <c r="I67" s="32">
        <v>0.0</v>
      </c>
      <c r="J67" s="32">
        <v>2.0</v>
      </c>
      <c r="K67" s="32">
        <v>1.0</v>
      </c>
      <c r="L67" s="34">
        <v>5.0</v>
      </c>
      <c r="M67" s="11"/>
    </row>
    <row r="68">
      <c r="D68" s="31">
        <v>62.0</v>
      </c>
      <c r="E68" s="32" t="s">
        <v>90</v>
      </c>
      <c r="F68" s="32">
        <v>0.5</v>
      </c>
      <c r="G68" s="32">
        <v>0.5</v>
      </c>
      <c r="H68" s="32">
        <v>0.0</v>
      </c>
      <c r="I68" s="32">
        <v>0.0</v>
      </c>
      <c r="J68" s="32">
        <v>1.5</v>
      </c>
      <c r="K68" s="32">
        <v>0.5</v>
      </c>
      <c r="L68" s="34">
        <v>3.0</v>
      </c>
      <c r="M68" s="11"/>
    </row>
    <row r="69">
      <c r="D69" s="52">
        <v>63.0</v>
      </c>
      <c r="E69" s="54" t="s">
        <v>91</v>
      </c>
      <c r="F69" s="54" t="s">
        <v>33</v>
      </c>
      <c r="G69" s="54"/>
      <c r="H69" s="54"/>
      <c r="I69" s="54"/>
      <c r="J69" s="54"/>
      <c r="K69" s="54"/>
      <c r="L69" s="55" t="s">
        <v>33</v>
      </c>
      <c r="M69" s="11"/>
    </row>
    <row r="70">
      <c r="D70" s="56"/>
      <c r="E70" s="56"/>
      <c r="F70" s="56"/>
      <c r="G70" s="56"/>
      <c r="H70" s="56"/>
      <c r="I70" s="56"/>
      <c r="J70" s="56"/>
      <c r="K70" s="56"/>
      <c r="L70" s="56"/>
    </row>
    <row r="71">
      <c r="D71" s="56"/>
      <c r="E71" s="56"/>
      <c r="F71" s="56"/>
      <c r="G71" s="56"/>
      <c r="H71" s="56"/>
      <c r="I71" s="56"/>
      <c r="J71" s="56"/>
      <c r="K71" s="56"/>
      <c r="L71" s="56"/>
    </row>
    <row r="72">
      <c r="D72" s="58" t="s">
        <v>92</v>
      </c>
      <c r="E72" s="59"/>
      <c r="F72" s="59"/>
      <c r="G72" s="59"/>
      <c r="H72" s="59"/>
      <c r="I72" s="59"/>
      <c r="J72" s="59"/>
      <c r="K72" s="60"/>
      <c r="L72" s="56"/>
    </row>
    <row r="73">
      <c r="D73" s="61" t="s">
        <v>96</v>
      </c>
      <c r="E73" s="4"/>
      <c r="F73" s="4"/>
      <c r="G73" s="4"/>
      <c r="H73" s="4"/>
      <c r="I73" s="4"/>
      <c r="J73" s="4"/>
      <c r="K73" s="62"/>
      <c r="L73" s="56"/>
    </row>
    <row r="74">
      <c r="D74" s="63" t="s">
        <v>97</v>
      </c>
      <c r="E74" s="4"/>
      <c r="F74" s="4"/>
      <c r="G74" s="4"/>
      <c r="H74" s="4"/>
      <c r="I74" s="4"/>
      <c r="J74" s="6"/>
      <c r="K74" s="64">
        <v>59.0</v>
      </c>
      <c r="L74" s="56"/>
    </row>
    <row r="75">
      <c r="D75" s="63" t="s">
        <v>98</v>
      </c>
      <c r="E75" s="4"/>
      <c r="F75" s="4"/>
      <c r="G75" s="4"/>
      <c r="H75" s="4"/>
      <c r="I75" s="4"/>
      <c r="J75" s="6"/>
      <c r="K75" s="64">
        <v>5.0</v>
      </c>
      <c r="L75" s="56"/>
    </row>
    <row r="76">
      <c r="D76" s="63" t="s">
        <v>99</v>
      </c>
      <c r="E76" s="4"/>
      <c r="F76" s="4"/>
      <c r="G76" s="4"/>
      <c r="H76" s="4"/>
      <c r="I76" s="4"/>
      <c r="J76" s="6"/>
      <c r="K76" s="64">
        <v>54.0</v>
      </c>
      <c r="L76" s="56"/>
    </row>
    <row r="77">
      <c r="D77" s="63" t="s">
        <v>100</v>
      </c>
      <c r="E77" s="4"/>
      <c r="F77" s="4"/>
      <c r="G77" s="4"/>
      <c r="H77" s="4"/>
      <c r="I77" s="4"/>
      <c r="J77" s="6"/>
      <c r="K77" s="64">
        <v>39.0</v>
      </c>
      <c r="L77" s="56"/>
    </row>
    <row r="78">
      <c r="D78" s="63" t="s">
        <v>104</v>
      </c>
      <c r="E78" s="4"/>
      <c r="F78" s="4"/>
      <c r="G78" s="4"/>
      <c r="H78" s="4"/>
      <c r="I78" s="4"/>
      <c r="J78" s="6"/>
      <c r="K78" s="64">
        <v>15.0</v>
      </c>
      <c r="L78" s="56"/>
    </row>
    <row r="79">
      <c r="D79" s="63" t="s">
        <v>105</v>
      </c>
      <c r="E79" s="4"/>
      <c r="F79" s="4"/>
      <c r="G79" s="4"/>
      <c r="H79" s="4"/>
      <c r="I79" s="4"/>
      <c r="J79" s="6"/>
      <c r="K79" s="64">
        <v>72.22</v>
      </c>
      <c r="L79" s="56"/>
    </row>
    <row r="80">
      <c r="D80" s="63" t="s">
        <v>106</v>
      </c>
      <c r="E80" s="4"/>
      <c r="F80" s="4"/>
      <c r="G80" s="4"/>
      <c r="H80" s="4"/>
      <c r="I80" s="4"/>
      <c r="J80" s="6"/>
      <c r="K80" s="64">
        <v>10.69</v>
      </c>
      <c r="L80" s="56"/>
    </row>
    <row r="81">
      <c r="D81" s="65" t="s">
        <v>107</v>
      </c>
      <c r="E81" s="4"/>
      <c r="F81" s="4"/>
      <c r="G81" s="4"/>
      <c r="H81" s="4"/>
      <c r="I81" s="4"/>
      <c r="J81" s="4"/>
      <c r="K81" s="62"/>
      <c r="L81" s="56"/>
    </row>
    <row r="82">
      <c r="D82" s="63" t="s">
        <v>108</v>
      </c>
      <c r="E82" s="4"/>
      <c r="F82" s="4"/>
      <c r="G82" s="4"/>
      <c r="H82" s="4"/>
      <c r="I82" s="4"/>
      <c r="J82" s="6"/>
      <c r="K82" s="64">
        <v>15.0</v>
      </c>
      <c r="L82" s="56"/>
    </row>
    <row r="83">
      <c r="D83" s="63" t="s">
        <v>109</v>
      </c>
      <c r="E83" s="4"/>
      <c r="F83" s="4"/>
      <c r="G83" s="4"/>
      <c r="H83" s="4"/>
      <c r="I83" s="4"/>
      <c r="J83" s="6"/>
      <c r="K83" s="64">
        <v>18.0</v>
      </c>
      <c r="L83" s="56"/>
    </row>
    <row r="84">
      <c r="D84" s="63" t="s">
        <v>111</v>
      </c>
      <c r="E84" s="4"/>
      <c r="F84" s="4"/>
      <c r="G84" s="4"/>
      <c r="H84" s="4"/>
      <c r="I84" s="4"/>
      <c r="J84" s="6"/>
      <c r="K84" s="64">
        <v>10.0</v>
      </c>
      <c r="L84" s="56"/>
    </row>
    <row r="85">
      <c r="D85" s="68" t="s">
        <v>112</v>
      </c>
      <c r="E85" s="70"/>
      <c r="F85" s="70"/>
      <c r="G85" s="70"/>
      <c r="H85" s="70"/>
      <c r="I85" s="70"/>
      <c r="J85" s="71"/>
      <c r="K85" s="72">
        <v>11.0</v>
      </c>
      <c r="L85" s="56"/>
    </row>
    <row r="86">
      <c r="D86" s="56"/>
      <c r="E86" s="56"/>
      <c r="F86" s="56"/>
      <c r="G86" s="56"/>
      <c r="H86" s="56"/>
      <c r="I86" s="56"/>
      <c r="J86" s="56"/>
      <c r="K86" s="56"/>
      <c r="L86" s="56"/>
    </row>
    <row r="87">
      <c r="D87" s="74" t="s">
        <v>2</v>
      </c>
      <c r="E87" s="59"/>
      <c r="F87" s="59"/>
      <c r="G87" s="59"/>
      <c r="H87" s="59"/>
      <c r="I87" s="59"/>
      <c r="J87" s="59"/>
      <c r="K87" s="60"/>
      <c r="L87" s="56"/>
    </row>
    <row r="88">
      <c r="D88" s="63" t="s">
        <v>33</v>
      </c>
      <c r="E88" s="4"/>
      <c r="F88" s="4"/>
      <c r="G88" s="4"/>
      <c r="H88" s="4"/>
      <c r="I88" s="4"/>
      <c r="J88" s="6"/>
      <c r="K88" s="64"/>
      <c r="L88" s="56"/>
    </row>
    <row r="89">
      <c r="D89" s="68" t="s">
        <v>62</v>
      </c>
      <c r="E89" s="70"/>
      <c r="F89" s="70"/>
      <c r="G89" s="70"/>
      <c r="H89" s="70"/>
      <c r="I89" s="70"/>
      <c r="J89" s="71"/>
      <c r="K89" s="72">
        <v>0.94</v>
      </c>
      <c r="L89" s="56"/>
    </row>
  </sheetData>
  <mergeCells count="33">
    <mergeCell ref="D85:J85"/>
    <mergeCell ref="D89:J89"/>
    <mergeCell ref="D88:J88"/>
    <mergeCell ref="D87:K87"/>
    <mergeCell ref="D72:K72"/>
    <mergeCell ref="D73:K73"/>
    <mergeCell ref="F64:G64"/>
    <mergeCell ref="D63:D64"/>
    <mergeCell ref="H64:I64"/>
    <mergeCell ref="J64:K64"/>
    <mergeCell ref="L63:L64"/>
    <mergeCell ref="F33:G33"/>
    <mergeCell ref="H33:I33"/>
    <mergeCell ref="J33:K33"/>
    <mergeCell ref="D32:D33"/>
    <mergeCell ref="H5:I5"/>
    <mergeCell ref="F5:G5"/>
    <mergeCell ref="L4:L5"/>
    <mergeCell ref="D2:L3"/>
    <mergeCell ref="J5:K5"/>
    <mergeCell ref="D4:D5"/>
    <mergeCell ref="L32:L33"/>
    <mergeCell ref="D76:J76"/>
    <mergeCell ref="D75:J75"/>
    <mergeCell ref="D78:J78"/>
    <mergeCell ref="D77:J77"/>
    <mergeCell ref="D83:J83"/>
    <mergeCell ref="D81:K81"/>
    <mergeCell ref="D82:J82"/>
    <mergeCell ref="D80:J80"/>
    <mergeCell ref="D79:J79"/>
    <mergeCell ref="D84:J84"/>
    <mergeCell ref="D74:J7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14.43"/>
    <col customWidth="1" min="3" max="3" width="27.57"/>
    <col customWidth="1" min="4" max="6" width="5.86"/>
    <col customWidth="1" min="7" max="7" width="7.29"/>
    <col customWidth="1" min="8" max="18" width="5.86"/>
    <col customWidth="1" min="19" max="19" width="14.43"/>
  </cols>
  <sheetData>
    <row r="1" ht="33.75" customHeight="1">
      <c r="D1" s="13"/>
      <c r="E1" s="13"/>
      <c r="F1" s="13"/>
      <c r="G1" s="13"/>
      <c r="H1" s="78"/>
      <c r="I1" s="78"/>
      <c r="J1" s="13"/>
      <c r="K1" s="13"/>
      <c r="L1" s="13"/>
      <c r="M1" s="13"/>
      <c r="N1" s="13"/>
      <c r="O1" s="13"/>
      <c r="P1" s="13"/>
      <c r="Q1" s="13"/>
      <c r="R1" s="13"/>
    </row>
    <row r="2" ht="33.75" customHeight="1">
      <c r="B2" s="79" t="s">
        <v>116</v>
      </c>
      <c r="C2" s="81" t="s">
        <v>118</v>
      </c>
      <c r="D2" s="83" t="s">
        <v>119</v>
      </c>
      <c r="E2" s="84" t="s">
        <v>120</v>
      </c>
      <c r="F2" s="84" t="s">
        <v>121</v>
      </c>
      <c r="G2" s="84" t="s">
        <v>122</v>
      </c>
      <c r="H2" s="85" t="s">
        <v>123</v>
      </c>
      <c r="I2" s="86"/>
      <c r="J2" s="84" t="s">
        <v>17</v>
      </c>
      <c r="K2" s="84" t="s">
        <v>5</v>
      </c>
      <c r="L2" s="84" t="s">
        <v>6</v>
      </c>
      <c r="M2" s="84" t="s">
        <v>7</v>
      </c>
      <c r="N2" s="84" t="s">
        <v>8</v>
      </c>
      <c r="O2" s="84" t="s">
        <v>9</v>
      </c>
      <c r="P2" s="84" t="s">
        <v>10</v>
      </c>
      <c r="Q2" s="84" t="s">
        <v>124</v>
      </c>
      <c r="R2" s="89" t="s">
        <v>125</v>
      </c>
      <c r="S2" s="90"/>
    </row>
    <row r="3">
      <c r="B3" s="91">
        <v>1.0</v>
      </c>
      <c r="C3" s="19" t="s">
        <v>16</v>
      </c>
      <c r="D3" s="93">
        <v>7.0</v>
      </c>
      <c r="E3" s="93">
        <v>5.0</v>
      </c>
      <c r="F3" s="95">
        <v>40.0</v>
      </c>
      <c r="G3" s="93">
        <f t="shared" ref="G3:G40" si="1">ROUND((F3/100)*20,0)</f>
        <v>8</v>
      </c>
      <c r="H3" s="98">
        <v>8.0</v>
      </c>
      <c r="I3" s="98">
        <v>7.0</v>
      </c>
      <c r="J3" s="100">
        <f t="shared" ref="J3:J60" si="2">H3+I3</f>
        <v>15</v>
      </c>
      <c r="K3" s="101">
        <v>9.0</v>
      </c>
      <c r="L3" s="101">
        <v>9.0</v>
      </c>
      <c r="M3" s="101">
        <v>8.0</v>
      </c>
      <c r="N3" s="101">
        <v>8.0</v>
      </c>
      <c r="O3" s="101">
        <v>9.0</v>
      </c>
      <c r="P3" s="101">
        <v>8.0</v>
      </c>
      <c r="Q3" s="103">
        <f t="shared" ref="Q3:Q60" si="3">ROUND(AVERAGE(K3:P3),0)</f>
        <v>9</v>
      </c>
      <c r="R3" s="105">
        <f t="shared" ref="R3:R60" si="4">J3+Q3</f>
        <v>24</v>
      </c>
      <c r="S3">
        <f t="shared" ref="S3:S60" si="5">IF(R3&lt;23,1,0)</f>
        <v>0</v>
      </c>
    </row>
    <row r="4">
      <c r="B4" s="91">
        <v>2.0</v>
      </c>
      <c r="C4" s="19" t="s">
        <v>20</v>
      </c>
      <c r="D4" s="93">
        <v>9.0</v>
      </c>
      <c r="E4" s="93">
        <v>5.0</v>
      </c>
      <c r="F4" s="95">
        <v>52.0</v>
      </c>
      <c r="G4" s="93">
        <f t="shared" si="1"/>
        <v>10</v>
      </c>
      <c r="H4" s="98">
        <v>9.0</v>
      </c>
      <c r="I4" s="98">
        <v>10.0</v>
      </c>
      <c r="J4" s="100">
        <f t="shared" si="2"/>
        <v>19</v>
      </c>
      <c r="K4" s="101">
        <v>9.0</v>
      </c>
      <c r="L4" s="101">
        <v>9.0</v>
      </c>
      <c r="M4" s="101">
        <v>9.0</v>
      </c>
      <c r="N4" s="101">
        <v>8.0</v>
      </c>
      <c r="O4" s="101">
        <v>8.0</v>
      </c>
      <c r="P4" s="101">
        <v>9.0</v>
      </c>
      <c r="Q4" s="103">
        <f t="shared" si="3"/>
        <v>9</v>
      </c>
      <c r="R4" s="105">
        <f t="shared" si="4"/>
        <v>28</v>
      </c>
      <c r="S4">
        <f t="shared" si="5"/>
        <v>0</v>
      </c>
    </row>
    <row r="5">
      <c r="B5" s="91">
        <v>4.0</v>
      </c>
      <c r="C5" s="19" t="s">
        <v>22</v>
      </c>
      <c r="D5" s="93">
        <v>10.0</v>
      </c>
      <c r="E5" s="93">
        <v>15.0</v>
      </c>
      <c r="F5" s="95">
        <v>18.0</v>
      </c>
      <c r="G5" s="93">
        <f t="shared" si="1"/>
        <v>4</v>
      </c>
      <c r="H5" s="98">
        <v>10.0</v>
      </c>
      <c r="I5" s="98">
        <v>15.0</v>
      </c>
      <c r="J5" s="100">
        <f t="shared" si="2"/>
        <v>25</v>
      </c>
      <c r="K5" s="101">
        <v>8.0</v>
      </c>
      <c r="L5" s="101">
        <v>8.0</v>
      </c>
      <c r="M5" s="101">
        <v>8.0</v>
      </c>
      <c r="N5" s="101">
        <v>8.0</v>
      </c>
      <c r="O5" s="101">
        <v>8.0</v>
      </c>
      <c r="P5" s="101">
        <v>7.0</v>
      </c>
      <c r="Q5" s="103">
        <f t="shared" si="3"/>
        <v>8</v>
      </c>
      <c r="R5" s="105">
        <f t="shared" si="4"/>
        <v>33</v>
      </c>
      <c r="S5">
        <f t="shared" si="5"/>
        <v>0</v>
      </c>
    </row>
    <row r="6">
      <c r="B6" s="91">
        <v>5.0</v>
      </c>
      <c r="C6" s="19" t="s">
        <v>24</v>
      </c>
      <c r="D6" s="93">
        <v>15.0</v>
      </c>
      <c r="E6" s="93">
        <v>15.0</v>
      </c>
      <c r="F6" s="95">
        <v>65.0</v>
      </c>
      <c r="G6" s="93">
        <f t="shared" si="1"/>
        <v>13</v>
      </c>
      <c r="H6" s="98">
        <v>15.0</v>
      </c>
      <c r="I6" s="98">
        <v>15.0</v>
      </c>
      <c r="J6" s="100">
        <f t="shared" si="2"/>
        <v>30</v>
      </c>
      <c r="K6" s="101">
        <v>8.0</v>
      </c>
      <c r="L6" s="101">
        <v>8.0</v>
      </c>
      <c r="M6" s="101">
        <v>8.0</v>
      </c>
      <c r="N6" s="101">
        <v>8.0</v>
      </c>
      <c r="O6" s="101">
        <v>8.0</v>
      </c>
      <c r="P6" s="101">
        <v>7.0</v>
      </c>
      <c r="Q6" s="103">
        <f t="shared" si="3"/>
        <v>8</v>
      </c>
      <c r="R6" s="105">
        <f t="shared" si="4"/>
        <v>38</v>
      </c>
      <c r="S6">
        <f t="shared" si="5"/>
        <v>0</v>
      </c>
    </row>
    <row r="7">
      <c r="B7" s="91">
        <v>6.0</v>
      </c>
      <c r="C7" s="19" t="s">
        <v>25</v>
      </c>
      <c r="D7" s="93">
        <v>14.0</v>
      </c>
      <c r="E7" s="93">
        <v>13.0</v>
      </c>
      <c r="F7" s="95">
        <v>40.0</v>
      </c>
      <c r="G7" s="93">
        <f t="shared" si="1"/>
        <v>8</v>
      </c>
      <c r="H7" s="98">
        <v>14.0</v>
      </c>
      <c r="I7" s="98">
        <v>13.0</v>
      </c>
      <c r="J7" s="100">
        <f t="shared" si="2"/>
        <v>27</v>
      </c>
      <c r="K7" s="101">
        <v>8.0</v>
      </c>
      <c r="L7" s="101">
        <v>8.0</v>
      </c>
      <c r="M7" s="101">
        <v>8.0</v>
      </c>
      <c r="N7" s="101">
        <v>7.0</v>
      </c>
      <c r="O7" s="101">
        <v>7.0</v>
      </c>
      <c r="P7" s="101">
        <v>7.0</v>
      </c>
      <c r="Q7" s="103">
        <f t="shared" si="3"/>
        <v>8</v>
      </c>
      <c r="R7" s="105">
        <f t="shared" si="4"/>
        <v>35</v>
      </c>
      <c r="S7">
        <f t="shared" si="5"/>
        <v>0</v>
      </c>
    </row>
    <row r="8">
      <c r="B8" s="91">
        <v>7.0</v>
      </c>
      <c r="C8" s="19" t="s">
        <v>26</v>
      </c>
      <c r="D8" s="93">
        <v>6.0</v>
      </c>
      <c r="E8" s="93">
        <v>10.0</v>
      </c>
      <c r="F8" s="95">
        <v>71.0</v>
      </c>
      <c r="G8" s="93">
        <f t="shared" si="1"/>
        <v>14</v>
      </c>
      <c r="H8" s="98">
        <v>10.0</v>
      </c>
      <c r="I8" s="98">
        <v>14.0</v>
      </c>
      <c r="J8" s="100">
        <f t="shared" si="2"/>
        <v>24</v>
      </c>
      <c r="K8" s="101">
        <v>7.0</v>
      </c>
      <c r="L8" s="101">
        <v>8.0</v>
      </c>
      <c r="M8" s="101">
        <v>8.0</v>
      </c>
      <c r="N8" s="101">
        <v>8.0</v>
      </c>
      <c r="O8" s="101">
        <v>7.0</v>
      </c>
      <c r="P8" s="101">
        <v>9.0</v>
      </c>
      <c r="Q8" s="103">
        <f t="shared" si="3"/>
        <v>8</v>
      </c>
      <c r="R8" s="105">
        <f t="shared" si="4"/>
        <v>32</v>
      </c>
      <c r="S8">
        <f t="shared" si="5"/>
        <v>0</v>
      </c>
    </row>
    <row r="9">
      <c r="B9" s="91">
        <v>8.0</v>
      </c>
      <c r="C9" s="19" t="s">
        <v>27</v>
      </c>
      <c r="D9" s="93">
        <v>0.0</v>
      </c>
      <c r="E9" s="93">
        <v>6.0</v>
      </c>
      <c r="F9" s="95">
        <v>61.0</v>
      </c>
      <c r="G9" s="93">
        <f t="shared" si="1"/>
        <v>12</v>
      </c>
      <c r="H9" s="98">
        <v>6.0</v>
      </c>
      <c r="I9" s="98">
        <v>12.0</v>
      </c>
      <c r="J9" s="100">
        <f t="shared" si="2"/>
        <v>18</v>
      </c>
      <c r="K9" s="101">
        <v>8.0</v>
      </c>
      <c r="L9" s="101">
        <v>8.0</v>
      </c>
      <c r="M9" s="101">
        <v>7.0</v>
      </c>
      <c r="N9" s="101">
        <v>7.0</v>
      </c>
      <c r="O9" s="101">
        <v>8.0</v>
      </c>
      <c r="P9" s="101">
        <v>9.0</v>
      </c>
      <c r="Q9" s="103">
        <f t="shared" si="3"/>
        <v>8</v>
      </c>
      <c r="R9" s="105">
        <f t="shared" si="4"/>
        <v>26</v>
      </c>
      <c r="S9">
        <f t="shared" si="5"/>
        <v>0</v>
      </c>
    </row>
    <row r="10">
      <c r="B10" s="91">
        <v>9.0</v>
      </c>
      <c r="C10" s="19" t="s">
        <v>28</v>
      </c>
      <c r="D10" s="93">
        <v>10.0</v>
      </c>
      <c r="E10" s="93">
        <v>7.0</v>
      </c>
      <c r="F10" s="95">
        <v>45.0</v>
      </c>
      <c r="G10" s="93">
        <f t="shared" si="1"/>
        <v>9</v>
      </c>
      <c r="H10" s="98">
        <v>10.0</v>
      </c>
      <c r="I10" s="98">
        <v>9.0</v>
      </c>
      <c r="J10" s="100">
        <f t="shared" si="2"/>
        <v>19</v>
      </c>
      <c r="K10" s="101">
        <v>8.0</v>
      </c>
      <c r="L10" s="101">
        <v>8.0</v>
      </c>
      <c r="M10" s="101">
        <v>8.0</v>
      </c>
      <c r="N10" s="101">
        <v>6.0</v>
      </c>
      <c r="O10" s="101">
        <v>6.0</v>
      </c>
      <c r="P10" s="101">
        <v>8.0</v>
      </c>
      <c r="Q10" s="103">
        <f t="shared" si="3"/>
        <v>7</v>
      </c>
      <c r="R10" s="105">
        <f t="shared" si="4"/>
        <v>26</v>
      </c>
      <c r="S10">
        <f t="shared" si="5"/>
        <v>0</v>
      </c>
    </row>
    <row r="11">
      <c r="B11" s="91">
        <v>10.0</v>
      </c>
      <c r="C11" s="19" t="s">
        <v>130</v>
      </c>
      <c r="D11" s="93">
        <v>0.0</v>
      </c>
      <c r="E11" s="93">
        <v>5.0</v>
      </c>
      <c r="F11" s="95">
        <v>46.0</v>
      </c>
      <c r="G11" s="93">
        <f t="shared" si="1"/>
        <v>9</v>
      </c>
      <c r="H11" s="98">
        <v>7.0</v>
      </c>
      <c r="I11" s="98">
        <v>9.0</v>
      </c>
      <c r="J11" s="100">
        <f t="shared" si="2"/>
        <v>16</v>
      </c>
      <c r="K11" s="101">
        <v>8.0</v>
      </c>
      <c r="L11" s="101">
        <v>8.0</v>
      </c>
      <c r="M11" s="101">
        <v>8.0</v>
      </c>
      <c r="N11" s="101">
        <v>8.0</v>
      </c>
      <c r="O11" s="101">
        <v>8.0</v>
      </c>
      <c r="P11" s="101">
        <v>8.0</v>
      </c>
      <c r="Q11" s="103">
        <f t="shared" si="3"/>
        <v>8</v>
      </c>
      <c r="R11" s="105">
        <f t="shared" si="4"/>
        <v>24</v>
      </c>
      <c r="S11">
        <f t="shared" si="5"/>
        <v>0</v>
      </c>
    </row>
    <row r="12">
      <c r="B12" s="91">
        <v>11.0</v>
      </c>
      <c r="C12" s="19" t="s">
        <v>31</v>
      </c>
      <c r="D12" s="93">
        <v>13.0</v>
      </c>
      <c r="E12" s="93">
        <v>11.0</v>
      </c>
      <c r="F12" s="95">
        <v>53.0</v>
      </c>
      <c r="G12" s="93">
        <f t="shared" si="1"/>
        <v>11</v>
      </c>
      <c r="H12" s="98">
        <v>13.0</v>
      </c>
      <c r="I12" s="98">
        <v>11.0</v>
      </c>
      <c r="J12" s="100">
        <f t="shared" si="2"/>
        <v>24</v>
      </c>
      <c r="K12" s="101">
        <v>8.0</v>
      </c>
      <c r="L12" s="101">
        <v>8.0</v>
      </c>
      <c r="M12" s="101">
        <v>8.0</v>
      </c>
      <c r="N12" s="101">
        <v>6.0</v>
      </c>
      <c r="O12" s="101">
        <v>8.0</v>
      </c>
      <c r="P12" s="101">
        <v>8.0</v>
      </c>
      <c r="Q12" s="103">
        <f t="shared" si="3"/>
        <v>8</v>
      </c>
      <c r="R12" s="105">
        <f t="shared" si="4"/>
        <v>32</v>
      </c>
      <c r="S12">
        <f t="shared" si="5"/>
        <v>0</v>
      </c>
    </row>
    <row r="13">
      <c r="B13" s="91">
        <v>12.0</v>
      </c>
      <c r="C13" s="19" t="s">
        <v>32</v>
      </c>
      <c r="D13" s="93">
        <v>12.0</v>
      </c>
      <c r="E13" s="93">
        <v>5.0</v>
      </c>
      <c r="F13" s="95">
        <v>52.0</v>
      </c>
      <c r="G13" s="93">
        <f t="shared" si="1"/>
        <v>10</v>
      </c>
      <c r="H13" s="98">
        <v>12.0</v>
      </c>
      <c r="I13" s="98">
        <v>10.0</v>
      </c>
      <c r="J13" s="100">
        <f t="shared" si="2"/>
        <v>22</v>
      </c>
      <c r="K13" s="101">
        <v>7.0</v>
      </c>
      <c r="L13" s="101">
        <v>8.0</v>
      </c>
      <c r="M13" s="101">
        <v>8.0</v>
      </c>
      <c r="N13" s="101">
        <v>8.0</v>
      </c>
      <c r="O13" s="101">
        <v>8.0</v>
      </c>
      <c r="P13" s="101">
        <v>8.0</v>
      </c>
      <c r="Q13" s="103">
        <f t="shared" si="3"/>
        <v>8</v>
      </c>
      <c r="R13" s="105">
        <f t="shared" si="4"/>
        <v>30</v>
      </c>
      <c r="S13">
        <f t="shared" si="5"/>
        <v>0</v>
      </c>
    </row>
    <row r="14">
      <c r="B14" s="91">
        <v>13.0</v>
      </c>
      <c r="C14" s="19" t="s">
        <v>34</v>
      </c>
      <c r="D14" s="93">
        <v>10.0</v>
      </c>
      <c r="E14" s="93">
        <v>10.0</v>
      </c>
      <c r="F14" s="95">
        <v>8.0</v>
      </c>
      <c r="G14" s="93">
        <f t="shared" si="1"/>
        <v>2</v>
      </c>
      <c r="H14" s="98">
        <v>10.0</v>
      </c>
      <c r="I14" s="98">
        <v>10.0</v>
      </c>
      <c r="J14" s="100">
        <f t="shared" si="2"/>
        <v>20</v>
      </c>
      <c r="K14" s="101">
        <v>8.0</v>
      </c>
      <c r="L14" s="101">
        <v>8.0</v>
      </c>
      <c r="M14" s="101">
        <v>8.0</v>
      </c>
      <c r="N14" s="101">
        <v>8.0</v>
      </c>
      <c r="O14" s="101">
        <v>8.0</v>
      </c>
      <c r="P14" s="101">
        <v>7.0</v>
      </c>
      <c r="Q14" s="103">
        <f t="shared" si="3"/>
        <v>8</v>
      </c>
      <c r="R14" s="105">
        <f t="shared" si="4"/>
        <v>28</v>
      </c>
      <c r="S14">
        <f t="shared" si="5"/>
        <v>0</v>
      </c>
    </row>
    <row r="15">
      <c r="B15" s="91">
        <v>14.0</v>
      </c>
      <c r="C15" s="19" t="s">
        <v>35</v>
      </c>
      <c r="D15" s="93">
        <v>13.0</v>
      </c>
      <c r="E15" s="93">
        <v>8.0</v>
      </c>
      <c r="F15" s="95">
        <v>62.0</v>
      </c>
      <c r="G15" s="93">
        <f t="shared" si="1"/>
        <v>12</v>
      </c>
      <c r="H15" s="98">
        <v>13.0</v>
      </c>
      <c r="I15" s="98">
        <v>12.0</v>
      </c>
      <c r="J15" s="100">
        <f t="shared" si="2"/>
        <v>25</v>
      </c>
      <c r="K15" s="101">
        <v>7.0</v>
      </c>
      <c r="L15" s="101">
        <v>8.0</v>
      </c>
      <c r="M15" s="101">
        <v>7.0</v>
      </c>
      <c r="N15" s="101">
        <v>7.0</v>
      </c>
      <c r="O15" s="101">
        <v>7.0</v>
      </c>
      <c r="P15" s="101">
        <v>7.0</v>
      </c>
      <c r="Q15" s="103">
        <f t="shared" si="3"/>
        <v>7</v>
      </c>
      <c r="R15" s="105">
        <f t="shared" si="4"/>
        <v>32</v>
      </c>
      <c r="S15">
        <f t="shared" si="5"/>
        <v>0</v>
      </c>
    </row>
    <row r="16">
      <c r="B16" s="91">
        <v>15.0</v>
      </c>
      <c r="C16" s="19" t="s">
        <v>36</v>
      </c>
      <c r="D16" s="93">
        <v>15.0</v>
      </c>
      <c r="E16" s="93">
        <v>7.0</v>
      </c>
      <c r="F16" s="95">
        <v>53.0</v>
      </c>
      <c r="G16" s="93">
        <f t="shared" si="1"/>
        <v>11</v>
      </c>
      <c r="H16" s="98">
        <v>15.0</v>
      </c>
      <c r="I16" s="98">
        <v>11.0</v>
      </c>
      <c r="J16" s="100">
        <f t="shared" si="2"/>
        <v>26</v>
      </c>
      <c r="K16" s="101">
        <v>8.0</v>
      </c>
      <c r="L16" s="101">
        <v>8.0</v>
      </c>
      <c r="M16" s="101">
        <v>8.0</v>
      </c>
      <c r="N16" s="101">
        <v>7.0</v>
      </c>
      <c r="O16" s="101">
        <v>7.0</v>
      </c>
      <c r="P16" s="101">
        <v>7.0</v>
      </c>
      <c r="Q16" s="103">
        <f t="shared" si="3"/>
        <v>8</v>
      </c>
      <c r="R16" s="105">
        <f t="shared" si="4"/>
        <v>34</v>
      </c>
      <c r="S16">
        <f t="shared" si="5"/>
        <v>0</v>
      </c>
    </row>
    <row r="17">
      <c r="B17" s="91">
        <v>16.0</v>
      </c>
      <c r="C17" s="19" t="s">
        <v>37</v>
      </c>
      <c r="D17" s="93">
        <v>6.0</v>
      </c>
      <c r="E17" s="93">
        <v>6.0</v>
      </c>
      <c r="F17" s="95">
        <v>50.0</v>
      </c>
      <c r="G17" s="93">
        <f t="shared" si="1"/>
        <v>10</v>
      </c>
      <c r="H17" s="98">
        <v>6.0</v>
      </c>
      <c r="I17" s="98">
        <v>10.0</v>
      </c>
      <c r="J17" s="100">
        <f t="shared" si="2"/>
        <v>16</v>
      </c>
      <c r="K17" s="101">
        <v>7.0</v>
      </c>
      <c r="L17" s="101">
        <v>8.0</v>
      </c>
      <c r="M17" s="101">
        <v>8.0</v>
      </c>
      <c r="N17" s="101">
        <v>8.0</v>
      </c>
      <c r="O17" s="101">
        <v>8.0</v>
      </c>
      <c r="P17" s="101">
        <v>7.0</v>
      </c>
      <c r="Q17" s="103">
        <f t="shared" si="3"/>
        <v>8</v>
      </c>
      <c r="R17" s="105">
        <f t="shared" si="4"/>
        <v>24</v>
      </c>
      <c r="S17">
        <f t="shared" si="5"/>
        <v>0</v>
      </c>
    </row>
    <row r="18">
      <c r="B18" s="91">
        <v>17.0</v>
      </c>
      <c r="C18" s="19" t="s">
        <v>38</v>
      </c>
      <c r="D18" s="93">
        <v>15.0</v>
      </c>
      <c r="E18" s="93">
        <v>12.0</v>
      </c>
      <c r="F18" s="95">
        <v>68.0</v>
      </c>
      <c r="G18" s="93">
        <f t="shared" si="1"/>
        <v>14</v>
      </c>
      <c r="H18" s="98">
        <v>15.0</v>
      </c>
      <c r="I18" s="98">
        <v>14.0</v>
      </c>
      <c r="J18" s="100">
        <f t="shared" si="2"/>
        <v>29</v>
      </c>
      <c r="K18" s="101">
        <v>7.0</v>
      </c>
      <c r="L18" s="101">
        <v>8.0</v>
      </c>
      <c r="M18" s="101">
        <v>8.0</v>
      </c>
      <c r="N18" s="101">
        <v>7.0</v>
      </c>
      <c r="O18" s="101">
        <v>7.0</v>
      </c>
      <c r="P18" s="101">
        <v>7.0</v>
      </c>
      <c r="Q18" s="103">
        <f t="shared" si="3"/>
        <v>7</v>
      </c>
      <c r="R18" s="105">
        <f t="shared" si="4"/>
        <v>36</v>
      </c>
      <c r="S18">
        <f t="shared" si="5"/>
        <v>0</v>
      </c>
    </row>
    <row r="19">
      <c r="B19" s="91">
        <v>18.0</v>
      </c>
      <c r="C19" s="19" t="s">
        <v>39</v>
      </c>
      <c r="D19" s="93">
        <v>15.0</v>
      </c>
      <c r="E19" s="93">
        <v>6.0</v>
      </c>
      <c r="F19" s="95">
        <v>63.0</v>
      </c>
      <c r="G19" s="93">
        <f t="shared" si="1"/>
        <v>13</v>
      </c>
      <c r="H19" s="98">
        <v>15.0</v>
      </c>
      <c r="I19" s="98">
        <v>13.0</v>
      </c>
      <c r="J19" s="100">
        <f t="shared" si="2"/>
        <v>28</v>
      </c>
      <c r="K19" s="101">
        <v>8.0</v>
      </c>
      <c r="L19" s="101">
        <v>8.0</v>
      </c>
      <c r="M19" s="101">
        <v>8.0</v>
      </c>
      <c r="N19" s="101">
        <v>8.0</v>
      </c>
      <c r="O19" s="101">
        <v>8.0</v>
      </c>
      <c r="P19" s="101">
        <v>8.0</v>
      </c>
      <c r="Q19" s="103">
        <f t="shared" si="3"/>
        <v>8</v>
      </c>
      <c r="R19" s="105">
        <f t="shared" si="4"/>
        <v>36</v>
      </c>
      <c r="S19">
        <f t="shared" si="5"/>
        <v>0</v>
      </c>
    </row>
    <row r="20">
      <c r="B20" s="91">
        <v>19.0</v>
      </c>
      <c r="C20" s="19" t="s">
        <v>40</v>
      </c>
      <c r="D20" s="93">
        <v>12.0</v>
      </c>
      <c r="E20" s="93">
        <v>13.0</v>
      </c>
      <c r="F20" s="95">
        <v>45.0</v>
      </c>
      <c r="G20" s="93">
        <f t="shared" si="1"/>
        <v>9</v>
      </c>
      <c r="H20" s="98">
        <v>12.0</v>
      </c>
      <c r="I20" s="98">
        <v>13.0</v>
      </c>
      <c r="J20" s="100">
        <f t="shared" si="2"/>
        <v>25</v>
      </c>
      <c r="K20" s="101">
        <v>7.0</v>
      </c>
      <c r="L20" s="101">
        <v>9.0</v>
      </c>
      <c r="M20" s="101">
        <v>8.0</v>
      </c>
      <c r="N20" s="101">
        <v>8.0</v>
      </c>
      <c r="O20" s="101">
        <v>8.0</v>
      </c>
      <c r="P20" s="101">
        <v>9.0</v>
      </c>
      <c r="Q20" s="103">
        <f t="shared" si="3"/>
        <v>8</v>
      </c>
      <c r="R20" s="105">
        <f t="shared" si="4"/>
        <v>33</v>
      </c>
      <c r="S20">
        <f t="shared" si="5"/>
        <v>0</v>
      </c>
    </row>
    <row r="21">
      <c r="B21" s="91">
        <v>20.0</v>
      </c>
      <c r="C21" s="19" t="s">
        <v>41</v>
      </c>
      <c r="D21" s="93">
        <v>10.0</v>
      </c>
      <c r="E21" s="93">
        <v>10.0</v>
      </c>
      <c r="F21" s="95">
        <v>50.0</v>
      </c>
      <c r="G21" s="93">
        <f t="shared" si="1"/>
        <v>10</v>
      </c>
      <c r="H21" s="98">
        <v>10.0</v>
      </c>
      <c r="I21" s="98">
        <v>10.0</v>
      </c>
      <c r="J21" s="100">
        <f t="shared" si="2"/>
        <v>20</v>
      </c>
      <c r="K21" s="101">
        <v>8.0</v>
      </c>
      <c r="L21" s="101">
        <v>8.0</v>
      </c>
      <c r="M21" s="101">
        <v>8.0</v>
      </c>
      <c r="N21" s="101">
        <v>8.0</v>
      </c>
      <c r="O21" s="101">
        <v>8.0</v>
      </c>
      <c r="P21" s="101">
        <v>8.0</v>
      </c>
      <c r="Q21" s="103">
        <f t="shared" si="3"/>
        <v>8</v>
      </c>
      <c r="R21" s="105">
        <f t="shared" si="4"/>
        <v>28</v>
      </c>
      <c r="S21">
        <f t="shared" si="5"/>
        <v>0</v>
      </c>
    </row>
    <row r="22">
      <c r="B22" s="91">
        <v>21.0</v>
      </c>
      <c r="C22" s="19" t="s">
        <v>42</v>
      </c>
      <c r="D22" s="93">
        <v>16.0</v>
      </c>
      <c r="E22" s="93">
        <v>15.0</v>
      </c>
      <c r="F22" s="95">
        <v>48.0</v>
      </c>
      <c r="G22" s="93">
        <f t="shared" si="1"/>
        <v>10</v>
      </c>
      <c r="H22" s="98">
        <v>16.0</v>
      </c>
      <c r="I22" s="98">
        <v>15.0</v>
      </c>
      <c r="J22" s="100">
        <f t="shared" si="2"/>
        <v>31</v>
      </c>
      <c r="K22" s="101">
        <v>8.0</v>
      </c>
      <c r="L22" s="101">
        <v>8.0</v>
      </c>
      <c r="M22" s="101">
        <v>8.0</v>
      </c>
      <c r="N22" s="101">
        <v>7.0</v>
      </c>
      <c r="O22" s="101">
        <v>7.0</v>
      </c>
      <c r="P22" s="101">
        <v>7.0</v>
      </c>
      <c r="Q22" s="103">
        <f t="shared" si="3"/>
        <v>8</v>
      </c>
      <c r="R22" s="105">
        <f t="shared" si="4"/>
        <v>39</v>
      </c>
      <c r="S22">
        <f t="shared" si="5"/>
        <v>0</v>
      </c>
    </row>
    <row r="23">
      <c r="B23" s="91">
        <v>22.0</v>
      </c>
      <c r="C23" s="19" t="s">
        <v>44</v>
      </c>
      <c r="D23" s="93">
        <v>11.0</v>
      </c>
      <c r="E23" s="93">
        <v>10.0</v>
      </c>
      <c r="F23" s="95">
        <v>54.0</v>
      </c>
      <c r="G23" s="93">
        <f t="shared" si="1"/>
        <v>11</v>
      </c>
      <c r="H23" s="98">
        <v>11.0</v>
      </c>
      <c r="I23" s="98">
        <v>11.0</v>
      </c>
      <c r="J23" s="100">
        <f t="shared" si="2"/>
        <v>22</v>
      </c>
      <c r="K23" s="101">
        <v>7.0</v>
      </c>
      <c r="L23" s="101">
        <v>9.0</v>
      </c>
      <c r="M23" s="101">
        <v>7.0</v>
      </c>
      <c r="N23" s="101">
        <v>7.0</v>
      </c>
      <c r="O23" s="101">
        <v>7.0</v>
      </c>
      <c r="P23" s="101">
        <v>7.0</v>
      </c>
      <c r="Q23" s="103">
        <f t="shared" si="3"/>
        <v>7</v>
      </c>
      <c r="R23" s="105">
        <f t="shared" si="4"/>
        <v>29</v>
      </c>
      <c r="S23">
        <f t="shared" si="5"/>
        <v>0</v>
      </c>
    </row>
    <row r="24">
      <c r="B24" s="91">
        <v>23.0</v>
      </c>
      <c r="C24" s="19" t="s">
        <v>45</v>
      </c>
      <c r="D24" s="93">
        <v>12.0</v>
      </c>
      <c r="E24" s="93">
        <v>13.0</v>
      </c>
      <c r="F24" s="95">
        <v>30.0</v>
      </c>
      <c r="G24" s="93">
        <f t="shared" si="1"/>
        <v>6</v>
      </c>
      <c r="H24" s="98">
        <v>13.0</v>
      </c>
      <c r="I24" s="98">
        <v>12.0</v>
      </c>
      <c r="J24" s="100">
        <f t="shared" si="2"/>
        <v>25</v>
      </c>
      <c r="K24" s="101">
        <v>7.0</v>
      </c>
      <c r="L24" s="101">
        <v>7.0</v>
      </c>
      <c r="M24" s="101">
        <v>7.0</v>
      </c>
      <c r="N24" s="101">
        <v>7.0</v>
      </c>
      <c r="O24" s="101">
        <v>7.0</v>
      </c>
      <c r="P24" s="101">
        <v>6.0</v>
      </c>
      <c r="Q24" s="103">
        <f t="shared" si="3"/>
        <v>7</v>
      </c>
      <c r="R24" s="105">
        <f t="shared" si="4"/>
        <v>32</v>
      </c>
      <c r="S24">
        <f t="shared" si="5"/>
        <v>0</v>
      </c>
    </row>
    <row r="25">
      <c r="B25" s="91">
        <v>24.0</v>
      </c>
      <c r="C25" s="19" t="s">
        <v>46</v>
      </c>
      <c r="D25" s="93">
        <v>12.0</v>
      </c>
      <c r="E25" s="93">
        <v>10.0</v>
      </c>
      <c r="F25" s="95">
        <v>54.0</v>
      </c>
      <c r="G25" s="93">
        <f t="shared" si="1"/>
        <v>11</v>
      </c>
      <c r="H25" s="98">
        <v>12.0</v>
      </c>
      <c r="I25" s="98">
        <v>11.0</v>
      </c>
      <c r="J25" s="100">
        <f t="shared" si="2"/>
        <v>23</v>
      </c>
      <c r="K25" s="101">
        <v>7.0</v>
      </c>
      <c r="L25" s="101">
        <v>8.0</v>
      </c>
      <c r="M25" s="101">
        <v>8.0</v>
      </c>
      <c r="N25" s="101">
        <v>8.0</v>
      </c>
      <c r="O25" s="101">
        <v>8.0</v>
      </c>
      <c r="P25" s="101">
        <v>7.0</v>
      </c>
      <c r="Q25" s="103">
        <f t="shared" si="3"/>
        <v>8</v>
      </c>
      <c r="R25" s="105">
        <f t="shared" si="4"/>
        <v>31</v>
      </c>
      <c r="S25">
        <f t="shared" si="5"/>
        <v>0</v>
      </c>
    </row>
    <row r="26">
      <c r="B26" s="91">
        <v>25.0</v>
      </c>
      <c r="C26" s="19" t="s">
        <v>48</v>
      </c>
      <c r="D26" s="93">
        <v>14.0</v>
      </c>
      <c r="E26" s="93">
        <v>15.0</v>
      </c>
      <c r="F26" s="95">
        <v>60.0</v>
      </c>
      <c r="G26" s="93">
        <f t="shared" si="1"/>
        <v>12</v>
      </c>
      <c r="H26" s="98">
        <v>14.0</v>
      </c>
      <c r="I26" s="98">
        <v>15.0</v>
      </c>
      <c r="J26" s="100">
        <f t="shared" si="2"/>
        <v>29</v>
      </c>
      <c r="K26" s="101">
        <v>7.0</v>
      </c>
      <c r="L26" s="101">
        <v>7.0</v>
      </c>
      <c r="M26" s="101">
        <v>7.0</v>
      </c>
      <c r="N26" s="101">
        <v>7.0</v>
      </c>
      <c r="O26" s="101">
        <v>7.0</v>
      </c>
      <c r="P26" s="101">
        <v>7.0</v>
      </c>
      <c r="Q26" s="103">
        <f t="shared" si="3"/>
        <v>7</v>
      </c>
      <c r="R26" s="105">
        <f t="shared" si="4"/>
        <v>36</v>
      </c>
      <c r="S26">
        <f t="shared" si="5"/>
        <v>0</v>
      </c>
    </row>
    <row r="27">
      <c r="B27" s="91">
        <v>26.0</v>
      </c>
      <c r="C27" s="19" t="s">
        <v>49</v>
      </c>
      <c r="D27" s="93">
        <v>10.0</v>
      </c>
      <c r="E27" s="93">
        <v>10.0</v>
      </c>
      <c r="F27" s="95">
        <v>45.0</v>
      </c>
      <c r="G27" s="93">
        <f t="shared" si="1"/>
        <v>9</v>
      </c>
      <c r="H27" s="98">
        <v>10.0</v>
      </c>
      <c r="I27" s="98">
        <v>10.0</v>
      </c>
      <c r="J27" s="100">
        <f t="shared" si="2"/>
        <v>20</v>
      </c>
      <c r="K27" s="101">
        <v>0.0</v>
      </c>
      <c r="L27" s="101">
        <v>8.0</v>
      </c>
      <c r="M27" s="101">
        <v>9.0</v>
      </c>
      <c r="N27" s="101">
        <v>7.0</v>
      </c>
      <c r="O27" s="101">
        <v>7.0</v>
      </c>
      <c r="P27" s="101">
        <v>7.0</v>
      </c>
      <c r="Q27" s="103">
        <f t="shared" si="3"/>
        <v>6</v>
      </c>
      <c r="R27" s="105">
        <f t="shared" si="4"/>
        <v>26</v>
      </c>
      <c r="S27">
        <f t="shared" si="5"/>
        <v>0</v>
      </c>
    </row>
    <row r="28">
      <c r="B28" s="91">
        <v>28.0</v>
      </c>
      <c r="C28" s="19" t="s">
        <v>50</v>
      </c>
      <c r="D28" s="93">
        <v>5.0</v>
      </c>
      <c r="E28" s="93">
        <v>5.0</v>
      </c>
      <c r="F28" s="95">
        <v>48.0</v>
      </c>
      <c r="G28" s="93">
        <f t="shared" si="1"/>
        <v>10</v>
      </c>
      <c r="H28" s="98">
        <v>5.0</v>
      </c>
      <c r="I28" s="98">
        <v>10.0</v>
      </c>
      <c r="J28" s="100">
        <f t="shared" si="2"/>
        <v>15</v>
      </c>
      <c r="K28" s="101">
        <v>8.0</v>
      </c>
      <c r="L28" s="101">
        <v>8.0</v>
      </c>
      <c r="M28" s="101">
        <v>8.0</v>
      </c>
      <c r="N28" s="101">
        <v>8.0</v>
      </c>
      <c r="O28" s="101">
        <v>8.0</v>
      </c>
      <c r="P28" s="101">
        <v>7.0</v>
      </c>
      <c r="Q28" s="103">
        <f t="shared" si="3"/>
        <v>8</v>
      </c>
      <c r="R28" s="105">
        <f t="shared" si="4"/>
        <v>23</v>
      </c>
      <c r="S28">
        <f t="shared" si="5"/>
        <v>0</v>
      </c>
    </row>
    <row r="29">
      <c r="B29" s="91">
        <v>29.0</v>
      </c>
      <c r="C29" s="19" t="s">
        <v>51</v>
      </c>
      <c r="D29" s="93">
        <v>8.0</v>
      </c>
      <c r="E29" s="93">
        <v>13.0</v>
      </c>
      <c r="F29" s="95">
        <v>66.0</v>
      </c>
      <c r="G29" s="93">
        <f t="shared" si="1"/>
        <v>13</v>
      </c>
      <c r="H29" s="98">
        <v>13.0</v>
      </c>
      <c r="I29" s="98">
        <v>13.0</v>
      </c>
      <c r="J29" s="100">
        <f t="shared" si="2"/>
        <v>26</v>
      </c>
      <c r="K29" s="101">
        <v>8.0</v>
      </c>
      <c r="L29" s="101">
        <v>8.0</v>
      </c>
      <c r="M29" s="101">
        <v>8.0</v>
      </c>
      <c r="N29" s="101">
        <v>8.0</v>
      </c>
      <c r="O29" s="101">
        <v>8.0</v>
      </c>
      <c r="P29" s="101">
        <v>8.0</v>
      </c>
      <c r="Q29" s="103">
        <f t="shared" si="3"/>
        <v>8</v>
      </c>
      <c r="R29" s="105">
        <f t="shared" si="4"/>
        <v>34</v>
      </c>
      <c r="S29">
        <f t="shared" si="5"/>
        <v>0</v>
      </c>
    </row>
    <row r="30">
      <c r="B30" s="91">
        <v>30.0</v>
      </c>
      <c r="C30" s="19" t="s">
        <v>52</v>
      </c>
      <c r="D30" s="93">
        <v>6.0</v>
      </c>
      <c r="E30" s="93">
        <v>11.0</v>
      </c>
      <c r="F30" s="95">
        <v>56.0</v>
      </c>
      <c r="G30" s="93">
        <f t="shared" si="1"/>
        <v>11</v>
      </c>
      <c r="H30" s="98">
        <v>11.0</v>
      </c>
      <c r="I30" s="98">
        <v>11.0</v>
      </c>
      <c r="J30" s="100">
        <f t="shared" si="2"/>
        <v>22</v>
      </c>
      <c r="K30" s="101">
        <v>7.0</v>
      </c>
      <c r="L30" s="101">
        <v>8.0</v>
      </c>
      <c r="M30" s="101">
        <v>7.0</v>
      </c>
      <c r="N30" s="101">
        <v>7.0</v>
      </c>
      <c r="O30" s="101">
        <v>7.0</v>
      </c>
      <c r="P30" s="101">
        <v>7.0</v>
      </c>
      <c r="Q30" s="103">
        <f t="shared" si="3"/>
        <v>7</v>
      </c>
      <c r="R30" s="105">
        <f t="shared" si="4"/>
        <v>29</v>
      </c>
      <c r="S30">
        <f t="shared" si="5"/>
        <v>0</v>
      </c>
    </row>
    <row r="31">
      <c r="B31" s="91">
        <v>31.0</v>
      </c>
      <c r="C31" s="19" t="s">
        <v>53</v>
      </c>
      <c r="D31" s="93">
        <v>10.0</v>
      </c>
      <c r="E31" s="93">
        <v>12.0</v>
      </c>
      <c r="F31" s="95">
        <v>45.0</v>
      </c>
      <c r="G31" s="93">
        <f t="shared" si="1"/>
        <v>9</v>
      </c>
      <c r="H31" s="98">
        <v>10.0</v>
      </c>
      <c r="I31" s="98">
        <v>12.0</v>
      </c>
      <c r="J31" s="100">
        <f t="shared" si="2"/>
        <v>22</v>
      </c>
      <c r="K31" s="101">
        <v>7.0</v>
      </c>
      <c r="L31" s="101">
        <v>7.0</v>
      </c>
      <c r="M31" s="101">
        <v>8.0</v>
      </c>
      <c r="N31" s="101">
        <v>8.0</v>
      </c>
      <c r="O31" s="101">
        <v>7.0</v>
      </c>
      <c r="P31" s="101">
        <v>7.0</v>
      </c>
      <c r="Q31" s="103">
        <f t="shared" si="3"/>
        <v>7</v>
      </c>
      <c r="R31" s="105">
        <f t="shared" si="4"/>
        <v>29</v>
      </c>
      <c r="S31">
        <f t="shared" si="5"/>
        <v>0</v>
      </c>
    </row>
    <row r="32">
      <c r="B32" s="91">
        <v>32.0</v>
      </c>
      <c r="C32" s="19" t="s">
        <v>54</v>
      </c>
      <c r="D32" s="93">
        <v>16.0</v>
      </c>
      <c r="E32" s="93">
        <v>11.0</v>
      </c>
      <c r="F32" s="95">
        <v>48.0</v>
      </c>
      <c r="G32" s="93">
        <f t="shared" si="1"/>
        <v>10</v>
      </c>
      <c r="H32" s="98">
        <v>16.0</v>
      </c>
      <c r="I32" s="98">
        <v>11.0</v>
      </c>
      <c r="J32" s="100">
        <f t="shared" si="2"/>
        <v>27</v>
      </c>
      <c r="K32" s="101">
        <v>7.0</v>
      </c>
      <c r="L32" s="101">
        <v>8.0</v>
      </c>
      <c r="M32" s="101">
        <v>7.0</v>
      </c>
      <c r="N32" s="101">
        <v>7.0</v>
      </c>
      <c r="O32" s="101">
        <v>8.0</v>
      </c>
      <c r="P32" s="101">
        <v>7.0</v>
      </c>
      <c r="Q32" s="103">
        <f t="shared" si="3"/>
        <v>7</v>
      </c>
      <c r="R32" s="105">
        <f t="shared" si="4"/>
        <v>34</v>
      </c>
      <c r="S32">
        <f t="shared" si="5"/>
        <v>0</v>
      </c>
    </row>
    <row r="33">
      <c r="B33" s="91">
        <v>33.0</v>
      </c>
      <c r="C33" s="19" t="s">
        <v>55</v>
      </c>
      <c r="D33" s="93">
        <v>10.0</v>
      </c>
      <c r="E33" s="93">
        <v>7.0</v>
      </c>
      <c r="F33" s="95">
        <v>47.0</v>
      </c>
      <c r="G33" s="93">
        <f t="shared" si="1"/>
        <v>9</v>
      </c>
      <c r="H33" s="98">
        <v>10.0</v>
      </c>
      <c r="I33" s="98">
        <v>9.0</v>
      </c>
      <c r="J33" s="100">
        <f t="shared" si="2"/>
        <v>19</v>
      </c>
      <c r="K33" s="101">
        <v>6.0</v>
      </c>
      <c r="L33" s="101">
        <v>8.0</v>
      </c>
      <c r="M33" s="101">
        <v>8.0</v>
      </c>
      <c r="N33" s="101">
        <v>7.0</v>
      </c>
      <c r="O33" s="101">
        <v>8.0</v>
      </c>
      <c r="P33" s="101">
        <v>9.0</v>
      </c>
      <c r="Q33" s="103">
        <f t="shared" si="3"/>
        <v>8</v>
      </c>
      <c r="R33" s="105">
        <f t="shared" si="4"/>
        <v>27</v>
      </c>
      <c r="S33">
        <f t="shared" si="5"/>
        <v>0</v>
      </c>
    </row>
    <row r="34">
      <c r="B34" s="91">
        <v>34.0</v>
      </c>
      <c r="C34" s="19" t="s">
        <v>57</v>
      </c>
      <c r="D34" s="93">
        <v>10.0</v>
      </c>
      <c r="E34" s="93">
        <v>11.0</v>
      </c>
      <c r="F34" s="95">
        <v>53.0</v>
      </c>
      <c r="G34" s="93">
        <f t="shared" si="1"/>
        <v>11</v>
      </c>
      <c r="H34" s="98">
        <v>11.0</v>
      </c>
      <c r="I34" s="98">
        <v>11.0</v>
      </c>
      <c r="J34" s="100">
        <f t="shared" si="2"/>
        <v>22</v>
      </c>
      <c r="K34" s="101">
        <v>7.0</v>
      </c>
      <c r="L34" s="101">
        <v>8.0</v>
      </c>
      <c r="M34" s="101">
        <v>8.0</v>
      </c>
      <c r="N34" s="101">
        <v>7.0</v>
      </c>
      <c r="O34" s="101">
        <v>8.0</v>
      </c>
      <c r="P34" s="101">
        <v>8.0</v>
      </c>
      <c r="Q34" s="103">
        <f t="shared" si="3"/>
        <v>8</v>
      </c>
      <c r="R34" s="105">
        <f t="shared" si="4"/>
        <v>30</v>
      </c>
      <c r="S34">
        <f t="shared" si="5"/>
        <v>0</v>
      </c>
    </row>
    <row r="35">
      <c r="B35" s="91">
        <v>35.0</v>
      </c>
      <c r="C35" s="19" t="s">
        <v>59</v>
      </c>
      <c r="D35" s="93">
        <v>9.0</v>
      </c>
      <c r="E35" s="93">
        <v>7.0</v>
      </c>
      <c r="F35" s="95">
        <v>34.0</v>
      </c>
      <c r="G35" s="93">
        <f t="shared" si="1"/>
        <v>7</v>
      </c>
      <c r="H35" s="98">
        <v>9.0</v>
      </c>
      <c r="I35" s="98">
        <v>7.0</v>
      </c>
      <c r="J35" s="100">
        <f t="shared" si="2"/>
        <v>16</v>
      </c>
      <c r="K35" s="101">
        <v>8.0</v>
      </c>
      <c r="L35" s="101">
        <v>8.0</v>
      </c>
      <c r="M35" s="101">
        <v>8.0</v>
      </c>
      <c r="N35" s="101">
        <v>8.0</v>
      </c>
      <c r="O35" s="101">
        <v>8.0</v>
      </c>
      <c r="P35" s="101">
        <v>7.0</v>
      </c>
      <c r="Q35" s="103">
        <f t="shared" si="3"/>
        <v>8</v>
      </c>
      <c r="R35" s="105">
        <f t="shared" si="4"/>
        <v>24</v>
      </c>
      <c r="S35">
        <f t="shared" si="5"/>
        <v>0</v>
      </c>
    </row>
    <row r="36">
      <c r="B36" s="91">
        <v>36.0</v>
      </c>
      <c r="C36" s="19" t="s">
        <v>60</v>
      </c>
      <c r="D36" s="93">
        <v>10.0</v>
      </c>
      <c r="E36" s="93">
        <v>10.0</v>
      </c>
      <c r="F36" s="95">
        <v>52.0</v>
      </c>
      <c r="G36" s="93">
        <f t="shared" si="1"/>
        <v>10</v>
      </c>
      <c r="H36" s="98">
        <v>10.0</v>
      </c>
      <c r="I36" s="98">
        <v>10.0</v>
      </c>
      <c r="J36" s="100">
        <f t="shared" si="2"/>
        <v>20</v>
      </c>
      <c r="K36" s="101">
        <v>6.0</v>
      </c>
      <c r="L36" s="101">
        <v>8.0</v>
      </c>
      <c r="M36" s="101">
        <v>6.0</v>
      </c>
      <c r="N36" s="101">
        <v>6.0</v>
      </c>
      <c r="O36" s="101">
        <v>0.0</v>
      </c>
      <c r="P36" s="101">
        <v>7.0</v>
      </c>
      <c r="Q36" s="103">
        <f t="shared" si="3"/>
        <v>6</v>
      </c>
      <c r="R36" s="105">
        <f t="shared" si="4"/>
        <v>26</v>
      </c>
      <c r="S36">
        <f t="shared" si="5"/>
        <v>0</v>
      </c>
    </row>
    <row r="37">
      <c r="B37" s="91">
        <v>37.0</v>
      </c>
      <c r="C37" s="19" t="s">
        <v>61</v>
      </c>
      <c r="D37" s="93">
        <v>7.0</v>
      </c>
      <c r="E37" s="93">
        <v>5.0</v>
      </c>
      <c r="F37" s="95">
        <v>45.0</v>
      </c>
      <c r="G37" s="93">
        <f t="shared" si="1"/>
        <v>9</v>
      </c>
      <c r="H37" s="98">
        <v>9.0</v>
      </c>
      <c r="I37" s="98">
        <v>7.0</v>
      </c>
      <c r="J37" s="100">
        <f t="shared" si="2"/>
        <v>16</v>
      </c>
      <c r="K37" s="101">
        <v>8.0</v>
      </c>
      <c r="L37" s="101">
        <v>8.0</v>
      </c>
      <c r="M37" s="101">
        <v>8.0</v>
      </c>
      <c r="N37" s="101">
        <v>8.0</v>
      </c>
      <c r="O37" s="101">
        <v>8.0</v>
      </c>
      <c r="P37" s="101">
        <v>7.0</v>
      </c>
      <c r="Q37" s="103">
        <f t="shared" si="3"/>
        <v>8</v>
      </c>
      <c r="R37" s="105">
        <f t="shared" si="4"/>
        <v>24</v>
      </c>
      <c r="S37">
        <f t="shared" si="5"/>
        <v>0</v>
      </c>
    </row>
    <row r="38">
      <c r="B38" s="91">
        <v>38.0</v>
      </c>
      <c r="C38" s="19" t="s">
        <v>64</v>
      </c>
      <c r="D38" s="93">
        <v>7.0</v>
      </c>
      <c r="E38" s="93">
        <v>12.0</v>
      </c>
      <c r="F38" s="95">
        <v>51.0</v>
      </c>
      <c r="G38" s="93">
        <f t="shared" si="1"/>
        <v>10</v>
      </c>
      <c r="H38" s="98">
        <v>12.0</v>
      </c>
      <c r="I38" s="98">
        <v>10.0</v>
      </c>
      <c r="J38" s="100">
        <f t="shared" si="2"/>
        <v>22</v>
      </c>
      <c r="K38" s="101">
        <v>6.0</v>
      </c>
      <c r="L38" s="101">
        <v>8.0</v>
      </c>
      <c r="M38" s="101">
        <v>8.0</v>
      </c>
      <c r="N38" s="101">
        <v>6.0</v>
      </c>
      <c r="O38" s="101">
        <v>7.0</v>
      </c>
      <c r="P38" s="101">
        <v>7.0</v>
      </c>
      <c r="Q38" s="103">
        <f t="shared" si="3"/>
        <v>7</v>
      </c>
      <c r="R38" s="105">
        <f t="shared" si="4"/>
        <v>29</v>
      </c>
      <c r="S38">
        <f t="shared" si="5"/>
        <v>0</v>
      </c>
    </row>
    <row r="39">
      <c r="B39" s="91">
        <v>39.0</v>
      </c>
      <c r="C39" s="19" t="s">
        <v>66</v>
      </c>
      <c r="D39" s="93">
        <v>10.0</v>
      </c>
      <c r="E39" s="93">
        <v>10.0</v>
      </c>
      <c r="F39" s="95">
        <v>38.0</v>
      </c>
      <c r="G39" s="93">
        <f t="shared" si="1"/>
        <v>8</v>
      </c>
      <c r="H39" s="98">
        <v>10.0</v>
      </c>
      <c r="I39" s="98">
        <v>10.0</v>
      </c>
      <c r="J39" s="100">
        <f t="shared" si="2"/>
        <v>20</v>
      </c>
      <c r="K39" s="101">
        <v>6.0</v>
      </c>
      <c r="L39" s="101">
        <v>8.0</v>
      </c>
      <c r="M39" s="101">
        <v>7.0</v>
      </c>
      <c r="N39" s="101">
        <v>7.0</v>
      </c>
      <c r="O39" s="101">
        <v>7.0</v>
      </c>
      <c r="P39" s="101">
        <v>8.0</v>
      </c>
      <c r="Q39" s="103">
        <f t="shared" si="3"/>
        <v>7</v>
      </c>
      <c r="R39" s="105">
        <f t="shared" si="4"/>
        <v>27</v>
      </c>
      <c r="S39">
        <f t="shared" si="5"/>
        <v>0</v>
      </c>
    </row>
    <row r="40">
      <c r="B40" s="91">
        <v>40.0</v>
      </c>
      <c r="C40" s="19" t="s">
        <v>67</v>
      </c>
      <c r="D40" s="93">
        <v>15.0</v>
      </c>
      <c r="E40" s="93">
        <v>13.0</v>
      </c>
      <c r="F40" s="95">
        <v>78.0</v>
      </c>
      <c r="G40" s="93">
        <f t="shared" si="1"/>
        <v>16</v>
      </c>
      <c r="H40" s="98">
        <v>16.0</v>
      </c>
      <c r="I40" s="98">
        <v>15.0</v>
      </c>
      <c r="J40" s="100">
        <f t="shared" si="2"/>
        <v>31</v>
      </c>
      <c r="K40" s="101">
        <v>8.0</v>
      </c>
      <c r="L40" s="101">
        <v>8.0</v>
      </c>
      <c r="M40" s="101">
        <v>8.0</v>
      </c>
      <c r="N40" s="101">
        <v>8.0</v>
      </c>
      <c r="O40" s="101">
        <v>8.0</v>
      </c>
      <c r="P40" s="101">
        <v>9.0</v>
      </c>
      <c r="Q40" s="103">
        <f t="shared" si="3"/>
        <v>8</v>
      </c>
      <c r="R40" s="105">
        <f t="shared" si="4"/>
        <v>39</v>
      </c>
      <c r="S40">
        <f t="shared" si="5"/>
        <v>0</v>
      </c>
    </row>
    <row r="41">
      <c r="B41" s="91">
        <v>41.0</v>
      </c>
      <c r="C41" s="19" t="s">
        <v>68</v>
      </c>
      <c r="D41" s="93">
        <v>10.0</v>
      </c>
      <c r="E41" s="93">
        <v>8.0</v>
      </c>
      <c r="F41" s="95" t="s">
        <v>138</v>
      </c>
      <c r="G41" s="93">
        <v>0.0</v>
      </c>
      <c r="H41" s="98">
        <v>10.0</v>
      </c>
      <c r="I41" s="98">
        <v>8.0</v>
      </c>
      <c r="J41" s="100">
        <f t="shared" si="2"/>
        <v>18</v>
      </c>
      <c r="K41" s="101">
        <v>7.0</v>
      </c>
      <c r="L41" s="101">
        <v>8.0</v>
      </c>
      <c r="M41" s="101">
        <v>7.0</v>
      </c>
      <c r="N41" s="101">
        <v>7.0</v>
      </c>
      <c r="O41" s="101">
        <v>8.0</v>
      </c>
      <c r="P41" s="101">
        <v>8.0</v>
      </c>
      <c r="Q41" s="103">
        <f t="shared" si="3"/>
        <v>8</v>
      </c>
      <c r="R41" s="105">
        <f t="shared" si="4"/>
        <v>26</v>
      </c>
      <c r="S41">
        <f t="shared" si="5"/>
        <v>0</v>
      </c>
    </row>
    <row r="42">
      <c r="B42" s="91">
        <v>42.0</v>
      </c>
      <c r="C42" s="19" t="s">
        <v>69</v>
      </c>
      <c r="D42" s="93">
        <v>16.0</v>
      </c>
      <c r="E42" s="93">
        <v>17.0</v>
      </c>
      <c r="F42" s="95">
        <v>80.0</v>
      </c>
      <c r="G42" s="93">
        <f t="shared" ref="G42:G60" si="6">ROUND((F42/100)*20,0)</f>
        <v>16</v>
      </c>
      <c r="H42" s="98">
        <v>16.0</v>
      </c>
      <c r="I42" s="98">
        <v>17.0</v>
      </c>
      <c r="J42" s="100">
        <f t="shared" si="2"/>
        <v>33</v>
      </c>
      <c r="K42" s="101">
        <v>8.0</v>
      </c>
      <c r="L42" s="101">
        <v>8.0</v>
      </c>
      <c r="M42" s="101">
        <v>8.0</v>
      </c>
      <c r="N42" s="101">
        <v>8.0</v>
      </c>
      <c r="O42" s="101">
        <v>7.0</v>
      </c>
      <c r="P42" s="101">
        <v>9.0</v>
      </c>
      <c r="Q42" s="103">
        <f t="shared" si="3"/>
        <v>8</v>
      </c>
      <c r="R42" s="105">
        <f t="shared" si="4"/>
        <v>41</v>
      </c>
      <c r="S42">
        <f t="shared" si="5"/>
        <v>0</v>
      </c>
    </row>
    <row r="43">
      <c r="B43" s="91">
        <v>43.0</v>
      </c>
      <c r="C43" s="19" t="s">
        <v>70</v>
      </c>
      <c r="D43" s="93">
        <v>15.0</v>
      </c>
      <c r="E43" s="93">
        <v>12.0</v>
      </c>
      <c r="F43" s="95">
        <v>69.0</v>
      </c>
      <c r="G43" s="93">
        <f t="shared" si="6"/>
        <v>14</v>
      </c>
      <c r="H43" s="98">
        <v>15.0</v>
      </c>
      <c r="I43" s="98">
        <v>14.0</v>
      </c>
      <c r="J43" s="100">
        <f t="shared" si="2"/>
        <v>29</v>
      </c>
      <c r="K43" s="101">
        <v>8.0</v>
      </c>
      <c r="L43" s="101">
        <v>8.0</v>
      </c>
      <c r="M43" s="101">
        <v>7.0</v>
      </c>
      <c r="N43" s="101">
        <v>7.0</v>
      </c>
      <c r="O43" s="101">
        <v>8.0</v>
      </c>
      <c r="P43" s="101">
        <v>7.0</v>
      </c>
      <c r="Q43" s="103">
        <f t="shared" si="3"/>
        <v>8</v>
      </c>
      <c r="R43" s="105">
        <f t="shared" si="4"/>
        <v>37</v>
      </c>
      <c r="S43">
        <f t="shared" si="5"/>
        <v>0</v>
      </c>
    </row>
    <row r="44">
      <c r="B44" s="91">
        <v>44.0</v>
      </c>
      <c r="C44" s="19" t="s">
        <v>71</v>
      </c>
      <c r="D44" s="93">
        <v>6.0</v>
      </c>
      <c r="E44" s="93">
        <v>2.0</v>
      </c>
      <c r="F44" s="95">
        <v>43.0</v>
      </c>
      <c r="G44" s="93">
        <f t="shared" si="6"/>
        <v>9</v>
      </c>
      <c r="H44" s="98">
        <v>9.0</v>
      </c>
      <c r="I44" s="98">
        <v>7.0</v>
      </c>
      <c r="J44" s="100">
        <f t="shared" si="2"/>
        <v>16</v>
      </c>
      <c r="K44" s="101">
        <v>8.0</v>
      </c>
      <c r="L44" s="101">
        <v>8.0</v>
      </c>
      <c r="M44" s="101">
        <v>8.0</v>
      </c>
      <c r="N44" s="101">
        <v>8.0</v>
      </c>
      <c r="O44" s="101">
        <v>8.0</v>
      </c>
      <c r="P44" s="101">
        <v>6.0</v>
      </c>
      <c r="Q44" s="103">
        <f t="shared" si="3"/>
        <v>8</v>
      </c>
      <c r="R44" s="105">
        <f t="shared" si="4"/>
        <v>24</v>
      </c>
      <c r="S44">
        <f t="shared" si="5"/>
        <v>0</v>
      </c>
    </row>
    <row r="45">
      <c r="B45" s="91">
        <v>45.0</v>
      </c>
      <c r="C45" s="19" t="s">
        <v>72</v>
      </c>
      <c r="D45" s="93">
        <v>10.0</v>
      </c>
      <c r="E45" s="93">
        <v>10.0</v>
      </c>
      <c r="F45" s="95">
        <v>32.0</v>
      </c>
      <c r="G45" s="93">
        <f t="shared" si="6"/>
        <v>6</v>
      </c>
      <c r="H45" s="98">
        <v>10.0</v>
      </c>
      <c r="I45" s="98">
        <v>10.0</v>
      </c>
      <c r="J45" s="100">
        <f t="shared" si="2"/>
        <v>20</v>
      </c>
      <c r="K45" s="101">
        <v>7.0</v>
      </c>
      <c r="L45" s="101">
        <v>8.0</v>
      </c>
      <c r="M45" s="101">
        <v>8.0</v>
      </c>
      <c r="N45" s="101">
        <v>8.0</v>
      </c>
      <c r="O45" s="101">
        <v>8.0</v>
      </c>
      <c r="P45" s="101">
        <v>7.0</v>
      </c>
      <c r="Q45" s="103">
        <f t="shared" si="3"/>
        <v>8</v>
      </c>
      <c r="R45" s="105">
        <f t="shared" si="4"/>
        <v>28</v>
      </c>
      <c r="S45">
        <f t="shared" si="5"/>
        <v>0</v>
      </c>
    </row>
    <row r="46">
      <c r="B46" s="91">
        <v>46.0</v>
      </c>
      <c r="C46" s="19" t="s">
        <v>73</v>
      </c>
      <c r="D46" s="93">
        <v>13.0</v>
      </c>
      <c r="E46" s="93">
        <v>12.0</v>
      </c>
      <c r="F46" s="95">
        <v>59.0</v>
      </c>
      <c r="G46" s="93">
        <f t="shared" si="6"/>
        <v>12</v>
      </c>
      <c r="H46" s="98">
        <v>13.0</v>
      </c>
      <c r="I46" s="98">
        <v>12.0</v>
      </c>
      <c r="J46" s="100">
        <f t="shared" si="2"/>
        <v>25</v>
      </c>
      <c r="K46" s="101">
        <v>8.0</v>
      </c>
      <c r="L46" s="101">
        <v>8.0</v>
      </c>
      <c r="M46" s="101">
        <v>8.0</v>
      </c>
      <c r="N46" s="101">
        <v>8.0</v>
      </c>
      <c r="O46" s="101">
        <v>8.0</v>
      </c>
      <c r="P46" s="101">
        <v>8.0</v>
      </c>
      <c r="Q46" s="103">
        <f t="shared" si="3"/>
        <v>8</v>
      </c>
      <c r="R46" s="105">
        <f t="shared" si="4"/>
        <v>33</v>
      </c>
      <c r="S46">
        <f t="shared" si="5"/>
        <v>0</v>
      </c>
    </row>
    <row r="47">
      <c r="B47" s="91">
        <v>47.0</v>
      </c>
      <c r="C47" s="19" t="s">
        <v>74</v>
      </c>
      <c r="D47" s="93">
        <v>11.0</v>
      </c>
      <c r="E47" s="93">
        <v>10.0</v>
      </c>
      <c r="F47" s="95">
        <v>56.0</v>
      </c>
      <c r="G47" s="93">
        <f t="shared" si="6"/>
        <v>11</v>
      </c>
      <c r="H47" s="98">
        <v>11.0</v>
      </c>
      <c r="I47" s="98">
        <v>10.0</v>
      </c>
      <c r="J47" s="100">
        <f t="shared" si="2"/>
        <v>21</v>
      </c>
      <c r="K47" s="101">
        <v>8.0</v>
      </c>
      <c r="L47" s="101">
        <v>8.0</v>
      </c>
      <c r="M47" s="101">
        <v>8.0</v>
      </c>
      <c r="N47" s="101">
        <v>8.0</v>
      </c>
      <c r="O47" s="101">
        <v>8.0</v>
      </c>
      <c r="P47" s="101">
        <v>8.0</v>
      </c>
      <c r="Q47" s="103">
        <f t="shared" si="3"/>
        <v>8</v>
      </c>
      <c r="R47" s="105">
        <f t="shared" si="4"/>
        <v>29</v>
      </c>
      <c r="S47">
        <f t="shared" si="5"/>
        <v>0</v>
      </c>
    </row>
    <row r="48">
      <c r="B48" s="91">
        <v>48.0</v>
      </c>
      <c r="C48" s="19" t="s">
        <v>75</v>
      </c>
      <c r="D48" s="93">
        <v>10.0</v>
      </c>
      <c r="E48" s="93">
        <v>4.0</v>
      </c>
      <c r="F48" s="95">
        <v>58.0</v>
      </c>
      <c r="G48" s="93">
        <f t="shared" si="6"/>
        <v>12</v>
      </c>
      <c r="H48" s="98">
        <v>10.0</v>
      </c>
      <c r="I48" s="98">
        <v>12.0</v>
      </c>
      <c r="J48" s="100">
        <f t="shared" si="2"/>
        <v>22</v>
      </c>
      <c r="K48" s="101">
        <v>8.0</v>
      </c>
      <c r="L48" s="101">
        <v>9.0</v>
      </c>
      <c r="M48" s="101">
        <v>9.0</v>
      </c>
      <c r="N48" s="101">
        <v>9.0</v>
      </c>
      <c r="O48" s="101">
        <v>8.0</v>
      </c>
      <c r="P48" s="101">
        <v>8.0</v>
      </c>
      <c r="Q48" s="103">
        <f t="shared" si="3"/>
        <v>9</v>
      </c>
      <c r="R48" s="105">
        <f t="shared" si="4"/>
        <v>31</v>
      </c>
      <c r="S48">
        <f t="shared" si="5"/>
        <v>0</v>
      </c>
    </row>
    <row r="49">
      <c r="B49" s="91">
        <v>49.0</v>
      </c>
      <c r="C49" s="19" t="s">
        <v>76</v>
      </c>
      <c r="D49" s="93">
        <v>16.0</v>
      </c>
      <c r="E49" s="93">
        <v>10.0</v>
      </c>
      <c r="F49" s="95">
        <v>74.0</v>
      </c>
      <c r="G49" s="93">
        <f t="shared" si="6"/>
        <v>15</v>
      </c>
      <c r="H49" s="98">
        <v>16.0</v>
      </c>
      <c r="I49" s="98">
        <v>15.0</v>
      </c>
      <c r="J49" s="100">
        <f t="shared" si="2"/>
        <v>31</v>
      </c>
      <c r="K49" s="101">
        <v>10.0</v>
      </c>
      <c r="L49" s="101">
        <v>10.0</v>
      </c>
      <c r="M49" s="101">
        <v>10.0</v>
      </c>
      <c r="N49" s="101">
        <v>10.0</v>
      </c>
      <c r="O49" s="101">
        <v>10.0</v>
      </c>
      <c r="P49" s="101">
        <v>9.0</v>
      </c>
      <c r="Q49" s="103">
        <f t="shared" si="3"/>
        <v>10</v>
      </c>
      <c r="R49" s="105">
        <f t="shared" si="4"/>
        <v>41</v>
      </c>
      <c r="S49">
        <f t="shared" si="5"/>
        <v>0</v>
      </c>
    </row>
    <row r="50">
      <c r="B50" s="91">
        <v>50.0</v>
      </c>
      <c r="C50" s="19" t="s">
        <v>77</v>
      </c>
      <c r="D50" s="93">
        <v>6.0</v>
      </c>
      <c r="E50" s="93">
        <v>3.0</v>
      </c>
      <c r="F50" s="95">
        <v>27.0</v>
      </c>
      <c r="G50" s="93">
        <f t="shared" si="6"/>
        <v>5</v>
      </c>
      <c r="H50" s="98">
        <v>6.0</v>
      </c>
      <c r="I50" s="98">
        <v>10.0</v>
      </c>
      <c r="J50" s="100">
        <f t="shared" si="2"/>
        <v>16</v>
      </c>
      <c r="K50" s="101">
        <v>7.0</v>
      </c>
      <c r="L50" s="101">
        <v>8.0</v>
      </c>
      <c r="M50" s="101">
        <v>8.0</v>
      </c>
      <c r="N50" s="101">
        <v>7.0</v>
      </c>
      <c r="O50" s="101">
        <v>7.0</v>
      </c>
      <c r="P50" s="101">
        <v>8.0</v>
      </c>
      <c r="Q50" s="103">
        <f t="shared" si="3"/>
        <v>8</v>
      </c>
      <c r="R50" s="105">
        <f t="shared" si="4"/>
        <v>24</v>
      </c>
      <c r="S50">
        <f t="shared" si="5"/>
        <v>0</v>
      </c>
    </row>
    <row r="51">
      <c r="B51" s="91">
        <v>51.0</v>
      </c>
      <c r="C51" s="19" t="s">
        <v>78</v>
      </c>
      <c r="D51" s="93">
        <v>11.0</v>
      </c>
      <c r="E51" s="93">
        <v>10.0</v>
      </c>
      <c r="F51" s="95">
        <v>63.0</v>
      </c>
      <c r="G51" s="93">
        <f t="shared" si="6"/>
        <v>13</v>
      </c>
      <c r="H51" s="98">
        <v>11.0</v>
      </c>
      <c r="I51" s="98">
        <v>13.0</v>
      </c>
      <c r="J51" s="100">
        <f t="shared" si="2"/>
        <v>24</v>
      </c>
      <c r="K51" s="101">
        <v>5.0</v>
      </c>
      <c r="L51" s="101">
        <v>8.0</v>
      </c>
      <c r="M51" s="101">
        <v>8.0</v>
      </c>
      <c r="N51" s="101">
        <v>8.0</v>
      </c>
      <c r="O51" s="101">
        <v>8.0</v>
      </c>
      <c r="P51" s="101">
        <v>7.0</v>
      </c>
      <c r="Q51" s="103">
        <f t="shared" si="3"/>
        <v>7</v>
      </c>
      <c r="R51" s="105">
        <f t="shared" si="4"/>
        <v>31</v>
      </c>
      <c r="S51">
        <f t="shared" si="5"/>
        <v>0</v>
      </c>
    </row>
    <row r="52">
      <c r="B52" s="91">
        <v>52.0</v>
      </c>
      <c r="C52" s="19" t="s">
        <v>79</v>
      </c>
      <c r="D52" s="93">
        <v>10.0</v>
      </c>
      <c r="E52" s="93">
        <v>13.0</v>
      </c>
      <c r="F52" s="95">
        <v>61.0</v>
      </c>
      <c r="G52" s="93">
        <f t="shared" si="6"/>
        <v>12</v>
      </c>
      <c r="H52" s="98">
        <v>13.0</v>
      </c>
      <c r="I52" s="98">
        <v>12.0</v>
      </c>
      <c r="J52" s="100">
        <f t="shared" si="2"/>
        <v>25</v>
      </c>
      <c r="K52" s="101">
        <v>7.0</v>
      </c>
      <c r="L52" s="101">
        <v>8.0</v>
      </c>
      <c r="M52" s="101">
        <v>7.0</v>
      </c>
      <c r="N52" s="101">
        <v>8.0</v>
      </c>
      <c r="O52" s="101">
        <v>7.0</v>
      </c>
      <c r="P52" s="101">
        <v>7.0</v>
      </c>
      <c r="Q52" s="103">
        <f t="shared" si="3"/>
        <v>7</v>
      </c>
      <c r="R52" s="105">
        <f t="shared" si="4"/>
        <v>32</v>
      </c>
      <c r="S52">
        <f t="shared" si="5"/>
        <v>0</v>
      </c>
    </row>
    <row r="53">
      <c r="B53" s="91">
        <v>53.0</v>
      </c>
      <c r="C53" s="19" t="s">
        <v>80</v>
      </c>
      <c r="D53" s="93">
        <v>11.0</v>
      </c>
      <c r="E53" s="93">
        <v>8.0</v>
      </c>
      <c r="F53" s="95">
        <v>58.0</v>
      </c>
      <c r="G53" s="93">
        <f t="shared" si="6"/>
        <v>12</v>
      </c>
      <c r="H53" s="98">
        <v>11.0</v>
      </c>
      <c r="I53" s="98">
        <v>12.0</v>
      </c>
      <c r="J53" s="100">
        <f t="shared" si="2"/>
        <v>23</v>
      </c>
      <c r="K53" s="101">
        <v>9.0</v>
      </c>
      <c r="L53" s="101">
        <v>8.0</v>
      </c>
      <c r="M53" s="101">
        <v>8.0</v>
      </c>
      <c r="N53" s="101">
        <v>9.0</v>
      </c>
      <c r="O53" s="101">
        <v>9.0</v>
      </c>
      <c r="P53" s="101">
        <v>8.0</v>
      </c>
      <c r="Q53" s="103">
        <f t="shared" si="3"/>
        <v>9</v>
      </c>
      <c r="R53" s="105">
        <f t="shared" si="4"/>
        <v>32</v>
      </c>
      <c r="S53">
        <f t="shared" si="5"/>
        <v>0</v>
      </c>
    </row>
    <row r="54">
      <c r="B54" s="91">
        <v>55.0</v>
      </c>
      <c r="C54" s="19" t="s">
        <v>81</v>
      </c>
      <c r="D54" s="93">
        <v>12.0</v>
      </c>
      <c r="E54" s="93">
        <v>16.0</v>
      </c>
      <c r="F54" s="95">
        <v>30.0</v>
      </c>
      <c r="G54" s="93">
        <f t="shared" si="6"/>
        <v>6</v>
      </c>
      <c r="H54" s="98">
        <v>16.0</v>
      </c>
      <c r="I54" s="98">
        <v>12.0</v>
      </c>
      <c r="J54" s="100">
        <f t="shared" si="2"/>
        <v>28</v>
      </c>
      <c r="K54" s="101">
        <v>7.0</v>
      </c>
      <c r="L54" s="101">
        <v>8.0</v>
      </c>
      <c r="M54" s="101">
        <v>7.0</v>
      </c>
      <c r="N54" s="101">
        <v>7.0</v>
      </c>
      <c r="O54" s="101">
        <v>7.0</v>
      </c>
      <c r="P54" s="101">
        <v>8.0</v>
      </c>
      <c r="Q54" s="103">
        <f t="shared" si="3"/>
        <v>7</v>
      </c>
      <c r="R54" s="105">
        <f t="shared" si="4"/>
        <v>35</v>
      </c>
      <c r="S54">
        <f t="shared" si="5"/>
        <v>0</v>
      </c>
    </row>
    <row r="55">
      <c r="B55" s="91">
        <v>56.0</v>
      </c>
      <c r="C55" s="19" t="s">
        <v>82</v>
      </c>
      <c r="D55" s="93">
        <v>15.0</v>
      </c>
      <c r="E55" s="93">
        <v>13.0</v>
      </c>
      <c r="F55" s="95">
        <v>81.0</v>
      </c>
      <c r="G55" s="93">
        <f t="shared" si="6"/>
        <v>16</v>
      </c>
      <c r="H55" s="98">
        <v>15.0</v>
      </c>
      <c r="I55" s="98">
        <v>16.0</v>
      </c>
      <c r="J55" s="100">
        <f t="shared" si="2"/>
        <v>31</v>
      </c>
      <c r="K55" s="101">
        <v>7.0</v>
      </c>
      <c r="L55" s="101">
        <v>8.0</v>
      </c>
      <c r="M55" s="101">
        <v>8.0</v>
      </c>
      <c r="N55" s="101">
        <v>8.0</v>
      </c>
      <c r="O55" s="101">
        <v>8.0</v>
      </c>
      <c r="P55" s="101">
        <v>8.0</v>
      </c>
      <c r="Q55" s="103">
        <f t="shared" si="3"/>
        <v>8</v>
      </c>
      <c r="R55" s="105">
        <f t="shared" si="4"/>
        <v>39</v>
      </c>
      <c r="S55">
        <f t="shared" si="5"/>
        <v>0</v>
      </c>
    </row>
    <row r="56">
      <c r="B56" s="91">
        <v>58.0</v>
      </c>
      <c r="C56" s="19" t="s">
        <v>84</v>
      </c>
      <c r="D56" s="93">
        <v>10.0</v>
      </c>
      <c r="E56" s="93">
        <v>14.0</v>
      </c>
      <c r="F56" s="95">
        <v>50.0</v>
      </c>
      <c r="G56" s="93">
        <f t="shared" si="6"/>
        <v>10</v>
      </c>
      <c r="H56" s="98">
        <v>10.0</v>
      </c>
      <c r="I56" s="98">
        <v>14.0</v>
      </c>
      <c r="J56" s="100">
        <f t="shared" si="2"/>
        <v>24</v>
      </c>
      <c r="K56" s="101">
        <v>6.0</v>
      </c>
      <c r="L56" s="101">
        <v>8.0</v>
      </c>
      <c r="M56" s="101">
        <v>8.0</v>
      </c>
      <c r="N56" s="101">
        <v>6.0</v>
      </c>
      <c r="O56" s="101">
        <v>8.0</v>
      </c>
      <c r="P56" s="101">
        <v>7.0</v>
      </c>
      <c r="Q56" s="103">
        <f t="shared" si="3"/>
        <v>7</v>
      </c>
      <c r="R56" s="105">
        <f t="shared" si="4"/>
        <v>31</v>
      </c>
      <c r="S56">
        <f t="shared" si="5"/>
        <v>0</v>
      </c>
    </row>
    <row r="57">
      <c r="B57" s="91">
        <v>59.0</v>
      </c>
      <c r="C57" s="19" t="s">
        <v>87</v>
      </c>
      <c r="D57" s="93">
        <v>15.0</v>
      </c>
      <c r="E57" s="93">
        <v>0.0</v>
      </c>
      <c r="F57" s="95">
        <v>51.0</v>
      </c>
      <c r="G57" s="93">
        <f t="shared" si="6"/>
        <v>10</v>
      </c>
      <c r="H57" s="98">
        <v>15.0</v>
      </c>
      <c r="I57" s="98">
        <v>10.0</v>
      </c>
      <c r="J57" s="100">
        <f t="shared" si="2"/>
        <v>25</v>
      </c>
      <c r="K57" s="101">
        <v>6.0</v>
      </c>
      <c r="L57" s="101">
        <v>8.0</v>
      </c>
      <c r="M57" s="101">
        <v>8.0</v>
      </c>
      <c r="N57" s="101">
        <v>8.0</v>
      </c>
      <c r="O57" s="101">
        <v>7.0</v>
      </c>
      <c r="P57" s="101">
        <v>7.0</v>
      </c>
      <c r="Q57" s="103">
        <f t="shared" si="3"/>
        <v>7</v>
      </c>
      <c r="R57" s="105">
        <f t="shared" si="4"/>
        <v>32</v>
      </c>
      <c r="S57">
        <f t="shared" si="5"/>
        <v>0</v>
      </c>
    </row>
    <row r="58">
      <c r="B58" s="91">
        <v>60.0</v>
      </c>
      <c r="C58" s="19" t="s">
        <v>88</v>
      </c>
      <c r="D58" s="93">
        <v>7.0</v>
      </c>
      <c r="E58" s="93">
        <v>3.0</v>
      </c>
      <c r="F58" s="95">
        <v>45.0</v>
      </c>
      <c r="G58" s="93">
        <f t="shared" si="6"/>
        <v>9</v>
      </c>
      <c r="H58" s="98">
        <v>9.0</v>
      </c>
      <c r="I58" s="98">
        <v>7.0</v>
      </c>
      <c r="J58" s="100">
        <f t="shared" si="2"/>
        <v>16</v>
      </c>
      <c r="K58" s="101">
        <v>7.0</v>
      </c>
      <c r="L58" s="101">
        <v>8.0</v>
      </c>
      <c r="M58" s="101">
        <v>7.0</v>
      </c>
      <c r="N58" s="101">
        <v>8.0</v>
      </c>
      <c r="O58" s="101">
        <v>8.0</v>
      </c>
      <c r="P58" s="101">
        <v>4.0</v>
      </c>
      <c r="Q58" s="103">
        <f t="shared" si="3"/>
        <v>7</v>
      </c>
      <c r="R58" s="105">
        <f t="shared" si="4"/>
        <v>23</v>
      </c>
      <c r="S58">
        <f t="shared" si="5"/>
        <v>0</v>
      </c>
    </row>
    <row r="59">
      <c r="B59" s="91">
        <v>61.0</v>
      </c>
      <c r="C59" s="19" t="s">
        <v>89</v>
      </c>
      <c r="D59" s="93">
        <v>5.0</v>
      </c>
      <c r="E59" s="93">
        <v>4.0</v>
      </c>
      <c r="F59" s="95">
        <v>45.0</v>
      </c>
      <c r="G59" s="93">
        <f t="shared" si="6"/>
        <v>9</v>
      </c>
      <c r="H59" s="98">
        <v>9.0</v>
      </c>
      <c r="I59" s="98">
        <v>8.0</v>
      </c>
      <c r="J59" s="100">
        <f t="shared" si="2"/>
        <v>17</v>
      </c>
      <c r="K59" s="101">
        <v>7.0</v>
      </c>
      <c r="L59" s="101">
        <v>8.0</v>
      </c>
      <c r="M59" s="101">
        <v>7.0</v>
      </c>
      <c r="N59" s="101">
        <v>7.0</v>
      </c>
      <c r="O59" s="101">
        <v>7.0</v>
      </c>
      <c r="P59" s="101">
        <v>4.0</v>
      </c>
      <c r="Q59" s="103">
        <f t="shared" si="3"/>
        <v>7</v>
      </c>
      <c r="R59" s="105">
        <f t="shared" si="4"/>
        <v>24</v>
      </c>
      <c r="S59">
        <f t="shared" si="5"/>
        <v>0</v>
      </c>
    </row>
    <row r="60">
      <c r="B60" s="155">
        <v>62.0</v>
      </c>
      <c r="C60" s="156" t="s">
        <v>90</v>
      </c>
      <c r="D60" s="157">
        <v>3.0</v>
      </c>
      <c r="E60" s="157">
        <v>7.0</v>
      </c>
      <c r="F60" s="158">
        <v>51.0</v>
      </c>
      <c r="G60" s="157">
        <f t="shared" si="6"/>
        <v>10</v>
      </c>
      <c r="H60" s="159">
        <v>7.0</v>
      </c>
      <c r="I60" s="159">
        <v>10.0</v>
      </c>
      <c r="J60" s="160">
        <f t="shared" si="2"/>
        <v>17</v>
      </c>
      <c r="K60" s="161">
        <v>6.0</v>
      </c>
      <c r="L60" s="161">
        <v>8.0</v>
      </c>
      <c r="M60" s="161">
        <v>7.0</v>
      </c>
      <c r="N60" s="161">
        <v>7.0</v>
      </c>
      <c r="O60" s="161">
        <v>7.0</v>
      </c>
      <c r="P60" s="161">
        <v>7.0</v>
      </c>
      <c r="Q60" s="103">
        <f t="shared" si="3"/>
        <v>7</v>
      </c>
      <c r="R60" s="162">
        <f t="shared" si="4"/>
        <v>24</v>
      </c>
      <c r="S60">
        <f t="shared" si="5"/>
        <v>0</v>
      </c>
    </row>
  </sheetData>
  <mergeCells count="1">
    <mergeCell ref="H2:I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4">
      <c r="C4" s="13">
        <v>1.0</v>
      </c>
      <c r="D4" s="13">
        <v>56.0</v>
      </c>
    </row>
    <row r="5">
      <c r="C5" s="13">
        <v>2.0</v>
      </c>
      <c r="D5" s="13">
        <v>45.0</v>
      </c>
    </row>
    <row r="6">
      <c r="C6" s="13">
        <v>3.0</v>
      </c>
      <c r="D6" s="13">
        <v>76.0</v>
      </c>
    </row>
    <row r="7">
      <c r="C7" s="13">
        <v>4.0</v>
      </c>
      <c r="D7" s="13">
        <v>58.0</v>
      </c>
    </row>
    <row r="8">
      <c r="C8" s="13">
        <v>5.0</v>
      </c>
      <c r="D8" s="13" t="s">
        <v>33</v>
      </c>
    </row>
    <row r="9">
      <c r="C9" s="13">
        <v>6.0</v>
      </c>
      <c r="D9" s="13">
        <v>48.0</v>
      </c>
    </row>
    <row r="10">
      <c r="C10" s="13">
        <v>8.0</v>
      </c>
      <c r="D10" s="13">
        <v>60.0</v>
      </c>
    </row>
    <row r="11">
      <c r="C11" s="13">
        <v>9.0</v>
      </c>
      <c r="D11" s="13" t="s">
        <v>33</v>
      </c>
    </row>
    <row r="12">
      <c r="C12" s="13">
        <v>10.0</v>
      </c>
      <c r="D12" s="13">
        <v>52.0</v>
      </c>
    </row>
    <row r="13">
      <c r="C13" s="13">
        <v>11.0</v>
      </c>
      <c r="D13" s="13" t="s">
        <v>33</v>
      </c>
    </row>
    <row r="14">
      <c r="C14" s="13">
        <v>13.0</v>
      </c>
      <c r="D14" s="13" t="s">
        <v>33</v>
      </c>
    </row>
    <row r="15">
      <c r="C15" s="13">
        <v>14.0</v>
      </c>
      <c r="D15" s="13">
        <v>19.0</v>
      </c>
    </row>
    <row r="16">
      <c r="C16" s="13">
        <v>15.0</v>
      </c>
      <c r="D16" s="13">
        <v>47.0</v>
      </c>
    </row>
    <row r="17">
      <c r="C17" s="13">
        <v>16.0</v>
      </c>
      <c r="D17" s="13">
        <v>5.0</v>
      </c>
    </row>
    <row r="18">
      <c r="C18" s="13">
        <v>18.0</v>
      </c>
      <c r="D18" s="13">
        <v>13.0</v>
      </c>
    </row>
    <row r="19">
      <c r="C19" s="13">
        <v>19.0</v>
      </c>
      <c r="D19" s="13" t="s">
        <v>33</v>
      </c>
    </row>
    <row r="20">
      <c r="C20" s="13">
        <v>20.0</v>
      </c>
      <c r="D20" s="13">
        <v>45.0</v>
      </c>
    </row>
    <row r="21">
      <c r="C21" s="13">
        <v>21.0</v>
      </c>
      <c r="D21" s="13" t="s">
        <v>33</v>
      </c>
    </row>
    <row r="22">
      <c r="C22" s="13">
        <v>22.0</v>
      </c>
      <c r="D22" s="13">
        <v>90.0</v>
      </c>
    </row>
    <row r="23">
      <c r="C23" s="13">
        <v>23.0</v>
      </c>
      <c r="D23" s="13">
        <v>16.0</v>
      </c>
    </row>
    <row r="24">
      <c r="C24" s="13">
        <v>24.0</v>
      </c>
      <c r="D24" s="13">
        <v>22.0</v>
      </c>
    </row>
    <row r="25">
      <c r="C25" s="13">
        <v>25.0</v>
      </c>
      <c r="D25" s="13">
        <v>40.0</v>
      </c>
    </row>
    <row r="26">
      <c r="C26" s="13">
        <v>26.0</v>
      </c>
      <c r="D26" s="13">
        <v>15.0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43"/>
    <col customWidth="1" min="2" max="3" width="6.57"/>
    <col customWidth="1" min="4" max="4" width="6.0"/>
    <col customWidth="1" min="5" max="5" width="6.14"/>
    <col customWidth="1" min="6" max="6" width="6.71"/>
    <col customWidth="1" min="7" max="7" width="6.0"/>
    <col customWidth="1" min="8" max="10" width="6.14"/>
    <col customWidth="1" min="11" max="11" width="6.86"/>
    <col customWidth="1" min="12" max="12" width="6.29"/>
    <col customWidth="1" min="13" max="13" width="6.71"/>
    <col customWidth="1" min="14" max="14" width="7.0"/>
    <col customWidth="1" min="15" max="15" width="6.71"/>
    <col customWidth="1" min="16" max="16" width="5.71"/>
    <col customWidth="1" min="17" max="17" width="3.86"/>
    <col customWidth="1" min="18" max="18" width="34.57"/>
    <col customWidth="1" min="19" max="19" width="14.43"/>
    <col customWidth="1" min="20" max="20" width="8.43"/>
    <col customWidth="1" min="21" max="22" width="16.43"/>
  </cols>
  <sheetData>
    <row r="1">
      <c r="A1" s="209" t="s">
        <v>210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2"/>
    </row>
    <row r="2">
      <c r="A2" s="120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47"/>
    </row>
    <row r="3">
      <c r="A3" s="11" t="s">
        <v>43</v>
      </c>
      <c r="B3" s="213" t="s">
        <v>211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214"/>
      <c r="P3" s="6"/>
      <c r="R3" s="215" t="s">
        <v>212</v>
      </c>
      <c r="S3" s="4"/>
      <c r="T3" s="4"/>
      <c r="U3" s="4"/>
    </row>
    <row r="4">
      <c r="A4" s="11" t="s">
        <v>63</v>
      </c>
      <c r="B4" s="213" t="s">
        <v>213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214"/>
      <c r="P4" s="6"/>
      <c r="R4" s="216"/>
      <c r="S4" s="217"/>
      <c r="T4" s="216"/>
      <c r="U4" s="216"/>
    </row>
    <row r="5">
      <c r="A5" s="11" t="s">
        <v>85</v>
      </c>
      <c r="B5" s="213" t="s">
        <v>214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214"/>
      <c r="P5" s="6"/>
      <c r="R5" s="216" t="s">
        <v>43</v>
      </c>
      <c r="S5" s="218">
        <f>'Markentry '!C2</f>
        <v>1.45</v>
      </c>
      <c r="T5" s="219">
        <f t="shared" ref="T5:T9" si="1">IF(S5&gt;1.31, 3, IF(S5&gt;1.25, 2, IF(S5&gt;1.19,1,0)))</f>
        <v>3</v>
      </c>
      <c r="U5" s="220" t="str">
        <f t="shared" ref="U5:U9" si="2">IF(S5&gt;=1.32,"Substantial (3)",IF(S5&gt;=1.26,"Moderate (2)",IF(S5&gt;=1.2,"Slightly (1)","Not Achieved (0)")))</f>
        <v>Substantial (3)</v>
      </c>
    </row>
    <row r="6">
      <c r="A6" s="11" t="s">
        <v>94</v>
      </c>
      <c r="B6" s="213" t="s">
        <v>215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214"/>
      <c r="P6" s="6"/>
      <c r="R6" s="216" t="s">
        <v>63</v>
      </c>
      <c r="S6" s="218">
        <f>'Markentry '!C3</f>
        <v>1.32</v>
      </c>
      <c r="T6" s="219">
        <f t="shared" si="1"/>
        <v>3</v>
      </c>
      <c r="U6" s="220" t="str">
        <f t="shared" si="2"/>
        <v>Substantial (3)</v>
      </c>
    </row>
    <row r="7">
      <c r="A7" s="11" t="s">
        <v>102</v>
      </c>
      <c r="B7" s="213" t="s">
        <v>216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/>
      <c r="O7" s="214"/>
      <c r="P7" s="6"/>
      <c r="R7" s="216" t="s">
        <v>85</v>
      </c>
      <c r="S7" s="218">
        <f>'Markentry '!C4</f>
        <v>1.24</v>
      </c>
      <c r="T7" s="219">
        <f t="shared" si="1"/>
        <v>1</v>
      </c>
      <c r="U7" s="220" t="str">
        <f t="shared" si="2"/>
        <v>Slightly (1)</v>
      </c>
    </row>
    <row r="8">
      <c r="R8" s="216" t="s">
        <v>94</v>
      </c>
      <c r="S8" s="218">
        <f>'Markentry '!C5</f>
        <v>1.28</v>
      </c>
      <c r="T8" s="219">
        <f t="shared" si="1"/>
        <v>2</v>
      </c>
      <c r="U8" s="220" t="str">
        <f t="shared" si="2"/>
        <v>Moderate (2)</v>
      </c>
    </row>
    <row r="9">
      <c r="R9" s="216" t="s">
        <v>102</v>
      </c>
      <c r="S9" s="218">
        <f>'Markentry '!C6</f>
        <v>1.32</v>
      </c>
      <c r="T9" s="219">
        <f t="shared" si="1"/>
        <v>3</v>
      </c>
      <c r="U9" s="220" t="str">
        <f t="shared" si="2"/>
        <v>Substantial (3)</v>
      </c>
    </row>
    <row r="10">
      <c r="R10" s="216"/>
      <c r="S10" s="220"/>
      <c r="T10" s="220"/>
      <c r="U10" s="220"/>
    </row>
    <row r="11">
      <c r="R11" s="216" t="s">
        <v>217</v>
      </c>
      <c r="S11" s="220"/>
      <c r="T11" s="222">
        <f>ROUNDUP(AVERAGE(T5:T9),0)</f>
        <v>3</v>
      </c>
      <c r="U11" s="220" t="str">
        <f>IF(T11&gt;=1.32,"Substantial (3)",IF(T11&gt;=1.26,"Moderate (2)",IF(T11&gt;=1.2,"Slightly (1)","Not Achieved (0)")))</f>
        <v>Substantial (3)</v>
      </c>
    </row>
    <row r="12">
      <c r="R12" s="216"/>
      <c r="S12" s="220"/>
      <c r="T12" s="220"/>
      <c r="U12" s="220"/>
    </row>
    <row r="13">
      <c r="R13" s="216" t="s">
        <v>218</v>
      </c>
      <c r="S13" s="222">
        <v>2.16</v>
      </c>
      <c r="T13" s="219">
        <f>IF(S13&gt;1.31, 3, IF(S13&gt;1.25, 2, IF(S13&gt;1.19,1,0)))</f>
        <v>3</v>
      </c>
      <c r="U13" s="220" t="str">
        <f>IF(T13&gt;=1.32,"Substantial (3)",IF(T13&gt;=1.26,"Moderate (2)",IF(T13&gt;=1.2,"Slightly (1)","Not Achieved (0)")))</f>
        <v>Substantial (3)</v>
      </c>
    </row>
    <row r="14">
      <c r="A14" s="11"/>
      <c r="B14" s="11" t="s">
        <v>219</v>
      </c>
      <c r="C14" s="11" t="s">
        <v>220</v>
      </c>
      <c r="D14" s="11" t="s">
        <v>221</v>
      </c>
      <c r="E14" s="11" t="s">
        <v>222</v>
      </c>
      <c r="F14" s="11" t="s">
        <v>223</v>
      </c>
      <c r="G14" s="11" t="s">
        <v>224</v>
      </c>
      <c r="H14" s="11" t="s">
        <v>225</v>
      </c>
      <c r="I14" s="11" t="s">
        <v>226</v>
      </c>
      <c r="J14" s="11" t="s">
        <v>227</v>
      </c>
      <c r="K14" s="11" t="s">
        <v>228</v>
      </c>
      <c r="L14" s="11" t="s">
        <v>229</v>
      </c>
      <c r="M14" s="11" t="s">
        <v>230</v>
      </c>
      <c r="N14" s="11" t="s">
        <v>231</v>
      </c>
      <c r="O14" s="11" t="s">
        <v>232</v>
      </c>
      <c r="R14" s="216"/>
      <c r="S14" s="220"/>
      <c r="T14" s="220"/>
      <c r="U14" s="220"/>
    </row>
    <row r="15">
      <c r="A15" s="11" t="s">
        <v>43</v>
      </c>
      <c r="B15" s="223">
        <v>3.0</v>
      </c>
      <c r="C15" s="223">
        <v>2.0</v>
      </c>
      <c r="D15" s="223">
        <v>1.0</v>
      </c>
      <c r="E15" s="224"/>
      <c r="F15" s="224"/>
      <c r="G15" s="223">
        <v>1.0</v>
      </c>
      <c r="H15" s="224"/>
      <c r="I15" s="223">
        <v>1.0</v>
      </c>
      <c r="J15" s="223">
        <v>1.0</v>
      </c>
      <c r="K15" s="223">
        <v>2.0</v>
      </c>
      <c r="L15" s="223"/>
      <c r="M15" s="225">
        <v>1.0</v>
      </c>
      <c r="N15" s="226"/>
      <c r="O15" s="226"/>
      <c r="R15" s="216" t="s">
        <v>233</v>
      </c>
      <c r="S15" s="227"/>
      <c r="T15" s="228">
        <f>T13*0.6+T11*0.4</f>
        <v>3</v>
      </c>
      <c r="U15" s="229">
        <v>3.0</v>
      </c>
    </row>
    <row r="16">
      <c r="A16" s="11" t="s">
        <v>63</v>
      </c>
      <c r="B16" s="223">
        <v>3.0</v>
      </c>
      <c r="C16" s="230">
        <v>2.0</v>
      </c>
      <c r="D16" s="230">
        <v>1.0</v>
      </c>
      <c r="E16" s="230"/>
      <c r="F16" s="231"/>
      <c r="G16" s="230">
        <v>1.0</v>
      </c>
      <c r="H16" s="230"/>
      <c r="I16" s="230">
        <v>1.0</v>
      </c>
      <c r="J16" s="230">
        <v>1.0</v>
      </c>
      <c r="K16" s="230">
        <v>2.0</v>
      </c>
      <c r="L16" s="230"/>
      <c r="M16" s="232">
        <v>1.0</v>
      </c>
      <c r="N16" s="233"/>
      <c r="O16" s="233"/>
      <c r="R16" s="216"/>
      <c r="S16" s="234"/>
      <c r="T16" s="235"/>
      <c r="U16" s="235"/>
    </row>
    <row r="17">
      <c r="A17" s="11" t="s">
        <v>85</v>
      </c>
      <c r="B17" s="223">
        <v>3.0</v>
      </c>
      <c r="C17" s="230">
        <v>2.0</v>
      </c>
      <c r="D17" s="230">
        <v>1.0</v>
      </c>
      <c r="E17" s="231"/>
      <c r="F17" s="231"/>
      <c r="G17" s="230">
        <v>1.0</v>
      </c>
      <c r="H17" s="230">
        <v>1.0</v>
      </c>
      <c r="I17" s="230">
        <v>1.0</v>
      </c>
      <c r="J17" s="230">
        <v>1.0</v>
      </c>
      <c r="K17" s="230">
        <v>2.0</v>
      </c>
      <c r="L17" s="230"/>
      <c r="M17" s="232">
        <v>1.0</v>
      </c>
      <c r="N17" s="233"/>
      <c r="O17" s="233"/>
      <c r="R17" s="216" t="s">
        <v>234</v>
      </c>
      <c r="S17" s="234"/>
      <c r="T17" s="235">
        <f>U17</f>
        <v>2.56</v>
      </c>
      <c r="U17" s="236">
        <v>2.56</v>
      </c>
    </row>
    <row r="18">
      <c r="A18" s="11" t="s">
        <v>94</v>
      </c>
      <c r="B18" s="223">
        <v>3.0</v>
      </c>
      <c r="C18" s="230">
        <v>2.0</v>
      </c>
      <c r="D18" s="230">
        <v>1.0</v>
      </c>
      <c r="E18" s="231"/>
      <c r="F18" s="231"/>
      <c r="G18" s="230">
        <v>1.0</v>
      </c>
      <c r="H18" s="230">
        <v>1.0</v>
      </c>
      <c r="I18" s="230">
        <v>1.0</v>
      </c>
      <c r="J18" s="230">
        <v>1.0</v>
      </c>
      <c r="K18" s="230">
        <v>2.0</v>
      </c>
      <c r="L18" s="230"/>
      <c r="M18" s="232">
        <v>1.0</v>
      </c>
      <c r="N18" s="233"/>
      <c r="O18" s="233"/>
      <c r="R18" s="216"/>
      <c r="S18" s="234"/>
      <c r="T18" s="235"/>
      <c r="U18" s="235"/>
    </row>
    <row r="19">
      <c r="A19" s="11" t="s">
        <v>102</v>
      </c>
      <c r="B19" s="223">
        <v>3.0</v>
      </c>
      <c r="C19" s="230">
        <v>2.0</v>
      </c>
      <c r="D19" s="230">
        <v>1.0</v>
      </c>
      <c r="E19" s="230">
        <v>1.0</v>
      </c>
      <c r="F19" s="231"/>
      <c r="G19" s="230">
        <v>1.0</v>
      </c>
      <c r="H19" s="230">
        <v>1.0</v>
      </c>
      <c r="I19" s="230">
        <v>1.0</v>
      </c>
      <c r="J19" s="230">
        <v>1.0</v>
      </c>
      <c r="K19" s="230">
        <v>2.0</v>
      </c>
      <c r="L19" s="230"/>
      <c r="M19" s="232">
        <v>1.0</v>
      </c>
      <c r="N19" s="233"/>
      <c r="O19" s="233"/>
      <c r="R19" s="216" t="s">
        <v>235</v>
      </c>
      <c r="S19" s="234"/>
      <c r="T19" s="235">
        <f t="shared" ref="T19:U19" si="3">T15*0.8+T17*0.2</f>
        <v>2.912</v>
      </c>
      <c r="U19" s="237">
        <f t="shared" si="3"/>
        <v>2.912</v>
      </c>
    </row>
    <row r="20">
      <c r="A20" s="224" t="s">
        <v>236</v>
      </c>
      <c r="B20" s="238">
        <v>3.0</v>
      </c>
      <c r="C20" s="239">
        <v>2.0</v>
      </c>
      <c r="D20" s="239">
        <v>1.0</v>
      </c>
      <c r="E20" s="240">
        <v>1.0</v>
      </c>
      <c r="F20" s="240">
        <v>0.0</v>
      </c>
      <c r="G20" s="239">
        <v>1.0</v>
      </c>
      <c r="H20" s="239">
        <v>1.0</v>
      </c>
      <c r="I20" s="239">
        <v>1.0</v>
      </c>
      <c r="J20" s="239">
        <v>2.0</v>
      </c>
      <c r="K20" s="239">
        <v>1.0</v>
      </c>
      <c r="L20" s="239">
        <v>1.0</v>
      </c>
      <c r="M20" s="239">
        <v>1.0</v>
      </c>
      <c r="N20" s="240">
        <v>0.0</v>
      </c>
      <c r="O20" s="240">
        <v>0.0</v>
      </c>
    </row>
  </sheetData>
  <mergeCells count="12">
    <mergeCell ref="B3:N3"/>
    <mergeCell ref="O3:P3"/>
    <mergeCell ref="R3:U3"/>
    <mergeCell ref="B6:N6"/>
    <mergeCell ref="B7:N7"/>
    <mergeCell ref="O6:P6"/>
    <mergeCell ref="O7:P7"/>
    <mergeCell ref="A1:P2"/>
    <mergeCell ref="B4:N4"/>
    <mergeCell ref="B5:N5"/>
    <mergeCell ref="O5:P5"/>
    <mergeCell ref="O4:P4"/>
  </mergeCells>
  <dataValidations>
    <dataValidation type="custom" allowBlank="1" showErrorMessage="1" sqref="A3:A7 A15:A19">
      <formula1>"h"</formula1>
    </dataValidation>
  </dataValidations>
  <printOptions/>
  <pageMargins bottom="0.75" footer="0.0" header="0.0" left="0.7" right="0.7" top="0.75"/>
  <pageSetup orientation="landscape"/>
  <drawing r:id="rId1"/>
</worksheet>
</file>