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win\github\edwinkost\pgb_data_for_prometheus_primes\pow_man_split\"/>
    </mc:Choice>
  </mc:AlternateContent>
  <xr:revisionPtr revIDLastSave="0" documentId="13_ncr:1_{32A9CA2E-D77D-4BF1-A4E3-6C0FC1083CDB}" xr6:coauthVersionLast="47" xr6:coauthVersionMax="47" xr10:uidLastSave="{00000000-0000-0000-0000-000000000000}"/>
  <bookViews>
    <workbookView xWindow="-120" yWindow="-120" windowWidth="29040" windowHeight="15840" activeTab="2" xr2:uid="{8DD76264-C2FB-48A2-8B6A-B0A9CA53C1E5}"/>
  </bookViews>
  <sheets>
    <sheet name="pgb_industrial_split_pow_ic" sheetId="1" r:id="rId1"/>
    <sheet name="lohrmann_withdrawalm3py_capacmw" sheetId="3" r:id="rId2"/>
    <sheet name="pgb_aqueduct_industrial_2015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2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M2" i="5"/>
  <c r="L2" i="5"/>
  <c r="H3" i="5"/>
  <c r="H74" i="5"/>
  <c r="H75" i="5"/>
  <c r="H84" i="5"/>
  <c r="H98" i="5"/>
  <c r="H103" i="5"/>
  <c r="H110" i="5"/>
  <c r="H123" i="5"/>
  <c r="H136" i="5"/>
  <c r="H141" i="5"/>
  <c r="H152" i="5"/>
  <c r="H158" i="5"/>
  <c r="H160" i="5"/>
  <c r="H161" i="5"/>
  <c r="H162" i="5"/>
  <c r="H170" i="5"/>
  <c r="H179" i="5"/>
  <c r="H183" i="5"/>
  <c r="H184" i="5"/>
  <c r="H189" i="5"/>
  <c r="H202" i="5"/>
  <c r="H203" i="5"/>
  <c r="H206" i="5"/>
  <c r="H208" i="5"/>
  <c r="H209" i="5"/>
  <c r="H210" i="5"/>
  <c r="H213" i="5"/>
  <c r="H215" i="5"/>
  <c r="H221" i="5"/>
  <c r="H222" i="5"/>
  <c r="H224" i="5"/>
  <c r="H226" i="5"/>
  <c r="H232" i="5"/>
  <c r="H236" i="5"/>
  <c r="H238" i="5"/>
  <c r="H239" i="5"/>
  <c r="H240" i="5"/>
  <c r="H241" i="5"/>
  <c r="H2" i="5"/>
  <c r="I18" i="5"/>
  <c r="I19" i="5"/>
  <c r="I34" i="5"/>
  <c r="I146" i="5"/>
  <c r="I147" i="5"/>
  <c r="F3" i="5"/>
  <c r="I3" i="5" s="1"/>
  <c r="F4" i="5"/>
  <c r="I4" i="5" s="1"/>
  <c r="F5" i="5"/>
  <c r="I5" i="5" s="1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F19" i="5"/>
  <c r="F20" i="5"/>
  <c r="I20" i="5" s="1"/>
  <c r="F21" i="5"/>
  <c r="I21" i="5" s="1"/>
  <c r="F22" i="5"/>
  <c r="I22" i="5" s="1"/>
  <c r="F23" i="5"/>
  <c r="I23" i="5" s="1"/>
  <c r="F24" i="5"/>
  <c r="I24" i="5" s="1"/>
  <c r="F25" i="5"/>
  <c r="I25" i="5" s="1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3" i="5"/>
  <c r="I33" i="5" s="1"/>
  <c r="F34" i="5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I57" i="5" s="1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1" i="5"/>
  <c r="I71" i="5" s="1"/>
  <c r="F72" i="5"/>
  <c r="I72" i="5" s="1"/>
  <c r="F73" i="5"/>
  <c r="I73" i="5" s="1"/>
  <c r="F74" i="5"/>
  <c r="I74" i="5" s="1"/>
  <c r="F75" i="5"/>
  <c r="I75" i="5" s="1"/>
  <c r="F76" i="5"/>
  <c r="I76" i="5" s="1"/>
  <c r="F77" i="5"/>
  <c r="I77" i="5" s="1"/>
  <c r="F78" i="5"/>
  <c r="I78" i="5" s="1"/>
  <c r="F79" i="5"/>
  <c r="I79" i="5" s="1"/>
  <c r="F80" i="5"/>
  <c r="I80" i="5" s="1"/>
  <c r="F81" i="5"/>
  <c r="I81" i="5" s="1"/>
  <c r="F82" i="5"/>
  <c r="I82" i="5" s="1"/>
  <c r="F83" i="5"/>
  <c r="I83" i="5" s="1"/>
  <c r="F84" i="5"/>
  <c r="I84" i="5" s="1"/>
  <c r="F85" i="5"/>
  <c r="I85" i="5" s="1"/>
  <c r="F86" i="5"/>
  <c r="I86" i="5" s="1"/>
  <c r="F87" i="5"/>
  <c r="I87" i="5" s="1"/>
  <c r="F88" i="5"/>
  <c r="I88" i="5" s="1"/>
  <c r="F89" i="5"/>
  <c r="I89" i="5" s="1"/>
  <c r="F90" i="5"/>
  <c r="I90" i="5" s="1"/>
  <c r="F91" i="5"/>
  <c r="I91" i="5" s="1"/>
  <c r="F92" i="5"/>
  <c r="I92" i="5" s="1"/>
  <c r="F93" i="5"/>
  <c r="I93" i="5" s="1"/>
  <c r="F94" i="5"/>
  <c r="I94" i="5" s="1"/>
  <c r="F95" i="5"/>
  <c r="I95" i="5" s="1"/>
  <c r="F96" i="5"/>
  <c r="I96" i="5" s="1"/>
  <c r="F97" i="5"/>
  <c r="I97" i="5" s="1"/>
  <c r="F98" i="5"/>
  <c r="I98" i="5" s="1"/>
  <c r="F99" i="5"/>
  <c r="I99" i="5" s="1"/>
  <c r="F100" i="5"/>
  <c r="I100" i="5" s="1"/>
  <c r="F101" i="5"/>
  <c r="I101" i="5" s="1"/>
  <c r="F102" i="5"/>
  <c r="I102" i="5" s="1"/>
  <c r="F103" i="5"/>
  <c r="I103" i="5" s="1"/>
  <c r="F104" i="5"/>
  <c r="I104" i="5" s="1"/>
  <c r="F105" i="5"/>
  <c r="I105" i="5" s="1"/>
  <c r="F106" i="5"/>
  <c r="I106" i="5" s="1"/>
  <c r="F107" i="5"/>
  <c r="I107" i="5" s="1"/>
  <c r="F108" i="5"/>
  <c r="I108" i="5" s="1"/>
  <c r="F109" i="5"/>
  <c r="I109" i="5" s="1"/>
  <c r="F110" i="5"/>
  <c r="I110" i="5" s="1"/>
  <c r="F111" i="5"/>
  <c r="I111" i="5" s="1"/>
  <c r="F112" i="5"/>
  <c r="I112" i="5" s="1"/>
  <c r="F113" i="5"/>
  <c r="I113" i="5" s="1"/>
  <c r="F114" i="5"/>
  <c r="I114" i="5" s="1"/>
  <c r="F115" i="5"/>
  <c r="I115" i="5" s="1"/>
  <c r="F116" i="5"/>
  <c r="I116" i="5" s="1"/>
  <c r="F117" i="5"/>
  <c r="I117" i="5" s="1"/>
  <c r="F118" i="5"/>
  <c r="I118" i="5" s="1"/>
  <c r="F119" i="5"/>
  <c r="I119" i="5" s="1"/>
  <c r="F120" i="5"/>
  <c r="I120" i="5" s="1"/>
  <c r="F121" i="5"/>
  <c r="I121" i="5" s="1"/>
  <c r="F122" i="5"/>
  <c r="I122" i="5" s="1"/>
  <c r="F123" i="5"/>
  <c r="I123" i="5" s="1"/>
  <c r="F124" i="5"/>
  <c r="I124" i="5" s="1"/>
  <c r="F125" i="5"/>
  <c r="I125" i="5" s="1"/>
  <c r="F126" i="5"/>
  <c r="I126" i="5" s="1"/>
  <c r="F127" i="5"/>
  <c r="I127" i="5" s="1"/>
  <c r="F128" i="5"/>
  <c r="I128" i="5" s="1"/>
  <c r="F129" i="5"/>
  <c r="I129" i="5" s="1"/>
  <c r="F130" i="5"/>
  <c r="I130" i="5" s="1"/>
  <c r="F131" i="5"/>
  <c r="I131" i="5" s="1"/>
  <c r="F132" i="5"/>
  <c r="I132" i="5" s="1"/>
  <c r="F133" i="5"/>
  <c r="I133" i="5" s="1"/>
  <c r="F134" i="5"/>
  <c r="I134" i="5" s="1"/>
  <c r="F135" i="5"/>
  <c r="I135" i="5" s="1"/>
  <c r="F136" i="5"/>
  <c r="I136" i="5" s="1"/>
  <c r="F137" i="5"/>
  <c r="I137" i="5" s="1"/>
  <c r="F138" i="5"/>
  <c r="I138" i="5" s="1"/>
  <c r="F139" i="5"/>
  <c r="I139" i="5" s="1"/>
  <c r="F140" i="5"/>
  <c r="I140" i="5" s="1"/>
  <c r="F141" i="5"/>
  <c r="I141" i="5" s="1"/>
  <c r="F142" i="5"/>
  <c r="I142" i="5" s="1"/>
  <c r="F143" i="5"/>
  <c r="I143" i="5" s="1"/>
  <c r="F144" i="5"/>
  <c r="I144" i="5" s="1"/>
  <c r="F145" i="5"/>
  <c r="I145" i="5" s="1"/>
  <c r="F146" i="5"/>
  <c r="F147" i="5"/>
  <c r="F148" i="5"/>
  <c r="I148" i="5" s="1"/>
  <c r="F149" i="5"/>
  <c r="I149" i="5" s="1"/>
  <c r="F150" i="5"/>
  <c r="I150" i="5" s="1"/>
  <c r="F151" i="5"/>
  <c r="I151" i="5" s="1"/>
  <c r="F152" i="5"/>
  <c r="I152" i="5" s="1"/>
  <c r="F153" i="5"/>
  <c r="I153" i="5" s="1"/>
  <c r="F154" i="5"/>
  <c r="I154" i="5" s="1"/>
  <c r="F155" i="5"/>
  <c r="I155" i="5" s="1"/>
  <c r="F156" i="5"/>
  <c r="I156" i="5" s="1"/>
  <c r="F157" i="5"/>
  <c r="I157" i="5" s="1"/>
  <c r="F158" i="5"/>
  <c r="I158" i="5" s="1"/>
  <c r="F159" i="5"/>
  <c r="I159" i="5" s="1"/>
  <c r="F160" i="5"/>
  <c r="I160" i="5" s="1"/>
  <c r="F161" i="5"/>
  <c r="I161" i="5" s="1"/>
  <c r="F162" i="5"/>
  <c r="I162" i="5" s="1"/>
  <c r="F163" i="5"/>
  <c r="I163" i="5" s="1"/>
  <c r="F164" i="5"/>
  <c r="I164" i="5" s="1"/>
  <c r="F165" i="5"/>
  <c r="I165" i="5" s="1"/>
  <c r="F166" i="5"/>
  <c r="I166" i="5" s="1"/>
  <c r="F167" i="5"/>
  <c r="I167" i="5" s="1"/>
  <c r="F168" i="5"/>
  <c r="I168" i="5" s="1"/>
  <c r="F169" i="5"/>
  <c r="I169" i="5" s="1"/>
  <c r="F170" i="5"/>
  <c r="I170" i="5" s="1"/>
  <c r="F171" i="5"/>
  <c r="I171" i="5" s="1"/>
  <c r="F172" i="5"/>
  <c r="I172" i="5" s="1"/>
  <c r="F173" i="5"/>
  <c r="I173" i="5" s="1"/>
  <c r="F174" i="5"/>
  <c r="I174" i="5" s="1"/>
  <c r="F175" i="5"/>
  <c r="I175" i="5" s="1"/>
  <c r="F176" i="5"/>
  <c r="I176" i="5" s="1"/>
  <c r="F177" i="5"/>
  <c r="I177" i="5" s="1"/>
  <c r="F178" i="5"/>
  <c r="I178" i="5" s="1"/>
  <c r="F179" i="5"/>
  <c r="I179" i="5" s="1"/>
  <c r="F180" i="5"/>
  <c r="I180" i="5" s="1"/>
  <c r="F181" i="5"/>
  <c r="I181" i="5" s="1"/>
  <c r="F182" i="5"/>
  <c r="I182" i="5" s="1"/>
  <c r="F183" i="5"/>
  <c r="I183" i="5" s="1"/>
  <c r="F184" i="5"/>
  <c r="I184" i="5" s="1"/>
  <c r="F185" i="5"/>
  <c r="I185" i="5" s="1"/>
  <c r="F186" i="5"/>
  <c r="I186" i="5" s="1"/>
  <c r="F187" i="5"/>
  <c r="I187" i="5" s="1"/>
  <c r="F188" i="5"/>
  <c r="I188" i="5" s="1"/>
  <c r="F189" i="5"/>
  <c r="I189" i="5" s="1"/>
  <c r="F190" i="5"/>
  <c r="I190" i="5" s="1"/>
  <c r="F191" i="5"/>
  <c r="I191" i="5" s="1"/>
  <c r="F192" i="5"/>
  <c r="I192" i="5" s="1"/>
  <c r="F193" i="5"/>
  <c r="I193" i="5" s="1"/>
  <c r="F194" i="5"/>
  <c r="I194" i="5" s="1"/>
  <c r="F195" i="5"/>
  <c r="I195" i="5" s="1"/>
  <c r="F196" i="5"/>
  <c r="I196" i="5" s="1"/>
  <c r="F197" i="5"/>
  <c r="I197" i="5" s="1"/>
  <c r="F198" i="5"/>
  <c r="I198" i="5" s="1"/>
  <c r="F199" i="5"/>
  <c r="I199" i="5" s="1"/>
  <c r="F200" i="5"/>
  <c r="I200" i="5" s="1"/>
  <c r="F201" i="5"/>
  <c r="I201" i="5" s="1"/>
  <c r="F202" i="5"/>
  <c r="I202" i="5" s="1"/>
  <c r="F203" i="5"/>
  <c r="I203" i="5" s="1"/>
  <c r="F204" i="5"/>
  <c r="I204" i="5" s="1"/>
  <c r="F205" i="5"/>
  <c r="I205" i="5" s="1"/>
  <c r="F206" i="5"/>
  <c r="I206" i="5" s="1"/>
  <c r="F207" i="5"/>
  <c r="I207" i="5" s="1"/>
  <c r="F208" i="5"/>
  <c r="I208" i="5" s="1"/>
  <c r="F209" i="5"/>
  <c r="I209" i="5" s="1"/>
  <c r="F210" i="5"/>
  <c r="I210" i="5" s="1"/>
  <c r="F211" i="5"/>
  <c r="I211" i="5" s="1"/>
  <c r="F212" i="5"/>
  <c r="I212" i="5" s="1"/>
  <c r="F213" i="5"/>
  <c r="I213" i="5" s="1"/>
  <c r="F214" i="5"/>
  <c r="I214" i="5" s="1"/>
  <c r="F215" i="5"/>
  <c r="I215" i="5" s="1"/>
  <c r="F216" i="5"/>
  <c r="I216" i="5" s="1"/>
  <c r="F217" i="5"/>
  <c r="I217" i="5" s="1"/>
  <c r="F218" i="5"/>
  <c r="I218" i="5" s="1"/>
  <c r="F219" i="5"/>
  <c r="I219" i="5" s="1"/>
  <c r="F220" i="5"/>
  <c r="I220" i="5" s="1"/>
  <c r="F221" i="5"/>
  <c r="I221" i="5" s="1"/>
  <c r="F222" i="5"/>
  <c r="I222" i="5" s="1"/>
  <c r="F223" i="5"/>
  <c r="I223" i="5" s="1"/>
  <c r="F224" i="5"/>
  <c r="I224" i="5" s="1"/>
  <c r="F225" i="5"/>
  <c r="I225" i="5" s="1"/>
  <c r="F226" i="5"/>
  <c r="I226" i="5" s="1"/>
  <c r="F227" i="5"/>
  <c r="I227" i="5" s="1"/>
  <c r="F228" i="5"/>
  <c r="I228" i="5" s="1"/>
  <c r="F229" i="5"/>
  <c r="I229" i="5" s="1"/>
  <c r="F230" i="5"/>
  <c r="I230" i="5" s="1"/>
  <c r="F231" i="5"/>
  <c r="I231" i="5" s="1"/>
  <c r="F232" i="5"/>
  <c r="I232" i="5" s="1"/>
  <c r="F233" i="5"/>
  <c r="I233" i="5" s="1"/>
  <c r="F234" i="5"/>
  <c r="I234" i="5" s="1"/>
  <c r="F235" i="5"/>
  <c r="I235" i="5" s="1"/>
  <c r="F236" i="5"/>
  <c r="I236" i="5" s="1"/>
  <c r="F237" i="5"/>
  <c r="I237" i="5" s="1"/>
  <c r="F238" i="5"/>
  <c r="I238" i="5" s="1"/>
  <c r="F239" i="5"/>
  <c r="I239" i="5" s="1"/>
  <c r="F240" i="5"/>
  <c r="I240" i="5" s="1"/>
  <c r="F241" i="5"/>
  <c r="I241" i="5" s="1"/>
  <c r="F2" i="5"/>
  <c r="I2" i="5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G3" i="5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G75" i="5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G99" i="5"/>
  <c r="H99" i="5" s="1"/>
  <c r="G100" i="5"/>
  <c r="H100" i="5" s="1"/>
  <c r="G101" i="5"/>
  <c r="H101" i="5" s="1"/>
  <c r="G102" i="5"/>
  <c r="H102" i="5" s="1"/>
  <c r="G103" i="5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G137" i="5"/>
  <c r="H137" i="5" s="1"/>
  <c r="G138" i="5"/>
  <c r="H138" i="5" s="1"/>
  <c r="G139" i="5"/>
  <c r="H139" i="5" s="1"/>
  <c r="G140" i="5"/>
  <c r="H140" i="5" s="1"/>
  <c r="G141" i="5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G159" i="5"/>
  <c r="H159" i="5" s="1"/>
  <c r="G160" i="5"/>
  <c r="G161" i="5"/>
  <c r="G162" i="5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G180" i="5"/>
  <c r="H180" i="5" s="1"/>
  <c r="G181" i="5"/>
  <c r="H181" i="5" s="1"/>
  <c r="G182" i="5"/>
  <c r="H182" i="5" s="1"/>
  <c r="G183" i="5"/>
  <c r="G184" i="5"/>
  <c r="G185" i="5"/>
  <c r="H185" i="5" s="1"/>
  <c r="G186" i="5"/>
  <c r="H186" i="5" s="1"/>
  <c r="G187" i="5"/>
  <c r="H187" i="5" s="1"/>
  <c r="G188" i="5"/>
  <c r="H188" i="5" s="1"/>
  <c r="G189" i="5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G203" i="5"/>
  <c r="G204" i="5"/>
  <c r="H204" i="5" s="1"/>
  <c r="G205" i="5"/>
  <c r="H205" i="5" s="1"/>
  <c r="G206" i="5"/>
  <c r="G207" i="5"/>
  <c r="H207" i="5" s="1"/>
  <c r="G208" i="5"/>
  <c r="G209" i="5"/>
  <c r="G210" i="5"/>
  <c r="G211" i="5"/>
  <c r="H211" i="5" s="1"/>
  <c r="G212" i="5"/>
  <c r="H212" i="5" s="1"/>
  <c r="G213" i="5"/>
  <c r="G214" i="5"/>
  <c r="H214" i="5" s="1"/>
  <c r="G215" i="5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G222" i="5"/>
  <c r="G223" i="5"/>
  <c r="H223" i="5" s="1"/>
  <c r="G224" i="5"/>
  <c r="G225" i="5"/>
  <c r="H225" i="5" s="1"/>
  <c r="G226" i="5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G233" i="5"/>
  <c r="H233" i="5" s="1"/>
  <c r="G234" i="5"/>
  <c r="H234" i="5" s="1"/>
  <c r="G235" i="5"/>
  <c r="H235" i="5" s="1"/>
  <c r="G236" i="5"/>
  <c r="G237" i="5"/>
  <c r="H237" i="5" s="1"/>
  <c r="G238" i="5"/>
  <c r="G239" i="5"/>
  <c r="G240" i="5"/>
  <c r="G241" i="5"/>
  <c r="G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  <c r="H3" i="1"/>
  <c r="I3" i="1" s="1"/>
  <c r="H4" i="1"/>
  <c r="I4" i="1" s="1"/>
  <c r="H5" i="1"/>
  <c r="I5" i="1" s="1"/>
  <c r="H6" i="1"/>
  <c r="I6" i="1" s="1"/>
  <c r="H7" i="1"/>
  <c r="K7" i="1" s="1"/>
  <c r="L7" i="1" s="1"/>
  <c r="P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K14" i="1" s="1"/>
  <c r="L14" i="1" s="1"/>
  <c r="P14" i="1" s="1"/>
  <c r="H15" i="1"/>
  <c r="K15" i="1" s="1"/>
  <c r="O15" i="1" s="1"/>
  <c r="H16" i="1"/>
  <c r="K16" i="1" s="1"/>
  <c r="L16" i="1" s="1"/>
  <c r="P16" i="1" s="1"/>
  <c r="H17" i="1"/>
  <c r="K17" i="1" s="1"/>
  <c r="L17" i="1" s="1"/>
  <c r="P17" i="1" s="1"/>
  <c r="H18" i="1"/>
  <c r="K18" i="1" s="1"/>
  <c r="O18" i="1" s="1"/>
  <c r="H19" i="1"/>
  <c r="I19" i="1" s="1"/>
  <c r="H20" i="1"/>
  <c r="I20" i="1" s="1"/>
  <c r="H21" i="1"/>
  <c r="I21" i="1" s="1"/>
  <c r="H22" i="1"/>
  <c r="I22" i="1" s="1"/>
  <c r="H23" i="1"/>
  <c r="K23" i="1" s="1"/>
  <c r="L23" i="1" s="1"/>
  <c r="P23" i="1" s="1"/>
  <c r="H24" i="1"/>
  <c r="K24" i="1" s="1"/>
  <c r="L24" i="1" s="1"/>
  <c r="P24" i="1" s="1"/>
  <c r="H25" i="1"/>
  <c r="K25" i="1" s="1"/>
  <c r="O25" i="1" s="1"/>
  <c r="H26" i="1"/>
  <c r="K26" i="1" s="1"/>
  <c r="O26" i="1" s="1"/>
  <c r="H27" i="1"/>
  <c r="K27" i="1" s="1"/>
  <c r="H28" i="1"/>
  <c r="I28" i="1" s="1"/>
  <c r="H29" i="1"/>
  <c r="I29" i="1" s="1"/>
  <c r="H30" i="1"/>
  <c r="K30" i="1" s="1"/>
  <c r="L30" i="1" s="1"/>
  <c r="P30" i="1" s="1"/>
  <c r="H31" i="1"/>
  <c r="K31" i="1" s="1"/>
  <c r="L31" i="1" s="1"/>
  <c r="P31" i="1" s="1"/>
  <c r="H32" i="1"/>
  <c r="K32" i="1" s="1"/>
  <c r="L32" i="1" s="1"/>
  <c r="P32" i="1" s="1"/>
  <c r="H33" i="1"/>
  <c r="K33" i="1" s="1"/>
  <c r="L33" i="1" s="1"/>
  <c r="P33" i="1" s="1"/>
  <c r="H34" i="1"/>
  <c r="K34" i="1" s="1"/>
  <c r="L34" i="1" s="1"/>
  <c r="P34" i="1" s="1"/>
  <c r="H35" i="1"/>
  <c r="I35" i="1" s="1"/>
  <c r="H36" i="1"/>
  <c r="I36" i="1" s="1"/>
  <c r="H37" i="1"/>
  <c r="I37" i="1" s="1"/>
  <c r="H38" i="1"/>
  <c r="I38" i="1" s="1"/>
  <c r="H39" i="1"/>
  <c r="K39" i="1" s="1"/>
  <c r="L39" i="1" s="1"/>
  <c r="P39" i="1" s="1"/>
  <c r="H40" i="1"/>
  <c r="K40" i="1" s="1"/>
  <c r="L40" i="1" s="1"/>
  <c r="P40" i="1" s="1"/>
  <c r="H41" i="1"/>
  <c r="K41" i="1" s="1"/>
  <c r="O41" i="1" s="1"/>
  <c r="H42" i="1"/>
  <c r="K42" i="1" s="1"/>
  <c r="O42" i="1" s="1"/>
  <c r="H43" i="1"/>
  <c r="I43" i="1" s="1"/>
  <c r="H44" i="1"/>
  <c r="I44" i="1" s="1"/>
  <c r="H45" i="1"/>
  <c r="I45" i="1" s="1"/>
  <c r="H46" i="1"/>
  <c r="K46" i="1" s="1"/>
  <c r="L46" i="1" s="1"/>
  <c r="P46" i="1" s="1"/>
  <c r="H47" i="1"/>
  <c r="K47" i="1" s="1"/>
  <c r="L47" i="1" s="1"/>
  <c r="P47" i="1" s="1"/>
  <c r="H48" i="1"/>
  <c r="K48" i="1" s="1"/>
  <c r="L48" i="1" s="1"/>
  <c r="P48" i="1" s="1"/>
  <c r="H49" i="1"/>
  <c r="K49" i="1" s="1"/>
  <c r="L49" i="1" s="1"/>
  <c r="P49" i="1" s="1"/>
  <c r="H50" i="1"/>
  <c r="K50" i="1" s="1"/>
  <c r="L50" i="1" s="1"/>
  <c r="P50" i="1" s="1"/>
  <c r="H51" i="1"/>
  <c r="I51" i="1" s="1"/>
  <c r="H52" i="1"/>
  <c r="I52" i="1" s="1"/>
  <c r="H53" i="1"/>
  <c r="I53" i="1" s="1"/>
  <c r="H54" i="1"/>
  <c r="I54" i="1" s="1"/>
  <c r="H55" i="1"/>
  <c r="K55" i="1" s="1"/>
  <c r="L55" i="1" s="1"/>
  <c r="P55" i="1" s="1"/>
  <c r="H56" i="1"/>
  <c r="I56" i="1" s="1"/>
  <c r="H57" i="1"/>
  <c r="I57" i="1" s="1"/>
  <c r="H58" i="1"/>
  <c r="K58" i="1" s="1"/>
  <c r="H59" i="1"/>
  <c r="I59" i="1" s="1"/>
  <c r="H60" i="1"/>
  <c r="I60" i="1" s="1"/>
  <c r="H61" i="1"/>
  <c r="I61" i="1" s="1"/>
  <c r="H62" i="1"/>
  <c r="K62" i="1" s="1"/>
  <c r="L62" i="1" s="1"/>
  <c r="P62" i="1" s="1"/>
  <c r="H63" i="1"/>
  <c r="K63" i="1" s="1"/>
  <c r="L63" i="1" s="1"/>
  <c r="P63" i="1" s="1"/>
  <c r="H64" i="1"/>
  <c r="K64" i="1" s="1"/>
  <c r="L64" i="1" s="1"/>
  <c r="P64" i="1" s="1"/>
  <c r="H65" i="1"/>
  <c r="K65" i="1" s="1"/>
  <c r="L65" i="1" s="1"/>
  <c r="P65" i="1" s="1"/>
  <c r="H66" i="1"/>
  <c r="K66" i="1" s="1"/>
  <c r="L66" i="1" s="1"/>
  <c r="P66" i="1" s="1"/>
  <c r="H67" i="1"/>
  <c r="I67" i="1" s="1"/>
  <c r="H68" i="1"/>
  <c r="I68" i="1" s="1"/>
  <c r="H69" i="1"/>
  <c r="I69" i="1" s="1"/>
  <c r="H70" i="1"/>
  <c r="I70" i="1" s="1"/>
  <c r="H71" i="1"/>
  <c r="K71" i="1" s="1"/>
  <c r="L71" i="1" s="1"/>
  <c r="P71" i="1" s="1"/>
  <c r="H72" i="1"/>
  <c r="K72" i="1" s="1"/>
  <c r="L72" i="1" s="1"/>
  <c r="P72" i="1" s="1"/>
  <c r="H73" i="1"/>
  <c r="K73" i="1" s="1"/>
  <c r="L73" i="1" s="1"/>
  <c r="P73" i="1" s="1"/>
  <c r="H74" i="1"/>
  <c r="K74" i="1" s="1"/>
  <c r="O74" i="1" s="1"/>
  <c r="H75" i="1"/>
  <c r="I75" i="1" s="1"/>
  <c r="H76" i="1"/>
  <c r="I76" i="1" s="1"/>
  <c r="H77" i="1"/>
  <c r="I77" i="1" s="1"/>
  <c r="H78" i="1"/>
  <c r="K78" i="1" s="1"/>
  <c r="O78" i="1" s="1"/>
  <c r="H79" i="1"/>
  <c r="K79" i="1" s="1"/>
  <c r="O79" i="1" s="1"/>
  <c r="H80" i="1"/>
  <c r="K80" i="1" s="1"/>
  <c r="L80" i="1" s="1"/>
  <c r="P80" i="1" s="1"/>
  <c r="H81" i="1"/>
  <c r="K81" i="1" s="1"/>
  <c r="L81" i="1" s="1"/>
  <c r="P81" i="1" s="1"/>
  <c r="H82" i="1"/>
  <c r="K82" i="1" s="1"/>
  <c r="O82" i="1" s="1"/>
  <c r="H83" i="1"/>
  <c r="I83" i="1" s="1"/>
  <c r="H84" i="1"/>
  <c r="I84" i="1" s="1"/>
  <c r="H85" i="1"/>
  <c r="I85" i="1" s="1"/>
  <c r="H86" i="1"/>
  <c r="I86" i="1" s="1"/>
  <c r="H87" i="1"/>
  <c r="K87" i="1" s="1"/>
  <c r="L87" i="1" s="1"/>
  <c r="P87" i="1" s="1"/>
  <c r="H88" i="1"/>
  <c r="K88" i="1" s="1"/>
  <c r="L88" i="1" s="1"/>
  <c r="P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K94" i="1" s="1"/>
  <c r="O94" i="1" s="1"/>
  <c r="H95" i="1"/>
  <c r="K95" i="1" s="1"/>
  <c r="L95" i="1" s="1"/>
  <c r="P95" i="1" s="1"/>
  <c r="H96" i="1"/>
  <c r="K96" i="1" s="1"/>
  <c r="O96" i="1" s="1"/>
  <c r="H97" i="1"/>
  <c r="K97" i="1" s="1"/>
  <c r="O97" i="1" s="1"/>
  <c r="H98" i="1"/>
  <c r="K98" i="1" s="1"/>
  <c r="O98" i="1" s="1"/>
  <c r="H99" i="1"/>
  <c r="I99" i="1" s="1"/>
  <c r="H100" i="1"/>
  <c r="I100" i="1" s="1"/>
  <c r="H101" i="1"/>
  <c r="I101" i="1" s="1"/>
  <c r="H102" i="1"/>
  <c r="I102" i="1" s="1"/>
  <c r="H103" i="1"/>
  <c r="K103" i="1" s="1"/>
  <c r="L103" i="1" s="1"/>
  <c r="P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K110" i="1" s="1"/>
  <c r="L110" i="1" s="1"/>
  <c r="P110" i="1" s="1"/>
  <c r="H111" i="1"/>
  <c r="K111" i="1" s="1"/>
  <c r="O111" i="1" s="1"/>
  <c r="H112" i="1"/>
  <c r="K112" i="1" s="1"/>
  <c r="L112" i="1" s="1"/>
  <c r="P112" i="1" s="1"/>
  <c r="H113" i="1"/>
  <c r="K113" i="1" s="1"/>
  <c r="L113" i="1" s="1"/>
  <c r="P113" i="1" s="1"/>
  <c r="H114" i="1"/>
  <c r="K114" i="1" s="1"/>
  <c r="L114" i="1" s="1"/>
  <c r="P114" i="1" s="1"/>
  <c r="H115" i="1"/>
  <c r="I115" i="1" s="1"/>
  <c r="H116" i="1"/>
  <c r="I116" i="1" s="1"/>
  <c r="H117" i="1"/>
  <c r="K117" i="1" s="1"/>
  <c r="H118" i="1"/>
  <c r="I118" i="1" s="1"/>
  <c r="H119" i="1"/>
  <c r="K119" i="1" s="1"/>
  <c r="L119" i="1" s="1"/>
  <c r="P119" i="1" s="1"/>
  <c r="H120" i="1"/>
  <c r="K120" i="1" s="1"/>
  <c r="L120" i="1" s="1"/>
  <c r="P120" i="1" s="1"/>
  <c r="H121" i="1"/>
  <c r="K121" i="1" s="1"/>
  <c r="O121" i="1" s="1"/>
  <c r="H122" i="1"/>
  <c r="K122" i="1" s="1"/>
  <c r="O122" i="1" s="1"/>
  <c r="H123" i="1"/>
  <c r="I123" i="1" s="1"/>
  <c r="H124" i="1"/>
  <c r="I124" i="1" s="1"/>
  <c r="H125" i="1"/>
  <c r="I125" i="1" s="1"/>
  <c r="H126" i="1"/>
  <c r="K126" i="1" s="1"/>
  <c r="O126" i="1" s="1"/>
  <c r="H127" i="1"/>
  <c r="K127" i="1" s="1"/>
  <c r="L127" i="1" s="1"/>
  <c r="P127" i="1" s="1"/>
  <c r="H128" i="1"/>
  <c r="K128" i="1" s="1"/>
  <c r="O128" i="1" s="1"/>
  <c r="H129" i="1"/>
  <c r="K129" i="1" s="1"/>
  <c r="L129" i="1" s="1"/>
  <c r="P129" i="1" s="1"/>
  <c r="H130" i="1"/>
  <c r="K130" i="1" s="1"/>
  <c r="L130" i="1" s="1"/>
  <c r="P130" i="1" s="1"/>
  <c r="H131" i="1"/>
  <c r="I131" i="1" s="1"/>
  <c r="H132" i="1"/>
  <c r="I132" i="1" s="1"/>
  <c r="H133" i="1"/>
  <c r="I133" i="1" s="1"/>
  <c r="H134" i="1"/>
  <c r="I134" i="1" s="1"/>
  <c r="H135" i="1"/>
  <c r="K135" i="1" s="1"/>
  <c r="L135" i="1" s="1"/>
  <c r="P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K142" i="1" s="1"/>
  <c r="L142" i="1" s="1"/>
  <c r="P142" i="1" s="1"/>
  <c r="H143" i="1"/>
  <c r="K143" i="1" s="1"/>
  <c r="L143" i="1" s="1"/>
  <c r="P143" i="1" s="1"/>
  <c r="H144" i="1"/>
  <c r="K144" i="1" s="1"/>
  <c r="L144" i="1" s="1"/>
  <c r="P144" i="1" s="1"/>
  <c r="H145" i="1"/>
  <c r="K145" i="1" s="1"/>
  <c r="L145" i="1" s="1"/>
  <c r="P145" i="1" s="1"/>
  <c r="H146" i="1"/>
  <c r="K146" i="1" s="1"/>
  <c r="L146" i="1" s="1"/>
  <c r="P146" i="1" s="1"/>
  <c r="H147" i="1"/>
  <c r="I147" i="1" s="1"/>
  <c r="H148" i="1"/>
  <c r="I148" i="1" s="1"/>
  <c r="H149" i="1"/>
  <c r="I149" i="1" s="1"/>
  <c r="H150" i="1"/>
  <c r="I150" i="1" s="1"/>
  <c r="H151" i="1"/>
  <c r="K151" i="1" s="1"/>
  <c r="L151" i="1" s="1"/>
  <c r="P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K158" i="1" s="1"/>
  <c r="L158" i="1" s="1"/>
  <c r="P158" i="1" s="1"/>
  <c r="H159" i="1"/>
  <c r="K159" i="1" s="1"/>
  <c r="L159" i="1" s="1"/>
  <c r="P159" i="1" s="1"/>
  <c r="H160" i="1"/>
  <c r="K160" i="1" s="1"/>
  <c r="L160" i="1" s="1"/>
  <c r="P160" i="1" s="1"/>
  <c r="H161" i="1"/>
  <c r="K161" i="1" s="1"/>
  <c r="O161" i="1" s="1"/>
  <c r="H162" i="1"/>
  <c r="K162" i="1" s="1"/>
  <c r="O162" i="1" s="1"/>
  <c r="H163" i="1"/>
  <c r="I163" i="1" s="1"/>
  <c r="H164" i="1"/>
  <c r="I164" i="1" s="1"/>
  <c r="H165" i="1"/>
  <c r="K165" i="1" s="1"/>
  <c r="H166" i="1"/>
  <c r="I166" i="1" s="1"/>
  <c r="H167" i="1"/>
  <c r="K167" i="1" s="1"/>
  <c r="L167" i="1" s="1"/>
  <c r="P167" i="1" s="1"/>
  <c r="H168" i="1"/>
  <c r="K168" i="1" s="1"/>
  <c r="L168" i="1" s="1"/>
  <c r="P168" i="1" s="1"/>
  <c r="H169" i="1"/>
  <c r="K169" i="1" s="1"/>
  <c r="L169" i="1" s="1"/>
  <c r="P169" i="1" s="1"/>
  <c r="H170" i="1"/>
  <c r="K170" i="1" s="1"/>
  <c r="L170" i="1" s="1"/>
  <c r="P170" i="1" s="1"/>
  <c r="H171" i="1"/>
  <c r="I171" i="1" s="1"/>
  <c r="H172" i="1"/>
  <c r="I172" i="1" s="1"/>
  <c r="H173" i="1"/>
  <c r="I173" i="1" s="1"/>
  <c r="H174" i="1"/>
  <c r="K174" i="1" s="1"/>
  <c r="O174" i="1" s="1"/>
  <c r="H175" i="1"/>
  <c r="K175" i="1" s="1"/>
  <c r="O175" i="1" s="1"/>
  <c r="H176" i="1"/>
  <c r="K176" i="1" s="1"/>
  <c r="O176" i="1" s="1"/>
  <c r="H177" i="1"/>
  <c r="K177" i="1" s="1"/>
  <c r="L177" i="1" s="1"/>
  <c r="P177" i="1" s="1"/>
  <c r="H178" i="1"/>
  <c r="K178" i="1" s="1"/>
  <c r="O178" i="1" s="1"/>
  <c r="H179" i="1"/>
  <c r="I179" i="1" s="1"/>
  <c r="H180" i="1"/>
  <c r="I180" i="1" s="1"/>
  <c r="H181" i="1"/>
  <c r="I181" i="1" s="1"/>
  <c r="H182" i="1"/>
  <c r="I182" i="1" s="1"/>
  <c r="H183" i="1"/>
  <c r="K183" i="1" s="1"/>
  <c r="L183" i="1" s="1"/>
  <c r="P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K190" i="1" s="1"/>
  <c r="L190" i="1" s="1"/>
  <c r="P190" i="1" s="1"/>
  <c r="H191" i="1"/>
  <c r="K191" i="1" s="1"/>
  <c r="L191" i="1" s="1"/>
  <c r="P191" i="1" s="1"/>
  <c r="H192" i="1"/>
  <c r="K192" i="1" s="1"/>
  <c r="L192" i="1" s="1"/>
  <c r="P192" i="1" s="1"/>
  <c r="H193" i="1"/>
  <c r="K193" i="1" s="1"/>
  <c r="L193" i="1" s="1"/>
  <c r="P193" i="1" s="1"/>
  <c r="H194" i="1"/>
  <c r="K194" i="1" s="1"/>
  <c r="O194" i="1" s="1"/>
  <c r="H195" i="1"/>
  <c r="I195" i="1" s="1"/>
  <c r="H196" i="1"/>
  <c r="I196" i="1" s="1"/>
  <c r="H197" i="1"/>
  <c r="I197" i="1" s="1"/>
  <c r="H198" i="1"/>
  <c r="I198" i="1" s="1"/>
  <c r="H199" i="1"/>
  <c r="K199" i="1" s="1"/>
  <c r="L199" i="1" s="1"/>
  <c r="P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K206" i="1" s="1"/>
  <c r="O206" i="1" s="1"/>
  <c r="H207" i="1"/>
  <c r="K207" i="1" s="1"/>
  <c r="O207" i="1" s="1"/>
  <c r="H208" i="1"/>
  <c r="K208" i="1" s="1"/>
  <c r="L208" i="1" s="1"/>
  <c r="P208" i="1" s="1"/>
  <c r="H209" i="1"/>
  <c r="K209" i="1" s="1"/>
  <c r="L209" i="1" s="1"/>
  <c r="P209" i="1" s="1"/>
  <c r="H210" i="1"/>
  <c r="K210" i="1" s="1"/>
  <c r="O210" i="1" s="1"/>
  <c r="H211" i="1"/>
  <c r="I211" i="1" s="1"/>
  <c r="H212" i="1"/>
  <c r="I212" i="1" s="1"/>
  <c r="H213" i="1"/>
  <c r="I213" i="1" s="1"/>
  <c r="H214" i="1"/>
  <c r="I214" i="1" s="1"/>
  <c r="H215" i="1"/>
  <c r="K215" i="1" s="1"/>
  <c r="L215" i="1" s="1"/>
  <c r="P215" i="1" s="1"/>
  <c r="H2" i="1"/>
  <c r="K2" i="1" s="1"/>
  <c r="L2" i="1" s="1"/>
  <c r="P2" i="1" s="1"/>
  <c r="I162" i="1" l="1"/>
  <c r="I146" i="1"/>
  <c r="I130" i="1"/>
  <c r="I114" i="1"/>
  <c r="I98" i="1"/>
  <c r="I82" i="1"/>
  <c r="I66" i="1"/>
  <c r="I50" i="1"/>
  <c r="I34" i="1"/>
  <c r="I18" i="1"/>
  <c r="I194" i="1"/>
  <c r="I209" i="1"/>
  <c r="I193" i="1"/>
  <c r="I177" i="1"/>
  <c r="I161" i="1"/>
  <c r="I145" i="1"/>
  <c r="I129" i="1"/>
  <c r="I113" i="1"/>
  <c r="I97" i="1"/>
  <c r="I81" i="1"/>
  <c r="I65" i="1"/>
  <c r="I49" i="1"/>
  <c r="I33" i="1"/>
  <c r="I17" i="1"/>
  <c r="I210" i="1"/>
  <c r="I178" i="1"/>
  <c r="I208" i="1"/>
  <c r="I192" i="1"/>
  <c r="I176" i="1"/>
  <c r="I160" i="1"/>
  <c r="I144" i="1"/>
  <c r="I128" i="1"/>
  <c r="I112" i="1"/>
  <c r="I96" i="1"/>
  <c r="I80" i="1"/>
  <c r="I64" i="1"/>
  <c r="I48" i="1"/>
  <c r="I32" i="1"/>
  <c r="I16" i="1"/>
  <c r="I207" i="1"/>
  <c r="I191" i="1"/>
  <c r="I175" i="1"/>
  <c r="I159" i="1"/>
  <c r="I143" i="1"/>
  <c r="I127" i="1"/>
  <c r="I111" i="1"/>
  <c r="I95" i="1"/>
  <c r="I79" i="1"/>
  <c r="I63" i="1"/>
  <c r="I47" i="1"/>
  <c r="I31" i="1"/>
  <c r="I15" i="1"/>
  <c r="I206" i="1"/>
  <c r="I190" i="1"/>
  <c r="I174" i="1"/>
  <c r="I158" i="1"/>
  <c r="I142" i="1"/>
  <c r="I126" i="1"/>
  <c r="I110" i="1"/>
  <c r="I94" i="1"/>
  <c r="I78" i="1"/>
  <c r="I62" i="1"/>
  <c r="I46" i="1"/>
  <c r="I30" i="1"/>
  <c r="I14" i="1"/>
  <c r="I27" i="1"/>
  <c r="I170" i="1"/>
  <c r="I122" i="1"/>
  <c r="I74" i="1"/>
  <c r="I58" i="1"/>
  <c r="I42" i="1"/>
  <c r="I26" i="1"/>
  <c r="J5" i="1"/>
  <c r="I169" i="1"/>
  <c r="I121" i="1"/>
  <c r="I73" i="1"/>
  <c r="I41" i="1"/>
  <c r="I25" i="1"/>
  <c r="I2" i="1"/>
  <c r="I168" i="1"/>
  <c r="I120" i="1"/>
  <c r="I88" i="1"/>
  <c r="I72" i="1"/>
  <c r="I40" i="1"/>
  <c r="I24" i="1"/>
  <c r="I215" i="1"/>
  <c r="I199" i="1"/>
  <c r="I183" i="1"/>
  <c r="I167" i="1"/>
  <c r="I151" i="1"/>
  <c r="I135" i="1"/>
  <c r="I119" i="1"/>
  <c r="I103" i="1"/>
  <c r="I87" i="1"/>
  <c r="I71" i="1"/>
  <c r="I55" i="1"/>
  <c r="I39" i="1"/>
  <c r="I23" i="1"/>
  <c r="I7" i="1"/>
  <c r="I165" i="1"/>
  <c r="I117" i="1"/>
  <c r="O112" i="1"/>
  <c r="O81" i="1"/>
  <c r="O66" i="1"/>
  <c r="O50" i="1"/>
  <c r="O34" i="1"/>
  <c r="O16" i="1"/>
  <c r="L98" i="1"/>
  <c r="P98" i="1" s="1"/>
  <c r="L18" i="1"/>
  <c r="P18" i="1" s="1"/>
  <c r="L27" i="1"/>
  <c r="P27" i="1" s="1"/>
  <c r="O27" i="1"/>
  <c r="O209" i="1"/>
  <c r="L97" i="1"/>
  <c r="P97" i="1" s="1"/>
  <c r="O193" i="1"/>
  <c r="O65" i="1"/>
  <c r="L210" i="1"/>
  <c r="P210" i="1" s="1"/>
  <c r="L82" i="1"/>
  <c r="P82" i="1" s="1"/>
  <c r="O177" i="1"/>
  <c r="O55" i="1"/>
  <c r="O146" i="1"/>
  <c r="L207" i="1"/>
  <c r="P207" i="1" s="1"/>
  <c r="L79" i="1"/>
  <c r="P79" i="1" s="1"/>
  <c r="O145" i="1"/>
  <c r="O49" i="1"/>
  <c r="L194" i="1"/>
  <c r="P194" i="1" s="1"/>
  <c r="O130" i="1"/>
  <c r="O48" i="1"/>
  <c r="L178" i="1"/>
  <c r="P178" i="1" s="1"/>
  <c r="O129" i="1"/>
  <c r="O47" i="1"/>
  <c r="L175" i="1"/>
  <c r="P175" i="1" s="1"/>
  <c r="O127" i="1"/>
  <c r="L162" i="1"/>
  <c r="P162" i="1" s="1"/>
  <c r="O114" i="1"/>
  <c r="O33" i="1"/>
  <c r="L161" i="1"/>
  <c r="P161" i="1" s="1"/>
  <c r="O113" i="1"/>
  <c r="O31" i="1"/>
  <c r="O17" i="1"/>
  <c r="L25" i="1"/>
  <c r="P25" i="1" s="1"/>
  <c r="O95" i="1"/>
  <c r="O14" i="1"/>
  <c r="L111" i="1"/>
  <c r="P111" i="1" s="1"/>
  <c r="L58" i="1"/>
  <c r="P58" i="1" s="1"/>
  <c r="O58" i="1"/>
  <c r="L117" i="1"/>
  <c r="P117" i="1" s="1"/>
  <c r="O117" i="1"/>
  <c r="O2" i="1"/>
  <c r="O192" i="1"/>
  <c r="O73" i="1"/>
  <c r="O32" i="1"/>
  <c r="L206" i="1"/>
  <c r="P206" i="1" s="1"/>
  <c r="L128" i="1"/>
  <c r="P128" i="1" s="1"/>
  <c r="L78" i="1"/>
  <c r="P78" i="1" s="1"/>
  <c r="O215" i="1"/>
  <c r="O191" i="1"/>
  <c r="O151" i="1"/>
  <c r="O110" i="1"/>
  <c r="O72" i="1"/>
  <c r="O190" i="1"/>
  <c r="O170" i="1"/>
  <c r="O71" i="1"/>
  <c r="O30" i="1"/>
  <c r="L176" i="1"/>
  <c r="P176" i="1" s="1"/>
  <c r="L126" i="1"/>
  <c r="P126" i="1" s="1"/>
  <c r="L26" i="1"/>
  <c r="P26" i="1" s="1"/>
  <c r="O88" i="1"/>
  <c r="L74" i="1"/>
  <c r="P74" i="1" s="1"/>
  <c r="O167" i="1"/>
  <c r="O144" i="1"/>
  <c r="O46" i="1"/>
  <c r="O169" i="1"/>
  <c r="O208" i="1"/>
  <c r="O168" i="1"/>
  <c r="O143" i="1"/>
  <c r="O64" i="1"/>
  <c r="O7" i="1"/>
  <c r="L122" i="1"/>
  <c r="P122" i="1" s="1"/>
  <c r="L94" i="1"/>
  <c r="P94" i="1" s="1"/>
  <c r="L165" i="1"/>
  <c r="P165" i="1" s="1"/>
  <c r="O165" i="1"/>
  <c r="L174" i="1"/>
  <c r="P174" i="1" s="1"/>
  <c r="L96" i="1"/>
  <c r="P96" i="1" s="1"/>
  <c r="O87" i="1"/>
  <c r="O142" i="1"/>
  <c r="O63" i="1"/>
  <c r="L121" i="1"/>
  <c r="P121" i="1" s="1"/>
  <c r="L15" i="1"/>
  <c r="P15" i="1" s="1"/>
  <c r="O160" i="1"/>
  <c r="O103" i="1"/>
  <c r="O62" i="1"/>
  <c r="O24" i="1"/>
  <c r="L42" i="1"/>
  <c r="P42" i="1" s="1"/>
  <c r="O183" i="1"/>
  <c r="O159" i="1"/>
  <c r="O80" i="1"/>
  <c r="O23" i="1"/>
  <c r="L41" i="1"/>
  <c r="P41" i="1" s="1"/>
  <c r="O158" i="1"/>
  <c r="O120" i="1"/>
  <c r="O119" i="1"/>
  <c r="O40" i="1"/>
  <c r="O39" i="1"/>
  <c r="O199" i="1"/>
  <c r="O135" i="1"/>
  <c r="K107" i="1"/>
  <c r="K59" i="1"/>
  <c r="K10" i="1"/>
  <c r="K9" i="1"/>
  <c r="K213" i="1"/>
  <c r="K155" i="1"/>
  <c r="K106" i="1"/>
  <c r="K57" i="1"/>
  <c r="K8" i="1"/>
  <c r="K203" i="1"/>
  <c r="K154" i="1"/>
  <c r="K105" i="1"/>
  <c r="K56" i="1"/>
  <c r="K5" i="1"/>
  <c r="K202" i="1"/>
  <c r="K153" i="1"/>
  <c r="K104" i="1"/>
  <c r="K53" i="1"/>
  <c r="K201" i="1"/>
  <c r="K152" i="1"/>
  <c r="K101" i="1"/>
  <c r="K43" i="1"/>
  <c r="K200" i="1"/>
  <c r="K149" i="1"/>
  <c r="K91" i="1"/>
  <c r="K197" i="1"/>
  <c r="K139" i="1"/>
  <c r="K90" i="1"/>
  <c r="K187" i="1"/>
  <c r="K138" i="1"/>
  <c r="K89" i="1"/>
  <c r="K186" i="1"/>
  <c r="K137" i="1"/>
  <c r="K37" i="1"/>
  <c r="K185" i="1"/>
  <c r="K136" i="1"/>
  <c r="K85" i="1"/>
  <c r="K184" i="1"/>
  <c r="K133" i="1"/>
  <c r="K75" i="1"/>
  <c r="K181" i="1"/>
  <c r="K123" i="1"/>
  <c r="K171" i="1"/>
  <c r="K21" i="1"/>
  <c r="K69" i="1"/>
  <c r="K1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4" i="1"/>
  <c r="K131" i="1"/>
  <c r="K83" i="1"/>
  <c r="K35" i="1"/>
  <c r="K3" i="1"/>
  <c r="K195" i="1"/>
  <c r="K51" i="1"/>
  <c r="K211" i="1"/>
  <c r="K163" i="1"/>
  <c r="K147" i="1"/>
  <c r="K115" i="1"/>
  <c r="K99" i="1"/>
  <c r="K19" i="1"/>
  <c r="K179" i="1"/>
  <c r="K67" i="1"/>
  <c r="L36" i="1" l="1"/>
  <c r="P36" i="1" s="1"/>
  <c r="O36" i="1"/>
  <c r="O173" i="1"/>
  <c r="L173" i="1"/>
  <c r="P173" i="1" s="1"/>
  <c r="L137" i="1"/>
  <c r="P137" i="1" s="1"/>
  <c r="O137" i="1"/>
  <c r="L104" i="1"/>
  <c r="P104" i="1" s="1"/>
  <c r="O104" i="1"/>
  <c r="L107" i="1"/>
  <c r="P107" i="1" s="1"/>
  <c r="O107" i="1"/>
  <c r="L67" i="1"/>
  <c r="P67" i="1" s="1"/>
  <c r="O67" i="1"/>
  <c r="L19" i="1"/>
  <c r="P19" i="1" s="1"/>
  <c r="O19" i="1"/>
  <c r="L140" i="1"/>
  <c r="P140" i="1" s="1"/>
  <c r="O140" i="1"/>
  <c r="L186" i="1"/>
  <c r="P186" i="1" s="1"/>
  <c r="O186" i="1"/>
  <c r="O153" i="1"/>
  <c r="L153" i="1"/>
  <c r="P153" i="1" s="1"/>
  <c r="O202" i="1"/>
  <c r="L202" i="1"/>
  <c r="P202" i="1" s="1"/>
  <c r="L134" i="1"/>
  <c r="P134" i="1" s="1"/>
  <c r="O134" i="1"/>
  <c r="L172" i="1"/>
  <c r="P172" i="1" s="1"/>
  <c r="O172" i="1"/>
  <c r="L11" i="1"/>
  <c r="P11" i="1" s="1"/>
  <c r="O11" i="1"/>
  <c r="L138" i="1"/>
  <c r="P138" i="1" s="1"/>
  <c r="O138" i="1"/>
  <c r="L5" i="1"/>
  <c r="P5" i="1" s="1"/>
  <c r="O5" i="1"/>
  <c r="L37" i="1"/>
  <c r="P37" i="1" s="1"/>
  <c r="O37" i="1"/>
  <c r="L52" i="1"/>
  <c r="P52" i="1" s="1"/>
  <c r="O52" i="1"/>
  <c r="L102" i="1"/>
  <c r="P102" i="1" s="1"/>
  <c r="O102" i="1"/>
  <c r="L132" i="1"/>
  <c r="P132" i="1" s="1"/>
  <c r="O132" i="1"/>
  <c r="L89" i="1"/>
  <c r="P89" i="1" s="1"/>
  <c r="O89" i="1"/>
  <c r="L187" i="1"/>
  <c r="P187" i="1" s="1"/>
  <c r="O187" i="1"/>
  <c r="L163" i="1"/>
  <c r="P163" i="1" s="1"/>
  <c r="O163" i="1"/>
  <c r="L13" i="1"/>
  <c r="P13" i="1" s="1"/>
  <c r="O13" i="1"/>
  <c r="L171" i="1"/>
  <c r="P171" i="1" s="1"/>
  <c r="O171" i="1"/>
  <c r="L139" i="1"/>
  <c r="P139" i="1" s="1"/>
  <c r="O139" i="1"/>
  <c r="O154" i="1"/>
  <c r="L154" i="1"/>
  <c r="P154" i="1" s="1"/>
  <c r="L118" i="1"/>
  <c r="P118" i="1" s="1"/>
  <c r="O118" i="1"/>
  <c r="L150" i="1"/>
  <c r="P150" i="1" s="1"/>
  <c r="O150" i="1"/>
  <c r="L90" i="1"/>
  <c r="P90" i="1" s="1"/>
  <c r="O90" i="1"/>
  <c r="L148" i="1"/>
  <c r="P148" i="1" s="1"/>
  <c r="O148" i="1"/>
  <c r="L51" i="1"/>
  <c r="P51" i="1" s="1"/>
  <c r="O51" i="1"/>
  <c r="L164" i="1"/>
  <c r="P164" i="1" s="1"/>
  <c r="O164" i="1"/>
  <c r="L198" i="1"/>
  <c r="P198" i="1" s="1"/>
  <c r="O198" i="1"/>
  <c r="L29" i="1"/>
  <c r="P29" i="1" s="1"/>
  <c r="O29" i="1"/>
  <c r="O123" i="1"/>
  <c r="L123" i="1"/>
  <c r="P123" i="1" s="1"/>
  <c r="L197" i="1"/>
  <c r="P197" i="1" s="1"/>
  <c r="O197" i="1"/>
  <c r="O203" i="1"/>
  <c r="L203" i="1"/>
  <c r="P203" i="1" s="1"/>
  <c r="L59" i="1"/>
  <c r="P59" i="1" s="1"/>
  <c r="O59" i="1"/>
  <c r="L68" i="1"/>
  <c r="P68" i="1" s="1"/>
  <c r="O68" i="1"/>
  <c r="L84" i="1"/>
  <c r="P84" i="1" s="1"/>
  <c r="O84" i="1"/>
  <c r="L100" i="1"/>
  <c r="P100" i="1" s="1"/>
  <c r="O100" i="1"/>
  <c r="L188" i="1"/>
  <c r="P188" i="1" s="1"/>
  <c r="O188" i="1"/>
  <c r="L166" i="1"/>
  <c r="P166" i="1" s="1"/>
  <c r="O166" i="1"/>
  <c r="L211" i="1"/>
  <c r="P211" i="1" s="1"/>
  <c r="O211" i="1"/>
  <c r="L214" i="1"/>
  <c r="P214" i="1" s="1"/>
  <c r="O214" i="1"/>
  <c r="O45" i="1"/>
  <c r="L45" i="1"/>
  <c r="P45" i="1" s="1"/>
  <c r="L181" i="1"/>
  <c r="P181" i="1" s="1"/>
  <c r="O181" i="1"/>
  <c r="L91" i="1"/>
  <c r="P91" i="1" s="1"/>
  <c r="O91" i="1"/>
  <c r="L8" i="1"/>
  <c r="P8" i="1" s="1"/>
  <c r="O8" i="1"/>
  <c r="L108" i="1"/>
  <c r="P108" i="1" s="1"/>
  <c r="O108" i="1"/>
  <c r="L179" i="1"/>
  <c r="P179" i="1" s="1"/>
  <c r="O179" i="1"/>
  <c r="L99" i="1"/>
  <c r="P99" i="1" s="1"/>
  <c r="O99" i="1"/>
  <c r="L56" i="1"/>
  <c r="P56" i="1" s="1"/>
  <c r="O56" i="1"/>
  <c r="O105" i="1"/>
  <c r="L105" i="1"/>
  <c r="P105" i="1" s="1"/>
  <c r="L182" i="1"/>
  <c r="P182" i="1" s="1"/>
  <c r="O182" i="1"/>
  <c r="L3" i="1"/>
  <c r="P3" i="1" s="1"/>
  <c r="O3" i="1"/>
  <c r="L12" i="1"/>
  <c r="P12" i="1" s="1"/>
  <c r="O12" i="1"/>
  <c r="L61" i="1"/>
  <c r="P61" i="1" s="1"/>
  <c r="O61" i="1"/>
  <c r="O75" i="1"/>
  <c r="L75" i="1"/>
  <c r="P75" i="1" s="1"/>
  <c r="L149" i="1"/>
  <c r="P149" i="1" s="1"/>
  <c r="O149" i="1"/>
  <c r="O57" i="1"/>
  <c r="L57" i="1"/>
  <c r="P57" i="1" s="1"/>
  <c r="L53" i="1"/>
  <c r="P53" i="1" s="1"/>
  <c r="O53" i="1"/>
  <c r="L189" i="1"/>
  <c r="P189" i="1" s="1"/>
  <c r="O189" i="1"/>
  <c r="L115" i="1"/>
  <c r="P115" i="1" s="1"/>
  <c r="O115" i="1"/>
  <c r="L69" i="1"/>
  <c r="P69" i="1" s="1"/>
  <c r="O69" i="1"/>
  <c r="L195" i="1"/>
  <c r="P195" i="1" s="1"/>
  <c r="O195" i="1"/>
  <c r="L180" i="1"/>
  <c r="P180" i="1" s="1"/>
  <c r="O180" i="1"/>
  <c r="L196" i="1"/>
  <c r="P196" i="1" s="1"/>
  <c r="O196" i="1"/>
  <c r="L35" i="1"/>
  <c r="P35" i="1" s="1"/>
  <c r="O35" i="1"/>
  <c r="L212" i="1"/>
  <c r="P212" i="1" s="1"/>
  <c r="O212" i="1"/>
  <c r="O28" i="1"/>
  <c r="L28" i="1"/>
  <c r="P28" i="1" s="1"/>
  <c r="O77" i="1"/>
  <c r="L77" i="1"/>
  <c r="P77" i="1" s="1"/>
  <c r="L133" i="1"/>
  <c r="P133" i="1" s="1"/>
  <c r="O133" i="1"/>
  <c r="L200" i="1"/>
  <c r="P200" i="1" s="1"/>
  <c r="O200" i="1"/>
  <c r="O106" i="1"/>
  <c r="L106" i="1"/>
  <c r="P106" i="1" s="1"/>
  <c r="O157" i="1"/>
  <c r="L157" i="1"/>
  <c r="P157" i="1" s="1"/>
  <c r="O124" i="1"/>
  <c r="L124" i="1"/>
  <c r="P124" i="1" s="1"/>
  <c r="O205" i="1"/>
  <c r="L205" i="1"/>
  <c r="P205" i="1" s="1"/>
  <c r="L116" i="1"/>
  <c r="P116" i="1" s="1"/>
  <c r="O116" i="1"/>
  <c r="L21" i="1"/>
  <c r="P21" i="1" s="1"/>
  <c r="O21" i="1"/>
  <c r="L83" i="1"/>
  <c r="P83" i="1" s="1"/>
  <c r="O83" i="1"/>
  <c r="L6" i="1"/>
  <c r="P6" i="1" s="1"/>
  <c r="O6" i="1"/>
  <c r="O44" i="1"/>
  <c r="L44" i="1"/>
  <c r="P44" i="1" s="1"/>
  <c r="O93" i="1"/>
  <c r="L93" i="1"/>
  <c r="P93" i="1" s="1"/>
  <c r="L184" i="1"/>
  <c r="P184" i="1" s="1"/>
  <c r="O184" i="1"/>
  <c r="O43" i="1"/>
  <c r="L43" i="1"/>
  <c r="P43" i="1" s="1"/>
  <c r="O155" i="1"/>
  <c r="L155" i="1"/>
  <c r="P155" i="1" s="1"/>
  <c r="L131" i="1"/>
  <c r="P131" i="1" s="1"/>
  <c r="O131" i="1"/>
  <c r="L22" i="1"/>
  <c r="P22" i="1" s="1"/>
  <c r="O22" i="1"/>
  <c r="L60" i="1"/>
  <c r="P60" i="1" s="1"/>
  <c r="O60" i="1"/>
  <c r="L109" i="1"/>
  <c r="P109" i="1" s="1"/>
  <c r="O109" i="1"/>
  <c r="L85" i="1"/>
  <c r="P85" i="1" s="1"/>
  <c r="O85" i="1"/>
  <c r="L101" i="1"/>
  <c r="P101" i="1" s="1"/>
  <c r="O101" i="1"/>
  <c r="L213" i="1"/>
  <c r="P213" i="1" s="1"/>
  <c r="O213" i="1"/>
  <c r="L70" i="1"/>
  <c r="P70" i="1" s="1"/>
  <c r="O70" i="1"/>
  <c r="L86" i="1"/>
  <c r="P86" i="1" s="1"/>
  <c r="O86" i="1"/>
  <c r="O156" i="1"/>
  <c r="L156" i="1"/>
  <c r="P156" i="1" s="1"/>
  <c r="L147" i="1"/>
  <c r="P147" i="1" s="1"/>
  <c r="O147" i="1"/>
  <c r="O204" i="1"/>
  <c r="L204" i="1"/>
  <c r="P204" i="1" s="1"/>
  <c r="L4" i="1"/>
  <c r="P4" i="1" s="1"/>
  <c r="O4" i="1"/>
  <c r="L38" i="1"/>
  <c r="P38" i="1" s="1"/>
  <c r="O38" i="1"/>
  <c r="O76" i="1"/>
  <c r="L76" i="1"/>
  <c r="P76" i="1" s="1"/>
  <c r="O125" i="1"/>
  <c r="L125" i="1"/>
  <c r="P125" i="1" s="1"/>
  <c r="L136" i="1"/>
  <c r="P136" i="1" s="1"/>
  <c r="O136" i="1"/>
  <c r="L152" i="1"/>
  <c r="P152" i="1" s="1"/>
  <c r="O152" i="1"/>
  <c r="L9" i="1"/>
  <c r="P9" i="1" s="1"/>
  <c r="O9" i="1"/>
  <c r="L20" i="1"/>
  <c r="P20" i="1" s="1"/>
  <c r="O20" i="1"/>
  <c r="L54" i="1"/>
  <c r="P54" i="1" s="1"/>
  <c r="O54" i="1"/>
  <c r="L92" i="1"/>
  <c r="P92" i="1" s="1"/>
  <c r="O92" i="1"/>
  <c r="L141" i="1"/>
  <c r="P141" i="1" s="1"/>
  <c r="O141" i="1"/>
  <c r="O185" i="1"/>
  <c r="L185" i="1"/>
  <c r="P185" i="1" s="1"/>
  <c r="O201" i="1"/>
  <c r="L201" i="1"/>
  <c r="P201" i="1" s="1"/>
  <c r="L10" i="1"/>
  <c r="P10" i="1" s="1"/>
  <c r="O10" i="1"/>
</calcChain>
</file>

<file path=xl/sharedStrings.xml><?xml version="1.0" encoding="utf-8"?>
<sst xmlns="http://schemas.openxmlformats.org/spreadsheetml/2006/main" count="938" uniqueCount="456">
  <si>
    <t>ISO3</t>
  </si>
  <si>
    <t>FID</t>
  </si>
  <si>
    <t>Country</t>
  </si>
  <si>
    <t>Perc_Man</t>
  </si>
  <si>
    <t>Perc_Pow</t>
  </si>
  <si>
    <t>row_number</t>
  </si>
  <si>
    <t>percentage_for_electricity_production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</si>
  <si>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</si>
  <si>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</si>
  <si>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</si>
  <si>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</si>
  <si>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</si>
  <si>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</si>
  <si>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</si>
  <si>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</si>
  <si>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</si>
  <si>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</si>
  <si>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</si>
  <si>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</si>
  <si>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</si>
  <si>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</si>
  <si>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</si>
  <si>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</si>
  <si>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</si>
  <si>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</si>
  <si>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</si>
  <si>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</si>
  <si>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</si>
  <si>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</si>
  <si>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</si>
  <si>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</si>
  <si>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</si>
  <si>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</si>
  <si>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</si>
  <si>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</si>
  <si>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</si>
  <si>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</si>
  <si>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</si>
  <si>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</si>
  <si>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</si>
  <si>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</si>
  <si>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</si>
  <si>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</si>
  <si>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</si>
  <si>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</si>
  <si>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</si>
  <si>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</si>
  <si>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</si>
  <si>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</si>
  <si>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</si>
  <si>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</si>
  <si>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</si>
  <si>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</si>
  <si>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</si>
  <si>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</si>
  <si>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</si>
  <si>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</si>
  <si>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</si>
  <si>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</si>
  <si>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</si>
  <si>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</si>
  <si>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</si>
  <si>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</si>
  <si>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</si>
  <si>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</si>
  <si>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</si>
  <si>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</si>
  <si>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</si>
  <si>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</si>
  <si>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</si>
  <si>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</si>
  <si>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</si>
  <si>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</si>
  <si>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</si>
  <si>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</si>
  <si>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</si>
  <si>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</si>
  <si>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</si>
  <si>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</si>
  <si>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</si>
  <si>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</si>
  <si>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</si>
  <si>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</si>
  <si>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</si>
  <si>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</si>
  <si>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JEY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</si>
  <si>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</si>
  <si>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</si>
  <si>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</si>
  <si>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</si>
  <si>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</si>
  <si>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</si>
  <si>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</si>
  <si>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</si>
  <si>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</si>
  <si>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</si>
  <si>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 Dem Republic</t>
  </si>
  <si>
    <t>COG</t>
  </si>
  <si>
    <t>Congo Rep</t>
  </si>
  <si>
    <t>CRI</t>
  </si>
  <si>
    <t>Costa Rica</t>
  </si>
  <si>
    <t>CIV</t>
  </si>
  <si>
    <t>Cote d 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</si>
  <si>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</si>
  <si>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</si>
  <si>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</si>
  <si>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</si>
  <si>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</si>
  <si>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</si>
  <si>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</si>
  <si>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</si>
  <si>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</si>
  <si>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</si>
  <si>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</si>
  <si>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</si>
  <si>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</si>
  <si>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</si>
  <si>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</si>
  <si>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</si>
  <si>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</si>
  <si>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</si>
  <si>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</si>
  <si>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</si>
  <si>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</si>
  <si>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</si>
  <si>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</si>
  <si>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</si>
  <si>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</si>
  <si>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</si>
  <si>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</si>
  <si>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</si>
  <si>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</si>
  <si>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</si>
  <si>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</si>
  <si>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</si>
  <si>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</si>
  <si>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</si>
  <si>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</si>
  <si>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</si>
  <si>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</si>
  <si>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</si>
  <si>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</si>
  <si>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</si>
  <si>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</si>
  <si>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</si>
  <si>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</si>
  <si>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</si>
  <si>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</si>
  <si>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</si>
  <si>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</si>
  <si>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</si>
  <si>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</si>
  <si>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</si>
  <si>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</si>
  <si>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</si>
  <si>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</si>
  <si>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</si>
  <si>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</si>
  <si>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</si>
  <si>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</si>
  <si>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</si>
  <si>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</si>
  <si>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</si>
  <si>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</si>
  <si>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</si>
  <si>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</si>
  <si>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</si>
  <si>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</si>
  <si>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</si>
  <si>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</si>
  <si>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</si>
  <si>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</si>
  <si>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</si>
  <si>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</si>
  <si>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</si>
  <si>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</si>
  <si>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</si>
  <si>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</si>
  <si>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</si>
  <si>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</si>
  <si>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</si>
  <si>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</si>
  <si>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</si>
  <si>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</si>
  <si>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</si>
  <si>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</si>
  <si>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</si>
  <si>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</si>
  <si>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</si>
  <si>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</si>
  <si>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</si>
  <si>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</si>
  <si>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</si>
  <si>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</si>
  <si>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</si>
  <si>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</si>
  <si>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</si>
  <si>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</si>
  <si>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</si>
  <si>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</si>
  <si>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</si>
  <si>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</si>
  <si>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</si>
  <si>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</si>
  <si>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</si>
  <si>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</si>
  <si>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</si>
  <si>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</si>
  <si>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</si>
  <si>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</si>
  <si>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Demo</t>
  </si>
  <si>
    <t>KOR</t>
  </si>
  <si>
    <t>Korea Rep</t>
  </si>
  <si>
    <t>KWT</t>
  </si>
  <si>
    <t>Kuwait</t>
  </si>
  <si>
    <t>KGZ</t>
  </si>
  <si>
    <t>Kyrgyzstan</t>
  </si>
  <si>
    <t>LAO</t>
  </si>
  <si>
    <t>Lao Peoples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</si>
  <si>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</si>
  <si>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</si>
  <si>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</si>
  <si>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</si>
  <si>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</si>
  <si>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</si>
  <si>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</si>
  <si>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</si>
  <si>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</si>
  <si>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</si>
  <si>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</si>
  <si>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</si>
  <si>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</si>
  <si>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</si>
  <si>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</si>
  <si>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</si>
  <si>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</si>
  <si>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</t>
  </si>
  <si>
    <t>MKD</t>
  </si>
  <si>
    <t>Macedonia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</si>
  <si>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</si>
  <si>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</si>
  <si>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</si>
  <si>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</si>
  <si>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</si>
  <si>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</si>
  <si>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</si>
  <si>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</si>
  <si>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</si>
  <si>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</si>
  <si>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</si>
  <si>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</si>
  <si>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</si>
  <si>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</si>
  <si>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</si>
  <si>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</si>
  <si>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</si>
  <si>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</si>
  <si>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</si>
  <si>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</si>
  <si>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</si>
  <si>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(Fed. States of)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</si>
  <si>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</si>
  <si>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</si>
  <si>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</si>
  <si>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</si>
  <si>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</si>
  <si>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</si>
  <si>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</si>
  <si>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</si>
  <si>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</si>
  <si>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</si>
  <si>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</si>
  <si>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</si>
  <si>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</si>
  <si>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</si>
  <si>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</si>
  <si>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</si>
  <si>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</si>
  <si>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</si>
  <si>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</si>
  <si>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</si>
  <si>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</si>
  <si>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</si>
  <si>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</si>
  <si>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</si>
  <si>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</si>
  <si>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</si>
  <si>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</si>
  <si>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</si>
  <si>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</si>
  <si>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</si>
  <si>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</si>
  <si>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</si>
  <si>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</si>
  <si>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</si>
  <si>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</si>
  <si>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</si>
  <si>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</si>
  <si>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</si>
  <si>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</si>
  <si>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</si>
  <si>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</si>
  <si>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</si>
  <si>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</si>
  <si>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</si>
  <si>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</si>
  <si>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</si>
  <si>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</si>
  <si>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</si>
  <si>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</si>
  <si>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</si>
  <si>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</si>
  <si>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</si>
  <si>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</si>
  <si>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</si>
  <si>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</si>
  <si>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</si>
  <si>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</si>
  <si>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</si>
  <si>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</si>
  <si>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</si>
  <si>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</si>
  <si>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</si>
  <si>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</si>
  <si>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</si>
  <si>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</si>
  <si>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</si>
  <si>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</si>
  <si>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</si>
  <si>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</si>
  <si>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</si>
  <si>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</si>
  <si>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</si>
  <si>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</si>
  <si>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</si>
  <si>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</si>
  <si>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</si>
  <si>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</si>
  <si>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</si>
  <si>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</si>
  <si>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</si>
  <si>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</si>
  <si>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</si>
  <si>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</si>
  <si>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</si>
  <si>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</si>
  <si>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</si>
  <si>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</si>
  <si>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</si>
  <si>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</si>
  <si>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</si>
  <si>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</si>
  <si>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</si>
  <si>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</si>
  <si>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</si>
  <si>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</si>
  <si>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</si>
  <si>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</si>
  <si>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</si>
  <si>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</si>
  <si>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</si>
  <si>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</si>
  <si>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</si>
  <si>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</si>
  <si>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</si>
  <si>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</si>
  <si>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</si>
  <si>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</si>
  <si>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</si>
  <si>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</si>
  <si>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</si>
  <si>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</si>
  <si>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</si>
  <si>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</si>
  <si>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</si>
  <si>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</si>
  <si>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</si>
  <si>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</si>
  <si>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</si>
  <si>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</si>
  <si>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</si>
  <si>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</si>
  <si>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</si>
  <si>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</si>
  <si>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</si>
  <si>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</si>
  <si>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</si>
  <si>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</si>
  <si>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</si>
  <si>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</si>
  <si>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</si>
  <si>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</si>
  <si>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</si>
  <si>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</si>
  <si>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</si>
  <si>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</si>
  <si>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</si>
  <si>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</si>
  <si>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</si>
  <si>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</si>
  <si>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</si>
  <si>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</si>
  <si>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</si>
  <si>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</si>
  <si>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</si>
  <si>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</si>
  <si>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</si>
  <si>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</si>
  <si>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</si>
  <si>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</si>
  <si>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</si>
  <si>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</si>
  <si>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</si>
  <si>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</si>
  <si>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</si>
  <si>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</si>
  <si>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</si>
  <si>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</si>
  <si>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</si>
  <si>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</si>
  <si>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</si>
  <si>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</si>
  <si>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</si>
  <si>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</si>
  <si>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</si>
  <si>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VIR</t>
  </si>
  <si>
    <t>Virgin Islands (U.S.)</t>
  </si>
  <si>
    <t>PSE</t>
  </si>
  <si>
    <t>West Bank &amp; Gaza</t>
  </si>
  <si>
    <t>YEM</t>
  </si>
  <si>
    <t>Yemen</t>
  </si>
  <si>
    <t>ZMB</t>
  </si>
  <si>
    <t>Zambia</t>
  </si>
  <si>
    <t>ZWE</t>
  </si>
  <si>
    <t>Zimbabwe</t>
  </si>
  <si>
    <t>Congo Dem. Republic</t>
  </si>
  <si>
    <t>Korea Rep.</t>
  </si>
  <si>
    <t>Taiwan China</t>
  </si>
  <si>
    <t>TWN</t>
  </si>
  <si>
    <t>lohrman_installed_capacity_2015</t>
  </si>
  <si>
    <t>installed_capacity_2015</t>
  </si>
  <si>
    <t>Note that the base year is 2015.</t>
  </si>
  <si>
    <t>withdrawal_m3pyr</t>
  </si>
  <si>
    <t>capacity_MW</t>
  </si>
  <si>
    <t>country</t>
  </si>
  <si>
    <t>Perc_Pow is REALISTIC</t>
  </si>
  <si>
    <t>class_id</t>
  </si>
  <si>
    <t>y</t>
  </si>
  <si>
    <t>x</t>
  </si>
  <si>
    <t>perc_power</t>
  </si>
  <si>
    <t>lohrmann</t>
  </si>
  <si>
    <t>pgb_estimate</t>
  </si>
  <si>
    <t>evaluation:</t>
  </si>
  <si>
    <t>evaluation_sorted</t>
  </si>
  <si>
    <t/>
  </si>
  <si>
    <t>industrial_water_demand_2015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</si>
</sst>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quotePrefix="1" applyNumberFormat="1"/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0960192475940507E-3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pgb_aqueduct_industrial_2015!$Q$2:$Q$145</c:f>
              <c:numCache>
                <c:formatCode>0.00E+00</c:formatCode>
                <c:ptCount val="144"/>
                <c:pt idx="0">
                  <c:v>3540348.1839999999</c:v>
                </c:pt>
                <c:pt idx="1">
                  <c:v>96894.079859999998</c:v>
                </c:pt>
                <c:pt idx="2">
                  <c:v>8117165290</c:v>
                </c:pt>
                <c:pt idx="3">
                  <c:v>439656.88770000002</c:v>
                </c:pt>
                <c:pt idx="4">
                  <c:v>10030935.390000001</c:v>
                </c:pt>
                <c:pt idx="5">
                  <c:v>6455042.426</c:v>
                </c:pt>
                <c:pt idx="6">
                  <c:v>96011738141</c:v>
                </c:pt>
                <c:pt idx="7">
                  <c:v>1707947.128</c:v>
                </c:pt>
                <c:pt idx="8">
                  <c:v>6285988.4409999996</c:v>
                </c:pt>
                <c:pt idx="9">
                  <c:v>1051785.237</c:v>
                </c:pt>
                <c:pt idx="10">
                  <c:v>1154993837</c:v>
                </c:pt>
                <c:pt idx="11">
                  <c:v>3925469.8569999998</c:v>
                </c:pt>
                <c:pt idx="12">
                  <c:v>6838382.8899999997</c:v>
                </c:pt>
                <c:pt idx="13">
                  <c:v>2991604.716</c:v>
                </c:pt>
                <c:pt idx="14">
                  <c:v>2761481.2760000001</c:v>
                </c:pt>
                <c:pt idx="15">
                  <c:v>911806598.79999995</c:v>
                </c:pt>
                <c:pt idx="16">
                  <c:v>203980119.09999999</c:v>
                </c:pt>
                <c:pt idx="17">
                  <c:v>2592576288</c:v>
                </c:pt>
                <c:pt idx="18">
                  <c:v>54082837.329999998</c:v>
                </c:pt>
                <c:pt idx="19">
                  <c:v>79362065.230000004</c:v>
                </c:pt>
                <c:pt idx="20">
                  <c:v>408316386.19999999</c:v>
                </c:pt>
                <c:pt idx="21">
                  <c:v>524566107</c:v>
                </c:pt>
                <c:pt idx="22">
                  <c:v>538649128.70000005</c:v>
                </c:pt>
                <c:pt idx="23">
                  <c:v>9232794642</c:v>
                </c:pt>
                <c:pt idx="24">
                  <c:v>1509501251</c:v>
                </c:pt>
                <c:pt idx="25">
                  <c:v>555545690.79999995</c:v>
                </c:pt>
                <c:pt idx="26">
                  <c:v>1572717174</c:v>
                </c:pt>
                <c:pt idx="27">
                  <c:v>1386022513</c:v>
                </c:pt>
                <c:pt idx="28">
                  <c:v>942678796.70000005</c:v>
                </c:pt>
                <c:pt idx="29">
                  <c:v>739441647.60000002</c:v>
                </c:pt>
                <c:pt idx="30">
                  <c:v>3881037359</c:v>
                </c:pt>
                <c:pt idx="31">
                  <c:v>985354180.60000002</c:v>
                </c:pt>
                <c:pt idx="32">
                  <c:v>1190171710</c:v>
                </c:pt>
                <c:pt idx="33">
                  <c:v>3888525999</c:v>
                </c:pt>
                <c:pt idx="34">
                  <c:v>106584239.09999999</c:v>
                </c:pt>
                <c:pt idx="35">
                  <c:v>3547259571</c:v>
                </c:pt>
                <c:pt idx="36">
                  <c:v>4308501889</c:v>
                </c:pt>
                <c:pt idx="37">
                  <c:v>201849000000</c:v>
                </c:pt>
                <c:pt idx="38">
                  <c:v>6379024949</c:v>
                </c:pt>
                <c:pt idx="39">
                  <c:v>3023967416</c:v>
                </c:pt>
                <c:pt idx="40">
                  <c:v>7632158938</c:v>
                </c:pt>
                <c:pt idx="41">
                  <c:v>4444434029</c:v>
                </c:pt>
                <c:pt idx="42">
                  <c:v>7828417902</c:v>
                </c:pt>
                <c:pt idx="43">
                  <c:v>2125112876</c:v>
                </c:pt>
                <c:pt idx="44">
                  <c:v>4901376829</c:v>
                </c:pt>
                <c:pt idx="45">
                  <c:v>1070166018</c:v>
                </c:pt>
                <c:pt idx="46">
                  <c:v>10199314741</c:v>
                </c:pt>
                <c:pt idx="47">
                  <c:v>31167918671</c:v>
                </c:pt>
                <c:pt idx="48">
                  <c:v>392163000000</c:v>
                </c:pt>
                <c:pt idx="49">
                  <c:v>387720933</c:v>
                </c:pt>
                <c:pt idx="50">
                  <c:v>50636346284</c:v>
                </c:pt>
                <c:pt idx="51">
                  <c:v>10638694981</c:v>
                </c:pt>
                <c:pt idx="52">
                  <c:v>35534718380</c:v>
                </c:pt>
                <c:pt idx="53">
                  <c:v>5071004490</c:v>
                </c:pt>
                <c:pt idx="54">
                  <c:v>45964512274</c:v>
                </c:pt>
                <c:pt idx="55">
                  <c:v>25745566129</c:v>
                </c:pt>
                <c:pt idx="56">
                  <c:v>14273103530</c:v>
                </c:pt>
                <c:pt idx="57">
                  <c:v>7876947957</c:v>
                </c:pt>
                <c:pt idx="58">
                  <c:v>1907370000000</c:v>
                </c:pt>
                <c:pt idx="59">
                  <c:v>18134058906</c:v>
                </c:pt>
                <c:pt idx="60">
                  <c:v>107817000000</c:v>
                </c:pt>
                <c:pt idx="61">
                  <c:v>858458000000</c:v>
                </c:pt>
                <c:pt idx="62">
                  <c:v>28167351644</c:v>
                </c:pt>
                <c:pt idx="63">
                  <c:v>14105404332</c:v>
                </c:pt>
                <c:pt idx="64">
                  <c:v>3724206122</c:v>
                </c:pt>
                <c:pt idx="65">
                  <c:v>99150234049</c:v>
                </c:pt>
                <c:pt idx="66">
                  <c:v>21698826037</c:v>
                </c:pt>
                <c:pt idx="67">
                  <c:v>8644590489</c:v>
                </c:pt>
                <c:pt idx="68">
                  <c:v>25476883260</c:v>
                </c:pt>
                <c:pt idx="69">
                  <c:v>45743280823</c:v>
                </c:pt>
                <c:pt idx="70">
                  <c:v>518205000000</c:v>
                </c:pt>
                <c:pt idx="71">
                  <c:v>7327328751</c:v>
                </c:pt>
                <c:pt idx="72">
                  <c:v>22820136497</c:v>
                </c:pt>
                <c:pt idx="73">
                  <c:v>6589539612</c:v>
                </c:pt>
                <c:pt idx="74">
                  <c:v>1144190000000</c:v>
                </c:pt>
                <c:pt idx="75">
                  <c:v>176705000000</c:v>
                </c:pt>
                <c:pt idx="76">
                  <c:v>649741000000</c:v>
                </c:pt>
                <c:pt idx="77">
                  <c:v>190713000000</c:v>
                </c:pt>
                <c:pt idx="78">
                  <c:v>127895000000</c:v>
                </c:pt>
                <c:pt idx="79">
                  <c:v>81698697129</c:v>
                </c:pt>
                <c:pt idx="80">
                  <c:v>45685399275</c:v>
                </c:pt>
                <c:pt idx="81">
                  <c:v>155989000000</c:v>
                </c:pt>
                <c:pt idx="82">
                  <c:v>108327000000</c:v>
                </c:pt>
                <c:pt idx="83">
                  <c:v>131394000000</c:v>
                </c:pt>
                <c:pt idx="84">
                  <c:v>52365377741</c:v>
                </c:pt>
                <c:pt idx="85">
                  <c:v>904771000000</c:v>
                </c:pt>
                <c:pt idx="86">
                  <c:v>1651580000000</c:v>
                </c:pt>
                <c:pt idx="87">
                  <c:v>86332174349</c:v>
                </c:pt>
                <c:pt idx="88">
                  <c:v>169997000000</c:v>
                </c:pt>
                <c:pt idx="89">
                  <c:v>554308000000</c:v>
                </c:pt>
                <c:pt idx="90">
                  <c:v>55479969726</c:v>
                </c:pt>
                <c:pt idx="91">
                  <c:v>390112000000</c:v>
                </c:pt>
                <c:pt idx="92">
                  <c:v>211861000000</c:v>
                </c:pt>
                <c:pt idx="93">
                  <c:v>215712000000</c:v>
                </c:pt>
                <c:pt idx="94">
                  <c:v>336664000000</c:v>
                </c:pt>
                <c:pt idx="95">
                  <c:v>482753000000</c:v>
                </c:pt>
                <c:pt idx="96">
                  <c:v>262310000000</c:v>
                </c:pt>
                <c:pt idx="97">
                  <c:v>344192000000</c:v>
                </c:pt>
                <c:pt idx="98">
                  <c:v>632420000000</c:v>
                </c:pt>
                <c:pt idx="99">
                  <c:v>91613876332</c:v>
                </c:pt>
                <c:pt idx="100">
                  <c:v>604916000000</c:v>
                </c:pt>
                <c:pt idx="101">
                  <c:v>590092000000</c:v>
                </c:pt>
                <c:pt idx="102">
                  <c:v>1022730000000</c:v>
                </c:pt>
                <c:pt idx="103">
                  <c:v>788496000000</c:v>
                </c:pt>
                <c:pt idx="104">
                  <c:v>87374251820</c:v>
                </c:pt>
                <c:pt idx="105">
                  <c:v>472833000000</c:v>
                </c:pt>
                <c:pt idx="106">
                  <c:v>4130420000000</c:v>
                </c:pt>
                <c:pt idx="107">
                  <c:v>622257000000</c:v>
                </c:pt>
                <c:pt idx="108">
                  <c:v>174227000000</c:v>
                </c:pt>
                <c:pt idx="109">
                  <c:v>306218000000</c:v>
                </c:pt>
                <c:pt idx="110">
                  <c:v>2312130000000</c:v>
                </c:pt>
                <c:pt idx="111">
                  <c:v>953012000000</c:v>
                </c:pt>
                <c:pt idx="112">
                  <c:v>4746700000000</c:v>
                </c:pt>
                <c:pt idx="113">
                  <c:v>1964680000000</c:v>
                </c:pt>
                <c:pt idx="114">
                  <c:v>107274000000</c:v>
                </c:pt>
                <c:pt idx="115">
                  <c:v>925635000000</c:v>
                </c:pt>
                <c:pt idx="116">
                  <c:v>486096000000</c:v>
                </c:pt>
                <c:pt idx="117">
                  <c:v>4142310000000</c:v>
                </c:pt>
                <c:pt idx="118">
                  <c:v>228264000000</c:v>
                </c:pt>
                <c:pt idx="119">
                  <c:v>1354570000000</c:v>
                </c:pt>
                <c:pt idx="120">
                  <c:v>291621000000</c:v>
                </c:pt>
                <c:pt idx="121">
                  <c:v>842246000000</c:v>
                </c:pt>
                <c:pt idx="122">
                  <c:v>1319810000000</c:v>
                </c:pt>
                <c:pt idx="123">
                  <c:v>2224800000000</c:v>
                </c:pt>
                <c:pt idx="124">
                  <c:v>1046790000000</c:v>
                </c:pt>
                <c:pt idx="125">
                  <c:v>1475960000000</c:v>
                </c:pt>
                <c:pt idx="126">
                  <c:v>439770000000</c:v>
                </c:pt>
                <c:pt idx="127">
                  <c:v>924623000000</c:v>
                </c:pt>
                <c:pt idx="128">
                  <c:v>1976880000000</c:v>
                </c:pt>
                <c:pt idx="129">
                  <c:v>4037530000000</c:v>
                </c:pt>
                <c:pt idx="130">
                  <c:v>1285830000000</c:v>
                </c:pt>
                <c:pt idx="131">
                  <c:v>741641000000</c:v>
                </c:pt>
                <c:pt idx="132">
                  <c:v>1294910000000</c:v>
                </c:pt>
                <c:pt idx="133">
                  <c:v>1110270000000</c:v>
                </c:pt>
                <c:pt idx="134">
                  <c:v>3030700000000</c:v>
                </c:pt>
                <c:pt idx="135">
                  <c:v>10463700000000</c:v>
                </c:pt>
                <c:pt idx="136">
                  <c:v>1035090000000</c:v>
                </c:pt>
                <c:pt idx="137">
                  <c:v>11741900000000</c:v>
                </c:pt>
                <c:pt idx="138">
                  <c:v>3481990000000</c:v>
                </c:pt>
                <c:pt idx="139">
                  <c:v>4334600000000</c:v>
                </c:pt>
                <c:pt idx="140">
                  <c:v>8318970000000</c:v>
                </c:pt>
                <c:pt idx="141">
                  <c:v>19818300000000</c:v>
                </c:pt>
                <c:pt idx="142">
                  <c:v>14186100000000</c:v>
                </c:pt>
                <c:pt idx="143">
                  <c:v>37995100000000</c:v>
                </c:pt>
              </c:numCache>
            </c:numRef>
          </c:xVal>
          <c:yVal>
            <c:numRef>
              <c:f>pgb_aqueduct_industrial_2015!$P$2:$P$145</c:f>
              <c:numCache>
                <c:formatCode>0.00E+00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17536.2225</c:v>
                </c:pt>
                <c:pt idx="17">
                  <c:v>171880.21639999998</c:v>
                </c:pt>
                <c:pt idx="18">
                  <c:v>4340010</c:v>
                </c:pt>
                <c:pt idx="19">
                  <c:v>7552398</c:v>
                </c:pt>
                <c:pt idx="20">
                  <c:v>10899597.709999999</c:v>
                </c:pt>
                <c:pt idx="21">
                  <c:v>15284352</c:v>
                </c:pt>
                <c:pt idx="22">
                  <c:v>18249390</c:v>
                </c:pt>
                <c:pt idx="23">
                  <c:v>19951210.490000002</c:v>
                </c:pt>
                <c:pt idx="24">
                  <c:v>25548354</c:v>
                </c:pt>
                <c:pt idx="25">
                  <c:v>28787280</c:v>
                </c:pt>
                <c:pt idx="26">
                  <c:v>35141121</c:v>
                </c:pt>
                <c:pt idx="27">
                  <c:v>50253669</c:v>
                </c:pt>
                <c:pt idx="28">
                  <c:v>61912861.300000004</c:v>
                </c:pt>
                <c:pt idx="29">
                  <c:v>67213920</c:v>
                </c:pt>
                <c:pt idx="30">
                  <c:v>73755500</c:v>
                </c:pt>
                <c:pt idx="31">
                  <c:v>87335820</c:v>
                </c:pt>
                <c:pt idx="32">
                  <c:v>89970750</c:v>
                </c:pt>
                <c:pt idx="33">
                  <c:v>151043640</c:v>
                </c:pt>
                <c:pt idx="34">
                  <c:v>211685400</c:v>
                </c:pt>
                <c:pt idx="35">
                  <c:v>220141540</c:v>
                </c:pt>
                <c:pt idx="36">
                  <c:v>234038339.99999997</c:v>
                </c:pt>
                <c:pt idx="37">
                  <c:v>316894668.30000001</c:v>
                </c:pt>
                <c:pt idx="38">
                  <c:v>359418739.60000002</c:v>
                </c:pt>
                <c:pt idx="39">
                  <c:v>438948000</c:v>
                </c:pt>
                <c:pt idx="40">
                  <c:v>449230320</c:v>
                </c:pt>
                <c:pt idx="41">
                  <c:v>558451250</c:v>
                </c:pt>
                <c:pt idx="42">
                  <c:v>629299934</c:v>
                </c:pt>
                <c:pt idx="43">
                  <c:v>709486620</c:v>
                </c:pt>
                <c:pt idx="44">
                  <c:v>785270200.00000012</c:v>
                </c:pt>
                <c:pt idx="45">
                  <c:v>820646680</c:v>
                </c:pt>
                <c:pt idx="46">
                  <c:v>1024602480</c:v>
                </c:pt>
                <c:pt idx="47">
                  <c:v>1140810590</c:v>
                </c:pt>
                <c:pt idx="48">
                  <c:v>1336625472</c:v>
                </c:pt>
                <c:pt idx="49">
                  <c:v>1502004900</c:v>
                </c:pt>
                <c:pt idx="50">
                  <c:v>1533506775</c:v>
                </c:pt>
                <c:pt idx="51">
                  <c:v>1924435530</c:v>
                </c:pt>
                <c:pt idx="52">
                  <c:v>1935193656</c:v>
                </c:pt>
                <c:pt idx="53">
                  <c:v>2281301400</c:v>
                </c:pt>
                <c:pt idx="54">
                  <c:v>2903025567</c:v>
                </c:pt>
                <c:pt idx="55">
                  <c:v>3107491992</c:v>
                </c:pt>
                <c:pt idx="56">
                  <c:v>3210529151.9999995</c:v>
                </c:pt>
                <c:pt idx="57">
                  <c:v>4313901970</c:v>
                </c:pt>
                <c:pt idx="58">
                  <c:v>4629654018</c:v>
                </c:pt>
                <c:pt idx="59">
                  <c:v>4640856688</c:v>
                </c:pt>
                <c:pt idx="60">
                  <c:v>4724363200</c:v>
                </c:pt>
                <c:pt idx="61">
                  <c:v>5063740656</c:v>
                </c:pt>
                <c:pt idx="62">
                  <c:v>5328697430</c:v>
                </c:pt>
                <c:pt idx="63">
                  <c:v>5633460000</c:v>
                </c:pt>
                <c:pt idx="64">
                  <c:v>6559278000</c:v>
                </c:pt>
                <c:pt idx="65">
                  <c:v>8972966400</c:v>
                </c:pt>
                <c:pt idx="66">
                  <c:v>10164696960</c:v>
                </c:pt>
                <c:pt idx="67">
                  <c:v>10449949000</c:v>
                </c:pt>
                <c:pt idx="68">
                  <c:v>11057764410</c:v>
                </c:pt>
                <c:pt idx="69">
                  <c:v>11403216000</c:v>
                </c:pt>
                <c:pt idx="70">
                  <c:v>11694196400</c:v>
                </c:pt>
                <c:pt idx="71">
                  <c:v>12054719660</c:v>
                </c:pt>
                <c:pt idx="72">
                  <c:v>12110273880</c:v>
                </c:pt>
                <c:pt idx="73">
                  <c:v>12414841880</c:v>
                </c:pt>
                <c:pt idx="74">
                  <c:v>12897608930</c:v>
                </c:pt>
                <c:pt idx="75">
                  <c:v>13519565180</c:v>
                </c:pt>
                <c:pt idx="76">
                  <c:v>17015325040</c:v>
                </c:pt>
                <c:pt idx="77">
                  <c:v>18725041400</c:v>
                </c:pt>
                <c:pt idx="78">
                  <c:v>20174370000</c:v>
                </c:pt>
                <c:pt idx="79">
                  <c:v>22595272700</c:v>
                </c:pt>
                <c:pt idx="80">
                  <c:v>23009168500</c:v>
                </c:pt>
                <c:pt idx="81">
                  <c:v>23816131680</c:v>
                </c:pt>
                <c:pt idx="82">
                  <c:v>24430511450</c:v>
                </c:pt>
                <c:pt idx="83">
                  <c:v>24791951640</c:v>
                </c:pt>
                <c:pt idx="84">
                  <c:v>32522782290.000004</c:v>
                </c:pt>
                <c:pt idx="85">
                  <c:v>34124149010</c:v>
                </c:pt>
                <c:pt idx="86">
                  <c:v>34309406460</c:v>
                </c:pt>
                <c:pt idx="87">
                  <c:v>38182386900</c:v>
                </c:pt>
                <c:pt idx="88">
                  <c:v>41602378800</c:v>
                </c:pt>
                <c:pt idx="89">
                  <c:v>46853363120</c:v>
                </c:pt>
                <c:pt idx="90">
                  <c:v>69715560360</c:v>
                </c:pt>
                <c:pt idx="91">
                  <c:v>70453314490</c:v>
                </c:pt>
                <c:pt idx="92">
                  <c:v>76237989600</c:v>
                </c:pt>
                <c:pt idx="93">
                  <c:v>96239609400</c:v>
                </c:pt>
                <c:pt idx="94">
                  <c:v>96541085500</c:v>
                </c:pt>
                <c:pt idx="95">
                  <c:v>96846036000</c:v>
                </c:pt>
                <c:pt idx="96">
                  <c:v>102419908500</c:v>
                </c:pt>
                <c:pt idx="97">
                  <c:v>114756118000.00002</c:v>
                </c:pt>
                <c:pt idx="98">
                  <c:v>116852352400</c:v>
                </c:pt>
                <c:pt idx="99">
                  <c:v>124152521600</c:v>
                </c:pt>
                <c:pt idx="100">
                  <c:v>124801142400</c:v>
                </c:pt>
                <c:pt idx="101">
                  <c:v>127830733800</c:v>
                </c:pt>
                <c:pt idx="102">
                  <c:v>132431360000</c:v>
                </c:pt>
                <c:pt idx="103">
                  <c:v>144668430500</c:v>
                </c:pt>
                <c:pt idx="104">
                  <c:v>158538310000</c:v>
                </c:pt>
                <c:pt idx="105">
                  <c:v>182354994799.99997</c:v>
                </c:pt>
                <c:pt idx="106">
                  <c:v>203337530400</c:v>
                </c:pt>
                <c:pt idx="107">
                  <c:v>204834972000</c:v>
                </c:pt>
                <c:pt idx="108">
                  <c:v>206334384000</c:v>
                </c:pt>
                <c:pt idx="109">
                  <c:v>292487574800</c:v>
                </c:pt>
                <c:pt idx="110">
                  <c:v>299917548900</c:v>
                </c:pt>
                <c:pt idx="111">
                  <c:v>309847385200</c:v>
                </c:pt>
                <c:pt idx="112">
                  <c:v>314158781300</c:v>
                </c:pt>
                <c:pt idx="113">
                  <c:v>321072879600</c:v>
                </c:pt>
                <c:pt idx="114">
                  <c:v>321459586200</c:v>
                </c:pt>
                <c:pt idx="115">
                  <c:v>346271621300</c:v>
                </c:pt>
                <c:pt idx="116">
                  <c:v>350092393200</c:v>
                </c:pt>
                <c:pt idx="117">
                  <c:v>402056231700</c:v>
                </c:pt>
                <c:pt idx="118">
                  <c:v>434504308200</c:v>
                </c:pt>
                <c:pt idx="119">
                  <c:v>467418749999.99994</c:v>
                </c:pt>
                <c:pt idx="120">
                  <c:v>517764224100</c:v>
                </c:pt>
                <c:pt idx="121">
                  <c:v>535790409000</c:v>
                </c:pt>
                <c:pt idx="122">
                  <c:v>579932871900</c:v>
                </c:pt>
                <c:pt idx="123">
                  <c:v>595385094000</c:v>
                </c:pt>
                <c:pt idx="124">
                  <c:v>638028892000</c:v>
                </c:pt>
                <c:pt idx="125">
                  <c:v>685558494000</c:v>
                </c:pt>
                <c:pt idx="126">
                  <c:v>700164598000</c:v>
                </c:pt>
                <c:pt idx="127">
                  <c:v>729485928600</c:v>
                </c:pt>
                <c:pt idx="128">
                  <c:v>757939815600</c:v>
                </c:pt>
                <c:pt idx="129">
                  <c:v>889663865000</c:v>
                </c:pt>
                <c:pt idx="130">
                  <c:v>987889524000</c:v>
                </c:pt>
                <c:pt idx="131">
                  <c:v>994022869000</c:v>
                </c:pt>
                <c:pt idx="132">
                  <c:v>1023512616000</c:v>
                </c:pt>
                <c:pt idx="133">
                  <c:v>1149887178000</c:v>
                </c:pt>
                <c:pt idx="134">
                  <c:v>1285437164000</c:v>
                </c:pt>
                <c:pt idx="135">
                  <c:v>1413696018000</c:v>
                </c:pt>
                <c:pt idx="136">
                  <c:v>1581795720000</c:v>
                </c:pt>
                <c:pt idx="137">
                  <c:v>2730928792000</c:v>
                </c:pt>
                <c:pt idx="138">
                  <c:v>2878314968000</c:v>
                </c:pt>
                <c:pt idx="139">
                  <c:v>2922415650000</c:v>
                </c:pt>
                <c:pt idx="140">
                  <c:v>3911953444000</c:v>
                </c:pt>
                <c:pt idx="141">
                  <c:v>4643853104000</c:v>
                </c:pt>
                <c:pt idx="142">
                  <c:v>12043151250000</c:v>
                </c:pt>
                <c:pt idx="143">
                  <c:v>18538631930000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B-4A2E-AC50-D78565833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27071"/>
        <c:axId val="1682732831"/>
      </c:scatterChart>
      <c:valAx>
        <c:axId val="1682727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2732831"/>
        <c:crosses val="autoZero"/>
        <c:crossBetween val="midCat"/>
      </c:valAx>
      <c:valAx>
        <c:axId val="1682732831"/>
        <c:scaling>
          <c:logBase val="10"/>
          <c:orientation val="minMax"/>
          <c:max val="10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27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7</xdr:row>
      <xdr:rowOff>171450</xdr:rowOff>
    </xdr:from>
    <xdr:to>
      <xdr:col>15</xdr:col>
      <xdr:colOff>742950</xdr:colOff>
      <xdr:row>31</xdr:row>
      <xdr:rowOff>42863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F18276-B57D-10AA-16D2-C5AAC5CB1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3275-AD4E-4E48-923E-AC570E341997}">
  <dimension ref="A1:P215"/>
  <sheetViews>
    <sheetView workbookViewId="0">
      <selection activeCell="H2" sqref="H2"/>
    </sheetView>
  </sheetViews>
  <sheetFormatPr defaultRowHeight="15" x14ac:dyDescent="0.25"/>
  <cols>
    <col min="1" max="1" width="5.42578125" bestFit="1" customWidth="1"/>
    <col min="2" max="2" width="4" bestFit="1" customWidth="1"/>
    <col min="3" max="3" width="31.85546875" bestFit="1" customWidth="1"/>
    <col min="4" max="4" width="12" bestFit="1" customWidth="1"/>
    <col min="5" max="5" width="9.5703125" bestFit="1" customWidth="1"/>
    <col min="6" max="6" width="9.42578125" bestFit="1" customWidth="1"/>
    <col min="7" max="7" width="9.42578125" customWidth="1"/>
    <col min="8" max="8" width="31.85546875" customWidth="1"/>
    <col min="9" max="10" width="31.85546875" style="4" customWidth="1"/>
    <col min="11" max="11" width="34.7109375" customWidth="1"/>
    <col min="12" max="12" width="34.7109375" bestFit="1" customWidth="1"/>
    <col min="14" max="14" width="4" bestFit="1" customWidth="1"/>
    <col min="15" max="15" width="12.140625" bestFit="1" customWidth="1"/>
    <col min="16" max="16" width="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0</v>
      </c>
      <c r="H1" t="s">
        <v>439</v>
      </c>
      <c r="I1" s="4" t="s">
        <v>445</v>
      </c>
      <c r="K1" s="1" t="s">
        <v>440</v>
      </c>
      <c r="L1" s="1" t="s">
        <v>6</v>
      </c>
      <c r="N1">
        <v>-9</v>
      </c>
      <c r="O1">
        <v>1</v>
      </c>
      <c r="P1">
        <v>2</v>
      </c>
    </row>
    <row r="2" spans="1:16" x14ac:dyDescent="0.25">
      <c r="A2" t="s">
        <v>7</v>
      </c>
      <c r="B2">
        <v>2</v>
      </c>
      <c r="C2" t="s">
        <v>8</v>
      </c>
      <c r="D2">
        <v>8</v>
      </c>
      <c r="E2">
        <v>100</v>
      </c>
      <c r="F2">
        <v>0</v>
      </c>
      <c r="G2" t="str">
        <f>A2</f>
        <v>AFG</v>
      </c>
      <c r="H2">
        <f>VLOOKUP(A2,lohrmann_withdrawalm3py_capacmw!$A$1:$D$146,4,FALSE)</f>
        <v>100</v>
      </c>
      <c r="I2" s="4" t="b">
        <f>IF(F2&gt;0,IF(ISNA(H2)=FALSE,TRUE,FALSE),IF(ISNA(H2),TRUE,FALSE))</f>
        <v>0</v>
      </c>
      <c r="K2" t="str">
        <f>IF(AND(ISNA(H2),F2=0),0,IF(AND(F2&gt;0,ISNA(H2)=FALSE),H2,""))</f>
        <v/>
      </c>
      <c r="L2" t="str">
        <f>IF(K2="","",F2)</f>
        <v/>
      </c>
      <c r="N2">
        <f>D2</f>
        <v>8</v>
      </c>
      <c r="O2" s="2" t="str">
        <f>K2</f>
        <v/>
      </c>
      <c r="P2" s="2" t="str">
        <f>L2</f>
        <v/>
      </c>
    </row>
    <row r="3" spans="1:16" x14ac:dyDescent="0.25">
      <c r="A3" t="s">
        <v>9</v>
      </c>
      <c r="B3">
        <v>5</v>
      </c>
      <c r="C3" t="s">
        <v>10</v>
      </c>
      <c r="D3">
        <v>11</v>
      </c>
      <c r="E3">
        <v>94.27</v>
      </c>
      <c r="F3">
        <v>5.73</v>
      </c>
      <c r="G3" t="str">
        <f t="shared" ref="G3:G66" si="0">A3</f>
        <v>ALB</v>
      </c>
      <c r="H3">
        <f>VLOOKUP(A3,lohrmann_withdrawalm3py_capacmw!$A$1:$D$146,4,FALSE)</f>
        <v>97</v>
      </c>
      <c r="I3" s="4" t="b">
        <f t="shared" ref="I3:I66" si="1">IF(AND(H3&gt;0,F3&gt;0),TRUE,IF(AND(F3=0,ISNA(H3)),TRUE,FALSE))</f>
        <v>1</v>
      </c>
      <c r="K3">
        <f>IF(AND(ISNA(H3),F3=0),0,IF(AND(F3&gt;0,ISNA(H3)=FALSE),H3,""))</f>
        <v>97</v>
      </c>
      <c r="L3">
        <f>IF(K3="","",F3)</f>
        <v>5.73</v>
      </c>
      <c r="N3">
        <f>D3</f>
        <v>11</v>
      </c>
      <c r="O3" s="2">
        <f t="shared" ref="O3:O66" si="2">K3</f>
        <v>97</v>
      </c>
      <c r="P3" s="2">
        <f t="shared" ref="P3:P66" si="3">L3</f>
        <v>5.73</v>
      </c>
    </row>
    <row r="4" spans="1:16" x14ac:dyDescent="0.25">
      <c r="A4" t="s">
        <v>11</v>
      </c>
      <c r="B4">
        <v>3</v>
      </c>
      <c r="C4" t="s">
        <v>12</v>
      </c>
      <c r="D4">
        <v>57</v>
      </c>
      <c r="E4">
        <v>99.6</v>
      </c>
      <c r="F4">
        <v>0.4</v>
      </c>
      <c r="G4" t="str">
        <f t="shared" si="0"/>
        <v>DZA</v>
      </c>
      <c r="H4">
        <f>VLOOKUP(A4,lohrmann_withdrawalm3py_capacmw!$A$1:$D$146,4,FALSE)</f>
        <v>13149</v>
      </c>
      <c r="I4" s="4" t="b">
        <f t="shared" si="1"/>
        <v>1</v>
      </c>
      <c r="K4">
        <f>IF(AND(ISNA(H4),F4=0),0,IF(AND(F4&gt;0,ISNA(H4)=FALSE),H4,""))</f>
        <v>13149</v>
      </c>
      <c r="L4">
        <f>IF(K4="","",F4)</f>
        <v>0.4</v>
      </c>
      <c r="N4">
        <f>D4</f>
        <v>57</v>
      </c>
      <c r="O4" s="2">
        <f t="shared" si="2"/>
        <v>13149</v>
      </c>
      <c r="P4" s="2">
        <f t="shared" si="3"/>
        <v>0.4</v>
      </c>
    </row>
    <row r="5" spans="1:16" x14ac:dyDescent="0.25">
      <c r="A5" t="s">
        <v>13</v>
      </c>
      <c r="B5">
        <v>9</v>
      </c>
      <c r="C5" t="s">
        <v>14</v>
      </c>
      <c r="D5">
        <v>13</v>
      </c>
      <c r="E5">
        <v>100</v>
      </c>
      <c r="F5">
        <v>0</v>
      </c>
      <c r="G5" t="str">
        <f t="shared" si="0"/>
        <v>ASM</v>
      </c>
      <c r="H5" t="e">
        <f>VLOOKUP(A5,lohrmann_withdrawalm3py_capacmw!$A$1:$D$146,4,FALSE)</f>
        <v>#N/A</v>
      </c>
      <c r="I5" s="4" t="e">
        <f t="shared" si="1"/>
        <v>#N/A</v>
      </c>
      <c r="J5" s="4" t="b">
        <f>ISNA(H5)</f>
        <v>1</v>
      </c>
      <c r="K5">
        <f>IF(AND(ISNA(H5),F5=0),0,IF(AND(F5&gt;0,ISNA(H5)=FALSE),H5,""))</f>
        <v>0</v>
      </c>
      <c r="L5">
        <f>IF(K5="","",F5)</f>
        <v>0</v>
      </c>
      <c r="N5">
        <f>D5</f>
        <v>13</v>
      </c>
      <c r="O5" s="2">
        <f t="shared" si="2"/>
        <v>0</v>
      </c>
      <c r="P5" s="2">
        <f t="shared" si="3"/>
        <v>0</v>
      </c>
    </row>
    <row r="6" spans="1:16" x14ac:dyDescent="0.25">
      <c r="A6" t="s">
        <v>15</v>
      </c>
      <c r="B6">
        <v>7</v>
      </c>
      <c r="C6" t="s">
        <v>16</v>
      </c>
      <c r="D6">
        <v>4</v>
      </c>
      <c r="E6">
        <v>100</v>
      </c>
      <c r="F6">
        <v>0</v>
      </c>
      <c r="G6" t="str">
        <f t="shared" si="0"/>
        <v>AND</v>
      </c>
      <c r="H6" t="e">
        <f>VLOOKUP(A6,lohrmann_withdrawalm3py_capacmw!$A$1:$D$146,4,FALSE)</f>
        <v>#N/A</v>
      </c>
      <c r="I6" s="4" t="e">
        <f t="shared" si="1"/>
        <v>#N/A</v>
      </c>
      <c r="K6">
        <f>IF(AND(ISNA(H6),F6=0),0,IF(AND(F6&gt;0,ISNA(H6)=FALSE),H6,""))</f>
        <v>0</v>
      </c>
      <c r="L6">
        <f>IF(K6="","",F6)</f>
        <v>0</v>
      </c>
      <c r="N6">
        <f>D6</f>
        <v>4</v>
      </c>
      <c r="O6" s="2">
        <f t="shared" si="2"/>
        <v>0</v>
      </c>
      <c r="P6" s="2">
        <f t="shared" si="3"/>
        <v>0</v>
      </c>
    </row>
    <row r="7" spans="1:16" x14ac:dyDescent="0.25">
      <c r="A7" t="s">
        <v>17</v>
      </c>
      <c r="B7">
        <v>8</v>
      </c>
      <c r="C7" t="s">
        <v>18</v>
      </c>
      <c r="D7">
        <v>5</v>
      </c>
      <c r="E7">
        <v>34.659999999999997</v>
      </c>
      <c r="F7">
        <v>65.34</v>
      </c>
      <c r="G7" t="str">
        <f t="shared" si="0"/>
        <v>AGO</v>
      </c>
      <c r="H7">
        <f>VLOOKUP(A7,lohrmann_withdrawalm3py_capacmw!$A$1:$D$146,4,FALSE)</f>
        <v>404</v>
      </c>
      <c r="I7" s="4" t="b">
        <f t="shared" si="1"/>
        <v>1</v>
      </c>
      <c r="K7">
        <f>IF(AND(ISNA(H7),F7=0),0,IF(AND(F7&gt;0,ISNA(H7)=FALSE),H7,""))</f>
        <v>404</v>
      </c>
      <c r="L7">
        <f>IF(K7="","",F7)</f>
        <v>65.34</v>
      </c>
      <c r="N7">
        <f>D7</f>
        <v>5</v>
      </c>
      <c r="O7" s="2">
        <f t="shared" si="2"/>
        <v>404</v>
      </c>
      <c r="P7" s="2">
        <f t="shared" si="3"/>
        <v>65.34</v>
      </c>
    </row>
    <row r="8" spans="1:16" x14ac:dyDescent="0.25">
      <c r="A8" t="s">
        <v>19</v>
      </c>
      <c r="B8">
        <v>1</v>
      </c>
      <c r="C8" t="s">
        <v>20</v>
      </c>
      <c r="D8">
        <v>9</v>
      </c>
      <c r="E8">
        <v>100</v>
      </c>
      <c r="F8">
        <v>0</v>
      </c>
      <c r="G8" t="str">
        <f t="shared" si="0"/>
        <v>ATG</v>
      </c>
      <c r="H8" t="e">
        <f>VLOOKUP(A8,lohrmann_withdrawalm3py_capacmw!$A$1:$D$146,4,FALSE)</f>
        <v>#N/A</v>
      </c>
      <c r="I8" s="4" t="e">
        <f t="shared" si="1"/>
        <v>#N/A</v>
      </c>
      <c r="K8">
        <f>IF(AND(ISNA(H8),F8=0),0,IF(AND(F8&gt;0,ISNA(H8)=FALSE),H8,""))</f>
        <v>0</v>
      </c>
      <c r="L8">
        <f>IF(K8="","",F8)</f>
        <v>0</v>
      </c>
      <c r="N8">
        <f>D8</f>
        <v>9</v>
      </c>
      <c r="O8" s="2">
        <f t="shared" si="2"/>
        <v>0</v>
      </c>
      <c r="P8" s="2">
        <f t="shared" si="3"/>
        <v>0</v>
      </c>
    </row>
    <row r="9" spans="1:16" x14ac:dyDescent="0.25">
      <c r="A9" t="s">
        <v>21</v>
      </c>
      <c r="B9">
        <v>10</v>
      </c>
      <c r="C9" t="s">
        <v>22</v>
      </c>
      <c r="D9">
        <v>7</v>
      </c>
      <c r="E9">
        <v>29.88</v>
      </c>
      <c r="F9">
        <v>70.12</v>
      </c>
      <c r="G9" t="str">
        <f t="shared" si="0"/>
        <v>ARG</v>
      </c>
      <c r="H9">
        <f>VLOOKUP(A9,lohrmann_withdrawalm3py_capacmw!$A$1:$D$146,4,FALSE)</f>
        <v>18185.189999999999</v>
      </c>
      <c r="I9" s="4" t="b">
        <f t="shared" si="1"/>
        <v>1</v>
      </c>
      <c r="K9">
        <f>IF(AND(ISNA(H9),F9=0),0,IF(AND(F9&gt;0,ISNA(H9)=FALSE),H9,""))</f>
        <v>18185.189999999999</v>
      </c>
      <c r="L9">
        <f>IF(K9="","",F9)</f>
        <v>70.12</v>
      </c>
      <c r="N9">
        <f>D9</f>
        <v>7</v>
      </c>
      <c r="O9" s="2">
        <f t="shared" si="2"/>
        <v>18185.189999999999</v>
      </c>
      <c r="P9" s="2">
        <f t="shared" si="3"/>
        <v>70.12</v>
      </c>
    </row>
    <row r="10" spans="1:16" x14ac:dyDescent="0.25">
      <c r="A10" t="s">
        <v>23</v>
      </c>
      <c r="B10">
        <v>6</v>
      </c>
      <c r="C10" t="s">
        <v>24</v>
      </c>
      <c r="D10">
        <v>12</v>
      </c>
      <c r="E10">
        <v>87.14</v>
      </c>
      <c r="F10">
        <v>12.86</v>
      </c>
      <c r="G10" t="str">
        <f t="shared" si="0"/>
        <v>ARM</v>
      </c>
      <c r="H10">
        <f>VLOOKUP(A10,lohrmann_withdrawalm3py_capacmw!$A$1:$D$146,4,FALSE)</f>
        <v>2257.9</v>
      </c>
      <c r="I10" s="4" t="b">
        <f t="shared" si="1"/>
        <v>1</v>
      </c>
      <c r="K10">
        <f>IF(AND(ISNA(H10),F10=0),0,IF(AND(F10&gt;0,ISNA(H10)=FALSE),H10,""))</f>
        <v>2257.9</v>
      </c>
      <c r="L10">
        <f>IF(K10="","",F10)</f>
        <v>12.86</v>
      </c>
      <c r="N10">
        <f>D10</f>
        <v>12</v>
      </c>
      <c r="O10" s="2">
        <f t="shared" si="2"/>
        <v>2257.9</v>
      </c>
      <c r="P10" s="2">
        <f t="shared" si="3"/>
        <v>12.86</v>
      </c>
    </row>
    <row r="11" spans="1:16" x14ac:dyDescent="0.25">
      <c r="A11" t="s">
        <v>25</v>
      </c>
      <c r="B11">
        <v>0</v>
      </c>
      <c r="C11" t="s">
        <v>26</v>
      </c>
      <c r="D11">
        <v>17</v>
      </c>
      <c r="E11">
        <v>100</v>
      </c>
      <c r="F11">
        <v>0</v>
      </c>
      <c r="G11" t="str">
        <f t="shared" si="0"/>
        <v>ABW</v>
      </c>
      <c r="H11" t="e">
        <f>VLOOKUP(A11,lohrmann_withdrawalm3py_capacmw!$A$1:$D$146,4,FALSE)</f>
        <v>#N/A</v>
      </c>
      <c r="I11" s="4" t="e">
        <f t="shared" si="1"/>
        <v>#N/A</v>
      </c>
      <c r="K11">
        <f>IF(AND(ISNA(H11),F11=0),0,IF(AND(F11&gt;0,ISNA(H11)=FALSE),H11,""))</f>
        <v>0</v>
      </c>
      <c r="L11">
        <f>IF(K11="","",F11)</f>
        <v>0</v>
      </c>
      <c r="N11">
        <f>D11</f>
        <v>17</v>
      </c>
      <c r="O11" s="2">
        <f t="shared" si="2"/>
        <v>0</v>
      </c>
      <c r="P11" s="2">
        <f t="shared" si="3"/>
        <v>0</v>
      </c>
    </row>
    <row r="12" spans="1:16" x14ac:dyDescent="0.25">
      <c r="A12" t="s">
        <v>27</v>
      </c>
      <c r="B12">
        <v>11</v>
      </c>
      <c r="C12" t="s">
        <v>28</v>
      </c>
      <c r="D12">
        <v>15</v>
      </c>
      <c r="E12">
        <v>16.91</v>
      </c>
      <c r="F12">
        <v>83.09</v>
      </c>
      <c r="G12" t="str">
        <f t="shared" si="0"/>
        <v>AUS</v>
      </c>
      <c r="H12">
        <f>VLOOKUP(A12,lohrmann_withdrawalm3py_capacmw!$A$1:$D$146,4,FALSE)</f>
        <v>44916.2</v>
      </c>
      <c r="I12" s="4" t="b">
        <f t="shared" si="1"/>
        <v>1</v>
      </c>
      <c r="K12">
        <f>IF(AND(ISNA(H12),F12=0),0,IF(AND(F12&gt;0,ISNA(H12)=FALSE),H12,""))</f>
        <v>44916.2</v>
      </c>
      <c r="L12">
        <f>IF(K12="","",F12)</f>
        <v>83.09</v>
      </c>
      <c r="N12">
        <f>D12</f>
        <v>15</v>
      </c>
      <c r="O12" s="2">
        <f t="shared" si="2"/>
        <v>44916.2</v>
      </c>
      <c r="P12" s="2">
        <f t="shared" si="3"/>
        <v>83.09</v>
      </c>
    </row>
    <row r="13" spans="1:16" x14ac:dyDescent="0.25">
      <c r="A13" t="s">
        <v>29</v>
      </c>
      <c r="B13">
        <v>12</v>
      </c>
      <c r="C13" t="s">
        <v>30</v>
      </c>
      <c r="D13">
        <v>14</v>
      </c>
      <c r="E13">
        <v>58.65</v>
      </c>
      <c r="F13">
        <v>41.35</v>
      </c>
      <c r="G13" t="str">
        <f t="shared" si="0"/>
        <v>AUT</v>
      </c>
      <c r="H13">
        <f>VLOOKUP(A13,lohrmann_withdrawalm3py_capacmw!$A$1:$D$146,4,FALSE)</f>
        <v>4332.0600000000004</v>
      </c>
      <c r="I13" s="4" t="b">
        <f t="shared" si="1"/>
        <v>1</v>
      </c>
      <c r="K13">
        <f>IF(AND(ISNA(H13),F13=0),0,IF(AND(F13&gt;0,ISNA(H13)=FALSE),H13,""))</f>
        <v>4332.0600000000004</v>
      </c>
      <c r="L13">
        <f>IF(K13="","",F13)</f>
        <v>41.35</v>
      </c>
      <c r="N13">
        <f>D13</f>
        <v>14</v>
      </c>
      <c r="O13" s="2">
        <f t="shared" si="2"/>
        <v>4332.0600000000004</v>
      </c>
      <c r="P13" s="2">
        <f t="shared" si="3"/>
        <v>41.35</v>
      </c>
    </row>
    <row r="14" spans="1:16" x14ac:dyDescent="0.25">
      <c r="A14" t="s">
        <v>31</v>
      </c>
      <c r="B14">
        <v>4</v>
      </c>
      <c r="C14" t="s">
        <v>32</v>
      </c>
      <c r="D14">
        <v>16</v>
      </c>
      <c r="E14">
        <v>29.14</v>
      </c>
      <c r="F14">
        <v>70.86</v>
      </c>
      <c r="G14" t="str">
        <f t="shared" si="0"/>
        <v>AZE</v>
      </c>
      <c r="H14">
        <f>VLOOKUP(A14,lohrmann_withdrawalm3py_capacmw!$A$1:$D$146,4,FALSE)</f>
        <v>6183.9</v>
      </c>
      <c r="I14" s="4" t="b">
        <f t="shared" si="1"/>
        <v>1</v>
      </c>
      <c r="K14">
        <f>IF(AND(ISNA(H14),F14=0),0,IF(AND(F14&gt;0,ISNA(H14)=FALSE),H14,""))</f>
        <v>6183.9</v>
      </c>
      <c r="L14">
        <f>IF(K14="","",F14)</f>
        <v>70.86</v>
      </c>
      <c r="N14">
        <f>D14</f>
        <v>16</v>
      </c>
      <c r="O14" s="2">
        <f t="shared" si="2"/>
        <v>6183.9</v>
      </c>
      <c r="P14" s="2">
        <f t="shared" si="3"/>
        <v>70.86</v>
      </c>
    </row>
    <row r="15" spans="1:16" x14ac:dyDescent="0.25">
      <c r="A15" t="s">
        <v>33</v>
      </c>
      <c r="B15">
        <v>20</v>
      </c>
      <c r="C15" t="s">
        <v>34</v>
      </c>
      <c r="D15">
        <v>32</v>
      </c>
      <c r="E15">
        <v>1.64</v>
      </c>
      <c r="F15">
        <v>98.36</v>
      </c>
      <c r="G15" t="str">
        <f t="shared" si="0"/>
        <v>BHS</v>
      </c>
      <c r="H15">
        <f>VLOOKUP(A15,lohrmann_withdrawalm3py_capacmw!$A$1:$D$146,4,FALSE)</f>
        <v>403.8</v>
      </c>
      <c r="I15" s="4" t="b">
        <f t="shared" si="1"/>
        <v>1</v>
      </c>
      <c r="K15">
        <f>IF(AND(ISNA(H15),F15=0),0,IF(AND(F15&gt;0,ISNA(H15)=FALSE),H15,""))</f>
        <v>403.8</v>
      </c>
      <c r="L15">
        <f>IF(K15="","",F15)</f>
        <v>98.36</v>
      </c>
      <c r="N15">
        <f>D15</f>
        <v>32</v>
      </c>
      <c r="O15" s="2">
        <f t="shared" si="2"/>
        <v>403.8</v>
      </c>
      <c r="P15" s="2">
        <f t="shared" si="3"/>
        <v>98.36</v>
      </c>
    </row>
    <row r="16" spans="1:16" x14ac:dyDescent="0.25">
      <c r="A16" t="s">
        <v>35</v>
      </c>
      <c r="B16">
        <v>15</v>
      </c>
      <c r="C16" t="s">
        <v>36</v>
      </c>
      <c r="D16">
        <v>26</v>
      </c>
      <c r="E16">
        <v>1.27</v>
      </c>
      <c r="F16">
        <v>98.73</v>
      </c>
      <c r="G16" t="str">
        <f t="shared" si="0"/>
        <v>BHR</v>
      </c>
      <c r="H16">
        <f>VLOOKUP(A16,lohrmann_withdrawalm3py_capacmw!$A$1:$D$146,4,FALSE)</f>
        <v>5394</v>
      </c>
      <c r="I16" s="4" t="b">
        <f t="shared" si="1"/>
        <v>1</v>
      </c>
      <c r="K16">
        <f>IF(AND(ISNA(H16),F16=0),0,IF(AND(F16&gt;0,ISNA(H16)=FALSE),H16,""))</f>
        <v>5394</v>
      </c>
      <c r="L16">
        <f>IF(K16="","",F16)</f>
        <v>98.73</v>
      </c>
      <c r="N16">
        <f>D16</f>
        <v>26</v>
      </c>
      <c r="O16" s="2">
        <f t="shared" si="2"/>
        <v>5394</v>
      </c>
      <c r="P16" s="2">
        <f t="shared" si="3"/>
        <v>98.73</v>
      </c>
    </row>
    <row r="17" spans="1:16" x14ac:dyDescent="0.25">
      <c r="A17" t="s">
        <v>37</v>
      </c>
      <c r="B17">
        <v>21</v>
      </c>
      <c r="C17" t="s">
        <v>38</v>
      </c>
      <c r="D17">
        <v>21</v>
      </c>
      <c r="E17">
        <v>7.28</v>
      </c>
      <c r="F17">
        <v>92.72</v>
      </c>
      <c r="G17" t="str">
        <f t="shared" si="0"/>
        <v>BGD</v>
      </c>
      <c r="H17">
        <f>VLOOKUP(A17,lohrmann_withdrawalm3py_capacmw!$A$1:$D$146,4,FALSE)</f>
        <v>8177.7</v>
      </c>
      <c r="I17" s="4" t="b">
        <f t="shared" si="1"/>
        <v>1</v>
      </c>
      <c r="K17">
        <f>IF(AND(ISNA(H17),F17=0),0,IF(AND(F17&gt;0,ISNA(H17)=FALSE),H17,""))</f>
        <v>8177.7</v>
      </c>
      <c r="L17">
        <f>IF(K17="","",F17)</f>
        <v>92.72</v>
      </c>
      <c r="N17">
        <f>D17</f>
        <v>21</v>
      </c>
      <c r="O17" s="2">
        <f t="shared" si="2"/>
        <v>8177.7</v>
      </c>
      <c r="P17" s="2">
        <f t="shared" si="3"/>
        <v>92.72</v>
      </c>
    </row>
    <row r="18" spans="1:16" x14ac:dyDescent="0.25">
      <c r="A18" t="s">
        <v>39</v>
      </c>
      <c r="B18">
        <v>16</v>
      </c>
      <c r="C18" t="s">
        <v>40</v>
      </c>
      <c r="D18">
        <v>20</v>
      </c>
      <c r="E18">
        <v>41.5</v>
      </c>
      <c r="F18">
        <v>58.5</v>
      </c>
      <c r="G18" t="str">
        <f t="shared" si="0"/>
        <v>BRB</v>
      </c>
      <c r="H18">
        <f>VLOOKUP(A18,lohrmann_withdrawalm3py_capacmw!$A$1:$D$146,4,FALSE)</f>
        <v>285.39999999999998</v>
      </c>
      <c r="I18" s="4" t="b">
        <f t="shared" si="1"/>
        <v>1</v>
      </c>
      <c r="K18">
        <f>IF(AND(ISNA(H18),F18=0),0,IF(AND(F18&gt;0,ISNA(H18)=FALSE),H18,""))</f>
        <v>285.39999999999998</v>
      </c>
      <c r="L18">
        <f>IF(K18="","",F18)</f>
        <v>58.5</v>
      </c>
      <c r="N18">
        <f>D18</f>
        <v>20</v>
      </c>
      <c r="O18" s="2">
        <f t="shared" si="2"/>
        <v>285.39999999999998</v>
      </c>
      <c r="P18" s="2">
        <f t="shared" si="3"/>
        <v>58.5</v>
      </c>
    </row>
    <row r="19" spans="1:16" x14ac:dyDescent="0.25">
      <c r="A19" t="s">
        <v>41</v>
      </c>
      <c r="B19">
        <v>27</v>
      </c>
      <c r="C19" t="s">
        <v>42</v>
      </c>
      <c r="D19">
        <v>34</v>
      </c>
      <c r="E19">
        <v>26.26</v>
      </c>
      <c r="F19">
        <v>73.739999999999995</v>
      </c>
      <c r="G19" t="str">
        <f t="shared" si="0"/>
        <v>BLR</v>
      </c>
      <c r="H19">
        <f>VLOOKUP(A19,lohrmann_withdrawalm3py_capacmw!$A$1:$D$146,4,FALSE)</f>
        <v>8596.01</v>
      </c>
      <c r="I19" s="4" t="b">
        <f t="shared" si="1"/>
        <v>1</v>
      </c>
      <c r="K19">
        <f>IF(AND(ISNA(H19),F19=0),0,IF(AND(F19&gt;0,ISNA(H19)=FALSE),H19,""))</f>
        <v>8596.01</v>
      </c>
      <c r="L19">
        <f>IF(K19="","",F19)</f>
        <v>73.739999999999995</v>
      </c>
      <c r="N19">
        <f>D19</f>
        <v>34</v>
      </c>
      <c r="O19" s="2">
        <f t="shared" si="2"/>
        <v>8596.01</v>
      </c>
      <c r="P19" s="2">
        <f t="shared" si="3"/>
        <v>73.739999999999995</v>
      </c>
    </row>
    <row r="20" spans="1:16" x14ac:dyDescent="0.25">
      <c r="A20" t="s">
        <v>43</v>
      </c>
      <c r="B20">
        <v>19</v>
      </c>
      <c r="C20" t="s">
        <v>44</v>
      </c>
      <c r="D20">
        <v>19</v>
      </c>
      <c r="E20">
        <v>86.43</v>
      </c>
      <c r="F20">
        <v>13.57</v>
      </c>
      <c r="G20" t="str">
        <f t="shared" si="0"/>
        <v>BEL</v>
      </c>
      <c r="H20">
        <f>VLOOKUP(A20,lohrmann_withdrawalm3py_capacmw!$A$1:$D$146,4,FALSE)</f>
        <v>11815</v>
      </c>
      <c r="I20" s="4" t="b">
        <f t="shared" si="1"/>
        <v>1</v>
      </c>
      <c r="K20">
        <f>IF(AND(ISNA(H20),F20=0),0,IF(AND(F20&gt;0,ISNA(H20)=FALSE),H20,""))</f>
        <v>11815</v>
      </c>
      <c r="L20">
        <f>IF(K20="","",F20)</f>
        <v>13.57</v>
      </c>
      <c r="N20">
        <f>D20</f>
        <v>19</v>
      </c>
      <c r="O20" s="2">
        <f t="shared" si="2"/>
        <v>11815</v>
      </c>
      <c r="P20" s="2">
        <f t="shared" si="3"/>
        <v>13.57</v>
      </c>
    </row>
    <row r="21" spans="1:16" x14ac:dyDescent="0.25">
      <c r="A21" t="s">
        <v>45</v>
      </c>
      <c r="B21">
        <v>22</v>
      </c>
      <c r="C21" t="s">
        <v>46</v>
      </c>
      <c r="D21">
        <v>35</v>
      </c>
      <c r="E21">
        <v>100</v>
      </c>
      <c r="F21">
        <v>0</v>
      </c>
      <c r="G21" t="str">
        <f t="shared" si="0"/>
        <v>BLZ</v>
      </c>
      <c r="H21" t="e">
        <f>VLOOKUP(A21,lohrmann_withdrawalm3py_capacmw!$A$1:$D$146,4,FALSE)</f>
        <v>#N/A</v>
      </c>
      <c r="I21" s="4" t="e">
        <f t="shared" si="1"/>
        <v>#N/A</v>
      </c>
      <c r="K21">
        <f>IF(AND(ISNA(H21),F21=0),0,IF(AND(F21&gt;0,ISNA(H21)=FALSE),H21,""))</f>
        <v>0</v>
      </c>
      <c r="L21">
        <f>IF(K21="","",F21)</f>
        <v>0</v>
      </c>
      <c r="N21">
        <f>D21</f>
        <v>35</v>
      </c>
      <c r="O21" s="2">
        <f t="shared" si="2"/>
        <v>0</v>
      </c>
      <c r="P21" s="2">
        <f t="shared" si="3"/>
        <v>0</v>
      </c>
    </row>
    <row r="22" spans="1:16" x14ac:dyDescent="0.25">
      <c r="A22" t="s">
        <v>47</v>
      </c>
      <c r="B22">
        <v>26</v>
      </c>
      <c r="C22" t="s">
        <v>48</v>
      </c>
      <c r="D22">
        <v>28</v>
      </c>
      <c r="E22">
        <v>100</v>
      </c>
      <c r="F22">
        <v>0</v>
      </c>
      <c r="G22" t="str">
        <f t="shared" si="0"/>
        <v>BEN</v>
      </c>
      <c r="H22" t="e">
        <f>VLOOKUP(A22,lohrmann_withdrawalm3py_capacmw!$A$1:$D$146,4,FALSE)</f>
        <v>#N/A</v>
      </c>
      <c r="I22" s="4" t="e">
        <f t="shared" si="1"/>
        <v>#N/A</v>
      </c>
      <c r="K22">
        <f>IF(AND(ISNA(H22),F22=0),0,IF(AND(F22&gt;0,ISNA(H22)=FALSE),H22,""))</f>
        <v>0</v>
      </c>
      <c r="L22">
        <f>IF(K22="","",F22)</f>
        <v>0</v>
      </c>
      <c r="N22">
        <f>D22</f>
        <v>28</v>
      </c>
      <c r="O22" s="2">
        <f t="shared" si="2"/>
        <v>0</v>
      </c>
      <c r="P22" s="2">
        <f t="shared" si="3"/>
        <v>0</v>
      </c>
    </row>
    <row r="23" spans="1:16" x14ac:dyDescent="0.25">
      <c r="A23" t="s">
        <v>49</v>
      </c>
      <c r="B23">
        <v>18</v>
      </c>
      <c r="C23" t="s">
        <v>50</v>
      </c>
      <c r="D23">
        <v>23</v>
      </c>
      <c r="E23">
        <v>100</v>
      </c>
      <c r="F23">
        <v>0</v>
      </c>
      <c r="G23" t="str">
        <f t="shared" si="0"/>
        <v>BMU</v>
      </c>
      <c r="H23" t="e">
        <f>VLOOKUP(A23,lohrmann_withdrawalm3py_capacmw!$A$1:$D$146,4,FALSE)</f>
        <v>#N/A</v>
      </c>
      <c r="I23" s="4" t="e">
        <f t="shared" si="1"/>
        <v>#N/A</v>
      </c>
      <c r="K23">
        <f>IF(AND(ISNA(H23),F23=0),0,IF(AND(F23&gt;0,ISNA(H23)=FALSE),H23,""))</f>
        <v>0</v>
      </c>
      <c r="L23">
        <f>IF(K23="","",F23)</f>
        <v>0</v>
      </c>
      <c r="N23">
        <f>D23</f>
        <v>23</v>
      </c>
      <c r="O23" s="2">
        <f t="shared" si="2"/>
        <v>0</v>
      </c>
      <c r="P23" s="2">
        <f t="shared" si="3"/>
        <v>0</v>
      </c>
    </row>
    <row r="24" spans="1:16" x14ac:dyDescent="0.25">
      <c r="A24" t="s">
        <v>51</v>
      </c>
      <c r="B24">
        <v>30</v>
      </c>
      <c r="C24" t="s">
        <v>52</v>
      </c>
      <c r="D24">
        <v>37</v>
      </c>
      <c r="E24">
        <v>100</v>
      </c>
      <c r="F24">
        <v>0</v>
      </c>
      <c r="G24" t="str">
        <f t="shared" si="0"/>
        <v>BTN</v>
      </c>
      <c r="H24" t="e">
        <f>VLOOKUP(A24,lohrmann_withdrawalm3py_capacmw!$A$1:$D$146,4,FALSE)</f>
        <v>#N/A</v>
      </c>
      <c r="I24" s="4" t="e">
        <f t="shared" si="1"/>
        <v>#N/A</v>
      </c>
      <c r="K24">
        <f>IF(AND(ISNA(H24),F24=0),0,IF(AND(F24&gt;0,ISNA(H24)=FALSE),H24,""))</f>
        <v>0</v>
      </c>
      <c r="L24">
        <f>IF(K24="","",F24)</f>
        <v>0</v>
      </c>
      <c r="N24">
        <f>D24</f>
        <v>37</v>
      </c>
      <c r="O24" s="2">
        <f t="shared" si="2"/>
        <v>0</v>
      </c>
      <c r="P24" s="2">
        <f t="shared" si="3"/>
        <v>0</v>
      </c>
    </row>
    <row r="25" spans="1:16" x14ac:dyDescent="0.25">
      <c r="A25" t="s">
        <v>53</v>
      </c>
      <c r="B25">
        <v>24</v>
      </c>
      <c r="C25" t="s">
        <v>54</v>
      </c>
      <c r="D25">
        <v>30</v>
      </c>
      <c r="E25">
        <v>99.25</v>
      </c>
      <c r="F25">
        <v>0.75</v>
      </c>
      <c r="G25" t="str">
        <f t="shared" si="0"/>
        <v>BOL</v>
      </c>
      <c r="H25">
        <f>VLOOKUP(A25,lohrmann_withdrawalm3py_capacmw!$A$1:$D$146,4,FALSE)</f>
        <v>1129.18</v>
      </c>
      <c r="I25" s="4" t="b">
        <f t="shared" si="1"/>
        <v>1</v>
      </c>
      <c r="K25">
        <f>IF(AND(ISNA(H25),F25=0),0,IF(AND(F25&gt;0,ISNA(H25)=FALSE),H25,""))</f>
        <v>1129.18</v>
      </c>
      <c r="L25">
        <f>IF(K25="","",F25)</f>
        <v>0.75</v>
      </c>
      <c r="N25">
        <f>D25</f>
        <v>30</v>
      </c>
      <c r="O25" s="2">
        <f t="shared" si="2"/>
        <v>1129.18</v>
      </c>
      <c r="P25" s="2">
        <f t="shared" si="3"/>
        <v>0.75</v>
      </c>
    </row>
    <row r="26" spans="1:16" x14ac:dyDescent="0.25">
      <c r="A26" t="s">
        <v>55</v>
      </c>
      <c r="B26">
        <v>23</v>
      </c>
      <c r="C26" t="s">
        <v>56</v>
      </c>
      <c r="D26">
        <v>18</v>
      </c>
      <c r="E26">
        <v>97.26</v>
      </c>
      <c r="F26">
        <v>2.74</v>
      </c>
      <c r="G26" t="str">
        <f t="shared" si="0"/>
        <v>BIH</v>
      </c>
      <c r="H26">
        <f>VLOOKUP(A26,lohrmann_withdrawalm3py_capacmw!$A$1:$D$146,4,FALSE)</f>
        <v>1765</v>
      </c>
      <c r="I26" s="4" t="b">
        <f t="shared" si="1"/>
        <v>1</v>
      </c>
      <c r="K26">
        <f>IF(AND(ISNA(H26),F26=0),0,IF(AND(F26&gt;0,ISNA(H26)=FALSE),H26,""))</f>
        <v>1765</v>
      </c>
      <c r="L26">
        <f>IF(K26="","",F26)</f>
        <v>2.74</v>
      </c>
      <c r="N26">
        <f>D26</f>
        <v>18</v>
      </c>
      <c r="O26" s="2">
        <f t="shared" si="2"/>
        <v>1765</v>
      </c>
      <c r="P26" s="2">
        <f t="shared" si="3"/>
        <v>2.74</v>
      </c>
    </row>
    <row r="27" spans="1:16" x14ac:dyDescent="0.25">
      <c r="A27" t="s">
        <v>57</v>
      </c>
      <c r="B27">
        <v>17</v>
      </c>
      <c r="C27" t="s">
        <v>58</v>
      </c>
      <c r="D27">
        <v>33</v>
      </c>
      <c r="E27">
        <v>93.8</v>
      </c>
      <c r="F27">
        <v>6.2</v>
      </c>
      <c r="G27" t="str">
        <f t="shared" si="0"/>
        <v>BWA</v>
      </c>
      <c r="H27">
        <f>VLOOKUP(A27,lohrmann_withdrawalm3py_capacmw!$A$1:$D$146,4,FALSE)</f>
        <v>742</v>
      </c>
      <c r="I27" s="4" t="b">
        <f t="shared" si="1"/>
        <v>1</v>
      </c>
      <c r="K27">
        <f>IF(AND(ISNA(H27),F27=0),0,IF(AND(F27&gt;0,ISNA(H27)=FALSE),H27,""))</f>
        <v>742</v>
      </c>
      <c r="L27">
        <f>IF(K27="","",F27)</f>
        <v>6.2</v>
      </c>
      <c r="N27">
        <f>D27</f>
        <v>33</v>
      </c>
      <c r="O27" s="2">
        <f t="shared" si="2"/>
        <v>742</v>
      </c>
      <c r="P27" s="2">
        <f t="shared" si="3"/>
        <v>6.2</v>
      </c>
    </row>
    <row r="28" spans="1:16" x14ac:dyDescent="0.25">
      <c r="A28" t="s">
        <v>59</v>
      </c>
      <c r="B28">
        <v>29</v>
      </c>
      <c r="C28" t="s">
        <v>60</v>
      </c>
      <c r="D28">
        <v>31</v>
      </c>
      <c r="E28">
        <v>61.45</v>
      </c>
      <c r="F28">
        <v>38.549999999999997</v>
      </c>
      <c r="G28" t="str">
        <f t="shared" si="0"/>
        <v>BRA</v>
      </c>
      <c r="H28">
        <f>VLOOKUP(A28,lohrmann_withdrawalm3py_capacmw!$A$1:$D$146,4,FALSE)</f>
        <v>23503.55</v>
      </c>
      <c r="I28" s="4" t="b">
        <f t="shared" si="1"/>
        <v>1</v>
      </c>
      <c r="K28">
        <f>IF(AND(ISNA(H28),F28=0),0,IF(AND(F28&gt;0,ISNA(H28)=FALSE),H28,""))</f>
        <v>23503.55</v>
      </c>
      <c r="L28">
        <f>IF(K28="","",F28)</f>
        <v>38.549999999999997</v>
      </c>
      <c r="N28">
        <f>D28</f>
        <v>31</v>
      </c>
      <c r="O28" s="2">
        <f t="shared" si="2"/>
        <v>23503.55</v>
      </c>
      <c r="P28" s="2">
        <f t="shared" si="3"/>
        <v>38.549999999999997</v>
      </c>
    </row>
    <row r="29" spans="1:16" x14ac:dyDescent="0.25">
      <c r="A29" t="s">
        <v>61</v>
      </c>
      <c r="B29">
        <v>238</v>
      </c>
      <c r="C29" t="s">
        <v>62</v>
      </c>
      <c r="D29">
        <v>224</v>
      </c>
      <c r="E29">
        <v>100</v>
      </c>
      <c r="F29">
        <v>0</v>
      </c>
      <c r="G29" t="str">
        <f t="shared" si="0"/>
        <v>VGB</v>
      </c>
      <c r="H29" t="e">
        <f>VLOOKUP(A29,lohrmann_withdrawalm3py_capacmw!$A$1:$D$146,4,FALSE)</f>
        <v>#N/A</v>
      </c>
      <c r="I29" s="4" t="e">
        <f t="shared" si="1"/>
        <v>#N/A</v>
      </c>
      <c r="K29">
        <f>IF(AND(ISNA(H29),F29=0),0,IF(AND(F29&gt;0,ISNA(H29)=FALSE),H29,""))</f>
        <v>0</v>
      </c>
      <c r="L29">
        <f>IF(K29="","",F29)</f>
        <v>0</v>
      </c>
      <c r="N29">
        <f>D29</f>
        <v>224</v>
      </c>
      <c r="O29" s="2">
        <f t="shared" si="2"/>
        <v>0</v>
      </c>
      <c r="P29" s="2">
        <f t="shared" si="3"/>
        <v>0</v>
      </c>
    </row>
    <row r="30" spans="1:16" x14ac:dyDescent="0.25">
      <c r="A30" t="s">
        <v>63</v>
      </c>
      <c r="B30">
        <v>33</v>
      </c>
      <c r="C30" t="s">
        <v>64</v>
      </c>
      <c r="D30">
        <v>24</v>
      </c>
      <c r="E30">
        <v>88.1</v>
      </c>
      <c r="F30">
        <v>11.9</v>
      </c>
      <c r="G30" t="str">
        <f t="shared" si="0"/>
        <v>BRN</v>
      </c>
      <c r="H30">
        <f>VLOOKUP(A30,lohrmann_withdrawalm3py_capacmw!$A$1:$D$146,4,FALSE)</f>
        <v>876</v>
      </c>
      <c r="I30" s="4" t="b">
        <f t="shared" si="1"/>
        <v>1</v>
      </c>
      <c r="K30">
        <f>IF(AND(ISNA(H30),F30=0),0,IF(AND(F30&gt;0,ISNA(H30)=FALSE),H30,""))</f>
        <v>876</v>
      </c>
      <c r="L30">
        <f>IF(K30="","",F30)</f>
        <v>11.9</v>
      </c>
      <c r="N30">
        <f>D30</f>
        <v>24</v>
      </c>
      <c r="O30" s="2">
        <f t="shared" si="2"/>
        <v>876</v>
      </c>
      <c r="P30" s="2">
        <f t="shared" si="3"/>
        <v>11.9</v>
      </c>
    </row>
    <row r="31" spans="1:16" x14ac:dyDescent="0.25">
      <c r="A31" t="s">
        <v>65</v>
      </c>
      <c r="B31">
        <v>31</v>
      </c>
      <c r="C31" t="s">
        <v>66</v>
      </c>
      <c r="D31">
        <v>25</v>
      </c>
      <c r="E31">
        <v>10.39</v>
      </c>
      <c r="F31">
        <v>89.61</v>
      </c>
      <c r="G31" t="str">
        <f t="shared" si="0"/>
        <v>BGR</v>
      </c>
      <c r="H31">
        <f>VLOOKUP(A31,lohrmann_withdrawalm3py_capacmw!$A$1:$D$146,4,FALSE)</f>
        <v>6557.2</v>
      </c>
      <c r="I31" s="4" t="b">
        <f t="shared" si="1"/>
        <v>1</v>
      </c>
      <c r="K31">
        <f>IF(AND(ISNA(H31),F31=0),0,IF(AND(F31&gt;0,ISNA(H31)=FALSE),H31,""))</f>
        <v>6557.2</v>
      </c>
      <c r="L31">
        <f>IF(K31="","",F31)</f>
        <v>89.61</v>
      </c>
      <c r="N31">
        <f>D31</f>
        <v>25</v>
      </c>
      <c r="O31" s="2">
        <f t="shared" si="2"/>
        <v>6557.2</v>
      </c>
      <c r="P31" s="2">
        <f t="shared" si="3"/>
        <v>89.61</v>
      </c>
    </row>
    <row r="32" spans="1:16" x14ac:dyDescent="0.25">
      <c r="A32" t="s">
        <v>67</v>
      </c>
      <c r="B32">
        <v>233</v>
      </c>
      <c r="C32" t="s">
        <v>68</v>
      </c>
      <c r="D32">
        <v>22</v>
      </c>
      <c r="E32">
        <v>100</v>
      </c>
      <c r="F32">
        <v>0</v>
      </c>
      <c r="G32" t="str">
        <f t="shared" si="0"/>
        <v>BFA</v>
      </c>
      <c r="H32" t="e">
        <f>VLOOKUP(A32,lohrmann_withdrawalm3py_capacmw!$A$1:$D$146,4,FALSE)</f>
        <v>#N/A</v>
      </c>
      <c r="I32" s="4" t="e">
        <f t="shared" si="1"/>
        <v>#N/A</v>
      </c>
      <c r="K32">
        <f>IF(AND(ISNA(H32),F32=0),0,IF(AND(F32&gt;0,ISNA(H32)=FALSE),H32,""))</f>
        <v>0</v>
      </c>
      <c r="L32">
        <f>IF(K32="","",F32)</f>
        <v>0</v>
      </c>
      <c r="N32">
        <f>D32</f>
        <v>22</v>
      </c>
      <c r="O32" s="2">
        <f t="shared" si="2"/>
        <v>0</v>
      </c>
      <c r="P32" s="2">
        <f t="shared" si="3"/>
        <v>0</v>
      </c>
    </row>
    <row r="33" spans="1:16" x14ac:dyDescent="0.25">
      <c r="A33" t="s">
        <v>69</v>
      </c>
      <c r="B33">
        <v>34</v>
      </c>
      <c r="C33" t="s">
        <v>70</v>
      </c>
      <c r="D33">
        <v>27</v>
      </c>
      <c r="E33">
        <v>100</v>
      </c>
      <c r="F33">
        <v>0</v>
      </c>
      <c r="G33" t="str">
        <f t="shared" si="0"/>
        <v>BDI</v>
      </c>
      <c r="H33" t="e">
        <f>VLOOKUP(A33,lohrmann_withdrawalm3py_capacmw!$A$1:$D$146,4,FALSE)</f>
        <v>#N/A</v>
      </c>
      <c r="I33" s="4" t="e">
        <f t="shared" si="1"/>
        <v>#N/A</v>
      </c>
      <c r="K33">
        <f>IF(AND(ISNA(H33),F33=0),0,IF(AND(F33&gt;0,ISNA(H33)=FALSE),H33,""))</f>
        <v>0</v>
      </c>
      <c r="L33">
        <f>IF(K33="","",F33)</f>
        <v>0</v>
      </c>
      <c r="N33">
        <f>D33</f>
        <v>27</v>
      </c>
      <c r="O33" s="2">
        <f t="shared" si="2"/>
        <v>0</v>
      </c>
      <c r="P33" s="2">
        <f t="shared" si="3"/>
        <v>0</v>
      </c>
    </row>
    <row r="34" spans="1:16" x14ac:dyDescent="0.25">
      <c r="A34" t="s">
        <v>71</v>
      </c>
      <c r="B34">
        <v>52</v>
      </c>
      <c r="C34" t="s">
        <v>72</v>
      </c>
      <c r="D34">
        <v>64</v>
      </c>
      <c r="E34">
        <v>100</v>
      </c>
      <c r="F34">
        <v>0</v>
      </c>
      <c r="G34" t="str">
        <f t="shared" si="0"/>
        <v>CPV</v>
      </c>
      <c r="H34" t="e">
        <f>VLOOKUP(A34,lohrmann_withdrawalm3py_capacmw!$A$1:$D$146,4,FALSE)</f>
        <v>#N/A</v>
      </c>
      <c r="I34" s="4" t="e">
        <f t="shared" si="1"/>
        <v>#N/A</v>
      </c>
      <c r="K34">
        <f>IF(AND(ISNA(H34),F34=0),0,IF(AND(F34&gt;0,ISNA(H34)=FALSE),H34,""))</f>
        <v>0</v>
      </c>
      <c r="L34">
        <f>IF(K34="","",F34)</f>
        <v>0</v>
      </c>
      <c r="N34">
        <f>D34</f>
        <v>64</v>
      </c>
      <c r="O34" s="2">
        <f t="shared" si="2"/>
        <v>0</v>
      </c>
      <c r="P34" s="2">
        <f t="shared" si="3"/>
        <v>0</v>
      </c>
    </row>
    <row r="35" spans="1:16" x14ac:dyDescent="0.25">
      <c r="A35" t="s">
        <v>73</v>
      </c>
      <c r="B35">
        <v>36</v>
      </c>
      <c r="C35" t="s">
        <v>74</v>
      </c>
      <c r="D35">
        <v>126</v>
      </c>
      <c r="E35">
        <v>34.700000000000003</v>
      </c>
      <c r="F35">
        <v>65.3</v>
      </c>
      <c r="G35" t="str">
        <f t="shared" si="0"/>
        <v>KHM</v>
      </c>
      <c r="H35">
        <f>VLOOKUP(A35,lohrmann_withdrawalm3py_capacmw!$A$1:$D$146,4,FALSE)</f>
        <v>100</v>
      </c>
      <c r="I35" s="4" t="b">
        <f t="shared" si="1"/>
        <v>1</v>
      </c>
      <c r="K35">
        <f>IF(AND(ISNA(H35),F35=0),0,IF(AND(F35&gt;0,ISNA(H35)=FALSE),H35,""))</f>
        <v>100</v>
      </c>
      <c r="L35">
        <f>IF(K35="","",F35)</f>
        <v>65.3</v>
      </c>
      <c r="N35">
        <f>D35</f>
        <v>126</v>
      </c>
      <c r="O35" s="2">
        <f t="shared" si="2"/>
        <v>100</v>
      </c>
      <c r="P35" s="2">
        <f t="shared" si="3"/>
        <v>65.3</v>
      </c>
    </row>
    <row r="36" spans="1:16" x14ac:dyDescent="0.25">
      <c r="A36" t="s">
        <v>75</v>
      </c>
      <c r="B36">
        <v>45</v>
      </c>
      <c r="C36" t="s">
        <v>76</v>
      </c>
      <c r="D36">
        <v>50</v>
      </c>
      <c r="E36">
        <v>100</v>
      </c>
      <c r="F36">
        <v>0</v>
      </c>
      <c r="G36" t="str">
        <f t="shared" si="0"/>
        <v>CMR</v>
      </c>
      <c r="H36">
        <f>VLOOKUP(A36,lohrmann_withdrawalm3py_capacmw!$A$1:$D$146,4,FALSE)</f>
        <v>449.5</v>
      </c>
      <c r="I36" s="4" t="b">
        <f t="shared" si="1"/>
        <v>0</v>
      </c>
      <c r="K36" t="str">
        <f>IF(AND(ISNA(H36),F36=0),0,IF(AND(F36&gt;0,ISNA(H36)=FALSE),H36,""))</f>
        <v/>
      </c>
      <c r="L36" t="str">
        <f>IF(K36="","",F36)</f>
        <v/>
      </c>
      <c r="N36">
        <f>D36</f>
        <v>50</v>
      </c>
      <c r="O36" s="2" t="str">
        <f t="shared" si="2"/>
        <v/>
      </c>
      <c r="P36" s="2" t="str">
        <f t="shared" si="3"/>
        <v/>
      </c>
    </row>
    <row r="37" spans="1:16" x14ac:dyDescent="0.25">
      <c r="A37" t="s">
        <v>77</v>
      </c>
      <c r="B37">
        <v>35</v>
      </c>
      <c r="C37" t="s">
        <v>78</v>
      </c>
      <c r="D37">
        <v>36</v>
      </c>
      <c r="E37">
        <v>11.64</v>
      </c>
      <c r="F37">
        <v>88.36</v>
      </c>
      <c r="G37" t="str">
        <f t="shared" si="0"/>
        <v>CAN</v>
      </c>
      <c r="H37">
        <f>VLOOKUP(A37,lohrmann_withdrawalm3py_capacmw!$A$1:$D$146,4,FALSE)</f>
        <v>43748.26</v>
      </c>
      <c r="I37" s="4" t="b">
        <f t="shared" si="1"/>
        <v>1</v>
      </c>
      <c r="K37">
        <f>IF(AND(ISNA(H37),F37=0),0,IF(AND(F37&gt;0,ISNA(H37)=FALSE),H37,""))</f>
        <v>43748.26</v>
      </c>
      <c r="L37">
        <f>IF(K37="","",F37)</f>
        <v>88.36</v>
      </c>
      <c r="N37">
        <f>D37</f>
        <v>36</v>
      </c>
      <c r="O37" s="2">
        <f t="shared" si="2"/>
        <v>43748.26</v>
      </c>
      <c r="P37" s="2">
        <f t="shared" si="3"/>
        <v>88.36</v>
      </c>
    </row>
    <row r="38" spans="1:16" x14ac:dyDescent="0.25">
      <c r="A38" t="s">
        <v>79</v>
      </c>
      <c r="B38">
        <v>43</v>
      </c>
      <c r="C38" t="s">
        <v>80</v>
      </c>
      <c r="D38">
        <v>125</v>
      </c>
      <c r="E38">
        <v>1.3</v>
      </c>
      <c r="F38">
        <v>98.7</v>
      </c>
      <c r="G38" t="str">
        <f t="shared" si="0"/>
        <v>CYM</v>
      </c>
      <c r="H38">
        <f>VLOOKUP(A38,lohrmann_withdrawalm3py_capacmw!$A$1:$D$146,4,FALSE)</f>
        <v>52.75</v>
      </c>
      <c r="I38" s="4" t="b">
        <f t="shared" si="1"/>
        <v>1</v>
      </c>
      <c r="K38">
        <f>IF(AND(ISNA(H38),F38=0),0,IF(AND(F38&gt;0,ISNA(H38)=FALSE),H38,""))</f>
        <v>52.75</v>
      </c>
      <c r="L38">
        <f>IF(K38="","",F38)</f>
        <v>98.7</v>
      </c>
      <c r="N38">
        <f>D38</f>
        <v>125</v>
      </c>
      <c r="O38" s="2">
        <f t="shared" si="2"/>
        <v>52.75</v>
      </c>
      <c r="P38" s="2">
        <f t="shared" si="3"/>
        <v>98.7</v>
      </c>
    </row>
    <row r="39" spans="1:16" x14ac:dyDescent="0.25">
      <c r="A39" t="s">
        <v>81</v>
      </c>
      <c r="B39">
        <v>50</v>
      </c>
      <c r="C39" t="s">
        <v>82</v>
      </c>
      <c r="D39">
        <v>40</v>
      </c>
      <c r="E39">
        <v>4.18</v>
      </c>
      <c r="F39">
        <v>95.82</v>
      </c>
      <c r="G39" t="str">
        <f t="shared" si="0"/>
        <v>CAF</v>
      </c>
      <c r="H39" t="e">
        <f>VLOOKUP(A39,lohrmann_withdrawalm3py_capacmw!$A$1:$D$146,4,FALSE)</f>
        <v>#N/A</v>
      </c>
      <c r="I39" s="4" t="e">
        <f t="shared" si="1"/>
        <v>#N/A</v>
      </c>
      <c r="K39" t="str">
        <f>IF(AND(ISNA(H39),F39=0),0,IF(AND(F39&gt;0,ISNA(H39)=FALSE),H39,""))</f>
        <v/>
      </c>
      <c r="L39" t="str">
        <f>IF(K39="","",F39)</f>
        <v/>
      </c>
      <c r="N39">
        <f>D39</f>
        <v>40</v>
      </c>
      <c r="O39" s="2" t="str">
        <f t="shared" si="2"/>
        <v/>
      </c>
      <c r="P39" s="2" t="str">
        <f t="shared" si="3"/>
        <v/>
      </c>
    </row>
    <row r="40" spans="1:16" x14ac:dyDescent="0.25">
      <c r="A40" t="s">
        <v>83</v>
      </c>
      <c r="B40">
        <v>37</v>
      </c>
      <c r="C40" t="s">
        <v>84</v>
      </c>
      <c r="D40">
        <v>207</v>
      </c>
      <c r="E40">
        <v>100</v>
      </c>
      <c r="F40">
        <v>0</v>
      </c>
      <c r="G40" t="str">
        <f t="shared" si="0"/>
        <v>TCD</v>
      </c>
      <c r="H40" t="e">
        <f>VLOOKUP(A40,lohrmann_withdrawalm3py_capacmw!$A$1:$D$146,4,FALSE)</f>
        <v>#N/A</v>
      </c>
      <c r="I40" s="4" t="e">
        <f t="shared" si="1"/>
        <v>#N/A</v>
      </c>
      <c r="K40">
        <f>IF(AND(ISNA(H40),F40=0),0,IF(AND(F40&gt;0,ISNA(H40)=FALSE),H40,""))</f>
        <v>0</v>
      </c>
      <c r="L40">
        <f>IF(K40="","",F40)</f>
        <v>0</v>
      </c>
      <c r="N40">
        <f>D40</f>
        <v>207</v>
      </c>
      <c r="O40" s="2">
        <f t="shared" si="2"/>
        <v>0</v>
      </c>
      <c r="P40" s="2">
        <f t="shared" si="3"/>
        <v>0</v>
      </c>
    </row>
    <row r="41" spans="1:16" x14ac:dyDescent="0.25">
      <c r="A41" t="s">
        <v>85</v>
      </c>
      <c r="B41">
        <v>85</v>
      </c>
      <c r="C41" t="s">
        <v>86</v>
      </c>
      <c r="D41">
        <v>115</v>
      </c>
      <c r="E41">
        <v>98.74</v>
      </c>
      <c r="F41">
        <v>1.26</v>
      </c>
      <c r="G41" t="str">
        <f t="shared" si="0"/>
        <v>JEY</v>
      </c>
      <c r="H41" t="e">
        <f>VLOOKUP(A41,lohrmann_withdrawalm3py_capacmw!$A$1:$D$146,4,FALSE)</f>
        <v>#N/A</v>
      </c>
      <c r="I41" s="4" t="e">
        <f t="shared" si="1"/>
        <v>#N/A</v>
      </c>
      <c r="K41" t="str">
        <f>IF(AND(ISNA(H41),F41=0),0,IF(AND(F41&gt;0,ISNA(H41)=FALSE),H41,""))</f>
        <v/>
      </c>
      <c r="L41" t="str">
        <f>IF(K41="","",F41)</f>
        <v/>
      </c>
      <c r="N41">
        <f>D41</f>
        <v>115</v>
      </c>
      <c r="O41" s="2" t="str">
        <f t="shared" si="2"/>
        <v/>
      </c>
      <c r="P41" s="2" t="str">
        <f t="shared" si="3"/>
        <v/>
      </c>
    </row>
    <row r="42" spans="1:16" x14ac:dyDescent="0.25">
      <c r="A42" t="s">
        <v>87</v>
      </c>
      <c r="B42">
        <v>42</v>
      </c>
      <c r="C42" t="s">
        <v>88</v>
      </c>
      <c r="D42">
        <v>45</v>
      </c>
      <c r="E42">
        <v>7.52</v>
      </c>
      <c r="F42">
        <v>92.48</v>
      </c>
      <c r="G42" t="str">
        <f t="shared" si="0"/>
        <v>CHL</v>
      </c>
      <c r="H42">
        <f>VLOOKUP(A42,lohrmann_withdrawalm3py_capacmw!$A$1:$D$146,4,FALSE)</f>
        <v>10849.2</v>
      </c>
      <c r="I42" s="4" t="b">
        <f t="shared" si="1"/>
        <v>1</v>
      </c>
      <c r="K42">
        <f>IF(AND(ISNA(H42),F42=0),0,IF(AND(F42&gt;0,ISNA(H42)=FALSE),H42,""))</f>
        <v>10849.2</v>
      </c>
      <c r="L42">
        <f>IF(K42="","",F42)</f>
        <v>92.48</v>
      </c>
      <c r="N42">
        <f>D42</f>
        <v>45</v>
      </c>
      <c r="O42" s="2">
        <f t="shared" si="2"/>
        <v>10849.2</v>
      </c>
      <c r="P42" s="2">
        <f t="shared" si="3"/>
        <v>92.48</v>
      </c>
    </row>
    <row r="43" spans="1:16" x14ac:dyDescent="0.25">
      <c r="A43" t="s">
        <v>89</v>
      </c>
      <c r="B43">
        <v>41</v>
      </c>
      <c r="C43" t="s">
        <v>90</v>
      </c>
      <c r="D43">
        <v>51</v>
      </c>
      <c r="E43">
        <v>35.54</v>
      </c>
      <c r="F43">
        <v>64.459999999999994</v>
      </c>
      <c r="G43" t="str">
        <f t="shared" si="0"/>
        <v>CHN</v>
      </c>
      <c r="H43">
        <f>VLOOKUP(A43,lohrmann_withdrawalm3py_capacmw!$A$1:$D$146,4,FALSE)</f>
        <v>673400.1</v>
      </c>
      <c r="I43" s="4" t="b">
        <f t="shared" si="1"/>
        <v>1</v>
      </c>
      <c r="K43">
        <f>IF(AND(ISNA(H43),F43=0),0,IF(AND(F43&gt;0,ISNA(H43)=FALSE),H43,""))</f>
        <v>673400.1</v>
      </c>
      <c r="L43">
        <f>IF(K43="","",F43)</f>
        <v>64.459999999999994</v>
      </c>
      <c r="N43">
        <f>D43</f>
        <v>51</v>
      </c>
      <c r="O43" s="2">
        <f t="shared" si="2"/>
        <v>673400.1</v>
      </c>
      <c r="P43" s="2">
        <f t="shared" si="3"/>
        <v>64.459999999999994</v>
      </c>
    </row>
    <row r="44" spans="1:16" x14ac:dyDescent="0.25">
      <c r="A44" t="s">
        <v>91</v>
      </c>
      <c r="B44">
        <v>47</v>
      </c>
      <c r="C44" t="s">
        <v>92</v>
      </c>
      <c r="D44">
        <v>49</v>
      </c>
      <c r="E44">
        <v>27.96</v>
      </c>
      <c r="F44">
        <v>72.040000000000006</v>
      </c>
      <c r="G44" t="str">
        <f t="shared" si="0"/>
        <v>COL</v>
      </c>
      <c r="H44">
        <f>VLOOKUP(A44,lohrmann_withdrawalm3py_capacmw!$A$1:$D$146,4,FALSE)</f>
        <v>5147.82</v>
      </c>
      <c r="I44" s="4" t="b">
        <f t="shared" si="1"/>
        <v>1</v>
      </c>
      <c r="K44">
        <f>IF(AND(ISNA(H44),F44=0),0,IF(AND(F44&gt;0,ISNA(H44)=FALSE),H44,""))</f>
        <v>5147.82</v>
      </c>
      <c r="L44">
        <f>IF(K44="","",F44)</f>
        <v>72.040000000000006</v>
      </c>
      <c r="N44">
        <f>D44</f>
        <v>49</v>
      </c>
      <c r="O44" s="2">
        <f t="shared" si="2"/>
        <v>5147.82</v>
      </c>
      <c r="P44" s="2">
        <f t="shared" si="3"/>
        <v>72.040000000000006</v>
      </c>
    </row>
    <row r="45" spans="1:16" x14ac:dyDescent="0.25">
      <c r="A45" t="s">
        <v>93</v>
      </c>
      <c r="B45">
        <v>46</v>
      </c>
      <c r="C45" t="s">
        <v>94</v>
      </c>
      <c r="D45">
        <v>128</v>
      </c>
      <c r="E45">
        <v>100</v>
      </c>
      <c r="F45">
        <v>0</v>
      </c>
      <c r="G45" t="str">
        <f t="shared" si="0"/>
        <v>COM</v>
      </c>
      <c r="H45" t="e">
        <f>VLOOKUP(A45,lohrmann_withdrawalm3py_capacmw!$A$1:$D$146,4,FALSE)</f>
        <v>#N/A</v>
      </c>
      <c r="I45" s="4" t="e">
        <f t="shared" si="1"/>
        <v>#N/A</v>
      </c>
      <c r="K45">
        <f>IF(AND(ISNA(H45),F45=0),0,IF(AND(F45&gt;0,ISNA(H45)=FALSE),H45,""))</f>
        <v>0</v>
      </c>
      <c r="L45">
        <f>IF(K45="","",F45)</f>
        <v>0</v>
      </c>
      <c r="N45">
        <f>D45</f>
        <v>128</v>
      </c>
      <c r="O45" s="2">
        <f t="shared" si="2"/>
        <v>0</v>
      </c>
      <c r="P45" s="2">
        <f t="shared" si="3"/>
        <v>0</v>
      </c>
    </row>
    <row r="46" spans="1:16" x14ac:dyDescent="0.25">
      <c r="A46" t="s">
        <v>95</v>
      </c>
      <c r="B46">
        <v>40</v>
      </c>
      <c r="C46" t="s">
        <v>96</v>
      </c>
      <c r="D46">
        <v>46</v>
      </c>
      <c r="E46">
        <v>100</v>
      </c>
      <c r="F46">
        <v>0</v>
      </c>
      <c r="G46" t="str">
        <f t="shared" si="0"/>
        <v>COD</v>
      </c>
      <c r="H46">
        <f>VLOOKUP(A46,lohrmann_withdrawalm3py_capacmw!$A$1:$D$146,4,FALSE)</f>
        <v>292.2</v>
      </c>
      <c r="I46" s="4" t="b">
        <f t="shared" si="1"/>
        <v>0</v>
      </c>
      <c r="K46" t="str">
        <f>IF(AND(ISNA(H46),F46=0),0,IF(AND(F46&gt;0,ISNA(H46)=FALSE),H46,""))</f>
        <v/>
      </c>
      <c r="L46" t="str">
        <f>IF(K46="","",F46)</f>
        <v/>
      </c>
      <c r="N46">
        <f>D46</f>
        <v>46</v>
      </c>
      <c r="O46" s="2" t="str">
        <f t="shared" si="2"/>
        <v/>
      </c>
      <c r="P46" s="2" t="str">
        <f t="shared" si="3"/>
        <v/>
      </c>
    </row>
    <row r="47" spans="1:16" x14ac:dyDescent="0.25">
      <c r="A47" t="s">
        <v>97</v>
      </c>
      <c r="B47">
        <v>39</v>
      </c>
      <c r="C47" t="s">
        <v>98</v>
      </c>
      <c r="D47">
        <v>41</v>
      </c>
      <c r="E47">
        <v>96.32</v>
      </c>
      <c r="F47">
        <v>3.68</v>
      </c>
      <c r="G47" t="str">
        <f t="shared" si="0"/>
        <v>COG</v>
      </c>
      <c r="H47" t="e">
        <f>VLOOKUP(A47,lohrmann_withdrawalm3py_capacmw!$A$1:$D$146,4,FALSE)</f>
        <v>#N/A</v>
      </c>
      <c r="I47" s="4" t="e">
        <f t="shared" si="1"/>
        <v>#N/A</v>
      </c>
      <c r="K47" t="str">
        <f>IF(AND(ISNA(H47),F47=0),0,IF(AND(F47&gt;0,ISNA(H47)=FALSE),H47,""))</f>
        <v/>
      </c>
      <c r="L47" t="str">
        <f>IF(K47="","",F47)</f>
        <v/>
      </c>
      <c r="N47">
        <f>D47</f>
        <v>41</v>
      </c>
      <c r="O47" s="2" t="str">
        <f t="shared" si="2"/>
        <v/>
      </c>
      <c r="P47" s="2" t="str">
        <f t="shared" si="3"/>
        <v/>
      </c>
    </row>
    <row r="48" spans="1:16" x14ac:dyDescent="0.25">
      <c r="A48" t="s">
        <v>99</v>
      </c>
      <c r="B48">
        <v>49</v>
      </c>
      <c r="C48" t="s">
        <v>100</v>
      </c>
      <c r="D48">
        <v>48</v>
      </c>
      <c r="E48">
        <v>61.28</v>
      </c>
      <c r="F48">
        <v>38.72</v>
      </c>
      <c r="G48" t="str">
        <f t="shared" si="0"/>
        <v>CRI</v>
      </c>
      <c r="H48">
        <f>VLOOKUP(A48,lohrmann_withdrawalm3py_capacmw!$A$1:$D$146,4,FALSE)</f>
        <v>341</v>
      </c>
      <c r="I48" s="4" t="b">
        <f t="shared" si="1"/>
        <v>1</v>
      </c>
      <c r="K48">
        <f>IF(AND(ISNA(H48),F48=0),0,IF(AND(F48&gt;0,ISNA(H48)=FALSE),H48,""))</f>
        <v>341</v>
      </c>
      <c r="L48">
        <f>IF(K48="","",F48)</f>
        <v>38.72</v>
      </c>
      <c r="N48">
        <f>D48</f>
        <v>48</v>
      </c>
      <c r="O48" s="2">
        <f t="shared" si="2"/>
        <v>341</v>
      </c>
      <c r="P48" s="2">
        <f t="shared" si="3"/>
        <v>38.72</v>
      </c>
    </row>
    <row r="49" spans="1:16" x14ac:dyDescent="0.25">
      <c r="A49" t="s">
        <v>101</v>
      </c>
      <c r="B49">
        <v>110</v>
      </c>
      <c r="C49" t="s">
        <v>102</v>
      </c>
      <c r="D49">
        <v>43</v>
      </c>
      <c r="E49">
        <v>99.49</v>
      </c>
      <c r="F49">
        <v>0.51</v>
      </c>
      <c r="G49" t="str">
        <f t="shared" si="0"/>
        <v>CIV</v>
      </c>
      <c r="H49">
        <f>VLOOKUP(A49,lohrmann_withdrawalm3py_capacmw!$A$1:$D$146,4,FALSE)</f>
        <v>821</v>
      </c>
      <c r="I49" s="4" t="b">
        <f t="shared" si="1"/>
        <v>1</v>
      </c>
      <c r="K49">
        <f>IF(AND(ISNA(H49),F49=0),0,IF(AND(F49&gt;0,ISNA(H49)=FALSE),H49,""))</f>
        <v>821</v>
      </c>
      <c r="L49">
        <f>IF(K49="","",F49)</f>
        <v>0.51</v>
      </c>
      <c r="N49">
        <f>D49</f>
        <v>43</v>
      </c>
      <c r="O49" s="2">
        <f t="shared" si="2"/>
        <v>821</v>
      </c>
      <c r="P49" s="2">
        <f t="shared" si="3"/>
        <v>0.51</v>
      </c>
    </row>
    <row r="50" spans="1:16" x14ac:dyDescent="0.25">
      <c r="A50" t="s">
        <v>103</v>
      </c>
      <c r="B50">
        <v>100</v>
      </c>
      <c r="C50" t="s">
        <v>104</v>
      </c>
      <c r="D50">
        <v>87</v>
      </c>
      <c r="E50">
        <v>52.32</v>
      </c>
      <c r="F50">
        <v>47.68</v>
      </c>
      <c r="G50" t="str">
        <f t="shared" si="0"/>
        <v>HRV</v>
      </c>
      <c r="H50">
        <f>VLOOKUP(A50,lohrmann_withdrawalm3py_capacmw!$A$1:$D$146,4,FALSE)</f>
        <v>1895.8</v>
      </c>
      <c r="I50" s="4" t="b">
        <f t="shared" si="1"/>
        <v>1</v>
      </c>
      <c r="K50">
        <f>IF(AND(ISNA(H50),F50=0),0,IF(AND(F50&gt;0,ISNA(H50)=FALSE),H50,""))</f>
        <v>1895.8</v>
      </c>
      <c r="L50">
        <f>IF(K50="","",F50)</f>
        <v>47.68</v>
      </c>
      <c r="N50">
        <f>D50</f>
        <v>87</v>
      </c>
      <c r="O50" s="2">
        <f t="shared" si="2"/>
        <v>1895.8</v>
      </c>
      <c r="P50" s="2">
        <f t="shared" si="3"/>
        <v>47.68</v>
      </c>
    </row>
    <row r="51" spans="1:16" x14ac:dyDescent="0.25">
      <c r="A51" t="s">
        <v>105</v>
      </c>
      <c r="B51">
        <v>51</v>
      </c>
      <c r="C51" t="s">
        <v>106</v>
      </c>
      <c r="D51">
        <v>61</v>
      </c>
      <c r="E51">
        <v>3.12</v>
      </c>
      <c r="F51">
        <v>96.88</v>
      </c>
      <c r="G51" t="str">
        <f t="shared" si="0"/>
        <v>CUB</v>
      </c>
      <c r="H51">
        <f>VLOOKUP(A51,lohrmann_withdrawalm3py_capacmw!$A$1:$D$146,4,FALSE)</f>
        <v>4346.2</v>
      </c>
      <c r="I51" s="4" t="b">
        <f t="shared" si="1"/>
        <v>1</v>
      </c>
      <c r="K51">
        <f>IF(AND(ISNA(H51),F51=0),0,IF(AND(F51&gt;0,ISNA(H51)=FALSE),H51,""))</f>
        <v>4346.2</v>
      </c>
      <c r="L51">
        <f>IF(K51="","",F51)</f>
        <v>96.88</v>
      </c>
      <c r="N51">
        <f>D51</f>
        <v>61</v>
      </c>
      <c r="O51" s="2">
        <f t="shared" si="2"/>
        <v>4346.2</v>
      </c>
      <c r="P51" s="2">
        <f t="shared" si="3"/>
        <v>96.88</v>
      </c>
    </row>
    <row r="52" spans="1:16" x14ac:dyDescent="0.25">
      <c r="A52" t="s">
        <v>107</v>
      </c>
      <c r="B52">
        <v>170</v>
      </c>
      <c r="C52" t="s">
        <v>108</v>
      </c>
      <c r="D52">
        <v>233</v>
      </c>
      <c r="E52">
        <v>100</v>
      </c>
      <c r="F52">
        <v>0</v>
      </c>
      <c r="G52" t="str">
        <f t="shared" si="0"/>
        <v>CUW</v>
      </c>
      <c r="H52" t="e">
        <f>VLOOKUP(A52,lohrmann_withdrawalm3py_capacmw!$A$1:$D$146,4,FALSE)</f>
        <v>#N/A</v>
      </c>
      <c r="I52" s="4" t="e">
        <f t="shared" si="1"/>
        <v>#N/A</v>
      </c>
      <c r="K52">
        <f>IF(AND(ISNA(H52),F52=0),0,IF(AND(F52&gt;0,ISNA(H52)=FALSE),H52,""))</f>
        <v>0</v>
      </c>
      <c r="L52">
        <f>IF(K52="","",F52)</f>
        <v>0</v>
      </c>
      <c r="N52">
        <f>D52</f>
        <v>233</v>
      </c>
      <c r="O52" s="2">
        <f t="shared" si="2"/>
        <v>0</v>
      </c>
      <c r="P52" s="2">
        <f t="shared" si="3"/>
        <v>0</v>
      </c>
    </row>
    <row r="53" spans="1:16" x14ac:dyDescent="0.25">
      <c r="A53" t="s">
        <v>109</v>
      </c>
      <c r="B53">
        <v>54</v>
      </c>
      <c r="C53" t="s">
        <v>110</v>
      </c>
      <c r="D53">
        <v>67</v>
      </c>
      <c r="E53">
        <v>3.99</v>
      </c>
      <c r="F53">
        <v>96.01</v>
      </c>
      <c r="G53" t="str">
        <f t="shared" si="0"/>
        <v>CYP</v>
      </c>
      <c r="H53">
        <f>VLOOKUP(A53,lohrmann_withdrawalm3py_capacmw!$A$1:$D$146,4,FALSE)</f>
        <v>1255.3</v>
      </c>
      <c r="I53" s="4" t="b">
        <f t="shared" si="1"/>
        <v>1</v>
      </c>
      <c r="K53">
        <f>IF(AND(ISNA(H53),F53=0),0,IF(AND(F53&gt;0,ISNA(H53)=FALSE),H53,""))</f>
        <v>1255.3</v>
      </c>
      <c r="L53">
        <f>IF(K53="","",F53)</f>
        <v>96.01</v>
      </c>
      <c r="N53">
        <f>D53</f>
        <v>67</v>
      </c>
      <c r="O53" s="2">
        <f t="shared" si="2"/>
        <v>1255.3</v>
      </c>
      <c r="P53" s="2">
        <f t="shared" si="3"/>
        <v>96.01</v>
      </c>
    </row>
    <row r="54" spans="1:16" x14ac:dyDescent="0.25">
      <c r="A54" t="s">
        <v>111</v>
      </c>
      <c r="B54">
        <v>68</v>
      </c>
      <c r="C54" t="s">
        <v>112</v>
      </c>
      <c r="D54">
        <v>68</v>
      </c>
      <c r="E54">
        <v>87.61</v>
      </c>
      <c r="F54">
        <v>12.39</v>
      </c>
      <c r="G54" t="str">
        <f t="shared" si="0"/>
        <v>CZE</v>
      </c>
      <c r="H54">
        <f>VLOOKUP(A54,lohrmann_withdrawalm3py_capacmw!$A$1:$D$146,4,FALSE)</f>
        <v>13745.42</v>
      </c>
      <c r="I54" s="4" t="b">
        <f t="shared" si="1"/>
        <v>1</v>
      </c>
      <c r="K54">
        <f>IF(AND(ISNA(H54),F54=0),0,IF(AND(F54&gt;0,ISNA(H54)=FALSE),H54,""))</f>
        <v>13745.42</v>
      </c>
      <c r="L54">
        <f>IF(K54="","",F54)</f>
        <v>12.39</v>
      </c>
      <c r="N54">
        <f>D54</f>
        <v>68</v>
      </c>
      <c r="O54" s="2">
        <f t="shared" si="2"/>
        <v>13745.42</v>
      </c>
      <c r="P54" s="2">
        <f t="shared" si="3"/>
        <v>12.39</v>
      </c>
    </row>
    <row r="55" spans="1:16" x14ac:dyDescent="0.25">
      <c r="A55" t="s">
        <v>113</v>
      </c>
      <c r="B55">
        <v>55</v>
      </c>
      <c r="C55" t="s">
        <v>114</v>
      </c>
      <c r="D55">
        <v>52</v>
      </c>
      <c r="E55">
        <v>9.89</v>
      </c>
      <c r="F55">
        <v>90.11</v>
      </c>
      <c r="G55" t="str">
        <f t="shared" si="0"/>
        <v>DNK</v>
      </c>
      <c r="H55">
        <f>VLOOKUP(A55,lohrmann_withdrawalm3py_capacmw!$A$1:$D$146,4,FALSE)</f>
        <v>5356</v>
      </c>
      <c r="I55" s="4" t="b">
        <f t="shared" si="1"/>
        <v>1</v>
      </c>
      <c r="K55">
        <f>IF(AND(ISNA(H55),F55=0),0,IF(AND(F55&gt;0,ISNA(H55)=FALSE),H55,""))</f>
        <v>5356</v>
      </c>
      <c r="L55">
        <f>IF(K55="","",F55)</f>
        <v>90.11</v>
      </c>
      <c r="N55">
        <f>D55</f>
        <v>52</v>
      </c>
      <c r="O55" s="2">
        <f t="shared" si="2"/>
        <v>5356</v>
      </c>
      <c r="P55" s="2">
        <f t="shared" si="3"/>
        <v>90.11</v>
      </c>
    </row>
    <row r="56" spans="1:16" x14ac:dyDescent="0.25">
      <c r="A56" t="s">
        <v>115</v>
      </c>
      <c r="B56">
        <v>56</v>
      </c>
      <c r="C56" t="s">
        <v>116</v>
      </c>
      <c r="D56">
        <v>59</v>
      </c>
      <c r="E56">
        <v>87.11</v>
      </c>
      <c r="F56">
        <v>12.89</v>
      </c>
      <c r="G56" t="str">
        <f t="shared" si="0"/>
        <v>DJI</v>
      </c>
      <c r="H56">
        <f>VLOOKUP(A56,lohrmann_withdrawalm3py_capacmw!$A$1:$D$146,4,FALSE)</f>
        <v>82</v>
      </c>
      <c r="I56" s="4" t="b">
        <f t="shared" si="1"/>
        <v>1</v>
      </c>
      <c r="K56">
        <f>IF(AND(ISNA(H56),F56=0),0,IF(AND(F56&gt;0,ISNA(H56)=FALSE),H56,""))</f>
        <v>82</v>
      </c>
      <c r="L56">
        <f>IF(K56="","",F56)</f>
        <v>12.89</v>
      </c>
      <c r="N56">
        <f>D56</f>
        <v>59</v>
      </c>
      <c r="O56" s="2">
        <f t="shared" si="2"/>
        <v>82</v>
      </c>
      <c r="P56" s="2">
        <f t="shared" si="3"/>
        <v>12.89</v>
      </c>
    </row>
    <row r="57" spans="1:16" x14ac:dyDescent="0.25">
      <c r="A57" t="s">
        <v>117</v>
      </c>
      <c r="B57">
        <v>57</v>
      </c>
      <c r="C57" t="s">
        <v>118</v>
      </c>
      <c r="D57">
        <v>53</v>
      </c>
      <c r="E57">
        <v>100</v>
      </c>
      <c r="F57">
        <v>0</v>
      </c>
      <c r="G57" t="str">
        <f t="shared" si="0"/>
        <v>DMA</v>
      </c>
      <c r="H57" t="e">
        <f>VLOOKUP(A57,lohrmann_withdrawalm3py_capacmw!$A$1:$D$146,4,FALSE)</f>
        <v>#N/A</v>
      </c>
      <c r="I57" s="4" t="e">
        <f t="shared" si="1"/>
        <v>#N/A</v>
      </c>
      <c r="K57">
        <f>IF(AND(ISNA(H57),F57=0),0,IF(AND(F57&gt;0,ISNA(H57)=FALSE),H57,""))</f>
        <v>0</v>
      </c>
      <c r="L57">
        <f>IF(K57="","",F57)</f>
        <v>0</v>
      </c>
      <c r="N57">
        <f>D57</f>
        <v>53</v>
      </c>
      <c r="O57" s="2">
        <f t="shared" si="2"/>
        <v>0</v>
      </c>
      <c r="P57" s="2">
        <f t="shared" si="3"/>
        <v>0</v>
      </c>
    </row>
    <row r="58" spans="1:16" x14ac:dyDescent="0.25">
      <c r="A58" t="s">
        <v>119</v>
      </c>
      <c r="B58">
        <v>59</v>
      </c>
      <c r="C58" t="s">
        <v>120</v>
      </c>
      <c r="D58">
        <v>56</v>
      </c>
      <c r="E58">
        <v>3.8</v>
      </c>
      <c r="F58">
        <v>96.2</v>
      </c>
      <c r="G58" t="str">
        <f t="shared" si="0"/>
        <v>DOM</v>
      </c>
      <c r="H58">
        <f>VLOOKUP(A58,lohrmann_withdrawalm3py_capacmw!$A$1:$D$146,4,FALSE)</f>
        <v>3293.8</v>
      </c>
      <c r="I58" s="4" t="b">
        <f t="shared" si="1"/>
        <v>1</v>
      </c>
      <c r="K58">
        <f>IF(AND(ISNA(H58),F58=0),0,IF(AND(F58&gt;0,ISNA(H58)=FALSE),H58,""))</f>
        <v>3293.8</v>
      </c>
      <c r="L58">
        <f>IF(K58="","",F58)</f>
        <v>96.2</v>
      </c>
      <c r="N58">
        <f>D58</f>
        <v>56</v>
      </c>
      <c r="O58" s="2">
        <f t="shared" si="2"/>
        <v>3293.8</v>
      </c>
      <c r="P58" s="2">
        <f t="shared" si="3"/>
        <v>96.2</v>
      </c>
    </row>
    <row r="59" spans="1:16" x14ac:dyDescent="0.25">
      <c r="A59" t="s">
        <v>121</v>
      </c>
      <c r="B59">
        <v>60</v>
      </c>
      <c r="C59" t="s">
        <v>122</v>
      </c>
      <c r="D59">
        <v>58</v>
      </c>
      <c r="E59">
        <v>23.44</v>
      </c>
      <c r="F59">
        <v>76.56</v>
      </c>
      <c r="G59" t="str">
        <f t="shared" si="0"/>
        <v>ECU</v>
      </c>
      <c r="H59">
        <f>VLOOKUP(A59,lohrmann_withdrawalm3py_capacmw!$A$1:$D$146,4,FALSE)</f>
        <v>1706.9</v>
      </c>
      <c r="I59" s="4" t="b">
        <f t="shared" si="1"/>
        <v>1</v>
      </c>
      <c r="K59">
        <f>IF(AND(ISNA(H59),F59=0),0,IF(AND(F59&gt;0,ISNA(H59)=FALSE),H59,""))</f>
        <v>1706.9</v>
      </c>
      <c r="L59">
        <f>IF(K59="","",F59)</f>
        <v>76.56</v>
      </c>
      <c r="N59">
        <f>D59</f>
        <v>58</v>
      </c>
      <c r="O59" s="2">
        <f t="shared" si="2"/>
        <v>1706.9</v>
      </c>
      <c r="P59" s="2">
        <f t="shared" si="3"/>
        <v>76.56</v>
      </c>
    </row>
    <row r="60" spans="1:16" x14ac:dyDescent="0.25">
      <c r="A60" t="s">
        <v>123</v>
      </c>
      <c r="B60">
        <v>61</v>
      </c>
      <c r="C60" t="s">
        <v>124</v>
      </c>
      <c r="D60">
        <v>62</v>
      </c>
      <c r="E60">
        <v>27.61</v>
      </c>
      <c r="F60">
        <v>72.39</v>
      </c>
      <c r="G60" t="str">
        <f t="shared" si="0"/>
        <v>EGY</v>
      </c>
      <c r="H60">
        <f>VLOOKUP(A60,lohrmann_withdrawalm3py_capacmw!$A$1:$D$146,4,FALSE)</f>
        <v>27131.360000000001</v>
      </c>
      <c r="I60" s="4" t="b">
        <f t="shared" si="1"/>
        <v>1</v>
      </c>
      <c r="K60">
        <f>IF(AND(ISNA(H60),F60=0),0,IF(AND(F60&gt;0,ISNA(H60)=FALSE),H60,""))</f>
        <v>27131.360000000001</v>
      </c>
      <c r="L60">
        <f>IF(K60="","",F60)</f>
        <v>72.39</v>
      </c>
      <c r="N60">
        <f>D60</f>
        <v>62</v>
      </c>
      <c r="O60" s="2">
        <f t="shared" si="2"/>
        <v>27131.360000000001</v>
      </c>
      <c r="P60" s="2">
        <f t="shared" si="3"/>
        <v>72.39</v>
      </c>
    </row>
    <row r="61" spans="1:16" x14ac:dyDescent="0.25">
      <c r="A61" t="s">
        <v>125</v>
      </c>
      <c r="B61">
        <v>66</v>
      </c>
      <c r="C61" t="s">
        <v>126</v>
      </c>
      <c r="D61">
        <v>199</v>
      </c>
      <c r="E61">
        <v>100</v>
      </c>
      <c r="F61">
        <v>0</v>
      </c>
      <c r="G61" t="str">
        <f t="shared" si="0"/>
        <v>SLV</v>
      </c>
      <c r="H61">
        <f>VLOOKUP(A61,lohrmann_withdrawalm3py_capacmw!$A$1:$D$146,4,FALSE)</f>
        <v>734.1</v>
      </c>
      <c r="I61" s="4" t="b">
        <f t="shared" si="1"/>
        <v>0</v>
      </c>
      <c r="K61" t="str">
        <f>IF(AND(ISNA(H61),F61=0),0,IF(AND(F61&gt;0,ISNA(H61)=FALSE),H61,""))</f>
        <v/>
      </c>
      <c r="L61" t="str">
        <f>IF(K61="","",F61)</f>
        <v/>
      </c>
      <c r="N61">
        <f>D61</f>
        <v>199</v>
      </c>
      <c r="O61" s="2" t="str">
        <f t="shared" si="2"/>
        <v/>
      </c>
      <c r="P61" s="2" t="str">
        <f t="shared" si="3"/>
        <v/>
      </c>
    </row>
    <row r="62" spans="1:16" x14ac:dyDescent="0.25">
      <c r="A62" t="s">
        <v>127</v>
      </c>
      <c r="B62">
        <v>63</v>
      </c>
      <c r="C62" t="s">
        <v>128</v>
      </c>
      <c r="D62">
        <v>91</v>
      </c>
      <c r="E62">
        <v>100</v>
      </c>
      <c r="F62">
        <v>0</v>
      </c>
      <c r="G62" t="str">
        <f t="shared" si="0"/>
        <v>GNQ</v>
      </c>
      <c r="H62" t="e">
        <f>VLOOKUP(A62,lohrmann_withdrawalm3py_capacmw!$A$1:$D$146,4,FALSE)</f>
        <v>#N/A</v>
      </c>
      <c r="I62" s="4" t="e">
        <f t="shared" si="1"/>
        <v>#N/A</v>
      </c>
      <c r="K62">
        <f>IF(AND(ISNA(H62),F62=0),0,IF(AND(F62&gt;0,ISNA(H62)=FALSE),H62,""))</f>
        <v>0</v>
      </c>
      <c r="L62">
        <f>IF(K62="","",F62)</f>
        <v>0</v>
      </c>
      <c r="N62">
        <f>D62</f>
        <v>91</v>
      </c>
      <c r="O62" s="2">
        <f t="shared" si="2"/>
        <v>0</v>
      </c>
      <c r="P62" s="2">
        <f t="shared" si="3"/>
        <v>0</v>
      </c>
    </row>
    <row r="63" spans="1:16" x14ac:dyDescent="0.25">
      <c r="A63" t="s">
        <v>129</v>
      </c>
      <c r="B63">
        <v>65</v>
      </c>
      <c r="C63" t="s">
        <v>130</v>
      </c>
      <c r="D63">
        <v>54</v>
      </c>
      <c r="E63">
        <v>54.44</v>
      </c>
      <c r="F63">
        <v>45.56</v>
      </c>
      <c r="G63" t="str">
        <f t="shared" si="0"/>
        <v>ERI</v>
      </c>
      <c r="H63">
        <f>VLOOKUP(A63,lohrmann_withdrawalm3py_capacmw!$A$1:$D$146,4,FALSE)</f>
        <v>88</v>
      </c>
      <c r="I63" s="4" t="b">
        <f t="shared" si="1"/>
        <v>1</v>
      </c>
      <c r="K63">
        <f>IF(AND(ISNA(H63),F63=0),0,IF(AND(F63&gt;0,ISNA(H63)=FALSE),H63,""))</f>
        <v>88</v>
      </c>
      <c r="L63">
        <f>IF(K63="","",F63)</f>
        <v>45.56</v>
      </c>
      <c r="N63">
        <f>D63</f>
        <v>54</v>
      </c>
      <c r="O63" s="2">
        <f t="shared" si="2"/>
        <v>88</v>
      </c>
      <c r="P63" s="2">
        <f t="shared" si="3"/>
        <v>45.56</v>
      </c>
    </row>
    <row r="64" spans="1:16" x14ac:dyDescent="0.25">
      <c r="A64" t="s">
        <v>131</v>
      </c>
      <c r="B64">
        <v>64</v>
      </c>
      <c r="C64" t="s">
        <v>132</v>
      </c>
      <c r="D64">
        <v>60</v>
      </c>
      <c r="E64">
        <v>7.54</v>
      </c>
      <c r="F64">
        <v>92.46</v>
      </c>
      <c r="G64" t="str">
        <f t="shared" si="0"/>
        <v>EST</v>
      </c>
      <c r="H64">
        <f>VLOOKUP(A64,lohrmann_withdrawalm3py_capacmw!$A$1:$D$146,4,FALSE)</f>
        <v>3170</v>
      </c>
      <c r="I64" s="4" t="b">
        <f t="shared" si="1"/>
        <v>1</v>
      </c>
      <c r="K64">
        <f>IF(AND(ISNA(H64),F64=0),0,IF(AND(F64&gt;0,ISNA(H64)=FALSE),H64,""))</f>
        <v>3170</v>
      </c>
      <c r="L64">
        <f>IF(K64="","",F64)</f>
        <v>92.46</v>
      </c>
      <c r="N64">
        <f>D64</f>
        <v>60</v>
      </c>
      <c r="O64" s="2">
        <f t="shared" si="2"/>
        <v>3170</v>
      </c>
      <c r="P64" s="2">
        <f t="shared" si="3"/>
        <v>92.46</v>
      </c>
    </row>
    <row r="65" spans="1:16" x14ac:dyDescent="0.25">
      <c r="A65" t="s">
        <v>133</v>
      </c>
      <c r="B65">
        <v>67</v>
      </c>
      <c r="C65" t="s">
        <v>134</v>
      </c>
      <c r="D65">
        <v>79</v>
      </c>
      <c r="E65">
        <v>100</v>
      </c>
      <c r="F65">
        <v>0</v>
      </c>
      <c r="G65" t="str">
        <f t="shared" si="0"/>
        <v>ETH</v>
      </c>
      <c r="H65" t="e">
        <f>VLOOKUP(A65,lohrmann_withdrawalm3py_capacmw!$A$1:$D$146,4,FALSE)</f>
        <v>#N/A</v>
      </c>
      <c r="I65" s="4" t="e">
        <f t="shared" si="1"/>
        <v>#N/A</v>
      </c>
      <c r="K65">
        <f>IF(AND(ISNA(H65),F65=0),0,IF(AND(F65&gt;0,ISNA(H65)=FALSE),H65,""))</f>
        <v>0</v>
      </c>
      <c r="L65">
        <f>IF(K65="","",F65)</f>
        <v>0</v>
      </c>
      <c r="N65">
        <f>D65</f>
        <v>79</v>
      </c>
      <c r="O65" s="2">
        <f t="shared" si="2"/>
        <v>0</v>
      </c>
      <c r="P65" s="2">
        <f t="shared" si="3"/>
        <v>0</v>
      </c>
    </row>
    <row r="66" spans="1:16" x14ac:dyDescent="0.25">
      <c r="A66" t="s">
        <v>135</v>
      </c>
      <c r="B66">
        <v>74</v>
      </c>
      <c r="C66" t="s">
        <v>136</v>
      </c>
      <c r="D66">
        <v>76</v>
      </c>
      <c r="E66">
        <v>100</v>
      </c>
      <c r="F66">
        <v>0</v>
      </c>
      <c r="G66" t="str">
        <f t="shared" si="0"/>
        <v>FRO</v>
      </c>
      <c r="H66" t="e">
        <f>VLOOKUP(A66,lohrmann_withdrawalm3py_capacmw!$A$1:$D$146,4,FALSE)</f>
        <v>#N/A</v>
      </c>
      <c r="I66" s="4" t="e">
        <f t="shared" si="1"/>
        <v>#N/A</v>
      </c>
      <c r="K66">
        <f>IF(AND(ISNA(H66),F66=0),0,IF(AND(F66&gt;0,ISNA(H66)=FALSE),H66,""))</f>
        <v>0</v>
      </c>
      <c r="L66">
        <f>IF(K66="","",F66)</f>
        <v>0</v>
      </c>
      <c r="N66">
        <f>D66</f>
        <v>76</v>
      </c>
      <c r="O66" s="2">
        <f t="shared" si="2"/>
        <v>0</v>
      </c>
      <c r="P66" s="2">
        <f t="shared" si="3"/>
        <v>0</v>
      </c>
    </row>
    <row r="67" spans="1:16" x14ac:dyDescent="0.25">
      <c r="A67" t="s">
        <v>137</v>
      </c>
      <c r="B67">
        <v>71</v>
      </c>
      <c r="C67" t="s">
        <v>138</v>
      </c>
      <c r="D67">
        <v>81</v>
      </c>
      <c r="E67">
        <v>100</v>
      </c>
      <c r="F67">
        <v>0</v>
      </c>
      <c r="G67" t="str">
        <f t="shared" ref="G67:G130" si="4">A67</f>
        <v>FJI</v>
      </c>
      <c r="H67" t="e">
        <f>VLOOKUP(A67,lohrmann_withdrawalm3py_capacmw!$A$1:$D$146,4,FALSE)</f>
        <v>#N/A</v>
      </c>
      <c r="I67" s="4" t="e">
        <f t="shared" ref="I67:I130" si="5">IF(AND(H67&gt;0,F67&gt;0),TRUE,IF(AND(F67=0,ISNA(H67)),TRUE,FALSE))</f>
        <v>#N/A</v>
      </c>
      <c r="K67">
        <f>IF(AND(ISNA(H67),F67=0),0,IF(AND(F67&gt;0,ISNA(H67)=FALSE),H67,""))</f>
        <v>0</v>
      </c>
      <c r="L67">
        <f>IF(K67="","",F67)</f>
        <v>0</v>
      </c>
      <c r="N67">
        <f>D67</f>
        <v>81</v>
      </c>
      <c r="O67" s="2">
        <f t="shared" ref="O67:O130" si="6">K67</f>
        <v>0</v>
      </c>
      <c r="P67" s="2">
        <f t="shared" ref="P67:P130" si="7">L67</f>
        <v>0</v>
      </c>
    </row>
    <row r="68" spans="1:16" x14ac:dyDescent="0.25">
      <c r="A68" t="s">
        <v>139</v>
      </c>
      <c r="B68">
        <v>70</v>
      </c>
      <c r="C68" t="s">
        <v>140</v>
      </c>
      <c r="D68">
        <v>80</v>
      </c>
      <c r="E68">
        <v>1.21</v>
      </c>
      <c r="F68">
        <v>98.79</v>
      </c>
      <c r="G68" t="str">
        <f t="shared" si="4"/>
        <v>FIN</v>
      </c>
      <c r="H68">
        <f>VLOOKUP(A68,lohrmann_withdrawalm3py_capacmw!$A$1:$D$146,4,FALSE)</f>
        <v>8813</v>
      </c>
      <c r="I68" s="4" t="b">
        <f t="shared" si="5"/>
        <v>1</v>
      </c>
      <c r="K68">
        <f>IF(AND(ISNA(H68),F68=0),0,IF(AND(F68&gt;0,ISNA(H68)=FALSE),H68,""))</f>
        <v>8813</v>
      </c>
      <c r="L68">
        <f>IF(K68="","",F68)</f>
        <v>98.79</v>
      </c>
      <c r="N68">
        <f>D68</f>
        <v>80</v>
      </c>
      <c r="O68" s="2">
        <f t="shared" si="6"/>
        <v>8813</v>
      </c>
      <c r="P68" s="2">
        <f t="shared" si="7"/>
        <v>98.79</v>
      </c>
    </row>
    <row r="69" spans="1:16" x14ac:dyDescent="0.25">
      <c r="A69" t="s">
        <v>141</v>
      </c>
      <c r="B69">
        <v>77</v>
      </c>
      <c r="C69" t="s">
        <v>142</v>
      </c>
      <c r="D69">
        <v>77</v>
      </c>
      <c r="E69">
        <v>18.940000000000001</v>
      </c>
      <c r="F69">
        <v>81.06</v>
      </c>
      <c r="G69" t="str">
        <f t="shared" si="4"/>
        <v>FRA</v>
      </c>
      <c r="H69">
        <f>VLOOKUP(A69,lohrmann_withdrawalm3py_capacmw!$A$1:$D$146,4,FALSE)</f>
        <v>84524.08</v>
      </c>
      <c r="I69" s="4" t="b">
        <f t="shared" si="5"/>
        <v>1</v>
      </c>
      <c r="K69">
        <f>IF(AND(ISNA(H69),F69=0),0,IF(AND(F69&gt;0,ISNA(H69)=FALSE),H69,""))</f>
        <v>84524.08</v>
      </c>
      <c r="L69">
        <f>IF(K69="","",F69)</f>
        <v>81.06</v>
      </c>
      <c r="N69">
        <f>D69</f>
        <v>77</v>
      </c>
      <c r="O69" s="2">
        <f t="shared" si="6"/>
        <v>84524.08</v>
      </c>
      <c r="P69" s="2">
        <f t="shared" si="7"/>
        <v>81.06</v>
      </c>
    </row>
    <row r="70" spans="1:16" x14ac:dyDescent="0.25">
      <c r="A70" t="s">
        <v>143</v>
      </c>
      <c r="B70">
        <v>75</v>
      </c>
      <c r="C70" t="s">
        <v>144</v>
      </c>
      <c r="D70">
        <v>1</v>
      </c>
      <c r="E70">
        <v>100</v>
      </c>
      <c r="F70">
        <v>0</v>
      </c>
      <c r="G70" t="str">
        <f t="shared" si="4"/>
        <v>PYF</v>
      </c>
      <c r="H70" t="e">
        <f>VLOOKUP(A70,lohrmann_withdrawalm3py_capacmw!$A$1:$D$146,4,FALSE)</f>
        <v>#N/A</v>
      </c>
      <c r="I70" s="4" t="e">
        <f t="shared" si="5"/>
        <v>#N/A</v>
      </c>
      <c r="K70">
        <f>IF(AND(ISNA(H70),F70=0),0,IF(AND(F70&gt;0,ISNA(H70)=FALSE),H70,""))</f>
        <v>0</v>
      </c>
      <c r="L70">
        <f>IF(K70="","",F70)</f>
        <v>0</v>
      </c>
      <c r="N70">
        <f>D70</f>
        <v>1</v>
      </c>
      <c r="O70" s="2">
        <f t="shared" si="6"/>
        <v>0</v>
      </c>
      <c r="P70" s="2">
        <f t="shared" si="7"/>
        <v>0</v>
      </c>
    </row>
    <row r="71" spans="1:16" x14ac:dyDescent="0.25">
      <c r="A71" t="s">
        <v>145</v>
      </c>
      <c r="B71">
        <v>80</v>
      </c>
      <c r="C71" t="s">
        <v>146</v>
      </c>
      <c r="D71">
        <v>78</v>
      </c>
      <c r="E71">
        <v>23.44</v>
      </c>
      <c r="F71">
        <v>76.56</v>
      </c>
      <c r="G71" t="str">
        <f t="shared" si="4"/>
        <v>GAB</v>
      </c>
      <c r="H71">
        <f>VLOOKUP(A71,lohrmann_withdrawalm3py_capacmw!$A$1:$D$146,4,FALSE)</f>
        <v>60</v>
      </c>
      <c r="I71" s="4" t="b">
        <f t="shared" si="5"/>
        <v>1</v>
      </c>
      <c r="K71">
        <f>IF(AND(ISNA(H71),F71=0),0,IF(AND(F71&gt;0,ISNA(H71)=FALSE),H71,""))</f>
        <v>60</v>
      </c>
      <c r="L71">
        <f>IF(K71="","",F71)</f>
        <v>76.56</v>
      </c>
      <c r="N71">
        <f>D71</f>
        <v>78</v>
      </c>
      <c r="O71" s="2">
        <f t="shared" si="6"/>
        <v>60</v>
      </c>
      <c r="P71" s="2">
        <f t="shared" si="7"/>
        <v>76.56</v>
      </c>
    </row>
    <row r="72" spans="1:16" x14ac:dyDescent="0.25">
      <c r="A72" t="s">
        <v>147</v>
      </c>
      <c r="B72">
        <v>79</v>
      </c>
      <c r="C72" t="s">
        <v>148</v>
      </c>
      <c r="D72">
        <v>89</v>
      </c>
      <c r="E72">
        <v>100</v>
      </c>
      <c r="F72">
        <v>0</v>
      </c>
      <c r="G72" t="str">
        <f t="shared" si="4"/>
        <v>GMB</v>
      </c>
      <c r="H72" t="e">
        <f>VLOOKUP(A72,lohrmann_withdrawalm3py_capacmw!$A$1:$D$146,4,FALSE)</f>
        <v>#N/A</v>
      </c>
      <c r="I72" s="4" t="e">
        <f t="shared" si="5"/>
        <v>#N/A</v>
      </c>
      <c r="K72">
        <f>IF(AND(ISNA(H72),F72=0),0,IF(AND(F72&gt;0,ISNA(H72)=FALSE),H72,""))</f>
        <v>0</v>
      </c>
      <c r="L72">
        <f>IF(K72="","",F72)</f>
        <v>0</v>
      </c>
      <c r="N72">
        <f>D72</f>
        <v>89</v>
      </c>
      <c r="O72" s="2">
        <f t="shared" si="6"/>
        <v>0</v>
      </c>
      <c r="P72" s="2">
        <f t="shared" si="7"/>
        <v>0</v>
      </c>
    </row>
    <row r="73" spans="1:16" x14ac:dyDescent="0.25">
      <c r="A73" t="s">
        <v>149</v>
      </c>
      <c r="B73">
        <v>81</v>
      </c>
      <c r="C73" t="s">
        <v>150</v>
      </c>
      <c r="D73">
        <v>71</v>
      </c>
      <c r="E73">
        <v>96.81</v>
      </c>
      <c r="F73">
        <v>3.19</v>
      </c>
      <c r="G73" t="str">
        <f t="shared" si="4"/>
        <v>GEO</v>
      </c>
      <c r="H73">
        <f>VLOOKUP(A73,lohrmann_withdrawalm3py_capacmw!$A$1:$D$146,4,FALSE)</f>
        <v>1278</v>
      </c>
      <c r="I73" s="4" t="b">
        <f t="shared" si="5"/>
        <v>1</v>
      </c>
      <c r="K73">
        <f>IF(AND(ISNA(H73),F73=0),0,IF(AND(F73&gt;0,ISNA(H73)=FALSE),H73,""))</f>
        <v>1278</v>
      </c>
      <c r="L73">
        <f>IF(K73="","",F73)</f>
        <v>3.19</v>
      </c>
      <c r="N73">
        <f>D73</f>
        <v>71</v>
      </c>
      <c r="O73" s="2">
        <f t="shared" si="6"/>
        <v>1278</v>
      </c>
      <c r="P73" s="2">
        <f t="shared" si="7"/>
        <v>3.19</v>
      </c>
    </row>
    <row r="74" spans="1:16" x14ac:dyDescent="0.25">
      <c r="A74" t="s">
        <v>151</v>
      </c>
      <c r="B74">
        <v>87</v>
      </c>
      <c r="C74" t="s">
        <v>152</v>
      </c>
      <c r="D74">
        <v>69</v>
      </c>
      <c r="E74">
        <v>73.27</v>
      </c>
      <c r="F74">
        <v>26.73</v>
      </c>
      <c r="G74" t="str">
        <f t="shared" si="4"/>
        <v>DEU</v>
      </c>
      <c r="H74">
        <f>VLOOKUP(A74,lohrmann_withdrawalm3py_capacmw!$A$1:$D$146,4,FALSE)</f>
        <v>93758.75</v>
      </c>
      <c r="I74" s="4" t="b">
        <f t="shared" si="5"/>
        <v>1</v>
      </c>
      <c r="K74">
        <f>IF(AND(ISNA(H74),F74=0),0,IF(AND(F74&gt;0,ISNA(H74)=FALSE),H74,""))</f>
        <v>93758.75</v>
      </c>
      <c r="L74">
        <f>IF(K74="","",F74)</f>
        <v>26.73</v>
      </c>
      <c r="N74">
        <f>D74</f>
        <v>69</v>
      </c>
      <c r="O74" s="2">
        <f t="shared" si="6"/>
        <v>93758.75</v>
      </c>
      <c r="P74" s="2">
        <f t="shared" si="7"/>
        <v>26.73</v>
      </c>
    </row>
    <row r="75" spans="1:16" x14ac:dyDescent="0.25">
      <c r="A75" t="s">
        <v>153</v>
      </c>
      <c r="B75">
        <v>82</v>
      </c>
      <c r="C75" t="s">
        <v>154</v>
      </c>
      <c r="D75">
        <v>73</v>
      </c>
      <c r="E75">
        <v>80.010000000000005</v>
      </c>
      <c r="F75">
        <v>19.989999999999998</v>
      </c>
      <c r="G75" t="str">
        <f t="shared" si="4"/>
        <v>GHA</v>
      </c>
      <c r="H75">
        <f>VLOOKUP(A75,lohrmann_withdrawalm3py_capacmw!$A$1:$D$146,4,FALSE)</f>
        <v>1214</v>
      </c>
      <c r="I75" s="4" t="b">
        <f t="shared" si="5"/>
        <v>1</v>
      </c>
      <c r="K75">
        <f>IF(AND(ISNA(H75),F75=0),0,IF(AND(F75&gt;0,ISNA(H75)=FALSE),H75,""))</f>
        <v>1214</v>
      </c>
      <c r="L75">
        <f>IF(K75="","",F75)</f>
        <v>19.989999999999998</v>
      </c>
      <c r="N75">
        <f>D75</f>
        <v>73</v>
      </c>
      <c r="O75" s="2">
        <f t="shared" si="6"/>
        <v>1214</v>
      </c>
      <c r="P75" s="2">
        <f t="shared" si="7"/>
        <v>19.989999999999998</v>
      </c>
    </row>
    <row r="76" spans="1:16" x14ac:dyDescent="0.25">
      <c r="A76" t="s">
        <v>155</v>
      </c>
      <c r="B76">
        <v>83</v>
      </c>
      <c r="C76" t="s">
        <v>156</v>
      </c>
      <c r="D76">
        <v>74</v>
      </c>
      <c r="E76">
        <v>100</v>
      </c>
      <c r="F76">
        <v>0</v>
      </c>
      <c r="G76" t="str">
        <f t="shared" si="4"/>
        <v>GIB</v>
      </c>
      <c r="H76" t="e">
        <f>VLOOKUP(A76,lohrmann_withdrawalm3py_capacmw!$A$1:$D$146,4,FALSE)</f>
        <v>#N/A</v>
      </c>
      <c r="I76" s="4" t="e">
        <f t="shared" si="5"/>
        <v>#N/A</v>
      </c>
      <c r="K76">
        <f>IF(AND(ISNA(H76),F76=0),0,IF(AND(F76&gt;0,ISNA(H76)=FALSE),H76,""))</f>
        <v>0</v>
      </c>
      <c r="L76">
        <f>IF(K76="","",F76)</f>
        <v>0</v>
      </c>
      <c r="N76">
        <f>D76</f>
        <v>74</v>
      </c>
      <c r="O76" s="2">
        <f t="shared" si="6"/>
        <v>0</v>
      </c>
      <c r="P76" s="2">
        <f t="shared" si="7"/>
        <v>0</v>
      </c>
    </row>
    <row r="77" spans="1:16" x14ac:dyDescent="0.25">
      <c r="A77" t="s">
        <v>157</v>
      </c>
      <c r="B77">
        <v>91</v>
      </c>
      <c r="C77" t="s">
        <v>158</v>
      </c>
      <c r="D77">
        <v>63</v>
      </c>
      <c r="E77">
        <v>62.23</v>
      </c>
      <c r="F77">
        <v>37.770000000000003</v>
      </c>
      <c r="G77" t="str">
        <f t="shared" si="4"/>
        <v>GRC</v>
      </c>
      <c r="H77">
        <f>VLOOKUP(A77,lohrmann_withdrawalm3py_capacmw!$A$1:$D$146,4,FALSE)</f>
        <v>12041.41</v>
      </c>
      <c r="I77" s="4" t="b">
        <f t="shared" si="5"/>
        <v>1</v>
      </c>
      <c r="K77">
        <f>IF(AND(ISNA(H77),F77=0),0,IF(AND(F77&gt;0,ISNA(H77)=FALSE),H77,""))</f>
        <v>12041.41</v>
      </c>
      <c r="L77">
        <f>IF(K77="","",F77)</f>
        <v>37.770000000000003</v>
      </c>
      <c r="N77">
        <f>D77</f>
        <v>63</v>
      </c>
      <c r="O77" s="2">
        <f t="shared" si="6"/>
        <v>12041.41</v>
      </c>
      <c r="P77" s="2">
        <f t="shared" si="7"/>
        <v>37.770000000000003</v>
      </c>
    </row>
    <row r="78" spans="1:16" x14ac:dyDescent="0.25">
      <c r="A78" t="s">
        <v>159</v>
      </c>
      <c r="B78">
        <v>84</v>
      </c>
      <c r="C78" t="s">
        <v>160</v>
      </c>
      <c r="D78">
        <v>70</v>
      </c>
      <c r="E78">
        <v>100</v>
      </c>
      <c r="F78">
        <v>0</v>
      </c>
      <c r="G78" t="str">
        <f t="shared" si="4"/>
        <v>GRD</v>
      </c>
      <c r="H78" t="e">
        <f>VLOOKUP(A78,lohrmann_withdrawalm3py_capacmw!$A$1:$D$146,4,FALSE)</f>
        <v>#N/A</v>
      </c>
      <c r="I78" s="4" t="e">
        <f t="shared" si="5"/>
        <v>#N/A</v>
      </c>
      <c r="K78">
        <f>IF(AND(ISNA(H78),F78=0),0,IF(AND(F78&gt;0,ISNA(H78)=FALSE),H78,""))</f>
        <v>0</v>
      </c>
      <c r="L78">
        <f>IF(K78="","",F78)</f>
        <v>0</v>
      </c>
      <c r="N78">
        <f>D78</f>
        <v>70</v>
      </c>
      <c r="O78" s="2">
        <f t="shared" si="6"/>
        <v>0</v>
      </c>
      <c r="P78" s="2">
        <f t="shared" si="7"/>
        <v>0</v>
      </c>
    </row>
    <row r="79" spans="1:16" x14ac:dyDescent="0.25">
      <c r="A79" t="s">
        <v>161</v>
      </c>
      <c r="B79">
        <v>90</v>
      </c>
      <c r="C79" t="s">
        <v>162</v>
      </c>
      <c r="D79">
        <v>94</v>
      </c>
      <c r="E79">
        <v>0.25</v>
      </c>
      <c r="F79">
        <v>99.75</v>
      </c>
      <c r="G79" t="str">
        <f t="shared" si="4"/>
        <v>GUM</v>
      </c>
      <c r="H79">
        <f>VLOOKUP(A79,lohrmann_withdrawalm3py_capacmw!$A$1:$D$146,4,FALSE)</f>
        <v>355</v>
      </c>
      <c r="I79" s="4" t="b">
        <f t="shared" si="5"/>
        <v>1</v>
      </c>
      <c r="K79">
        <f>IF(AND(ISNA(H79),F79=0),0,IF(AND(F79&gt;0,ISNA(H79)=FALSE),H79,""))</f>
        <v>355</v>
      </c>
      <c r="L79">
        <f>IF(K79="","",F79)</f>
        <v>99.75</v>
      </c>
      <c r="N79">
        <f>D79</f>
        <v>94</v>
      </c>
      <c r="O79" s="2">
        <f t="shared" si="6"/>
        <v>355</v>
      </c>
      <c r="P79" s="2">
        <f t="shared" si="7"/>
        <v>99.75</v>
      </c>
    </row>
    <row r="80" spans="1:16" x14ac:dyDescent="0.25">
      <c r="A80" t="s">
        <v>163</v>
      </c>
      <c r="B80">
        <v>92</v>
      </c>
      <c r="C80" t="s">
        <v>164</v>
      </c>
      <c r="D80">
        <v>93</v>
      </c>
      <c r="E80">
        <v>99.75</v>
      </c>
      <c r="F80">
        <v>0.25</v>
      </c>
      <c r="G80" t="str">
        <f t="shared" si="4"/>
        <v>GTM</v>
      </c>
      <c r="H80">
        <f>VLOOKUP(A80,lohrmann_withdrawalm3py_capacmw!$A$1:$D$146,4,FALSE)</f>
        <v>677</v>
      </c>
      <c r="I80" s="4" t="b">
        <f t="shared" si="5"/>
        <v>1</v>
      </c>
      <c r="K80">
        <f>IF(AND(ISNA(H80),F80=0),0,IF(AND(F80&gt;0,ISNA(H80)=FALSE),H80,""))</f>
        <v>677</v>
      </c>
      <c r="L80">
        <f>IF(K80="","",F80)</f>
        <v>0.25</v>
      </c>
      <c r="N80">
        <f>D80</f>
        <v>93</v>
      </c>
      <c r="O80" s="2">
        <f t="shared" si="6"/>
        <v>677</v>
      </c>
      <c r="P80" s="2">
        <f t="shared" si="7"/>
        <v>0.25</v>
      </c>
    </row>
    <row r="81" spans="1:16" x14ac:dyDescent="0.25">
      <c r="A81" t="s">
        <v>165</v>
      </c>
      <c r="B81">
        <v>93</v>
      </c>
      <c r="C81" t="s">
        <v>166</v>
      </c>
      <c r="D81">
        <v>90</v>
      </c>
      <c r="E81">
        <v>100</v>
      </c>
      <c r="F81">
        <v>0</v>
      </c>
      <c r="G81" t="str">
        <f t="shared" si="4"/>
        <v>GIN</v>
      </c>
      <c r="H81" t="e">
        <f>VLOOKUP(A81,lohrmann_withdrawalm3py_capacmw!$A$1:$D$146,4,FALSE)</f>
        <v>#N/A</v>
      </c>
      <c r="I81" s="4" t="e">
        <f t="shared" si="5"/>
        <v>#N/A</v>
      </c>
      <c r="K81">
        <f>IF(AND(ISNA(H81),F81=0),0,IF(AND(F81&gt;0,ISNA(H81)=FALSE),H81,""))</f>
        <v>0</v>
      </c>
      <c r="L81">
        <f>IF(K81="","",F81)</f>
        <v>0</v>
      </c>
      <c r="N81">
        <f>D81</f>
        <v>90</v>
      </c>
      <c r="O81" s="2">
        <f t="shared" si="6"/>
        <v>0</v>
      </c>
      <c r="P81" s="2">
        <f t="shared" si="7"/>
        <v>0</v>
      </c>
    </row>
    <row r="82" spans="1:16" x14ac:dyDescent="0.25">
      <c r="A82" t="s">
        <v>167</v>
      </c>
      <c r="B82">
        <v>184</v>
      </c>
      <c r="C82" t="s">
        <v>168</v>
      </c>
      <c r="D82">
        <v>96</v>
      </c>
      <c r="E82">
        <v>100</v>
      </c>
      <c r="F82">
        <v>0</v>
      </c>
      <c r="G82" t="str">
        <f t="shared" si="4"/>
        <v>GNB</v>
      </c>
      <c r="H82" t="e">
        <f>VLOOKUP(A82,lohrmann_withdrawalm3py_capacmw!$A$1:$D$146,4,FALSE)</f>
        <v>#N/A</v>
      </c>
      <c r="I82" s="4" t="e">
        <f t="shared" si="5"/>
        <v>#N/A</v>
      </c>
      <c r="K82">
        <f>IF(AND(ISNA(H82),F82=0),0,IF(AND(F82&gt;0,ISNA(H82)=FALSE),H82,""))</f>
        <v>0</v>
      </c>
      <c r="L82">
        <f>IF(K82="","",F82)</f>
        <v>0</v>
      </c>
      <c r="N82">
        <f>D82</f>
        <v>96</v>
      </c>
      <c r="O82" s="2">
        <f t="shared" si="6"/>
        <v>0</v>
      </c>
      <c r="P82" s="2">
        <f t="shared" si="7"/>
        <v>0</v>
      </c>
    </row>
    <row r="83" spans="1:16" x14ac:dyDescent="0.25">
      <c r="A83" t="s">
        <v>169</v>
      </c>
      <c r="B83">
        <v>94</v>
      </c>
      <c r="C83" t="s">
        <v>170</v>
      </c>
      <c r="D83">
        <v>83</v>
      </c>
      <c r="E83">
        <v>100</v>
      </c>
      <c r="F83">
        <v>0</v>
      </c>
      <c r="G83" t="str">
        <f t="shared" si="4"/>
        <v>GUY</v>
      </c>
      <c r="H83" t="e">
        <f>VLOOKUP(A83,lohrmann_withdrawalm3py_capacmw!$A$1:$D$146,4,FALSE)</f>
        <v>#N/A</v>
      </c>
      <c r="I83" s="4" t="e">
        <f t="shared" si="5"/>
        <v>#N/A</v>
      </c>
      <c r="K83">
        <f>IF(AND(ISNA(H83),F83=0),0,IF(AND(F83&gt;0,ISNA(H83)=FALSE),H83,""))</f>
        <v>0</v>
      </c>
      <c r="L83">
        <f>IF(K83="","",F83)</f>
        <v>0</v>
      </c>
      <c r="N83">
        <f>D83</f>
        <v>83</v>
      </c>
      <c r="O83" s="2">
        <f t="shared" si="6"/>
        <v>0</v>
      </c>
      <c r="P83" s="2">
        <f t="shared" si="7"/>
        <v>0</v>
      </c>
    </row>
    <row r="84" spans="1:16" x14ac:dyDescent="0.25">
      <c r="A84" t="s">
        <v>171</v>
      </c>
      <c r="B84">
        <v>96</v>
      </c>
      <c r="C84" t="s">
        <v>172</v>
      </c>
      <c r="D84">
        <v>95</v>
      </c>
      <c r="E84">
        <v>100</v>
      </c>
      <c r="F84">
        <v>0</v>
      </c>
      <c r="G84" t="str">
        <f t="shared" si="4"/>
        <v>HTI</v>
      </c>
      <c r="H84">
        <f>VLOOKUP(A84,lohrmann_withdrawalm3py_capacmw!$A$1:$D$146,4,FALSE)</f>
        <v>50</v>
      </c>
      <c r="I84" s="4" t="b">
        <f t="shared" si="5"/>
        <v>0</v>
      </c>
      <c r="K84" t="str">
        <f>IF(AND(ISNA(H84),F84=0),0,IF(AND(F84&gt;0,ISNA(H84)=FALSE),H84,""))</f>
        <v/>
      </c>
      <c r="L84" t="str">
        <f>IF(K84="","",F84)</f>
        <v/>
      </c>
      <c r="N84">
        <f>D84</f>
        <v>95</v>
      </c>
      <c r="O84" s="2" t="str">
        <f t="shared" si="6"/>
        <v/>
      </c>
      <c r="P84" s="2" t="str">
        <f t="shared" si="7"/>
        <v/>
      </c>
    </row>
    <row r="85" spans="1:16" x14ac:dyDescent="0.25">
      <c r="A85" t="s">
        <v>173</v>
      </c>
      <c r="B85">
        <v>98</v>
      </c>
      <c r="C85" t="s">
        <v>174</v>
      </c>
      <c r="D85">
        <v>86</v>
      </c>
      <c r="E85">
        <v>98.73</v>
      </c>
      <c r="F85">
        <v>1.27</v>
      </c>
      <c r="G85" t="str">
        <f t="shared" si="4"/>
        <v>HND</v>
      </c>
      <c r="H85">
        <f>VLOOKUP(A85,lohrmann_withdrawalm3py_capacmw!$A$1:$D$146,4,FALSE)</f>
        <v>735.2</v>
      </c>
      <c r="I85" s="4" t="b">
        <f t="shared" si="5"/>
        <v>1</v>
      </c>
      <c r="K85">
        <f>IF(AND(ISNA(H85),F85=0),0,IF(AND(F85&gt;0,ISNA(H85)=FALSE),H85,""))</f>
        <v>735.2</v>
      </c>
      <c r="L85">
        <f>IF(K85="","",F85)</f>
        <v>1.27</v>
      </c>
      <c r="N85">
        <f>D85</f>
        <v>86</v>
      </c>
      <c r="O85" s="2">
        <f t="shared" si="6"/>
        <v>735.2</v>
      </c>
      <c r="P85" s="2">
        <f t="shared" si="7"/>
        <v>1.27</v>
      </c>
    </row>
    <row r="86" spans="1:16" x14ac:dyDescent="0.25">
      <c r="A86" t="s">
        <v>175</v>
      </c>
      <c r="B86">
        <v>251</v>
      </c>
      <c r="C86" t="s">
        <v>176</v>
      </c>
      <c r="D86">
        <v>84</v>
      </c>
      <c r="E86">
        <v>5.31</v>
      </c>
      <c r="F86">
        <v>94.69</v>
      </c>
      <c r="G86" t="str">
        <f t="shared" si="4"/>
        <v>HKG</v>
      </c>
      <c r="H86">
        <f>VLOOKUP(A86,lohrmann_withdrawalm3py_capacmw!$A$1:$D$146,4,FALSE)</f>
        <v>12098</v>
      </c>
      <c r="I86" s="4" t="b">
        <f t="shared" si="5"/>
        <v>1</v>
      </c>
      <c r="K86">
        <f>IF(AND(ISNA(H86),F86=0),0,IF(AND(F86&gt;0,ISNA(H86)=FALSE),H86,""))</f>
        <v>12098</v>
      </c>
      <c r="L86">
        <f>IF(K86="","",F86)</f>
        <v>94.69</v>
      </c>
      <c r="N86">
        <f>D86</f>
        <v>84</v>
      </c>
      <c r="O86" s="2">
        <f t="shared" si="6"/>
        <v>12098</v>
      </c>
      <c r="P86" s="2">
        <f t="shared" si="7"/>
        <v>94.69</v>
      </c>
    </row>
    <row r="87" spans="1:16" x14ac:dyDescent="0.25">
      <c r="A87" t="s">
        <v>177</v>
      </c>
      <c r="B87">
        <v>101</v>
      </c>
      <c r="C87" t="s">
        <v>178</v>
      </c>
      <c r="D87">
        <v>97</v>
      </c>
      <c r="E87">
        <v>47.82</v>
      </c>
      <c r="F87">
        <v>52.18</v>
      </c>
      <c r="G87" t="str">
        <f t="shared" si="4"/>
        <v>HUN</v>
      </c>
      <c r="H87">
        <f>VLOOKUP(A87,lohrmann_withdrawalm3py_capacmw!$A$1:$D$146,4,FALSE)</f>
        <v>4122.3</v>
      </c>
      <c r="I87" s="4" t="b">
        <f t="shared" si="5"/>
        <v>1</v>
      </c>
      <c r="K87">
        <f>IF(AND(ISNA(H87),F87=0),0,IF(AND(F87&gt;0,ISNA(H87)=FALSE),H87,""))</f>
        <v>4122.3</v>
      </c>
      <c r="L87">
        <f>IF(K87="","",F87)</f>
        <v>52.18</v>
      </c>
      <c r="N87">
        <f>D87</f>
        <v>97</v>
      </c>
      <c r="O87" s="2">
        <f t="shared" si="6"/>
        <v>4122.3</v>
      </c>
      <c r="P87" s="2">
        <f t="shared" si="7"/>
        <v>52.18</v>
      </c>
    </row>
    <row r="88" spans="1:16" x14ac:dyDescent="0.25">
      <c r="A88" t="s">
        <v>179</v>
      </c>
      <c r="B88">
        <v>102</v>
      </c>
      <c r="C88" t="s">
        <v>180</v>
      </c>
      <c r="D88">
        <v>106</v>
      </c>
      <c r="E88">
        <v>100</v>
      </c>
      <c r="F88">
        <v>0</v>
      </c>
      <c r="G88" t="str">
        <f t="shared" si="4"/>
        <v>ISL</v>
      </c>
      <c r="H88" t="e">
        <f>VLOOKUP(A88,lohrmann_withdrawalm3py_capacmw!$A$1:$D$146,4,FALSE)</f>
        <v>#N/A</v>
      </c>
      <c r="I88" s="4" t="e">
        <f t="shared" si="5"/>
        <v>#N/A</v>
      </c>
      <c r="K88">
        <f>IF(AND(ISNA(H88),F88=0),0,IF(AND(F88&gt;0,ISNA(H88)=FALSE),H88,""))</f>
        <v>0</v>
      </c>
      <c r="L88">
        <f>IF(K88="","",F88)</f>
        <v>0</v>
      </c>
      <c r="N88">
        <f>D88</f>
        <v>106</v>
      </c>
      <c r="O88" s="2">
        <f t="shared" si="6"/>
        <v>0</v>
      </c>
      <c r="P88" s="2">
        <f t="shared" si="7"/>
        <v>0</v>
      </c>
    </row>
    <row r="89" spans="1:16" x14ac:dyDescent="0.25">
      <c r="A89" t="s">
        <v>181</v>
      </c>
      <c r="B89">
        <v>105</v>
      </c>
      <c r="C89" t="s">
        <v>182</v>
      </c>
      <c r="D89">
        <v>100</v>
      </c>
      <c r="E89">
        <v>65.569999999999993</v>
      </c>
      <c r="F89">
        <v>34.43</v>
      </c>
      <c r="G89" t="str">
        <f t="shared" si="4"/>
        <v>IND</v>
      </c>
      <c r="H89">
        <f>VLOOKUP(A89,lohrmann_withdrawalm3py_capacmw!$A$1:$D$146,4,FALSE)</f>
        <v>189457.59</v>
      </c>
      <c r="I89" s="4" t="b">
        <f t="shared" si="5"/>
        <v>1</v>
      </c>
      <c r="K89">
        <f>IF(AND(ISNA(H89),F89=0),0,IF(AND(F89&gt;0,ISNA(H89)=FALSE),H89,""))</f>
        <v>189457.59</v>
      </c>
      <c r="L89">
        <f>IF(K89="","",F89)</f>
        <v>34.43</v>
      </c>
      <c r="N89">
        <f>D89</f>
        <v>100</v>
      </c>
      <c r="O89" s="2">
        <f t="shared" si="6"/>
        <v>189457.59</v>
      </c>
      <c r="P89" s="2">
        <f t="shared" si="7"/>
        <v>34.43</v>
      </c>
    </row>
    <row r="90" spans="1:16" x14ac:dyDescent="0.25">
      <c r="A90" t="s">
        <v>183</v>
      </c>
      <c r="B90">
        <v>103</v>
      </c>
      <c r="C90" t="s">
        <v>184</v>
      </c>
      <c r="D90">
        <v>98</v>
      </c>
      <c r="E90">
        <v>7.47</v>
      </c>
      <c r="F90">
        <v>92.53</v>
      </c>
      <c r="G90" t="str">
        <f t="shared" si="4"/>
        <v>IDN</v>
      </c>
      <c r="H90">
        <f>VLOOKUP(A90,lohrmann_withdrawalm3py_capacmw!$A$1:$D$146,4,FALSE)</f>
        <v>35301.39</v>
      </c>
      <c r="I90" s="4" t="b">
        <f t="shared" si="5"/>
        <v>1</v>
      </c>
      <c r="K90">
        <f>IF(AND(ISNA(H90),F90=0),0,IF(AND(F90&gt;0,ISNA(H90)=FALSE),H90,""))</f>
        <v>35301.39</v>
      </c>
      <c r="L90">
        <f>IF(K90="","",F90)</f>
        <v>92.53</v>
      </c>
      <c r="N90">
        <f>D90</f>
        <v>98</v>
      </c>
      <c r="O90" s="2">
        <f t="shared" si="6"/>
        <v>35301.39</v>
      </c>
      <c r="P90" s="2">
        <f t="shared" si="7"/>
        <v>92.53</v>
      </c>
    </row>
    <row r="91" spans="1:16" x14ac:dyDescent="0.25">
      <c r="A91" t="s">
        <v>185</v>
      </c>
      <c r="B91">
        <v>107</v>
      </c>
      <c r="C91" t="s">
        <v>186</v>
      </c>
      <c r="D91">
        <v>105</v>
      </c>
      <c r="E91">
        <v>34.04</v>
      </c>
      <c r="F91">
        <v>65.959999999999994</v>
      </c>
      <c r="G91" t="str">
        <f t="shared" si="4"/>
        <v>IRN</v>
      </c>
      <c r="H91">
        <f>VLOOKUP(A91,lohrmann_withdrawalm3py_capacmw!$A$1:$D$146,4,FALSE)</f>
        <v>58815.41</v>
      </c>
      <c r="I91" s="4" t="b">
        <f t="shared" si="5"/>
        <v>1</v>
      </c>
      <c r="K91">
        <f>IF(AND(ISNA(H91),F91=0),0,IF(AND(F91&gt;0,ISNA(H91)=FALSE),H91,""))</f>
        <v>58815.41</v>
      </c>
      <c r="L91">
        <f>IF(K91="","",F91)</f>
        <v>65.959999999999994</v>
      </c>
      <c r="N91">
        <f>D91</f>
        <v>105</v>
      </c>
      <c r="O91" s="2">
        <f t="shared" si="6"/>
        <v>58815.41</v>
      </c>
      <c r="P91" s="2">
        <f t="shared" si="7"/>
        <v>65.959999999999994</v>
      </c>
    </row>
    <row r="92" spans="1:16" x14ac:dyDescent="0.25">
      <c r="A92" t="s">
        <v>187</v>
      </c>
      <c r="B92">
        <v>111</v>
      </c>
      <c r="C92" t="s">
        <v>188</v>
      </c>
      <c r="D92">
        <v>104</v>
      </c>
      <c r="E92">
        <v>5.73</v>
      </c>
      <c r="F92">
        <v>94.27</v>
      </c>
      <c r="G92" t="str">
        <f t="shared" si="4"/>
        <v>IRQ</v>
      </c>
      <c r="H92">
        <f>VLOOKUP(A92,lohrmann_withdrawalm3py_capacmw!$A$1:$D$146,4,FALSE)</f>
        <v>17343</v>
      </c>
      <c r="I92" s="4" t="b">
        <f t="shared" si="5"/>
        <v>1</v>
      </c>
      <c r="K92">
        <f>IF(AND(ISNA(H92),F92=0),0,IF(AND(F92&gt;0,ISNA(H92)=FALSE),H92,""))</f>
        <v>17343</v>
      </c>
      <c r="L92">
        <f>IF(K92="","",F92)</f>
        <v>94.27</v>
      </c>
      <c r="N92">
        <f>D92</f>
        <v>104</v>
      </c>
      <c r="O92" s="2">
        <f t="shared" si="6"/>
        <v>17343</v>
      </c>
      <c r="P92" s="2">
        <f t="shared" si="7"/>
        <v>94.27</v>
      </c>
    </row>
    <row r="93" spans="1:16" x14ac:dyDescent="0.25">
      <c r="A93" t="s">
        <v>189</v>
      </c>
      <c r="B93">
        <v>62</v>
      </c>
      <c r="C93" t="s">
        <v>190</v>
      </c>
      <c r="D93">
        <v>99</v>
      </c>
      <c r="E93">
        <v>56.4</v>
      </c>
      <c r="F93">
        <v>43.6</v>
      </c>
      <c r="G93" t="str">
        <f t="shared" si="4"/>
        <v>IRL</v>
      </c>
      <c r="H93">
        <f>VLOOKUP(A93,lohrmann_withdrawalm3py_capacmw!$A$1:$D$146,4,FALSE)</f>
        <v>5892</v>
      </c>
      <c r="I93" s="4" t="b">
        <f t="shared" si="5"/>
        <v>1</v>
      </c>
      <c r="K93">
        <f>IF(AND(ISNA(H93),F93=0),0,IF(AND(F93&gt;0,ISNA(H93)=FALSE),H93,""))</f>
        <v>5892</v>
      </c>
      <c r="L93">
        <f>IF(K93="","",F93)</f>
        <v>43.6</v>
      </c>
      <c r="N93">
        <f>D93</f>
        <v>99</v>
      </c>
      <c r="O93" s="2">
        <f t="shared" si="6"/>
        <v>5892</v>
      </c>
      <c r="P93" s="2">
        <f t="shared" si="7"/>
        <v>43.6</v>
      </c>
    </row>
    <row r="94" spans="1:16" x14ac:dyDescent="0.25">
      <c r="A94" t="s">
        <v>191</v>
      </c>
      <c r="B94">
        <v>104</v>
      </c>
      <c r="C94" t="s">
        <v>192</v>
      </c>
      <c r="D94">
        <v>102</v>
      </c>
      <c r="E94">
        <v>99.58</v>
      </c>
      <c r="F94">
        <v>0.42</v>
      </c>
      <c r="G94" t="str">
        <f t="shared" si="4"/>
        <v>IMN</v>
      </c>
      <c r="H94">
        <f>VLOOKUP(A94,lohrmann_withdrawalm3py_capacmw!$A$1:$D$146,4,FALSE)</f>
        <v>88</v>
      </c>
      <c r="I94" s="4" t="b">
        <f t="shared" si="5"/>
        <v>1</v>
      </c>
      <c r="K94">
        <f>IF(AND(ISNA(H94),F94=0),0,IF(AND(F94&gt;0,ISNA(H94)=FALSE),H94,""))</f>
        <v>88</v>
      </c>
      <c r="L94">
        <f>IF(K94="","",F94)</f>
        <v>0.42</v>
      </c>
      <c r="N94">
        <f>D94</f>
        <v>102</v>
      </c>
      <c r="O94" s="2">
        <f t="shared" si="6"/>
        <v>88</v>
      </c>
      <c r="P94" s="2">
        <f t="shared" si="7"/>
        <v>0.42</v>
      </c>
    </row>
    <row r="95" spans="1:16" x14ac:dyDescent="0.25">
      <c r="A95" t="s">
        <v>193</v>
      </c>
      <c r="B95">
        <v>108</v>
      </c>
      <c r="C95" t="s">
        <v>194</v>
      </c>
      <c r="D95">
        <v>101</v>
      </c>
      <c r="E95">
        <v>3.57</v>
      </c>
      <c r="F95">
        <v>96.43</v>
      </c>
      <c r="G95" t="str">
        <f t="shared" si="4"/>
        <v>ISR</v>
      </c>
      <c r="H95">
        <f>VLOOKUP(A95,lohrmann_withdrawalm3py_capacmw!$A$1:$D$146,4,FALSE)</f>
        <v>14484</v>
      </c>
      <c r="I95" s="4" t="b">
        <f t="shared" si="5"/>
        <v>1</v>
      </c>
      <c r="K95">
        <f>IF(AND(ISNA(H95),F95=0),0,IF(AND(F95&gt;0,ISNA(H95)=FALSE),H95,""))</f>
        <v>14484</v>
      </c>
      <c r="L95">
        <f>IF(K95="","",F95)</f>
        <v>96.43</v>
      </c>
      <c r="N95">
        <f>D95</f>
        <v>101</v>
      </c>
      <c r="O95" s="2">
        <f t="shared" si="6"/>
        <v>14484</v>
      </c>
      <c r="P95" s="2">
        <f t="shared" si="7"/>
        <v>96.43</v>
      </c>
    </row>
    <row r="96" spans="1:16" x14ac:dyDescent="0.25">
      <c r="A96" t="s">
        <v>195</v>
      </c>
      <c r="B96">
        <v>109</v>
      </c>
      <c r="C96" t="s">
        <v>196</v>
      </c>
      <c r="D96">
        <v>107</v>
      </c>
      <c r="E96">
        <v>46.06</v>
      </c>
      <c r="F96">
        <v>53.94</v>
      </c>
      <c r="G96" t="str">
        <f t="shared" si="4"/>
        <v>ITA</v>
      </c>
      <c r="H96">
        <f>VLOOKUP(A96,lohrmann_withdrawalm3py_capacmw!$A$1:$D$146,4,FALSE)</f>
        <v>75539.679999999993</v>
      </c>
      <c r="I96" s="4" t="b">
        <f t="shared" si="5"/>
        <v>1</v>
      </c>
      <c r="K96">
        <f>IF(AND(ISNA(H96),F96=0),0,IF(AND(F96&gt;0,ISNA(H96)=FALSE),H96,""))</f>
        <v>75539.679999999993</v>
      </c>
      <c r="L96">
        <f>IF(K96="","",F96)</f>
        <v>53.94</v>
      </c>
      <c r="N96">
        <f>D96</f>
        <v>107</v>
      </c>
      <c r="O96" s="2">
        <f t="shared" si="6"/>
        <v>75539.679999999993</v>
      </c>
      <c r="P96" s="2">
        <f t="shared" si="7"/>
        <v>53.94</v>
      </c>
    </row>
    <row r="97" spans="1:16" x14ac:dyDescent="0.25">
      <c r="A97" t="s">
        <v>197</v>
      </c>
      <c r="B97">
        <v>114</v>
      </c>
      <c r="C97" t="s">
        <v>198</v>
      </c>
      <c r="D97">
        <v>118</v>
      </c>
      <c r="E97">
        <v>3.55</v>
      </c>
      <c r="F97">
        <v>96.45</v>
      </c>
      <c r="G97" t="str">
        <f t="shared" si="4"/>
        <v>JAM</v>
      </c>
      <c r="H97">
        <f>VLOOKUP(A97,lohrmann_withdrawalm3py_capacmw!$A$1:$D$146,4,FALSE)</f>
        <v>694.06</v>
      </c>
      <c r="I97" s="4" t="b">
        <f t="shared" si="5"/>
        <v>1</v>
      </c>
      <c r="K97">
        <f>IF(AND(ISNA(H97),F97=0),0,IF(AND(F97&gt;0,ISNA(H97)=FALSE),H97,""))</f>
        <v>694.06</v>
      </c>
      <c r="L97">
        <f>IF(K97="","",F97)</f>
        <v>96.45</v>
      </c>
      <c r="N97">
        <f>D97</f>
        <v>118</v>
      </c>
      <c r="O97" s="2">
        <f t="shared" si="6"/>
        <v>694.06</v>
      </c>
      <c r="P97" s="2">
        <f t="shared" si="7"/>
        <v>96.45</v>
      </c>
    </row>
    <row r="98" spans="1:16" x14ac:dyDescent="0.25">
      <c r="A98" t="s">
        <v>199</v>
      </c>
      <c r="B98">
        <v>112</v>
      </c>
      <c r="C98" t="s">
        <v>200</v>
      </c>
      <c r="D98">
        <v>113</v>
      </c>
      <c r="E98">
        <v>2.96</v>
      </c>
      <c r="F98">
        <v>97.04</v>
      </c>
      <c r="G98" t="str">
        <f t="shared" si="4"/>
        <v>JPN</v>
      </c>
      <c r="H98">
        <f>VLOOKUP(A98,lohrmann_withdrawalm3py_capacmw!$A$1:$D$146,4,FALSE)</f>
        <v>220250.4</v>
      </c>
      <c r="I98" s="4" t="b">
        <f t="shared" si="5"/>
        <v>1</v>
      </c>
      <c r="K98">
        <f>IF(AND(ISNA(H98),F98=0),0,IF(AND(F98&gt;0,ISNA(H98)=FALSE),H98,""))</f>
        <v>220250.4</v>
      </c>
      <c r="L98">
        <f>IF(K98="","",F98)</f>
        <v>97.04</v>
      </c>
      <c r="N98">
        <f>D98</f>
        <v>113</v>
      </c>
      <c r="O98" s="2">
        <f t="shared" si="6"/>
        <v>220250.4</v>
      </c>
      <c r="P98" s="2">
        <f t="shared" si="7"/>
        <v>97.04</v>
      </c>
    </row>
    <row r="99" spans="1:16" x14ac:dyDescent="0.25">
      <c r="A99" t="s">
        <v>201</v>
      </c>
      <c r="B99">
        <v>116</v>
      </c>
      <c r="C99" t="s">
        <v>202</v>
      </c>
      <c r="D99">
        <v>119</v>
      </c>
      <c r="E99">
        <v>99.2</v>
      </c>
      <c r="F99">
        <v>0.8</v>
      </c>
      <c r="G99" t="str">
        <f t="shared" si="4"/>
        <v>JOR</v>
      </c>
      <c r="H99">
        <f>VLOOKUP(A99,lohrmann_withdrawalm3py_capacmw!$A$1:$D$146,4,FALSE)</f>
        <v>4237</v>
      </c>
      <c r="I99" s="4" t="b">
        <f t="shared" si="5"/>
        <v>1</v>
      </c>
      <c r="K99">
        <f>IF(AND(ISNA(H99),F99=0),0,IF(AND(F99&gt;0,ISNA(H99)=FALSE),H99,""))</f>
        <v>4237</v>
      </c>
      <c r="L99">
        <f>IF(K99="","",F99)</f>
        <v>0.8</v>
      </c>
      <c r="N99">
        <f>D99</f>
        <v>119</v>
      </c>
      <c r="O99" s="2">
        <f t="shared" si="6"/>
        <v>4237</v>
      </c>
      <c r="P99" s="2">
        <f t="shared" si="7"/>
        <v>0.8</v>
      </c>
    </row>
    <row r="100" spans="1:16" x14ac:dyDescent="0.25">
      <c r="A100" t="s">
        <v>203</v>
      </c>
      <c r="B100">
        <v>126</v>
      </c>
      <c r="C100" t="s">
        <v>204</v>
      </c>
      <c r="D100">
        <v>130</v>
      </c>
      <c r="E100">
        <v>46.38</v>
      </c>
      <c r="F100">
        <v>53.62</v>
      </c>
      <c r="G100" t="str">
        <f t="shared" si="4"/>
        <v>KAZ</v>
      </c>
      <c r="H100">
        <f>VLOOKUP(A100,lohrmann_withdrawalm3py_capacmw!$A$1:$D$146,4,FALSE)</f>
        <v>17494</v>
      </c>
      <c r="I100" s="4" t="b">
        <f t="shared" si="5"/>
        <v>1</v>
      </c>
      <c r="K100">
        <f>IF(AND(ISNA(H100),F100=0),0,IF(AND(F100&gt;0,ISNA(H100)=FALSE),H100,""))</f>
        <v>17494</v>
      </c>
      <c r="L100">
        <f>IF(K100="","",F100)</f>
        <v>53.62</v>
      </c>
      <c r="N100">
        <f>D100</f>
        <v>130</v>
      </c>
      <c r="O100" s="2">
        <f t="shared" si="6"/>
        <v>17494</v>
      </c>
      <c r="P100" s="2">
        <f t="shared" si="7"/>
        <v>53.62</v>
      </c>
    </row>
    <row r="101" spans="1:16" x14ac:dyDescent="0.25">
      <c r="A101" t="s">
        <v>205</v>
      </c>
      <c r="B101">
        <v>119</v>
      </c>
      <c r="C101" t="s">
        <v>206</v>
      </c>
      <c r="D101">
        <v>120</v>
      </c>
      <c r="E101">
        <v>99.97</v>
      </c>
      <c r="F101">
        <v>0.03</v>
      </c>
      <c r="G101" t="str">
        <f t="shared" si="4"/>
        <v>KEN</v>
      </c>
      <c r="H101">
        <f>VLOOKUP(A101,lohrmann_withdrawalm3py_capacmw!$A$1:$D$146,4,FALSE)</f>
        <v>679.21</v>
      </c>
      <c r="I101" s="4" t="b">
        <f t="shared" si="5"/>
        <v>1</v>
      </c>
      <c r="K101">
        <f>IF(AND(ISNA(H101),F101=0),0,IF(AND(F101&gt;0,ISNA(H101)=FALSE),H101,""))</f>
        <v>679.21</v>
      </c>
      <c r="L101">
        <f>IF(K101="","",F101)</f>
        <v>0.03</v>
      </c>
      <c r="N101">
        <f>D101</f>
        <v>120</v>
      </c>
      <c r="O101" s="2">
        <f t="shared" si="6"/>
        <v>679.21</v>
      </c>
      <c r="P101" s="2">
        <f t="shared" si="7"/>
        <v>0.03</v>
      </c>
    </row>
    <row r="102" spans="1:16" x14ac:dyDescent="0.25">
      <c r="A102" t="s">
        <v>207</v>
      </c>
      <c r="B102">
        <v>122</v>
      </c>
      <c r="C102" t="s">
        <v>208</v>
      </c>
      <c r="D102">
        <v>2</v>
      </c>
      <c r="E102">
        <v>100</v>
      </c>
      <c r="F102">
        <v>0</v>
      </c>
      <c r="G102" t="str">
        <f t="shared" si="4"/>
        <v>KIR</v>
      </c>
      <c r="H102" t="e">
        <f>VLOOKUP(A102,lohrmann_withdrawalm3py_capacmw!$A$1:$D$146,4,FALSE)</f>
        <v>#N/A</v>
      </c>
      <c r="I102" s="4" t="e">
        <f t="shared" si="5"/>
        <v>#N/A</v>
      </c>
      <c r="K102">
        <f>IF(AND(ISNA(H102),F102=0),0,IF(AND(F102&gt;0,ISNA(H102)=FALSE),H102,""))</f>
        <v>0</v>
      </c>
      <c r="L102">
        <f>IF(K102="","",F102)</f>
        <v>0</v>
      </c>
      <c r="N102">
        <f>D102</f>
        <v>2</v>
      </c>
      <c r="O102" s="2">
        <f t="shared" si="6"/>
        <v>0</v>
      </c>
      <c r="P102" s="2">
        <f t="shared" si="7"/>
        <v>0</v>
      </c>
    </row>
    <row r="103" spans="1:16" x14ac:dyDescent="0.25">
      <c r="A103" t="s">
        <v>209</v>
      </c>
      <c r="B103">
        <v>121</v>
      </c>
      <c r="C103" t="s">
        <v>210</v>
      </c>
      <c r="D103">
        <v>131</v>
      </c>
      <c r="E103">
        <v>6.06</v>
      </c>
      <c r="F103">
        <v>93.94</v>
      </c>
      <c r="G103" t="str">
        <f t="shared" si="4"/>
        <v>PRK</v>
      </c>
      <c r="H103">
        <f>VLOOKUP(A103,lohrmann_withdrawalm3py_capacmw!$A$1:$D$146,4,FALSE)</f>
        <v>3170</v>
      </c>
      <c r="I103" s="4" t="b">
        <f t="shared" si="5"/>
        <v>1</v>
      </c>
      <c r="K103">
        <f>IF(AND(ISNA(H103),F103=0),0,IF(AND(F103&gt;0,ISNA(H103)=FALSE),H103,""))</f>
        <v>3170</v>
      </c>
      <c r="L103">
        <f>IF(K103="","",F103)</f>
        <v>93.94</v>
      </c>
      <c r="N103">
        <f>D103</f>
        <v>131</v>
      </c>
      <c r="O103" s="2">
        <f t="shared" si="6"/>
        <v>3170</v>
      </c>
      <c r="P103" s="2">
        <f t="shared" si="7"/>
        <v>93.94</v>
      </c>
    </row>
    <row r="104" spans="1:16" x14ac:dyDescent="0.25">
      <c r="A104" t="s">
        <v>211</v>
      </c>
      <c r="B104">
        <v>123</v>
      </c>
      <c r="C104" t="s">
        <v>212</v>
      </c>
      <c r="D104">
        <v>132</v>
      </c>
      <c r="E104">
        <v>4.8899999999999997</v>
      </c>
      <c r="F104">
        <v>95.11</v>
      </c>
      <c r="G104" t="str">
        <f t="shared" si="4"/>
        <v>KOR</v>
      </c>
      <c r="H104">
        <f>VLOOKUP(A104,lohrmann_withdrawalm3py_capacmw!$A$1:$D$146,4,FALSE)</f>
        <v>77112.710000000006</v>
      </c>
      <c r="I104" s="4" t="b">
        <f t="shared" si="5"/>
        <v>1</v>
      </c>
      <c r="K104">
        <f>IF(AND(ISNA(H104),F104=0),0,IF(AND(F104&gt;0,ISNA(H104)=FALSE),H104,""))</f>
        <v>77112.710000000006</v>
      </c>
      <c r="L104">
        <f>IF(K104="","",F104)</f>
        <v>95.11</v>
      </c>
      <c r="N104">
        <f>D104</f>
        <v>132</v>
      </c>
      <c r="O104" s="2">
        <f t="shared" si="6"/>
        <v>77112.710000000006</v>
      </c>
      <c r="P104" s="2">
        <f t="shared" si="7"/>
        <v>95.11</v>
      </c>
    </row>
    <row r="105" spans="1:16" x14ac:dyDescent="0.25">
      <c r="A105" t="s">
        <v>213</v>
      </c>
      <c r="B105">
        <v>125</v>
      </c>
      <c r="C105" t="s">
        <v>214</v>
      </c>
      <c r="D105">
        <v>124</v>
      </c>
      <c r="E105">
        <v>1.1100000000000001</v>
      </c>
      <c r="F105">
        <v>98.89</v>
      </c>
      <c r="G105" t="str">
        <f t="shared" si="4"/>
        <v>KWT</v>
      </c>
      <c r="H105">
        <f>VLOOKUP(A105,lohrmann_withdrawalm3py_capacmw!$A$1:$D$146,4,FALSE)</f>
        <v>15217.3</v>
      </c>
      <c r="I105" s="4" t="b">
        <f t="shared" si="5"/>
        <v>1</v>
      </c>
      <c r="K105">
        <f>IF(AND(ISNA(H105),F105=0),0,IF(AND(F105&gt;0,ISNA(H105)=FALSE),H105,""))</f>
        <v>15217.3</v>
      </c>
      <c r="L105">
        <f>IF(K105="","",F105)</f>
        <v>98.89</v>
      </c>
      <c r="N105">
        <f>D105</f>
        <v>124</v>
      </c>
      <c r="O105" s="2">
        <f t="shared" si="6"/>
        <v>15217.3</v>
      </c>
      <c r="P105" s="2">
        <f t="shared" si="7"/>
        <v>98.89</v>
      </c>
    </row>
    <row r="106" spans="1:16" x14ac:dyDescent="0.25">
      <c r="A106" t="s">
        <v>215</v>
      </c>
      <c r="B106">
        <v>120</v>
      </c>
      <c r="C106" t="s">
        <v>216</v>
      </c>
      <c r="D106">
        <v>123</v>
      </c>
      <c r="E106">
        <v>19.96</v>
      </c>
      <c r="F106">
        <v>80.040000000000006</v>
      </c>
      <c r="G106" t="str">
        <f t="shared" si="4"/>
        <v>KGZ</v>
      </c>
      <c r="H106">
        <f>VLOOKUP(A106,lohrmann_withdrawalm3py_capacmw!$A$1:$D$146,4,FALSE)</f>
        <v>728</v>
      </c>
      <c r="I106" s="4" t="b">
        <f t="shared" si="5"/>
        <v>1</v>
      </c>
      <c r="K106">
        <f>IF(AND(ISNA(H106),F106=0),0,IF(AND(F106&gt;0,ISNA(H106)=FALSE),H106,""))</f>
        <v>728</v>
      </c>
      <c r="L106">
        <f>IF(K106="","",F106)</f>
        <v>80.040000000000006</v>
      </c>
      <c r="N106">
        <f>D106</f>
        <v>123</v>
      </c>
      <c r="O106" s="2">
        <f t="shared" si="6"/>
        <v>728</v>
      </c>
      <c r="P106" s="2">
        <f t="shared" si="7"/>
        <v>80.040000000000006</v>
      </c>
    </row>
    <row r="107" spans="1:16" x14ac:dyDescent="0.25">
      <c r="A107" t="s">
        <v>217</v>
      </c>
      <c r="B107">
        <v>127</v>
      </c>
      <c r="C107" t="s">
        <v>218</v>
      </c>
      <c r="D107">
        <v>108</v>
      </c>
      <c r="E107">
        <v>100</v>
      </c>
      <c r="F107">
        <v>0</v>
      </c>
      <c r="G107" t="str">
        <f t="shared" si="4"/>
        <v>LAO</v>
      </c>
      <c r="H107" t="e">
        <f>VLOOKUP(A107,lohrmann_withdrawalm3py_capacmw!$A$1:$D$146,4,FALSE)</f>
        <v>#N/A</v>
      </c>
      <c r="I107" s="4" t="e">
        <f t="shared" si="5"/>
        <v>#N/A</v>
      </c>
      <c r="K107">
        <f>IF(AND(ISNA(H107),F107=0),0,IF(AND(F107&gt;0,ISNA(H107)=FALSE),H107,""))</f>
        <v>0</v>
      </c>
      <c r="L107">
        <f>IF(K107="","",F107)</f>
        <v>0</v>
      </c>
      <c r="N107">
        <f>D107</f>
        <v>108</v>
      </c>
      <c r="O107" s="2">
        <f t="shared" si="6"/>
        <v>0</v>
      </c>
      <c r="P107" s="2">
        <f t="shared" si="7"/>
        <v>0</v>
      </c>
    </row>
    <row r="108" spans="1:16" x14ac:dyDescent="0.25">
      <c r="A108" t="s">
        <v>219</v>
      </c>
      <c r="B108">
        <v>129</v>
      </c>
      <c r="C108" t="s">
        <v>220</v>
      </c>
      <c r="D108">
        <v>122</v>
      </c>
      <c r="E108">
        <v>98.99</v>
      </c>
      <c r="F108">
        <v>1.01</v>
      </c>
      <c r="G108" t="str">
        <f t="shared" si="4"/>
        <v>LVA</v>
      </c>
      <c r="H108">
        <f>VLOOKUP(A108,lohrmann_withdrawalm3py_capacmw!$A$1:$D$146,4,FALSE)</f>
        <v>894</v>
      </c>
      <c r="I108" s="4" t="b">
        <f t="shared" si="5"/>
        <v>1</v>
      </c>
      <c r="K108">
        <f>IF(AND(ISNA(H108),F108=0),0,IF(AND(F108&gt;0,ISNA(H108)=FALSE),H108,""))</f>
        <v>894</v>
      </c>
      <c r="L108">
        <f>IF(K108="","",F108)</f>
        <v>1.01</v>
      </c>
      <c r="N108">
        <f>D108</f>
        <v>122</v>
      </c>
      <c r="O108" s="2">
        <f t="shared" si="6"/>
        <v>894</v>
      </c>
      <c r="P108" s="2">
        <f t="shared" si="7"/>
        <v>1.01</v>
      </c>
    </row>
    <row r="109" spans="1:16" x14ac:dyDescent="0.25">
      <c r="A109" t="s">
        <v>221</v>
      </c>
      <c r="B109">
        <v>128</v>
      </c>
      <c r="C109" t="s">
        <v>222</v>
      </c>
      <c r="D109">
        <v>109</v>
      </c>
      <c r="E109">
        <v>93.23</v>
      </c>
      <c r="F109">
        <v>6.77</v>
      </c>
      <c r="G109" t="str">
        <f t="shared" si="4"/>
        <v>LBN</v>
      </c>
      <c r="H109">
        <f>VLOOKUP(A109,lohrmann_withdrawalm3py_capacmw!$A$1:$D$146,4,FALSE)</f>
        <v>2172.6</v>
      </c>
      <c r="I109" s="4" t="b">
        <f t="shared" si="5"/>
        <v>1</v>
      </c>
      <c r="K109">
        <f>IF(AND(ISNA(H109),F109=0),0,IF(AND(F109&gt;0,ISNA(H109)=FALSE),H109,""))</f>
        <v>2172.6</v>
      </c>
      <c r="L109">
        <f>IF(K109="","",F109)</f>
        <v>6.77</v>
      </c>
      <c r="N109">
        <f>D109</f>
        <v>109</v>
      </c>
      <c r="O109" s="2">
        <f t="shared" si="6"/>
        <v>2172.6</v>
      </c>
      <c r="P109" s="2">
        <f t="shared" si="7"/>
        <v>6.77</v>
      </c>
    </row>
    <row r="110" spans="1:16" x14ac:dyDescent="0.25">
      <c r="A110" t="s">
        <v>223</v>
      </c>
      <c r="B110">
        <v>134</v>
      </c>
      <c r="C110" t="s">
        <v>224</v>
      </c>
      <c r="D110">
        <v>116</v>
      </c>
      <c r="E110">
        <v>100</v>
      </c>
      <c r="F110">
        <v>0</v>
      </c>
      <c r="G110" t="str">
        <f t="shared" si="4"/>
        <v>LSO</v>
      </c>
      <c r="H110" t="e">
        <f>VLOOKUP(A110,lohrmann_withdrawalm3py_capacmw!$A$1:$D$146,4,FALSE)</f>
        <v>#N/A</v>
      </c>
      <c r="I110" s="4" t="e">
        <f t="shared" si="5"/>
        <v>#N/A</v>
      </c>
      <c r="K110">
        <f>IF(AND(ISNA(H110),F110=0),0,IF(AND(F110&gt;0,ISNA(H110)=FALSE),H110,""))</f>
        <v>0</v>
      </c>
      <c r="L110">
        <f>IF(K110="","",F110)</f>
        <v>0</v>
      </c>
      <c r="N110">
        <f>D110</f>
        <v>116</v>
      </c>
      <c r="O110" s="2">
        <f t="shared" si="6"/>
        <v>0</v>
      </c>
      <c r="P110" s="2">
        <f t="shared" si="7"/>
        <v>0</v>
      </c>
    </row>
    <row r="111" spans="1:16" x14ac:dyDescent="0.25">
      <c r="A111" t="s">
        <v>225</v>
      </c>
      <c r="B111">
        <v>131</v>
      </c>
      <c r="C111" t="s">
        <v>226</v>
      </c>
      <c r="D111">
        <v>114</v>
      </c>
      <c r="E111">
        <v>97.45</v>
      </c>
      <c r="F111">
        <v>2.5499999999999998</v>
      </c>
      <c r="G111" t="str">
        <f t="shared" si="4"/>
        <v>LBR</v>
      </c>
      <c r="H111">
        <f>VLOOKUP(A111,lohrmann_withdrawalm3py_capacmw!$A$1:$D$146,4,FALSE)</f>
        <v>64</v>
      </c>
      <c r="I111" s="4" t="b">
        <f t="shared" si="5"/>
        <v>1</v>
      </c>
      <c r="K111">
        <f>IF(AND(ISNA(H111),F111=0),0,IF(AND(F111&gt;0,ISNA(H111)=FALSE),H111,""))</f>
        <v>64</v>
      </c>
      <c r="L111">
        <f>IF(K111="","",F111)</f>
        <v>2.5499999999999998</v>
      </c>
      <c r="N111">
        <f>D111</f>
        <v>114</v>
      </c>
      <c r="O111" s="2">
        <f t="shared" si="6"/>
        <v>64</v>
      </c>
      <c r="P111" s="2">
        <f t="shared" si="7"/>
        <v>2.5499999999999998</v>
      </c>
    </row>
    <row r="112" spans="1:16" x14ac:dyDescent="0.25">
      <c r="A112" t="s">
        <v>227</v>
      </c>
      <c r="B112">
        <v>136</v>
      </c>
      <c r="C112" t="s">
        <v>228</v>
      </c>
      <c r="D112">
        <v>127</v>
      </c>
      <c r="E112">
        <v>98.2</v>
      </c>
      <c r="F112">
        <v>1.8</v>
      </c>
      <c r="G112" t="str">
        <f t="shared" si="4"/>
        <v>LBY</v>
      </c>
      <c r="H112">
        <f>VLOOKUP(A112,lohrmann_withdrawalm3py_capacmw!$A$1:$D$146,4,FALSE)</f>
        <v>10714</v>
      </c>
      <c r="I112" s="4" t="b">
        <f t="shared" si="5"/>
        <v>1</v>
      </c>
      <c r="K112">
        <f>IF(AND(ISNA(H112),F112=0),0,IF(AND(F112&gt;0,ISNA(H112)=FALSE),H112,""))</f>
        <v>10714</v>
      </c>
      <c r="L112">
        <f>IF(K112="","",F112)</f>
        <v>1.8</v>
      </c>
      <c r="N112">
        <f>D112</f>
        <v>127</v>
      </c>
      <c r="O112" s="2">
        <f t="shared" si="6"/>
        <v>10714</v>
      </c>
      <c r="P112" s="2">
        <f t="shared" si="7"/>
        <v>1.8</v>
      </c>
    </row>
    <row r="113" spans="1:16" x14ac:dyDescent="0.25">
      <c r="A113" t="s">
        <v>229</v>
      </c>
      <c r="B113">
        <v>133</v>
      </c>
      <c r="C113" t="s">
        <v>230</v>
      </c>
      <c r="D113">
        <v>111</v>
      </c>
      <c r="E113">
        <v>100</v>
      </c>
      <c r="F113">
        <v>0</v>
      </c>
      <c r="G113" t="str">
        <f t="shared" si="4"/>
        <v>LIE</v>
      </c>
      <c r="H113" t="e">
        <f>VLOOKUP(A113,lohrmann_withdrawalm3py_capacmw!$A$1:$D$146,4,FALSE)</f>
        <v>#N/A</v>
      </c>
      <c r="I113" s="4" t="e">
        <f t="shared" si="5"/>
        <v>#N/A</v>
      </c>
      <c r="K113">
        <f>IF(AND(ISNA(H113),F113=0),0,IF(AND(F113&gt;0,ISNA(H113)=FALSE),H113,""))</f>
        <v>0</v>
      </c>
      <c r="L113">
        <f>IF(K113="","",F113)</f>
        <v>0</v>
      </c>
      <c r="N113">
        <f>D113</f>
        <v>111</v>
      </c>
      <c r="O113" s="2">
        <f t="shared" si="6"/>
        <v>0</v>
      </c>
      <c r="P113" s="2">
        <f t="shared" si="7"/>
        <v>0</v>
      </c>
    </row>
    <row r="114" spans="1:16" x14ac:dyDescent="0.25">
      <c r="A114" t="s">
        <v>231</v>
      </c>
      <c r="B114">
        <v>130</v>
      </c>
      <c r="C114" t="s">
        <v>232</v>
      </c>
      <c r="D114">
        <v>117</v>
      </c>
      <c r="E114">
        <v>4.2300000000000004</v>
      </c>
      <c r="F114">
        <v>95.77</v>
      </c>
      <c r="G114" t="str">
        <f t="shared" si="4"/>
        <v>LTU</v>
      </c>
      <c r="H114">
        <f>VLOOKUP(A114,lohrmann_withdrawalm3py_capacmw!$A$1:$D$146,4,FALSE)</f>
        <v>3063</v>
      </c>
      <c r="I114" s="4" t="b">
        <f t="shared" si="5"/>
        <v>1</v>
      </c>
      <c r="K114">
        <f>IF(AND(ISNA(H114),F114=0),0,IF(AND(F114&gt;0,ISNA(H114)=FALSE),H114,""))</f>
        <v>3063</v>
      </c>
      <c r="L114">
        <f>IF(K114="","",F114)</f>
        <v>95.77</v>
      </c>
      <c r="N114">
        <f>D114</f>
        <v>117</v>
      </c>
      <c r="O114" s="2">
        <f t="shared" si="6"/>
        <v>3063</v>
      </c>
      <c r="P114" s="2">
        <f t="shared" si="7"/>
        <v>95.77</v>
      </c>
    </row>
    <row r="115" spans="1:16" x14ac:dyDescent="0.25">
      <c r="A115" t="s">
        <v>233</v>
      </c>
      <c r="B115">
        <v>135</v>
      </c>
      <c r="C115" t="s">
        <v>234</v>
      </c>
      <c r="D115">
        <v>121</v>
      </c>
      <c r="E115">
        <v>100</v>
      </c>
      <c r="F115">
        <v>0</v>
      </c>
      <c r="G115" t="str">
        <f t="shared" si="4"/>
        <v>LUX</v>
      </c>
      <c r="H115">
        <f>VLOOKUP(A115,lohrmann_withdrawalm3py_capacmw!$A$1:$D$146,4,FALSE)</f>
        <v>376.4</v>
      </c>
      <c r="I115" s="4" t="b">
        <f t="shared" si="5"/>
        <v>0</v>
      </c>
      <c r="K115" t="str">
        <f>IF(AND(ISNA(H115),F115=0),0,IF(AND(F115&gt;0,ISNA(H115)=FALSE),H115,""))</f>
        <v/>
      </c>
      <c r="L115" t="str">
        <f>IF(K115="","",F115)</f>
        <v/>
      </c>
      <c r="N115">
        <f>D115</f>
        <v>121</v>
      </c>
      <c r="O115" s="2" t="str">
        <f t="shared" si="6"/>
        <v/>
      </c>
      <c r="P115" s="2" t="str">
        <f t="shared" si="7"/>
        <v/>
      </c>
    </row>
    <row r="116" spans="1:16" x14ac:dyDescent="0.25">
      <c r="A116" t="s">
        <v>235</v>
      </c>
      <c r="B116">
        <v>139</v>
      </c>
      <c r="C116" t="s">
        <v>236</v>
      </c>
      <c r="D116">
        <v>140</v>
      </c>
      <c r="E116">
        <v>100</v>
      </c>
      <c r="F116">
        <v>0</v>
      </c>
      <c r="G116" t="str">
        <f t="shared" si="4"/>
        <v>MAC</v>
      </c>
      <c r="H116" t="e">
        <f>VLOOKUP(A116,lohrmann_withdrawalm3py_capacmw!$A$1:$D$146,4,FALSE)</f>
        <v>#N/A</v>
      </c>
      <c r="I116" s="4" t="e">
        <f t="shared" si="5"/>
        <v>#N/A</v>
      </c>
      <c r="K116">
        <f>IF(AND(ISNA(H116),F116=0),0,IF(AND(F116&gt;0,ISNA(H116)=FALSE),H116,""))</f>
        <v>0</v>
      </c>
      <c r="L116">
        <f>IF(K116="","",F116)</f>
        <v>0</v>
      </c>
      <c r="N116">
        <f>D116</f>
        <v>140</v>
      </c>
      <c r="O116" s="2">
        <f t="shared" si="6"/>
        <v>0</v>
      </c>
      <c r="P116" s="2">
        <f t="shared" si="7"/>
        <v>0</v>
      </c>
    </row>
    <row r="117" spans="1:16" x14ac:dyDescent="0.25">
      <c r="A117" t="s">
        <v>237</v>
      </c>
      <c r="B117">
        <v>145</v>
      </c>
      <c r="C117" t="s">
        <v>238</v>
      </c>
      <c r="D117">
        <v>138</v>
      </c>
      <c r="E117">
        <v>77.16</v>
      </c>
      <c r="F117">
        <v>22.84</v>
      </c>
      <c r="G117" t="str">
        <f t="shared" si="4"/>
        <v>MKD</v>
      </c>
      <c r="H117">
        <f>VLOOKUP(A117,lohrmann_withdrawalm3py_capacmw!$A$1:$D$146,4,FALSE)</f>
        <v>1230</v>
      </c>
      <c r="I117" s="4" t="b">
        <f t="shared" si="5"/>
        <v>1</v>
      </c>
      <c r="K117">
        <f>IF(AND(ISNA(H117),F117=0),0,IF(AND(F117&gt;0,ISNA(H117)=FALSE),H117,""))</f>
        <v>1230</v>
      </c>
      <c r="L117">
        <f>IF(K117="","",F117)</f>
        <v>22.84</v>
      </c>
      <c r="N117">
        <f>D117</f>
        <v>138</v>
      </c>
      <c r="O117" s="2">
        <f t="shared" si="6"/>
        <v>1230</v>
      </c>
      <c r="P117" s="2">
        <f t="shared" si="7"/>
        <v>22.84</v>
      </c>
    </row>
    <row r="118" spans="1:16" x14ac:dyDescent="0.25">
      <c r="A118" t="s">
        <v>239</v>
      </c>
      <c r="B118">
        <v>137</v>
      </c>
      <c r="C118" t="s">
        <v>240</v>
      </c>
      <c r="D118">
        <v>151</v>
      </c>
      <c r="E118">
        <v>95.89</v>
      </c>
      <c r="F118">
        <v>4.1100000000000003</v>
      </c>
      <c r="G118" t="str">
        <f t="shared" si="4"/>
        <v>MDG</v>
      </c>
      <c r="H118">
        <f>VLOOKUP(A118,lohrmann_withdrawalm3py_capacmw!$A$1:$D$146,4,FALSE)</f>
        <v>135</v>
      </c>
      <c r="I118" s="4" t="b">
        <f t="shared" si="5"/>
        <v>1</v>
      </c>
      <c r="K118">
        <f>IF(AND(ISNA(H118),F118=0),0,IF(AND(F118&gt;0,ISNA(H118)=FALSE),H118,""))</f>
        <v>135</v>
      </c>
      <c r="L118">
        <f>IF(K118="","",F118)</f>
        <v>4.1100000000000003</v>
      </c>
      <c r="N118">
        <f>D118</f>
        <v>151</v>
      </c>
      <c r="O118" s="2">
        <f t="shared" si="6"/>
        <v>135</v>
      </c>
      <c r="P118" s="2">
        <f t="shared" si="7"/>
        <v>4.1100000000000003</v>
      </c>
    </row>
    <row r="119" spans="1:16" x14ac:dyDescent="0.25">
      <c r="A119" t="s">
        <v>241</v>
      </c>
      <c r="B119">
        <v>144</v>
      </c>
      <c r="C119" t="s">
        <v>242</v>
      </c>
      <c r="D119">
        <v>134</v>
      </c>
      <c r="E119">
        <v>100</v>
      </c>
      <c r="F119">
        <v>0</v>
      </c>
      <c r="G119" t="str">
        <f t="shared" si="4"/>
        <v>MWI</v>
      </c>
      <c r="H119" t="e">
        <f>VLOOKUP(A119,lohrmann_withdrawalm3py_capacmw!$A$1:$D$146,4,FALSE)</f>
        <v>#N/A</v>
      </c>
      <c r="I119" s="4" t="e">
        <f t="shared" si="5"/>
        <v>#N/A</v>
      </c>
      <c r="K119">
        <f>IF(AND(ISNA(H119),F119=0),0,IF(AND(F119&gt;0,ISNA(H119)=FALSE),H119,""))</f>
        <v>0</v>
      </c>
      <c r="L119">
        <f>IF(K119="","",F119)</f>
        <v>0</v>
      </c>
      <c r="N119">
        <f>D119</f>
        <v>134</v>
      </c>
      <c r="O119" s="2">
        <f t="shared" si="6"/>
        <v>0</v>
      </c>
      <c r="P119" s="2">
        <f t="shared" si="7"/>
        <v>0</v>
      </c>
    </row>
    <row r="120" spans="1:16" x14ac:dyDescent="0.25">
      <c r="A120" t="s">
        <v>243</v>
      </c>
      <c r="B120">
        <v>157</v>
      </c>
      <c r="C120" t="s">
        <v>244</v>
      </c>
      <c r="D120">
        <v>136</v>
      </c>
      <c r="E120">
        <v>17.940000000000001</v>
      </c>
      <c r="F120">
        <v>82.06</v>
      </c>
      <c r="G120" t="str">
        <f t="shared" si="4"/>
        <v>MYS</v>
      </c>
      <c r="H120">
        <f>VLOOKUP(A120,lohrmann_withdrawalm3py_capacmw!$A$1:$D$146,4,FALSE)</f>
        <v>21769.5</v>
      </c>
      <c r="I120" s="4" t="b">
        <f t="shared" si="5"/>
        <v>1</v>
      </c>
      <c r="K120">
        <f>IF(AND(ISNA(H120),F120=0),0,IF(AND(F120&gt;0,ISNA(H120)=FALSE),H120,""))</f>
        <v>21769.5</v>
      </c>
      <c r="L120">
        <f>IF(K120="","",F120)</f>
        <v>82.06</v>
      </c>
      <c r="N120">
        <f>D120</f>
        <v>136</v>
      </c>
      <c r="O120" s="2">
        <f t="shared" si="6"/>
        <v>21769.5</v>
      </c>
      <c r="P120" s="2">
        <f t="shared" si="7"/>
        <v>82.06</v>
      </c>
    </row>
    <row r="121" spans="1:16" x14ac:dyDescent="0.25">
      <c r="A121" t="s">
        <v>245</v>
      </c>
      <c r="B121">
        <v>154</v>
      </c>
      <c r="C121" t="s">
        <v>246</v>
      </c>
      <c r="D121">
        <v>133</v>
      </c>
      <c r="E121">
        <v>100</v>
      </c>
      <c r="F121">
        <v>0</v>
      </c>
      <c r="G121" t="str">
        <f t="shared" si="4"/>
        <v>MDV</v>
      </c>
      <c r="H121" t="e">
        <f>VLOOKUP(A121,lohrmann_withdrawalm3py_capacmw!$A$1:$D$146,4,FALSE)</f>
        <v>#N/A</v>
      </c>
      <c r="I121" s="4" t="e">
        <f t="shared" si="5"/>
        <v>#N/A</v>
      </c>
      <c r="K121">
        <f>IF(AND(ISNA(H121),F121=0),0,IF(AND(F121&gt;0,ISNA(H121)=FALSE),H121,""))</f>
        <v>0</v>
      </c>
      <c r="L121">
        <f>IF(K121="","",F121)</f>
        <v>0</v>
      </c>
      <c r="N121">
        <f>D121</f>
        <v>133</v>
      </c>
      <c r="O121" s="2">
        <f t="shared" si="6"/>
        <v>0</v>
      </c>
      <c r="P121" s="2">
        <f t="shared" si="7"/>
        <v>0</v>
      </c>
    </row>
    <row r="122" spans="1:16" x14ac:dyDescent="0.25">
      <c r="A122" t="s">
        <v>247</v>
      </c>
      <c r="B122">
        <v>146</v>
      </c>
      <c r="C122" t="s">
        <v>248</v>
      </c>
      <c r="D122">
        <v>145</v>
      </c>
      <c r="E122">
        <v>100</v>
      </c>
      <c r="F122">
        <v>0</v>
      </c>
      <c r="G122" t="str">
        <f t="shared" si="4"/>
        <v>MLI</v>
      </c>
      <c r="H122" t="e">
        <f>VLOOKUP(A122,lohrmann_withdrawalm3py_capacmw!$A$1:$D$146,4,FALSE)</f>
        <v>#N/A</v>
      </c>
      <c r="I122" s="4" t="e">
        <f t="shared" si="5"/>
        <v>#N/A</v>
      </c>
      <c r="K122">
        <f>IF(AND(ISNA(H122),F122=0),0,IF(AND(F122&gt;0,ISNA(H122)=FALSE),H122,""))</f>
        <v>0</v>
      </c>
      <c r="L122">
        <f>IF(K122="","",F122)</f>
        <v>0</v>
      </c>
      <c r="N122">
        <f>D122</f>
        <v>145</v>
      </c>
      <c r="O122" s="2">
        <f t="shared" si="6"/>
        <v>0</v>
      </c>
      <c r="P122" s="2">
        <f t="shared" si="7"/>
        <v>0</v>
      </c>
    </row>
    <row r="123" spans="1:16" x14ac:dyDescent="0.25">
      <c r="A123" t="s">
        <v>249</v>
      </c>
      <c r="B123">
        <v>152</v>
      </c>
      <c r="C123" t="s">
        <v>250</v>
      </c>
      <c r="D123">
        <v>148</v>
      </c>
      <c r="E123">
        <v>13.68</v>
      </c>
      <c r="F123">
        <v>86.32</v>
      </c>
      <c r="G123" t="str">
        <f t="shared" si="4"/>
        <v>MLT</v>
      </c>
      <c r="H123">
        <f>VLOOKUP(A123,lohrmann_withdrawalm3py_capacmw!$A$1:$D$146,4,FALSE)</f>
        <v>452.8</v>
      </c>
      <c r="I123" s="4" t="b">
        <f t="shared" si="5"/>
        <v>1</v>
      </c>
      <c r="K123">
        <f>IF(AND(ISNA(H123),F123=0),0,IF(AND(F123&gt;0,ISNA(H123)=FALSE),H123,""))</f>
        <v>452.8</v>
      </c>
      <c r="L123">
        <f>IF(K123="","",F123)</f>
        <v>86.32</v>
      </c>
      <c r="N123">
        <f>D123</f>
        <v>148</v>
      </c>
      <c r="O123" s="2">
        <f t="shared" si="6"/>
        <v>452.8</v>
      </c>
      <c r="P123" s="2">
        <f t="shared" si="7"/>
        <v>86.32</v>
      </c>
    </row>
    <row r="124" spans="1:16" x14ac:dyDescent="0.25">
      <c r="A124" t="s">
        <v>251</v>
      </c>
      <c r="B124">
        <v>187</v>
      </c>
      <c r="C124" t="s">
        <v>252</v>
      </c>
      <c r="D124">
        <v>137</v>
      </c>
      <c r="E124">
        <v>100</v>
      </c>
      <c r="F124">
        <v>0</v>
      </c>
      <c r="G124" t="str">
        <f t="shared" si="4"/>
        <v>MHL</v>
      </c>
      <c r="H124" t="e">
        <f>VLOOKUP(A124,lohrmann_withdrawalm3py_capacmw!$A$1:$D$146,4,FALSE)</f>
        <v>#N/A</v>
      </c>
      <c r="I124" s="4" t="e">
        <f t="shared" si="5"/>
        <v>#N/A</v>
      </c>
      <c r="K124">
        <f>IF(AND(ISNA(H124),F124=0),0,IF(AND(F124&gt;0,ISNA(H124)=FALSE),H124,""))</f>
        <v>0</v>
      </c>
      <c r="L124">
        <f>IF(K124="","",F124)</f>
        <v>0</v>
      </c>
      <c r="N124">
        <f>D124</f>
        <v>137</v>
      </c>
      <c r="O124" s="2">
        <f t="shared" si="6"/>
        <v>0</v>
      </c>
      <c r="P124" s="2">
        <f t="shared" si="7"/>
        <v>0</v>
      </c>
    </row>
    <row r="125" spans="1:16" x14ac:dyDescent="0.25">
      <c r="A125" t="s">
        <v>253</v>
      </c>
      <c r="B125">
        <v>151</v>
      </c>
      <c r="C125" t="s">
        <v>254</v>
      </c>
      <c r="D125">
        <v>143</v>
      </c>
      <c r="E125">
        <v>11.68</v>
      </c>
      <c r="F125">
        <v>88.32</v>
      </c>
      <c r="G125" t="str">
        <f t="shared" si="4"/>
        <v>MRT</v>
      </c>
      <c r="H125">
        <f>VLOOKUP(A125,lohrmann_withdrawalm3py_capacmw!$A$1:$D$146,4,FALSE)</f>
        <v>51.8</v>
      </c>
      <c r="I125" s="4" t="b">
        <f t="shared" si="5"/>
        <v>1</v>
      </c>
      <c r="K125">
        <f>IF(AND(ISNA(H125),F125=0),0,IF(AND(F125&gt;0,ISNA(H125)=FALSE),H125,""))</f>
        <v>51.8</v>
      </c>
      <c r="L125">
        <f>IF(K125="","",F125)</f>
        <v>88.32</v>
      </c>
      <c r="N125">
        <f>D125</f>
        <v>143</v>
      </c>
      <c r="O125" s="2">
        <f t="shared" si="6"/>
        <v>51.8</v>
      </c>
      <c r="P125" s="2">
        <f t="shared" si="7"/>
        <v>88.32</v>
      </c>
    </row>
    <row r="126" spans="1:16" x14ac:dyDescent="0.25">
      <c r="A126" t="s">
        <v>255</v>
      </c>
      <c r="B126">
        <v>149</v>
      </c>
      <c r="C126" t="s">
        <v>256</v>
      </c>
      <c r="D126">
        <v>149</v>
      </c>
      <c r="E126">
        <v>51.06</v>
      </c>
      <c r="F126">
        <v>48.94</v>
      </c>
      <c r="G126" t="str">
        <f t="shared" si="4"/>
        <v>MUS</v>
      </c>
      <c r="H126">
        <f>VLOOKUP(A126,lohrmann_withdrawalm3py_capacmw!$A$1:$D$146,4,FALSE)</f>
        <v>476</v>
      </c>
      <c r="I126" s="4" t="b">
        <f t="shared" si="5"/>
        <v>1</v>
      </c>
      <c r="K126">
        <f>IF(AND(ISNA(H126),F126=0),0,IF(AND(F126&gt;0,ISNA(H126)=FALSE),H126,""))</f>
        <v>476</v>
      </c>
      <c r="L126">
        <f>IF(K126="","",F126)</f>
        <v>48.94</v>
      </c>
      <c r="N126">
        <f>D126</f>
        <v>149</v>
      </c>
      <c r="O126" s="2">
        <f t="shared" si="6"/>
        <v>476</v>
      </c>
      <c r="P126" s="2">
        <f t="shared" si="7"/>
        <v>48.94</v>
      </c>
    </row>
    <row r="127" spans="1:16" x14ac:dyDescent="0.25">
      <c r="A127" t="s">
        <v>257</v>
      </c>
      <c r="B127">
        <v>156</v>
      </c>
      <c r="C127" t="s">
        <v>258</v>
      </c>
      <c r="D127">
        <v>135</v>
      </c>
      <c r="E127">
        <v>37.57</v>
      </c>
      <c r="F127">
        <v>62.43</v>
      </c>
      <c r="G127" t="str">
        <f t="shared" si="4"/>
        <v>MEX</v>
      </c>
      <c r="H127">
        <f>VLOOKUP(A127,lohrmann_withdrawalm3py_capacmw!$A$1:$D$146,4,FALSE)</f>
        <v>42594.83</v>
      </c>
      <c r="I127" s="4" t="b">
        <f t="shared" si="5"/>
        <v>1</v>
      </c>
      <c r="K127">
        <f>IF(AND(ISNA(H127),F127=0),0,IF(AND(F127&gt;0,ISNA(H127)=FALSE),H127,""))</f>
        <v>42594.83</v>
      </c>
      <c r="L127">
        <f>IF(K127="","",F127)</f>
        <v>62.43</v>
      </c>
      <c r="N127">
        <f>D127</f>
        <v>135</v>
      </c>
      <c r="O127" s="2">
        <f t="shared" si="6"/>
        <v>42594.83</v>
      </c>
      <c r="P127" s="2">
        <f t="shared" si="7"/>
        <v>62.43</v>
      </c>
    </row>
    <row r="128" spans="1:16" x14ac:dyDescent="0.25">
      <c r="A128" t="s">
        <v>259</v>
      </c>
      <c r="B128">
        <v>73</v>
      </c>
      <c r="C128" t="s">
        <v>260</v>
      </c>
      <c r="D128">
        <v>75</v>
      </c>
      <c r="E128">
        <v>100</v>
      </c>
      <c r="F128">
        <v>0</v>
      </c>
      <c r="G128" t="str">
        <f t="shared" si="4"/>
        <v>FSM</v>
      </c>
      <c r="H128" t="e">
        <f>VLOOKUP(A128,lohrmann_withdrawalm3py_capacmw!$A$1:$D$146,4,FALSE)</f>
        <v>#N/A</v>
      </c>
      <c r="I128" s="4" t="e">
        <f t="shared" si="5"/>
        <v>#N/A</v>
      </c>
      <c r="K128">
        <f>IF(AND(ISNA(H128),F128=0),0,IF(AND(F128&gt;0,ISNA(H128)=FALSE),H128,""))</f>
        <v>0</v>
      </c>
      <c r="L128">
        <f>IF(K128="","",F128)</f>
        <v>0</v>
      </c>
      <c r="N128">
        <f>D128</f>
        <v>75</v>
      </c>
      <c r="O128" s="2">
        <f t="shared" si="6"/>
        <v>0</v>
      </c>
      <c r="P128" s="2">
        <f t="shared" si="7"/>
        <v>0</v>
      </c>
    </row>
    <row r="129" spans="1:16" x14ac:dyDescent="0.25">
      <c r="A129" t="s">
        <v>261</v>
      </c>
      <c r="B129">
        <v>140</v>
      </c>
      <c r="C129" t="s">
        <v>262</v>
      </c>
      <c r="D129">
        <v>147</v>
      </c>
      <c r="E129">
        <v>9.6</v>
      </c>
      <c r="F129">
        <v>90.4</v>
      </c>
      <c r="G129" t="str">
        <f t="shared" si="4"/>
        <v>MDA</v>
      </c>
      <c r="H129">
        <f>VLOOKUP(A129,lohrmann_withdrawalm3py_capacmw!$A$1:$D$146,4,FALSE)</f>
        <v>2520</v>
      </c>
      <c r="I129" s="4" t="b">
        <f t="shared" si="5"/>
        <v>1</v>
      </c>
      <c r="K129">
        <f>IF(AND(ISNA(H129),F129=0),0,IF(AND(F129&gt;0,ISNA(H129)=FALSE),H129,""))</f>
        <v>2520</v>
      </c>
      <c r="L129">
        <f>IF(K129="","",F129)</f>
        <v>90.4</v>
      </c>
      <c r="N129">
        <f>D129</f>
        <v>147</v>
      </c>
      <c r="O129" s="2">
        <f t="shared" si="6"/>
        <v>2520</v>
      </c>
      <c r="P129" s="2">
        <f t="shared" si="7"/>
        <v>90.4</v>
      </c>
    </row>
    <row r="130" spans="1:16" x14ac:dyDescent="0.25">
      <c r="A130" t="s">
        <v>263</v>
      </c>
      <c r="B130">
        <v>147</v>
      </c>
      <c r="C130" t="s">
        <v>264</v>
      </c>
      <c r="D130">
        <v>141</v>
      </c>
      <c r="E130">
        <v>100</v>
      </c>
      <c r="F130">
        <v>0</v>
      </c>
      <c r="G130" t="str">
        <f t="shared" si="4"/>
        <v>MCO</v>
      </c>
      <c r="H130" t="e">
        <f>VLOOKUP(A130,lohrmann_withdrawalm3py_capacmw!$A$1:$D$146,4,FALSE)</f>
        <v>#N/A</v>
      </c>
      <c r="I130" s="4" t="e">
        <f t="shared" si="5"/>
        <v>#N/A</v>
      </c>
      <c r="K130">
        <f>IF(AND(ISNA(H130),F130=0),0,IF(AND(F130&gt;0,ISNA(H130)=FALSE),H130,""))</f>
        <v>0</v>
      </c>
      <c r="L130">
        <f>IF(K130="","",F130)</f>
        <v>0</v>
      </c>
      <c r="N130">
        <f>D130</f>
        <v>141</v>
      </c>
      <c r="O130" s="2">
        <f t="shared" si="6"/>
        <v>0</v>
      </c>
      <c r="P130" s="2">
        <f t="shared" si="7"/>
        <v>0</v>
      </c>
    </row>
    <row r="131" spans="1:16" x14ac:dyDescent="0.25">
      <c r="A131" t="s">
        <v>265</v>
      </c>
      <c r="B131">
        <v>142</v>
      </c>
      <c r="C131" t="s">
        <v>266</v>
      </c>
      <c r="D131">
        <v>139</v>
      </c>
      <c r="E131">
        <v>99.31</v>
      </c>
      <c r="F131">
        <v>0.69</v>
      </c>
      <c r="G131" t="str">
        <f t="shared" ref="G131:G194" si="8">A131</f>
        <v>MNG</v>
      </c>
      <c r="H131">
        <f>VLOOKUP(A131,lohrmann_withdrawalm3py_capacmw!$A$1:$D$146,4,FALSE)</f>
        <v>1888</v>
      </c>
      <c r="I131" s="4" t="b">
        <f t="shared" ref="I131:I194" si="9">IF(AND(H131&gt;0,F131&gt;0),TRUE,IF(AND(F131=0,ISNA(H131)),TRUE,FALSE))</f>
        <v>1</v>
      </c>
      <c r="K131">
        <f>IF(AND(ISNA(H131),F131=0),0,IF(AND(F131&gt;0,ISNA(H131)=FALSE),H131,""))</f>
        <v>1888</v>
      </c>
      <c r="L131">
        <f>IF(K131="","",F131)</f>
        <v>0.69</v>
      </c>
      <c r="N131">
        <f>D131</f>
        <v>139</v>
      </c>
      <c r="O131" s="2">
        <f t="shared" ref="O131:O194" si="10">K131</f>
        <v>1888</v>
      </c>
      <c r="P131" s="2">
        <f t="shared" ref="P131:P194" si="11">L131</f>
        <v>0.69</v>
      </c>
    </row>
    <row r="132" spans="1:16" x14ac:dyDescent="0.25">
      <c r="A132" t="s">
        <v>267</v>
      </c>
      <c r="B132">
        <v>155</v>
      </c>
      <c r="C132" t="s">
        <v>268</v>
      </c>
      <c r="D132">
        <v>150</v>
      </c>
      <c r="E132">
        <v>97.41</v>
      </c>
      <c r="F132">
        <v>2.59</v>
      </c>
      <c r="G132" t="str">
        <f t="shared" si="8"/>
        <v>MNE</v>
      </c>
      <c r="H132">
        <f>VLOOKUP(A132,lohrmann_withdrawalm3py_capacmw!$A$1:$D$146,4,FALSE)</f>
        <v>218.5</v>
      </c>
      <c r="I132" s="4" t="b">
        <f t="shared" si="9"/>
        <v>1</v>
      </c>
      <c r="K132">
        <f>IF(AND(ISNA(H132),F132=0),0,IF(AND(F132&gt;0,ISNA(H132)=FALSE),H132,""))</f>
        <v>218.5</v>
      </c>
      <c r="L132">
        <f>IF(K132="","",F132)</f>
        <v>2.59</v>
      </c>
      <c r="N132">
        <f>D132</f>
        <v>150</v>
      </c>
      <c r="O132" s="2">
        <f t="shared" si="10"/>
        <v>218.5</v>
      </c>
      <c r="P132" s="2">
        <f t="shared" si="11"/>
        <v>2.59</v>
      </c>
    </row>
    <row r="133" spans="1:16" x14ac:dyDescent="0.25">
      <c r="A133" t="s">
        <v>269</v>
      </c>
      <c r="B133">
        <v>148</v>
      </c>
      <c r="C133" t="s">
        <v>270</v>
      </c>
      <c r="D133">
        <v>157</v>
      </c>
      <c r="E133">
        <v>30.95</v>
      </c>
      <c r="F133">
        <v>69.05</v>
      </c>
      <c r="G133" t="str">
        <f t="shared" si="8"/>
        <v>MAR</v>
      </c>
      <c r="H133">
        <f>VLOOKUP(A133,lohrmann_withdrawalm3py_capacmw!$A$1:$D$146,4,FALSE)</f>
        <v>4921.7</v>
      </c>
      <c r="I133" s="4" t="b">
        <f t="shared" si="9"/>
        <v>1</v>
      </c>
      <c r="K133">
        <f>IF(AND(ISNA(H133),F133=0),0,IF(AND(F133&gt;0,ISNA(H133)=FALSE),H133,""))</f>
        <v>4921.7</v>
      </c>
      <c r="L133">
        <f>IF(K133="","",F133)</f>
        <v>69.05</v>
      </c>
      <c r="N133">
        <f>D133</f>
        <v>157</v>
      </c>
      <c r="O133" s="2">
        <f t="shared" si="10"/>
        <v>4921.7</v>
      </c>
      <c r="P133" s="2">
        <f t="shared" si="11"/>
        <v>69.05</v>
      </c>
    </row>
    <row r="134" spans="1:16" x14ac:dyDescent="0.25">
      <c r="A134" t="s">
        <v>271</v>
      </c>
      <c r="B134">
        <v>158</v>
      </c>
      <c r="C134" t="s">
        <v>272</v>
      </c>
      <c r="D134">
        <v>160</v>
      </c>
      <c r="E134">
        <v>100</v>
      </c>
      <c r="F134">
        <v>0</v>
      </c>
      <c r="G134" t="str">
        <f t="shared" si="8"/>
        <v>MOZ</v>
      </c>
      <c r="H134">
        <f>VLOOKUP(A134,lohrmann_withdrawalm3py_capacmw!$A$1:$D$146,4,FALSE)</f>
        <v>544.5</v>
      </c>
      <c r="I134" s="4" t="b">
        <f t="shared" si="9"/>
        <v>0</v>
      </c>
      <c r="K134" t="str">
        <f>IF(AND(ISNA(H134),F134=0),0,IF(AND(F134&gt;0,ISNA(H134)=FALSE),H134,""))</f>
        <v/>
      </c>
      <c r="L134" t="str">
        <f>IF(K134="","",F134)</f>
        <v/>
      </c>
      <c r="N134">
        <f>D134</f>
        <v>160</v>
      </c>
      <c r="O134" s="2" t="str">
        <f t="shared" si="10"/>
        <v/>
      </c>
      <c r="P134" s="2" t="str">
        <f t="shared" si="11"/>
        <v/>
      </c>
    </row>
    <row r="135" spans="1:16" x14ac:dyDescent="0.25">
      <c r="A135" t="s">
        <v>273</v>
      </c>
      <c r="B135">
        <v>25</v>
      </c>
      <c r="C135" t="s">
        <v>274</v>
      </c>
      <c r="D135">
        <v>146</v>
      </c>
      <c r="E135">
        <v>99.91</v>
      </c>
      <c r="F135">
        <v>0.09</v>
      </c>
      <c r="G135" t="str">
        <f t="shared" si="8"/>
        <v>MMR</v>
      </c>
      <c r="H135">
        <f>VLOOKUP(A135,lohrmann_withdrawalm3py_capacmw!$A$1:$D$146,4,FALSE)</f>
        <v>901.3</v>
      </c>
      <c r="I135" s="4" t="b">
        <f t="shared" si="9"/>
        <v>1</v>
      </c>
      <c r="K135">
        <f>IF(AND(ISNA(H135),F135=0),0,IF(AND(F135&gt;0,ISNA(H135)=FALSE),H135,""))</f>
        <v>901.3</v>
      </c>
      <c r="L135">
        <f>IF(K135="","",F135)</f>
        <v>0.09</v>
      </c>
      <c r="N135">
        <f>D135</f>
        <v>146</v>
      </c>
      <c r="O135" s="2">
        <f t="shared" si="10"/>
        <v>901.3</v>
      </c>
      <c r="P135" s="2">
        <f t="shared" si="11"/>
        <v>0.09</v>
      </c>
    </row>
    <row r="136" spans="1:16" x14ac:dyDescent="0.25">
      <c r="A136" t="s">
        <v>275</v>
      </c>
      <c r="B136">
        <v>241</v>
      </c>
      <c r="C136" t="s">
        <v>276</v>
      </c>
      <c r="D136">
        <v>161</v>
      </c>
      <c r="E136">
        <v>100</v>
      </c>
      <c r="F136">
        <v>0</v>
      </c>
      <c r="G136" t="str">
        <f t="shared" si="8"/>
        <v>NAM</v>
      </c>
      <c r="H136">
        <f>VLOOKUP(A136,lohrmann_withdrawalm3py_capacmw!$A$1:$D$146,4,FALSE)</f>
        <v>120</v>
      </c>
      <c r="I136" s="4" t="b">
        <f t="shared" si="9"/>
        <v>0</v>
      </c>
      <c r="K136" t="str">
        <f>IF(AND(ISNA(H136),F136=0),0,IF(AND(F136&gt;0,ISNA(H136)=FALSE),H136,""))</f>
        <v/>
      </c>
      <c r="L136" t="str">
        <f>IF(K136="","",F136)</f>
        <v/>
      </c>
      <c r="N136">
        <f>D136</f>
        <v>161</v>
      </c>
      <c r="O136" s="2" t="str">
        <f t="shared" si="10"/>
        <v/>
      </c>
      <c r="P136" s="2" t="str">
        <f t="shared" si="11"/>
        <v/>
      </c>
    </row>
    <row r="137" spans="1:16" x14ac:dyDescent="0.25">
      <c r="A137" t="s">
        <v>277</v>
      </c>
      <c r="B137">
        <v>168</v>
      </c>
      <c r="C137" t="s">
        <v>278</v>
      </c>
      <c r="D137">
        <v>164</v>
      </c>
      <c r="E137">
        <v>100</v>
      </c>
      <c r="F137">
        <v>0</v>
      </c>
      <c r="G137" t="str">
        <f t="shared" si="8"/>
        <v>NRU</v>
      </c>
      <c r="H137" t="e">
        <f>VLOOKUP(A137,lohrmann_withdrawalm3py_capacmw!$A$1:$D$146,4,FALSE)</f>
        <v>#N/A</v>
      </c>
      <c r="I137" s="4" t="e">
        <f t="shared" si="9"/>
        <v>#N/A</v>
      </c>
      <c r="K137">
        <f>IF(AND(ISNA(H137),F137=0),0,IF(AND(F137&gt;0,ISNA(H137)=FALSE),H137,""))</f>
        <v>0</v>
      </c>
      <c r="L137">
        <f>IF(K137="","",F137)</f>
        <v>0</v>
      </c>
      <c r="N137">
        <f>D137</f>
        <v>164</v>
      </c>
      <c r="O137" s="2">
        <f t="shared" si="10"/>
        <v>0</v>
      </c>
      <c r="P137" s="2">
        <f t="shared" si="11"/>
        <v>0</v>
      </c>
    </row>
    <row r="138" spans="1:16" x14ac:dyDescent="0.25">
      <c r="A138" t="s">
        <v>279</v>
      </c>
      <c r="B138">
        <v>167</v>
      </c>
      <c r="C138" t="s">
        <v>280</v>
      </c>
      <c r="D138">
        <v>163</v>
      </c>
      <c r="E138">
        <v>100</v>
      </c>
      <c r="F138">
        <v>0</v>
      </c>
      <c r="G138" t="str">
        <f t="shared" si="8"/>
        <v>NPL</v>
      </c>
      <c r="H138" t="e">
        <f>VLOOKUP(A138,lohrmann_withdrawalm3py_capacmw!$A$1:$D$146,4,FALSE)</f>
        <v>#N/A</v>
      </c>
      <c r="I138" s="4" t="e">
        <f t="shared" si="9"/>
        <v>#N/A</v>
      </c>
      <c r="K138">
        <f>IF(AND(ISNA(H138),F138=0),0,IF(AND(F138&gt;0,ISNA(H138)=FALSE),H138,""))</f>
        <v>0</v>
      </c>
      <c r="L138">
        <f>IF(K138="","",F138)</f>
        <v>0</v>
      </c>
      <c r="N138">
        <f>D138</f>
        <v>163</v>
      </c>
      <c r="O138" s="2">
        <f t="shared" si="10"/>
        <v>0</v>
      </c>
      <c r="P138" s="2">
        <f t="shared" si="11"/>
        <v>0</v>
      </c>
    </row>
    <row r="139" spans="1:16" x14ac:dyDescent="0.25">
      <c r="A139" t="s">
        <v>281</v>
      </c>
      <c r="B139">
        <v>165</v>
      </c>
      <c r="C139" t="s">
        <v>282</v>
      </c>
      <c r="D139">
        <v>158</v>
      </c>
      <c r="E139">
        <v>16.600000000000001</v>
      </c>
      <c r="F139">
        <v>83.4</v>
      </c>
      <c r="G139" t="str">
        <f t="shared" si="8"/>
        <v>NLD</v>
      </c>
      <c r="H139">
        <f>VLOOKUP(A139,lohrmann_withdrawalm3py_capacmw!$A$1:$D$146,4,FALSE)</f>
        <v>23097.53</v>
      </c>
      <c r="I139" s="4" t="b">
        <f t="shared" si="9"/>
        <v>1</v>
      </c>
      <c r="K139">
        <f>IF(AND(ISNA(H139),F139=0),0,IF(AND(F139&gt;0,ISNA(H139)=FALSE),H139,""))</f>
        <v>23097.53</v>
      </c>
      <c r="L139">
        <f>IF(K139="","",F139)</f>
        <v>83.4</v>
      </c>
      <c r="N139">
        <f>D139</f>
        <v>158</v>
      </c>
      <c r="O139" s="2">
        <f t="shared" si="10"/>
        <v>23097.53</v>
      </c>
      <c r="P139" s="2">
        <f t="shared" si="11"/>
        <v>83.4</v>
      </c>
    </row>
    <row r="140" spans="1:16" x14ac:dyDescent="0.25">
      <c r="A140" t="s">
        <v>283</v>
      </c>
      <c r="B140">
        <v>159</v>
      </c>
      <c r="C140" t="s">
        <v>284</v>
      </c>
      <c r="D140">
        <v>152</v>
      </c>
      <c r="E140">
        <v>100</v>
      </c>
      <c r="F140">
        <v>0</v>
      </c>
      <c r="G140" t="str">
        <f t="shared" si="8"/>
        <v>NCL</v>
      </c>
      <c r="H140" t="e">
        <f>VLOOKUP(A140,lohrmann_withdrawalm3py_capacmw!$A$1:$D$146,4,FALSE)</f>
        <v>#N/A</v>
      </c>
      <c r="I140" s="4" t="e">
        <f t="shared" si="9"/>
        <v>#N/A</v>
      </c>
      <c r="K140">
        <f>IF(AND(ISNA(H140),F140=0),0,IF(AND(F140&gt;0,ISNA(H140)=FALSE),H140,""))</f>
        <v>0</v>
      </c>
      <c r="L140">
        <f>IF(K140="","",F140)</f>
        <v>0</v>
      </c>
      <c r="N140">
        <f>D140</f>
        <v>152</v>
      </c>
      <c r="O140" s="2">
        <f t="shared" si="10"/>
        <v>0</v>
      </c>
      <c r="P140" s="2">
        <f t="shared" si="11"/>
        <v>0</v>
      </c>
    </row>
    <row r="141" spans="1:16" x14ac:dyDescent="0.25">
      <c r="A141" t="s">
        <v>285</v>
      </c>
      <c r="B141">
        <v>172</v>
      </c>
      <c r="C141" t="s">
        <v>286</v>
      </c>
      <c r="D141">
        <v>170</v>
      </c>
      <c r="E141">
        <v>93.79</v>
      </c>
      <c r="F141">
        <v>6.21</v>
      </c>
      <c r="G141" t="str">
        <f t="shared" si="8"/>
        <v>NZL</v>
      </c>
      <c r="H141">
        <f>VLOOKUP(A141,lohrmann_withdrawalm3py_capacmw!$A$1:$D$146,4,FALSE)</f>
        <v>2454.4</v>
      </c>
      <c r="I141" s="4" t="b">
        <f t="shared" si="9"/>
        <v>1</v>
      </c>
      <c r="K141">
        <f>IF(AND(ISNA(H141),F141=0),0,IF(AND(F141&gt;0,ISNA(H141)=FALSE),H141,""))</f>
        <v>2454.4</v>
      </c>
      <c r="L141">
        <f>IF(K141="","",F141)</f>
        <v>6.21</v>
      </c>
      <c r="N141">
        <f>D141</f>
        <v>170</v>
      </c>
      <c r="O141" s="2">
        <f t="shared" si="10"/>
        <v>2454.4</v>
      </c>
      <c r="P141" s="2">
        <f t="shared" si="11"/>
        <v>6.21</v>
      </c>
    </row>
    <row r="142" spans="1:16" x14ac:dyDescent="0.25">
      <c r="A142" t="s">
        <v>287</v>
      </c>
      <c r="B142">
        <v>171</v>
      </c>
      <c r="C142" t="s">
        <v>288</v>
      </c>
      <c r="D142">
        <v>156</v>
      </c>
      <c r="E142">
        <v>99.73</v>
      </c>
      <c r="F142">
        <v>0.27</v>
      </c>
      <c r="G142" t="str">
        <f t="shared" si="8"/>
        <v>NIC</v>
      </c>
      <c r="H142">
        <f>VLOOKUP(A142,lohrmann_withdrawalm3py_capacmw!$A$1:$D$146,4,FALSE)</f>
        <v>186.3</v>
      </c>
      <c r="I142" s="4" t="b">
        <f t="shared" si="9"/>
        <v>1</v>
      </c>
      <c r="K142">
        <f>IF(AND(ISNA(H142),F142=0),0,IF(AND(F142&gt;0,ISNA(H142)=FALSE),H142,""))</f>
        <v>186.3</v>
      </c>
      <c r="L142">
        <f>IF(K142="","",F142)</f>
        <v>0.27</v>
      </c>
      <c r="N142">
        <f>D142</f>
        <v>156</v>
      </c>
      <c r="O142" s="2">
        <f t="shared" si="10"/>
        <v>186.3</v>
      </c>
      <c r="P142" s="2">
        <f t="shared" si="11"/>
        <v>0.27</v>
      </c>
    </row>
    <row r="143" spans="1:16" x14ac:dyDescent="0.25">
      <c r="A143" t="s">
        <v>289</v>
      </c>
      <c r="B143">
        <v>162</v>
      </c>
      <c r="C143" t="s">
        <v>290</v>
      </c>
      <c r="D143">
        <v>153</v>
      </c>
      <c r="E143">
        <v>100</v>
      </c>
      <c r="F143">
        <v>0</v>
      </c>
      <c r="G143" t="str">
        <f t="shared" si="8"/>
        <v>NER</v>
      </c>
      <c r="H143" t="e">
        <f>VLOOKUP(A143,lohrmann_withdrawalm3py_capacmw!$A$1:$D$146,4,FALSE)</f>
        <v>#N/A</v>
      </c>
      <c r="I143" s="4" t="e">
        <f t="shared" si="9"/>
        <v>#N/A</v>
      </c>
      <c r="K143">
        <f>IF(AND(ISNA(H143),F143=0),0,IF(AND(F143&gt;0,ISNA(H143)=FALSE),H143,""))</f>
        <v>0</v>
      </c>
      <c r="L143">
        <f>IF(K143="","",F143)</f>
        <v>0</v>
      </c>
      <c r="N143">
        <f>D143</f>
        <v>153</v>
      </c>
      <c r="O143" s="2">
        <f t="shared" si="10"/>
        <v>0</v>
      </c>
      <c r="P143" s="2">
        <f t="shared" si="11"/>
        <v>0</v>
      </c>
    </row>
    <row r="144" spans="1:16" x14ac:dyDescent="0.25">
      <c r="A144" t="s">
        <v>291</v>
      </c>
      <c r="B144">
        <v>164</v>
      </c>
      <c r="C144" t="s">
        <v>292</v>
      </c>
      <c r="D144">
        <v>155</v>
      </c>
      <c r="E144">
        <v>11.24</v>
      </c>
      <c r="F144">
        <v>88.76</v>
      </c>
      <c r="G144" t="str">
        <f t="shared" si="8"/>
        <v>NGA</v>
      </c>
      <c r="H144">
        <f>VLOOKUP(A144,lohrmann_withdrawalm3py_capacmw!$A$1:$D$146,4,FALSE)</f>
        <v>8919.1</v>
      </c>
      <c r="I144" s="4" t="b">
        <f t="shared" si="9"/>
        <v>1</v>
      </c>
      <c r="K144">
        <f>IF(AND(ISNA(H144),F144=0),0,IF(AND(F144&gt;0,ISNA(H144)=FALSE),H144,""))</f>
        <v>8919.1</v>
      </c>
      <c r="L144">
        <f>IF(K144="","",F144)</f>
        <v>88.76</v>
      </c>
      <c r="N144">
        <f>D144</f>
        <v>155</v>
      </c>
      <c r="O144" s="2">
        <f t="shared" si="10"/>
        <v>8919.1</v>
      </c>
      <c r="P144" s="2">
        <f t="shared" si="11"/>
        <v>88.76</v>
      </c>
    </row>
    <row r="145" spans="1:16" x14ac:dyDescent="0.25">
      <c r="A145" t="s">
        <v>293</v>
      </c>
      <c r="B145">
        <v>48</v>
      </c>
      <c r="C145" t="s">
        <v>294</v>
      </c>
      <c r="D145">
        <v>142</v>
      </c>
      <c r="E145">
        <v>100</v>
      </c>
      <c r="F145">
        <v>0</v>
      </c>
      <c r="G145" t="str">
        <f t="shared" si="8"/>
        <v>MNP</v>
      </c>
      <c r="H145" t="e">
        <f>VLOOKUP(A145,lohrmann_withdrawalm3py_capacmw!$A$1:$D$146,4,FALSE)</f>
        <v>#N/A</v>
      </c>
      <c r="I145" s="4" t="e">
        <f t="shared" si="9"/>
        <v>#N/A</v>
      </c>
      <c r="K145">
        <f>IF(AND(ISNA(H145),F145=0),0,IF(AND(F145&gt;0,ISNA(H145)=FALSE),H145,""))</f>
        <v>0</v>
      </c>
      <c r="L145">
        <f>IF(K145="","",F145)</f>
        <v>0</v>
      </c>
      <c r="N145">
        <f>D145</f>
        <v>142</v>
      </c>
      <c r="O145" s="2">
        <f t="shared" si="10"/>
        <v>0</v>
      </c>
      <c r="P145" s="2">
        <f t="shared" si="11"/>
        <v>0</v>
      </c>
    </row>
    <row r="146" spans="1:16" x14ac:dyDescent="0.25">
      <c r="A146" t="s">
        <v>295</v>
      </c>
      <c r="B146">
        <v>166</v>
      </c>
      <c r="C146" t="s">
        <v>296</v>
      </c>
      <c r="D146">
        <v>159</v>
      </c>
      <c r="E146">
        <v>51.74</v>
      </c>
      <c r="F146">
        <v>48.26</v>
      </c>
      <c r="G146" t="str">
        <f t="shared" si="8"/>
        <v>NOR</v>
      </c>
      <c r="H146">
        <f>VLOOKUP(A146,lohrmann_withdrawalm3py_capacmw!$A$1:$D$146,4,FALSE)</f>
        <v>1235</v>
      </c>
      <c r="I146" s="4" t="b">
        <f t="shared" si="9"/>
        <v>1</v>
      </c>
      <c r="K146">
        <f>IF(AND(ISNA(H146),F146=0),0,IF(AND(F146&gt;0,ISNA(H146)=FALSE),H146,""))</f>
        <v>1235</v>
      </c>
      <c r="L146">
        <f>IF(K146="","",F146)</f>
        <v>48.26</v>
      </c>
      <c r="N146">
        <f>D146</f>
        <v>159</v>
      </c>
      <c r="O146" s="2">
        <f t="shared" si="10"/>
        <v>1235</v>
      </c>
      <c r="P146" s="2">
        <f t="shared" si="11"/>
        <v>48.26</v>
      </c>
    </row>
    <row r="147" spans="1:16" x14ac:dyDescent="0.25">
      <c r="A147" t="s">
        <v>297</v>
      </c>
      <c r="B147">
        <v>153</v>
      </c>
      <c r="C147" t="s">
        <v>298</v>
      </c>
      <c r="D147">
        <v>171</v>
      </c>
      <c r="E147">
        <v>98.59</v>
      </c>
      <c r="F147">
        <v>1.41</v>
      </c>
      <c r="G147" t="str">
        <f t="shared" si="8"/>
        <v>OMN</v>
      </c>
      <c r="H147">
        <f>VLOOKUP(A147,lohrmann_withdrawalm3py_capacmw!$A$1:$D$146,4,FALSE)</f>
        <v>8118.85</v>
      </c>
      <c r="I147" s="4" t="b">
        <f t="shared" si="9"/>
        <v>1</v>
      </c>
      <c r="K147">
        <f>IF(AND(ISNA(H147),F147=0),0,IF(AND(F147&gt;0,ISNA(H147)=FALSE),H147,""))</f>
        <v>8118.85</v>
      </c>
      <c r="L147">
        <f>IF(K147="","",F147)</f>
        <v>1.41</v>
      </c>
      <c r="N147">
        <f>D147</f>
        <v>171</v>
      </c>
      <c r="O147" s="2">
        <f t="shared" si="10"/>
        <v>8118.85</v>
      </c>
      <c r="P147" s="2">
        <f t="shared" si="11"/>
        <v>1.41</v>
      </c>
    </row>
    <row r="148" spans="1:16" x14ac:dyDescent="0.25">
      <c r="A148" t="s">
        <v>299</v>
      </c>
      <c r="B148">
        <v>178</v>
      </c>
      <c r="C148" t="s">
        <v>300</v>
      </c>
      <c r="D148">
        <v>169</v>
      </c>
      <c r="E148">
        <v>98.08</v>
      </c>
      <c r="F148">
        <v>1.92</v>
      </c>
      <c r="G148" t="str">
        <f t="shared" si="8"/>
        <v>PAK</v>
      </c>
      <c r="H148">
        <f>VLOOKUP(A148,lohrmann_withdrawalm3py_capacmw!$A$1:$D$146,4,FALSE)</f>
        <v>16932.61</v>
      </c>
      <c r="I148" s="4" t="b">
        <f t="shared" si="9"/>
        <v>1</v>
      </c>
      <c r="K148">
        <f>IF(AND(ISNA(H148),F148=0),0,IF(AND(F148&gt;0,ISNA(H148)=FALSE),H148,""))</f>
        <v>16932.61</v>
      </c>
      <c r="L148">
        <f>IF(K148="","",F148)</f>
        <v>1.92</v>
      </c>
      <c r="N148">
        <f>D148</f>
        <v>169</v>
      </c>
      <c r="O148" s="2">
        <f t="shared" si="10"/>
        <v>16932.61</v>
      </c>
      <c r="P148" s="2">
        <f t="shared" si="11"/>
        <v>1.92</v>
      </c>
    </row>
    <row r="149" spans="1:16" x14ac:dyDescent="0.25">
      <c r="A149" t="s">
        <v>301</v>
      </c>
      <c r="B149">
        <v>183</v>
      </c>
      <c r="C149" t="s">
        <v>302</v>
      </c>
      <c r="D149">
        <v>181</v>
      </c>
      <c r="E149">
        <v>100</v>
      </c>
      <c r="F149">
        <v>0</v>
      </c>
      <c r="G149" t="str">
        <f t="shared" si="8"/>
        <v>PLW</v>
      </c>
      <c r="H149" t="e">
        <f>VLOOKUP(A149,lohrmann_withdrawalm3py_capacmw!$A$1:$D$146,4,FALSE)</f>
        <v>#N/A</v>
      </c>
      <c r="I149" s="4" t="e">
        <f t="shared" si="9"/>
        <v>#N/A</v>
      </c>
      <c r="K149">
        <f>IF(AND(ISNA(H149),F149=0),0,IF(AND(F149&gt;0,ISNA(H149)=FALSE),H149,""))</f>
        <v>0</v>
      </c>
      <c r="L149">
        <f>IF(K149="","",F149)</f>
        <v>0</v>
      </c>
      <c r="N149">
        <f>D149</f>
        <v>181</v>
      </c>
      <c r="O149" s="2">
        <f t="shared" si="10"/>
        <v>0</v>
      </c>
      <c r="P149" s="2">
        <f t="shared" si="11"/>
        <v>0</v>
      </c>
    </row>
    <row r="150" spans="1:16" x14ac:dyDescent="0.25">
      <c r="A150" t="s">
        <v>303</v>
      </c>
      <c r="B150">
        <v>180</v>
      </c>
      <c r="C150" t="s">
        <v>304</v>
      </c>
      <c r="D150">
        <v>162</v>
      </c>
      <c r="E150">
        <v>18.38</v>
      </c>
      <c r="F150">
        <v>81.62</v>
      </c>
      <c r="G150" t="str">
        <f t="shared" si="8"/>
        <v>PAN</v>
      </c>
      <c r="H150">
        <f>VLOOKUP(A150,lohrmann_withdrawalm3py_capacmw!$A$1:$D$146,4,FALSE)</f>
        <v>879.71</v>
      </c>
      <c r="I150" s="4" t="b">
        <f t="shared" si="9"/>
        <v>1</v>
      </c>
      <c r="K150">
        <f>IF(AND(ISNA(H150),F150=0),0,IF(AND(F150&gt;0,ISNA(H150)=FALSE),H150,""))</f>
        <v>879.71</v>
      </c>
      <c r="L150">
        <f>IF(K150="","",F150)</f>
        <v>81.62</v>
      </c>
      <c r="N150">
        <f>D150</f>
        <v>162</v>
      </c>
      <c r="O150" s="2">
        <f t="shared" si="10"/>
        <v>879.71</v>
      </c>
      <c r="P150" s="2">
        <f t="shared" si="11"/>
        <v>81.62</v>
      </c>
    </row>
    <row r="151" spans="1:16" x14ac:dyDescent="0.25">
      <c r="A151" t="s">
        <v>305</v>
      </c>
      <c r="B151">
        <v>182</v>
      </c>
      <c r="C151" t="s">
        <v>306</v>
      </c>
      <c r="D151">
        <v>167</v>
      </c>
      <c r="E151">
        <v>100</v>
      </c>
      <c r="F151">
        <v>0</v>
      </c>
      <c r="G151" t="str">
        <f t="shared" si="8"/>
        <v>PNG</v>
      </c>
      <c r="H151" t="e">
        <f>VLOOKUP(A151,lohrmann_withdrawalm3py_capacmw!$A$1:$D$146,4,FALSE)</f>
        <v>#N/A</v>
      </c>
      <c r="I151" s="4" t="e">
        <f t="shared" si="9"/>
        <v>#N/A</v>
      </c>
      <c r="K151">
        <f>IF(AND(ISNA(H151),F151=0),0,IF(AND(F151&gt;0,ISNA(H151)=FALSE),H151,""))</f>
        <v>0</v>
      </c>
      <c r="L151">
        <f>IF(K151="","",F151)</f>
        <v>0</v>
      </c>
      <c r="N151">
        <f>D151</f>
        <v>167</v>
      </c>
      <c r="O151" s="2">
        <f t="shared" si="10"/>
        <v>0</v>
      </c>
      <c r="P151" s="2">
        <f t="shared" si="11"/>
        <v>0</v>
      </c>
    </row>
    <row r="152" spans="1:16" x14ac:dyDescent="0.25">
      <c r="A152" t="s">
        <v>307</v>
      </c>
      <c r="B152">
        <v>173</v>
      </c>
      <c r="C152" t="s">
        <v>308</v>
      </c>
      <c r="D152">
        <v>182</v>
      </c>
      <c r="E152">
        <v>100</v>
      </c>
      <c r="F152">
        <v>0</v>
      </c>
      <c r="G152" t="str">
        <f t="shared" si="8"/>
        <v>PRY</v>
      </c>
      <c r="H152" t="e">
        <f>VLOOKUP(A152,lohrmann_withdrawalm3py_capacmw!$A$1:$D$146,4,FALSE)</f>
        <v>#N/A</v>
      </c>
      <c r="I152" s="4" t="e">
        <f t="shared" si="9"/>
        <v>#N/A</v>
      </c>
      <c r="K152">
        <f>IF(AND(ISNA(H152),F152=0),0,IF(AND(F152&gt;0,ISNA(H152)=FALSE),H152,""))</f>
        <v>0</v>
      </c>
      <c r="L152">
        <f>IF(K152="","",F152)</f>
        <v>0</v>
      </c>
      <c r="N152">
        <f>D152</f>
        <v>182</v>
      </c>
      <c r="O152" s="2">
        <f t="shared" si="10"/>
        <v>0</v>
      </c>
      <c r="P152" s="2">
        <f t="shared" si="11"/>
        <v>0</v>
      </c>
    </row>
    <row r="153" spans="1:16" x14ac:dyDescent="0.25">
      <c r="A153" t="s">
        <v>309</v>
      </c>
      <c r="B153">
        <v>175</v>
      </c>
      <c r="C153" t="s">
        <v>310</v>
      </c>
      <c r="D153">
        <v>166</v>
      </c>
      <c r="E153">
        <v>86.23</v>
      </c>
      <c r="F153">
        <v>13.77</v>
      </c>
      <c r="G153" t="str">
        <f t="shared" si="8"/>
        <v>PER</v>
      </c>
      <c r="H153">
        <f>VLOOKUP(A153,lohrmann_withdrawalm3py_capacmw!$A$1:$D$146,4,FALSE)</f>
        <v>4676.2700000000004</v>
      </c>
      <c r="I153" s="4" t="b">
        <f t="shared" si="9"/>
        <v>1</v>
      </c>
      <c r="K153">
        <f>IF(AND(ISNA(H153),F153=0),0,IF(AND(F153&gt;0,ISNA(H153)=FALSE),H153,""))</f>
        <v>4676.2700000000004</v>
      </c>
      <c r="L153">
        <f>IF(K153="","",F153)</f>
        <v>13.77</v>
      </c>
      <c r="N153">
        <f>D153</f>
        <v>166</v>
      </c>
      <c r="O153" s="2">
        <f t="shared" si="10"/>
        <v>4676.2700000000004</v>
      </c>
      <c r="P153" s="2">
        <f t="shared" si="11"/>
        <v>13.77</v>
      </c>
    </row>
    <row r="154" spans="1:16" x14ac:dyDescent="0.25">
      <c r="A154" t="s">
        <v>311</v>
      </c>
      <c r="B154">
        <v>189</v>
      </c>
      <c r="C154" t="s">
        <v>312</v>
      </c>
      <c r="D154">
        <v>168</v>
      </c>
      <c r="E154">
        <v>3.64</v>
      </c>
      <c r="F154">
        <v>96.36</v>
      </c>
      <c r="G154" t="str">
        <f t="shared" si="8"/>
        <v>PHL</v>
      </c>
      <c r="H154">
        <f>VLOOKUP(A154,lohrmann_withdrawalm3py_capacmw!$A$1:$D$146,4,FALSE)</f>
        <v>11124.38</v>
      </c>
      <c r="I154" s="4" t="b">
        <f t="shared" si="9"/>
        <v>1</v>
      </c>
      <c r="K154">
        <f>IF(AND(ISNA(H154),F154=0),0,IF(AND(F154&gt;0,ISNA(H154)=FALSE),H154,""))</f>
        <v>11124.38</v>
      </c>
      <c r="L154">
        <f>IF(K154="","",F154)</f>
        <v>96.36</v>
      </c>
      <c r="N154">
        <f>D154</f>
        <v>168</v>
      </c>
      <c r="O154" s="2">
        <f t="shared" si="10"/>
        <v>11124.38</v>
      </c>
      <c r="P154" s="2">
        <f t="shared" si="11"/>
        <v>96.36</v>
      </c>
    </row>
    <row r="155" spans="1:16" x14ac:dyDescent="0.25">
      <c r="A155" t="s">
        <v>313</v>
      </c>
      <c r="B155">
        <v>179</v>
      </c>
      <c r="C155" t="s">
        <v>314</v>
      </c>
      <c r="D155">
        <v>177</v>
      </c>
      <c r="E155">
        <v>32.42</v>
      </c>
      <c r="F155">
        <v>67.58</v>
      </c>
      <c r="G155" t="str">
        <f t="shared" si="8"/>
        <v>POL</v>
      </c>
      <c r="H155">
        <f>VLOOKUP(A155,lohrmann_withdrawalm3py_capacmw!$A$1:$D$146,4,FALSE)</f>
        <v>30188.2</v>
      </c>
      <c r="I155" s="4" t="b">
        <f t="shared" si="9"/>
        <v>1</v>
      </c>
      <c r="K155">
        <f>IF(AND(ISNA(H155),F155=0),0,IF(AND(F155&gt;0,ISNA(H155)=FALSE),H155,""))</f>
        <v>30188.2</v>
      </c>
      <c r="L155">
        <f>IF(K155="","",F155)</f>
        <v>67.58</v>
      </c>
      <c r="N155">
        <f>D155</f>
        <v>177</v>
      </c>
      <c r="O155" s="2">
        <f t="shared" si="10"/>
        <v>30188.2</v>
      </c>
      <c r="P155" s="2">
        <f t="shared" si="11"/>
        <v>67.58</v>
      </c>
    </row>
    <row r="156" spans="1:16" x14ac:dyDescent="0.25">
      <c r="A156" t="s">
        <v>315</v>
      </c>
      <c r="B156">
        <v>181</v>
      </c>
      <c r="C156" t="s">
        <v>316</v>
      </c>
      <c r="D156">
        <v>180</v>
      </c>
      <c r="E156">
        <v>98.3</v>
      </c>
      <c r="F156">
        <v>1.7</v>
      </c>
      <c r="G156" t="str">
        <f t="shared" si="8"/>
        <v>PRT</v>
      </c>
      <c r="H156">
        <f>VLOOKUP(A156,lohrmann_withdrawalm3py_capacmw!$A$1:$D$146,4,FALSE)</f>
        <v>6141</v>
      </c>
      <c r="I156" s="4" t="b">
        <f t="shared" si="9"/>
        <v>1</v>
      </c>
      <c r="K156">
        <f>IF(AND(ISNA(H156),F156=0),0,IF(AND(F156&gt;0,ISNA(H156)=FALSE),H156,""))</f>
        <v>6141</v>
      </c>
      <c r="L156">
        <f>IF(K156="","",F156)</f>
        <v>1.7</v>
      </c>
      <c r="N156">
        <f>D156</f>
        <v>180</v>
      </c>
      <c r="O156" s="2">
        <f t="shared" si="10"/>
        <v>6141</v>
      </c>
      <c r="P156" s="2">
        <f t="shared" si="11"/>
        <v>1.7</v>
      </c>
    </row>
    <row r="157" spans="1:16" x14ac:dyDescent="0.25">
      <c r="A157" t="s">
        <v>317</v>
      </c>
      <c r="B157">
        <v>190</v>
      </c>
      <c r="C157" t="s">
        <v>318</v>
      </c>
      <c r="D157">
        <v>178</v>
      </c>
      <c r="E157">
        <v>47.59</v>
      </c>
      <c r="F157">
        <v>52.41</v>
      </c>
      <c r="G157" t="str">
        <f t="shared" si="8"/>
        <v>PRI</v>
      </c>
      <c r="H157">
        <f>VLOOKUP(A157,lohrmann_withdrawalm3py_capacmw!$A$1:$D$146,4,FALSE)</f>
        <v>5524.5</v>
      </c>
      <c r="I157" s="4" t="b">
        <f t="shared" si="9"/>
        <v>1</v>
      </c>
      <c r="K157">
        <f>IF(AND(ISNA(H157),F157=0),0,IF(AND(F157&gt;0,ISNA(H157)=FALSE),H157,""))</f>
        <v>5524.5</v>
      </c>
      <c r="L157">
        <f>IF(K157="","",F157)</f>
        <v>52.41</v>
      </c>
      <c r="N157">
        <f>D157</f>
        <v>178</v>
      </c>
      <c r="O157" s="2">
        <f t="shared" si="10"/>
        <v>5524.5</v>
      </c>
      <c r="P157" s="2">
        <f t="shared" si="11"/>
        <v>52.41</v>
      </c>
    </row>
    <row r="158" spans="1:16" x14ac:dyDescent="0.25">
      <c r="A158" t="s">
        <v>319</v>
      </c>
      <c r="B158">
        <v>185</v>
      </c>
      <c r="C158" t="s">
        <v>320</v>
      </c>
      <c r="D158">
        <v>183</v>
      </c>
      <c r="E158">
        <v>5.08</v>
      </c>
      <c r="F158">
        <v>94.92</v>
      </c>
      <c r="G158" t="str">
        <f t="shared" si="8"/>
        <v>QAT</v>
      </c>
      <c r="H158">
        <f>VLOOKUP(A158,lohrmann_withdrawalm3py_capacmw!$A$1:$D$146,4,FALSE)</f>
        <v>10541.5</v>
      </c>
      <c r="I158" s="4" t="b">
        <f t="shared" si="9"/>
        <v>1</v>
      </c>
      <c r="K158">
        <f>IF(AND(ISNA(H158),F158=0),0,IF(AND(F158&gt;0,ISNA(H158)=FALSE),H158,""))</f>
        <v>10541.5</v>
      </c>
      <c r="L158">
        <f>IF(K158="","",F158)</f>
        <v>94.92</v>
      </c>
      <c r="N158">
        <f>D158</f>
        <v>183</v>
      </c>
      <c r="O158" s="2">
        <f t="shared" si="10"/>
        <v>10541.5</v>
      </c>
      <c r="P158" s="2">
        <f t="shared" si="11"/>
        <v>94.92</v>
      </c>
    </row>
    <row r="159" spans="1:16" x14ac:dyDescent="0.25">
      <c r="A159" t="s">
        <v>321</v>
      </c>
      <c r="B159">
        <v>188</v>
      </c>
      <c r="C159" t="s">
        <v>322</v>
      </c>
      <c r="D159">
        <v>172</v>
      </c>
      <c r="E159">
        <v>41.27</v>
      </c>
      <c r="F159">
        <v>58.73</v>
      </c>
      <c r="G159" t="str">
        <f t="shared" si="8"/>
        <v>ROU</v>
      </c>
      <c r="H159">
        <f>VLOOKUP(A159,lohrmann_withdrawalm3py_capacmw!$A$1:$D$146,4,FALSE)</f>
        <v>11302</v>
      </c>
      <c r="I159" s="4" t="b">
        <f t="shared" si="9"/>
        <v>1</v>
      </c>
      <c r="K159">
        <f>IF(AND(ISNA(H159),F159=0),0,IF(AND(F159&gt;0,ISNA(H159)=FALSE),H159,""))</f>
        <v>11302</v>
      </c>
      <c r="L159">
        <f>IF(K159="","",F159)</f>
        <v>58.73</v>
      </c>
      <c r="N159">
        <f>D159</f>
        <v>172</v>
      </c>
      <c r="O159" s="2">
        <f t="shared" si="10"/>
        <v>11302</v>
      </c>
      <c r="P159" s="2">
        <f t="shared" si="11"/>
        <v>58.73</v>
      </c>
    </row>
    <row r="160" spans="1:16" x14ac:dyDescent="0.25">
      <c r="A160" t="s">
        <v>323</v>
      </c>
      <c r="B160">
        <v>191</v>
      </c>
      <c r="C160" t="s">
        <v>324</v>
      </c>
      <c r="D160">
        <v>176</v>
      </c>
      <c r="E160">
        <v>8.0500000000000007</v>
      </c>
      <c r="F160">
        <v>91.95</v>
      </c>
      <c r="G160" t="str">
        <f t="shared" si="8"/>
        <v>RUS</v>
      </c>
      <c r="H160">
        <f>VLOOKUP(A160,lohrmann_withdrawalm3py_capacmw!$A$1:$D$146,4,FALSE)</f>
        <v>192238.04</v>
      </c>
      <c r="I160" s="4" t="b">
        <f t="shared" si="9"/>
        <v>1</v>
      </c>
      <c r="K160">
        <f>IF(AND(ISNA(H160),F160=0),0,IF(AND(F160&gt;0,ISNA(H160)=FALSE),H160,""))</f>
        <v>192238.04</v>
      </c>
      <c r="L160">
        <f>IF(K160="","",F160)</f>
        <v>91.95</v>
      </c>
      <c r="N160">
        <f>D160</f>
        <v>176</v>
      </c>
      <c r="O160" s="2">
        <f t="shared" si="10"/>
        <v>192238.04</v>
      </c>
      <c r="P160" s="2">
        <f t="shared" si="11"/>
        <v>91.95</v>
      </c>
    </row>
    <row r="161" spans="1:16" x14ac:dyDescent="0.25">
      <c r="A161" t="s">
        <v>325</v>
      </c>
      <c r="B161">
        <v>192</v>
      </c>
      <c r="C161" t="s">
        <v>326</v>
      </c>
      <c r="D161">
        <v>187</v>
      </c>
      <c r="E161">
        <v>100</v>
      </c>
      <c r="F161">
        <v>0</v>
      </c>
      <c r="G161" t="str">
        <f t="shared" si="8"/>
        <v>RWA</v>
      </c>
      <c r="H161" t="e">
        <f>VLOOKUP(A161,lohrmann_withdrawalm3py_capacmw!$A$1:$D$146,4,FALSE)</f>
        <v>#N/A</v>
      </c>
      <c r="I161" s="4" t="e">
        <f t="shared" si="9"/>
        <v>#N/A</v>
      </c>
      <c r="K161">
        <f>IF(AND(ISNA(H161),F161=0),0,IF(AND(F161&gt;0,ISNA(H161)=FALSE),H161,""))</f>
        <v>0</v>
      </c>
      <c r="L161">
        <f>IF(K161="","",F161)</f>
        <v>0</v>
      </c>
      <c r="N161">
        <f>D161</f>
        <v>187</v>
      </c>
      <c r="O161" s="2">
        <f t="shared" si="10"/>
        <v>0</v>
      </c>
      <c r="P161" s="2">
        <f t="shared" si="11"/>
        <v>0</v>
      </c>
    </row>
    <row r="162" spans="1:16" x14ac:dyDescent="0.25">
      <c r="A162" t="s">
        <v>327</v>
      </c>
      <c r="B162">
        <v>246</v>
      </c>
      <c r="C162" t="s">
        <v>328</v>
      </c>
      <c r="D162">
        <v>238</v>
      </c>
      <c r="E162">
        <v>100</v>
      </c>
      <c r="F162">
        <v>0</v>
      </c>
      <c r="G162" t="str">
        <f t="shared" si="8"/>
        <v>WSM</v>
      </c>
      <c r="H162" t="e">
        <f>VLOOKUP(A162,lohrmann_withdrawalm3py_capacmw!$A$1:$D$146,4,FALSE)</f>
        <v>#N/A</v>
      </c>
      <c r="I162" s="4" t="e">
        <f t="shared" si="9"/>
        <v>#N/A</v>
      </c>
      <c r="K162">
        <f>IF(AND(ISNA(H162),F162=0),0,IF(AND(F162&gt;0,ISNA(H162)=FALSE),H162,""))</f>
        <v>0</v>
      </c>
      <c r="L162">
        <f>IF(K162="","",F162)</f>
        <v>0</v>
      </c>
      <c r="N162">
        <f>D162</f>
        <v>238</v>
      </c>
      <c r="O162" s="2">
        <f t="shared" si="10"/>
        <v>0</v>
      </c>
      <c r="P162" s="2">
        <f t="shared" si="11"/>
        <v>0</v>
      </c>
    </row>
    <row r="163" spans="1:16" x14ac:dyDescent="0.25">
      <c r="A163" t="s">
        <v>329</v>
      </c>
      <c r="B163">
        <v>202</v>
      </c>
      <c r="C163" t="s">
        <v>330</v>
      </c>
      <c r="D163">
        <v>210</v>
      </c>
      <c r="E163">
        <v>100</v>
      </c>
      <c r="F163">
        <v>0</v>
      </c>
      <c r="G163" t="str">
        <f t="shared" si="8"/>
        <v>SMR</v>
      </c>
      <c r="H163" t="e">
        <f>VLOOKUP(A163,lohrmann_withdrawalm3py_capacmw!$A$1:$D$146,4,FALSE)</f>
        <v>#N/A</v>
      </c>
      <c r="I163" s="4" t="e">
        <f t="shared" si="9"/>
        <v>#N/A</v>
      </c>
      <c r="K163">
        <f>IF(AND(ISNA(H163),F163=0),0,IF(AND(F163&gt;0,ISNA(H163)=FALSE),H163,""))</f>
        <v>0</v>
      </c>
      <c r="L163">
        <f>IF(K163="","",F163)</f>
        <v>0</v>
      </c>
      <c r="N163">
        <f>D163</f>
        <v>210</v>
      </c>
      <c r="O163" s="2">
        <f t="shared" si="10"/>
        <v>0</v>
      </c>
      <c r="P163" s="2">
        <f t="shared" si="11"/>
        <v>0</v>
      </c>
    </row>
    <row r="164" spans="1:16" x14ac:dyDescent="0.25">
      <c r="A164" t="s">
        <v>331</v>
      </c>
      <c r="B164">
        <v>222</v>
      </c>
      <c r="C164" t="s">
        <v>332</v>
      </c>
      <c r="D164">
        <v>197</v>
      </c>
      <c r="E164">
        <v>100</v>
      </c>
      <c r="F164">
        <v>0</v>
      </c>
      <c r="G164" t="str">
        <f t="shared" si="8"/>
        <v>STP</v>
      </c>
      <c r="H164" t="e">
        <f>VLOOKUP(A164,lohrmann_withdrawalm3py_capacmw!$A$1:$D$146,4,FALSE)</f>
        <v>#N/A</v>
      </c>
      <c r="I164" s="4" t="e">
        <f t="shared" si="9"/>
        <v>#N/A</v>
      </c>
      <c r="K164">
        <f>IF(AND(ISNA(H164),F164=0),0,IF(AND(F164&gt;0,ISNA(H164)=FALSE),H164,""))</f>
        <v>0</v>
      </c>
      <c r="L164">
        <f>IF(K164="","",F164)</f>
        <v>0</v>
      </c>
      <c r="N164">
        <f>D164</f>
        <v>197</v>
      </c>
      <c r="O164" s="2">
        <f t="shared" si="10"/>
        <v>0</v>
      </c>
      <c r="P164" s="2">
        <f t="shared" si="11"/>
        <v>0</v>
      </c>
    </row>
    <row r="165" spans="1:16" x14ac:dyDescent="0.25">
      <c r="A165" t="s">
        <v>333</v>
      </c>
      <c r="B165">
        <v>193</v>
      </c>
      <c r="C165" t="s">
        <v>334</v>
      </c>
      <c r="D165">
        <v>184</v>
      </c>
      <c r="E165">
        <v>10.51</v>
      </c>
      <c r="F165">
        <v>89.49</v>
      </c>
      <c r="G165" t="str">
        <f t="shared" si="8"/>
        <v>SAU</v>
      </c>
      <c r="H165">
        <f>VLOOKUP(A165,lohrmann_withdrawalm3py_capacmw!$A$1:$D$146,4,FALSE)</f>
        <v>62841.599999999999</v>
      </c>
      <c r="I165" s="4" t="b">
        <f t="shared" si="9"/>
        <v>1</v>
      </c>
      <c r="K165">
        <f>IF(AND(ISNA(H165),F165=0),0,IF(AND(F165&gt;0,ISNA(H165)=FALSE),H165,""))</f>
        <v>62841.599999999999</v>
      </c>
      <c r="L165">
        <f>IF(K165="","",F165)</f>
        <v>89.49</v>
      </c>
      <c r="N165">
        <f>D165</f>
        <v>184</v>
      </c>
      <c r="O165" s="2">
        <f t="shared" si="10"/>
        <v>62841.599999999999</v>
      </c>
      <c r="P165" s="2">
        <f t="shared" si="11"/>
        <v>89.49</v>
      </c>
    </row>
    <row r="166" spans="1:16" x14ac:dyDescent="0.25">
      <c r="A166" t="s">
        <v>335</v>
      </c>
      <c r="B166">
        <v>198</v>
      </c>
      <c r="C166" t="s">
        <v>336</v>
      </c>
      <c r="D166">
        <v>218</v>
      </c>
      <c r="E166">
        <v>91.25</v>
      </c>
      <c r="F166">
        <v>8.75</v>
      </c>
      <c r="G166" t="str">
        <f t="shared" si="8"/>
        <v>SEN</v>
      </c>
      <c r="H166">
        <f>VLOOKUP(A166,lohrmann_withdrawalm3py_capacmw!$A$1:$D$146,4,FALSE)</f>
        <v>475.4</v>
      </c>
      <c r="I166" s="4" t="b">
        <f t="shared" si="9"/>
        <v>1</v>
      </c>
      <c r="K166">
        <f>IF(AND(ISNA(H166),F166=0),0,IF(AND(F166&gt;0,ISNA(H166)=FALSE),H166,""))</f>
        <v>475.4</v>
      </c>
      <c r="L166">
        <f>IF(K166="","",F166)</f>
        <v>8.75</v>
      </c>
      <c r="N166">
        <f>D166</f>
        <v>218</v>
      </c>
      <c r="O166" s="2">
        <f t="shared" si="10"/>
        <v>475.4</v>
      </c>
      <c r="P166" s="2">
        <f t="shared" si="11"/>
        <v>8.75</v>
      </c>
    </row>
    <row r="167" spans="1:16" x14ac:dyDescent="0.25">
      <c r="A167" t="s">
        <v>337</v>
      </c>
      <c r="B167">
        <v>206</v>
      </c>
      <c r="C167" t="s">
        <v>338</v>
      </c>
      <c r="D167">
        <v>175</v>
      </c>
      <c r="E167">
        <v>18.34</v>
      </c>
      <c r="F167">
        <v>81.66</v>
      </c>
      <c r="G167" t="str">
        <f t="shared" si="8"/>
        <v>SRB</v>
      </c>
      <c r="H167">
        <f>VLOOKUP(A167,lohrmann_withdrawalm3py_capacmw!$A$1:$D$146,4,FALSE)</f>
        <v>4565.5</v>
      </c>
      <c r="I167" s="4" t="b">
        <f t="shared" si="9"/>
        <v>1</v>
      </c>
      <c r="K167">
        <f>IF(AND(ISNA(H167),F167=0),0,IF(AND(F167&gt;0,ISNA(H167)=FALSE),H167,""))</f>
        <v>4565.5</v>
      </c>
      <c r="L167">
        <f>IF(K167="","",F167)</f>
        <v>81.66</v>
      </c>
      <c r="N167">
        <f>D167</f>
        <v>175</v>
      </c>
      <c r="O167" s="2">
        <f t="shared" si="10"/>
        <v>4565.5</v>
      </c>
      <c r="P167" s="2">
        <f t="shared" si="11"/>
        <v>81.66</v>
      </c>
    </row>
    <row r="168" spans="1:16" x14ac:dyDescent="0.25">
      <c r="A168" t="s">
        <v>339</v>
      </c>
      <c r="B168">
        <v>196</v>
      </c>
      <c r="C168" t="s">
        <v>340</v>
      </c>
      <c r="D168">
        <v>186</v>
      </c>
      <c r="E168">
        <v>100</v>
      </c>
      <c r="F168">
        <v>0</v>
      </c>
      <c r="G168" t="str">
        <f t="shared" si="8"/>
        <v>SYC</v>
      </c>
      <c r="H168" t="e">
        <f>VLOOKUP(A168,lohrmann_withdrawalm3py_capacmw!$A$1:$D$146,4,FALSE)</f>
        <v>#N/A</v>
      </c>
      <c r="I168" s="4" t="e">
        <f t="shared" si="9"/>
        <v>#N/A</v>
      </c>
      <c r="K168">
        <f>IF(AND(ISNA(H168),F168=0),0,IF(AND(F168&gt;0,ISNA(H168)=FALSE),H168,""))</f>
        <v>0</v>
      </c>
      <c r="L168">
        <f>IF(K168="","",F168)</f>
        <v>0</v>
      </c>
      <c r="N168">
        <f>D168</f>
        <v>186</v>
      </c>
      <c r="O168" s="2">
        <f t="shared" si="10"/>
        <v>0</v>
      </c>
      <c r="P168" s="2">
        <f t="shared" si="11"/>
        <v>0</v>
      </c>
    </row>
    <row r="169" spans="1:16" x14ac:dyDescent="0.25">
      <c r="A169" t="s">
        <v>341</v>
      </c>
      <c r="B169">
        <v>201</v>
      </c>
      <c r="C169" t="s">
        <v>342</v>
      </c>
      <c r="D169">
        <v>209</v>
      </c>
      <c r="E169">
        <v>100</v>
      </c>
      <c r="F169">
        <v>0</v>
      </c>
      <c r="G169" t="str">
        <f t="shared" si="8"/>
        <v>SLE</v>
      </c>
      <c r="H169" t="e">
        <f>VLOOKUP(A169,lohrmann_withdrawalm3py_capacmw!$A$1:$D$146,4,FALSE)</f>
        <v>#N/A</v>
      </c>
      <c r="I169" s="4" t="e">
        <f t="shared" si="9"/>
        <v>#N/A</v>
      </c>
      <c r="K169">
        <f>IF(AND(ISNA(H169),F169=0),0,IF(AND(F169&gt;0,ISNA(H169)=FALSE),H169,""))</f>
        <v>0</v>
      </c>
      <c r="L169">
        <f>IF(K169="","",F169)</f>
        <v>0</v>
      </c>
      <c r="N169">
        <f>D169</f>
        <v>209</v>
      </c>
      <c r="O169" s="2">
        <f t="shared" si="10"/>
        <v>0</v>
      </c>
      <c r="P169" s="2">
        <f t="shared" si="11"/>
        <v>0</v>
      </c>
    </row>
    <row r="170" spans="1:16" x14ac:dyDescent="0.25">
      <c r="A170" t="s">
        <v>343</v>
      </c>
      <c r="B170">
        <v>203</v>
      </c>
      <c r="C170" t="s">
        <v>344</v>
      </c>
      <c r="D170">
        <v>219</v>
      </c>
      <c r="E170">
        <v>1.84</v>
      </c>
      <c r="F170">
        <v>98.16</v>
      </c>
      <c r="G170" t="str">
        <f t="shared" si="8"/>
        <v>SGP</v>
      </c>
      <c r="H170">
        <f>VLOOKUP(A170,lohrmann_withdrawalm3py_capacmw!$A$1:$D$146,4,FALSE)</f>
        <v>12413.7</v>
      </c>
      <c r="I170" s="4" t="b">
        <f t="shared" si="9"/>
        <v>1</v>
      </c>
      <c r="K170">
        <f>IF(AND(ISNA(H170),F170=0),0,IF(AND(F170&gt;0,ISNA(H170)=FALSE),H170,""))</f>
        <v>12413.7</v>
      </c>
      <c r="L170">
        <f>IF(K170="","",F170)</f>
        <v>98.16</v>
      </c>
      <c r="N170">
        <f>D170</f>
        <v>219</v>
      </c>
      <c r="O170" s="2">
        <f t="shared" si="10"/>
        <v>12413.7</v>
      </c>
      <c r="P170" s="2">
        <f t="shared" si="11"/>
        <v>98.16</v>
      </c>
    </row>
    <row r="171" spans="1:16" x14ac:dyDescent="0.25">
      <c r="A171" t="s">
        <v>345</v>
      </c>
      <c r="B171">
        <v>252</v>
      </c>
      <c r="C171" t="s">
        <v>346</v>
      </c>
      <c r="D171">
        <v>234</v>
      </c>
      <c r="E171">
        <v>0.63</v>
      </c>
      <c r="F171">
        <v>99.37</v>
      </c>
      <c r="G171" t="str">
        <f t="shared" si="8"/>
        <v>SXM</v>
      </c>
      <c r="H171">
        <f>VLOOKUP(A171,lohrmann_withdrawalm3py_capacmw!$A$1:$D$146,4,FALSE)</f>
        <v>60</v>
      </c>
      <c r="I171" s="4" t="b">
        <f t="shared" si="9"/>
        <v>1</v>
      </c>
      <c r="K171">
        <f>IF(AND(ISNA(H171),F171=0),0,IF(AND(F171&gt;0,ISNA(H171)=FALSE),H171,""))</f>
        <v>60</v>
      </c>
      <c r="L171">
        <f>IF(K171="","",F171)</f>
        <v>99.37</v>
      </c>
      <c r="N171">
        <f>D171</f>
        <v>234</v>
      </c>
      <c r="O171" s="2">
        <f t="shared" si="10"/>
        <v>60</v>
      </c>
      <c r="P171" s="2">
        <f t="shared" si="11"/>
        <v>99.37</v>
      </c>
    </row>
    <row r="172" spans="1:16" x14ac:dyDescent="0.25">
      <c r="A172" t="s">
        <v>347</v>
      </c>
      <c r="B172">
        <v>132</v>
      </c>
      <c r="C172" t="s">
        <v>348</v>
      </c>
      <c r="D172">
        <v>212</v>
      </c>
      <c r="E172">
        <v>85.55</v>
      </c>
      <c r="F172">
        <v>14.45</v>
      </c>
      <c r="G172" t="str">
        <f t="shared" si="8"/>
        <v>SVK</v>
      </c>
      <c r="H172">
        <f>VLOOKUP(A172,lohrmann_withdrawalm3py_capacmw!$A$1:$D$146,4,FALSE)</f>
        <v>3965</v>
      </c>
      <c r="I172" s="4" t="b">
        <f t="shared" si="9"/>
        <v>1</v>
      </c>
      <c r="K172">
        <f>IF(AND(ISNA(H172),F172=0),0,IF(AND(F172&gt;0,ISNA(H172)=FALSE),H172,""))</f>
        <v>3965</v>
      </c>
      <c r="L172">
        <f>IF(K172="","",F172)</f>
        <v>14.45</v>
      </c>
      <c r="N172">
        <f>D172</f>
        <v>212</v>
      </c>
      <c r="O172" s="2">
        <f t="shared" si="10"/>
        <v>3965</v>
      </c>
      <c r="P172" s="2">
        <f t="shared" si="11"/>
        <v>14.45</v>
      </c>
    </row>
    <row r="173" spans="1:16" x14ac:dyDescent="0.25">
      <c r="A173" t="s">
        <v>349</v>
      </c>
      <c r="B173">
        <v>200</v>
      </c>
      <c r="C173" t="s">
        <v>350</v>
      </c>
      <c r="D173">
        <v>194</v>
      </c>
      <c r="E173">
        <v>53.23</v>
      </c>
      <c r="F173">
        <v>46.77</v>
      </c>
      <c r="G173" t="str">
        <f t="shared" si="8"/>
        <v>SVN</v>
      </c>
      <c r="H173">
        <f>VLOOKUP(A173,lohrmann_withdrawalm3py_capacmw!$A$1:$D$146,4,FALSE)</f>
        <v>1938</v>
      </c>
      <c r="I173" s="4" t="b">
        <f t="shared" si="9"/>
        <v>1</v>
      </c>
      <c r="K173">
        <f>IF(AND(ISNA(H173),F173=0),0,IF(AND(F173&gt;0,ISNA(H173)=FALSE),H173,""))</f>
        <v>1938</v>
      </c>
      <c r="L173">
        <f>IF(K173="","",F173)</f>
        <v>46.77</v>
      </c>
      <c r="N173">
        <f>D173</f>
        <v>194</v>
      </c>
      <c r="O173" s="2">
        <f t="shared" si="10"/>
        <v>1938</v>
      </c>
      <c r="P173" s="2">
        <f t="shared" si="11"/>
        <v>46.77</v>
      </c>
    </row>
    <row r="174" spans="1:16" x14ac:dyDescent="0.25">
      <c r="A174" t="s">
        <v>351</v>
      </c>
      <c r="B174">
        <v>28</v>
      </c>
      <c r="C174" t="s">
        <v>352</v>
      </c>
      <c r="D174">
        <v>185</v>
      </c>
      <c r="E174">
        <v>100</v>
      </c>
      <c r="F174">
        <v>0</v>
      </c>
      <c r="G174" t="str">
        <f t="shared" si="8"/>
        <v>SLB</v>
      </c>
      <c r="H174" t="e">
        <f>VLOOKUP(A174,lohrmann_withdrawalm3py_capacmw!$A$1:$D$146,4,FALSE)</f>
        <v>#N/A</v>
      </c>
      <c r="I174" s="4" t="e">
        <f t="shared" si="9"/>
        <v>#N/A</v>
      </c>
      <c r="K174">
        <f>IF(AND(ISNA(H174),F174=0),0,IF(AND(F174&gt;0,ISNA(H174)=FALSE),H174,""))</f>
        <v>0</v>
      </c>
      <c r="L174">
        <f>IF(K174="","",F174)</f>
        <v>0</v>
      </c>
      <c r="N174">
        <f>D174</f>
        <v>185</v>
      </c>
      <c r="O174" s="2">
        <f t="shared" si="10"/>
        <v>0</v>
      </c>
      <c r="P174" s="2">
        <f t="shared" si="11"/>
        <v>0</v>
      </c>
    </row>
    <row r="175" spans="1:16" x14ac:dyDescent="0.25">
      <c r="A175" t="s">
        <v>353</v>
      </c>
      <c r="B175">
        <v>204</v>
      </c>
      <c r="C175" t="s">
        <v>354</v>
      </c>
      <c r="D175">
        <v>190</v>
      </c>
      <c r="E175">
        <v>100</v>
      </c>
      <c r="F175">
        <v>0</v>
      </c>
      <c r="G175" t="str">
        <f t="shared" si="8"/>
        <v>SOM</v>
      </c>
      <c r="H175" t="e">
        <f>VLOOKUP(A175,lohrmann_withdrawalm3py_capacmw!$A$1:$D$146,4,FALSE)</f>
        <v>#N/A</v>
      </c>
      <c r="I175" s="4" t="e">
        <f t="shared" si="9"/>
        <v>#N/A</v>
      </c>
      <c r="K175">
        <f>IF(AND(ISNA(H175),F175=0),0,IF(AND(F175&gt;0,ISNA(H175)=FALSE),H175,""))</f>
        <v>0</v>
      </c>
      <c r="L175">
        <f>IF(K175="","",F175)</f>
        <v>0</v>
      </c>
      <c r="N175">
        <f>D175</f>
        <v>190</v>
      </c>
      <c r="O175" s="2">
        <f t="shared" si="10"/>
        <v>0</v>
      </c>
      <c r="P175" s="2">
        <f t="shared" si="11"/>
        <v>0</v>
      </c>
    </row>
    <row r="176" spans="1:16" x14ac:dyDescent="0.25">
      <c r="A176" t="s">
        <v>355</v>
      </c>
      <c r="B176">
        <v>197</v>
      </c>
      <c r="C176" t="s">
        <v>356</v>
      </c>
      <c r="D176">
        <v>227</v>
      </c>
      <c r="E176">
        <v>30.15</v>
      </c>
      <c r="F176">
        <v>69.849999999999994</v>
      </c>
      <c r="G176" t="str">
        <f t="shared" si="8"/>
        <v>ZAF</v>
      </c>
      <c r="H176">
        <f>VLOOKUP(A176,lohrmann_withdrawalm3py_capacmw!$A$1:$D$146,4,FALSE)</f>
        <v>43221.3</v>
      </c>
      <c r="I176" s="4" t="b">
        <f t="shared" si="9"/>
        <v>1</v>
      </c>
      <c r="K176">
        <f>IF(AND(ISNA(H176),F176=0),0,IF(AND(F176&gt;0,ISNA(H176)=FALSE),H176,""))</f>
        <v>43221.3</v>
      </c>
      <c r="L176">
        <f>IF(K176="","",F176)</f>
        <v>69.849999999999994</v>
      </c>
      <c r="N176">
        <f>D176</f>
        <v>227</v>
      </c>
      <c r="O176" s="2">
        <f t="shared" si="10"/>
        <v>43221.3</v>
      </c>
      <c r="P176" s="2">
        <f t="shared" si="11"/>
        <v>69.849999999999994</v>
      </c>
    </row>
    <row r="177" spans="1:16" x14ac:dyDescent="0.25">
      <c r="A177" t="s">
        <v>357</v>
      </c>
      <c r="B177">
        <v>253</v>
      </c>
      <c r="C177" t="s">
        <v>358</v>
      </c>
      <c r="D177">
        <v>196</v>
      </c>
      <c r="E177">
        <v>100</v>
      </c>
      <c r="F177">
        <v>0</v>
      </c>
      <c r="G177" t="str">
        <f t="shared" si="8"/>
        <v>SSD</v>
      </c>
      <c r="H177" t="e">
        <f>VLOOKUP(A177,lohrmann_withdrawalm3py_capacmw!$A$1:$D$146,4,FALSE)</f>
        <v>#N/A</v>
      </c>
      <c r="I177" s="4" t="e">
        <f t="shared" si="9"/>
        <v>#N/A</v>
      </c>
      <c r="K177">
        <f>IF(AND(ISNA(H177),F177=0),0,IF(AND(F177&gt;0,ISNA(H177)=FALSE),H177,""))</f>
        <v>0</v>
      </c>
      <c r="L177">
        <f>IF(K177="","",F177)</f>
        <v>0</v>
      </c>
      <c r="N177">
        <f>D177</f>
        <v>196</v>
      </c>
      <c r="O177" s="2">
        <f t="shared" si="10"/>
        <v>0</v>
      </c>
      <c r="P177" s="2">
        <f t="shared" si="11"/>
        <v>0</v>
      </c>
    </row>
    <row r="178" spans="1:16" x14ac:dyDescent="0.25">
      <c r="A178" t="s">
        <v>359</v>
      </c>
      <c r="B178">
        <v>205</v>
      </c>
      <c r="C178" t="s">
        <v>360</v>
      </c>
      <c r="D178">
        <v>55</v>
      </c>
      <c r="E178">
        <v>35.020000000000003</v>
      </c>
      <c r="F178">
        <v>64.98</v>
      </c>
      <c r="G178" t="str">
        <f t="shared" si="8"/>
        <v>ESP</v>
      </c>
      <c r="H178">
        <f>VLOOKUP(A178,lohrmann_withdrawalm3py_capacmw!$A$1:$D$146,4,FALSE)</f>
        <v>50315.03</v>
      </c>
      <c r="I178" s="4" t="b">
        <f t="shared" si="9"/>
        <v>1</v>
      </c>
      <c r="K178">
        <f>IF(AND(ISNA(H178),F178=0),0,IF(AND(F178&gt;0,ISNA(H178)=FALSE),H178,""))</f>
        <v>50315.03</v>
      </c>
      <c r="L178">
        <f>IF(K178="","",F178)</f>
        <v>64.98</v>
      </c>
      <c r="N178">
        <f>D178</f>
        <v>55</v>
      </c>
      <c r="O178" s="2">
        <f t="shared" si="10"/>
        <v>50315.03</v>
      </c>
      <c r="P178" s="2">
        <f t="shared" si="11"/>
        <v>64.98</v>
      </c>
    </row>
    <row r="179" spans="1:16" x14ac:dyDescent="0.25">
      <c r="A179" t="s">
        <v>361</v>
      </c>
      <c r="B179">
        <v>38</v>
      </c>
      <c r="C179" t="s">
        <v>362</v>
      </c>
      <c r="D179">
        <v>112</v>
      </c>
      <c r="E179">
        <v>19.600000000000001</v>
      </c>
      <c r="F179">
        <v>80.400000000000006</v>
      </c>
      <c r="G179" t="str">
        <f t="shared" si="8"/>
        <v>LKA</v>
      </c>
      <c r="H179">
        <f>VLOOKUP(A179,lohrmann_withdrawalm3py_capacmw!$A$1:$D$146,4,FALSE)</f>
        <v>2219.3000000000002</v>
      </c>
      <c r="I179" s="4" t="b">
        <f t="shared" si="9"/>
        <v>1</v>
      </c>
      <c r="K179">
        <f>IF(AND(ISNA(H179),F179=0),0,IF(AND(F179&gt;0,ISNA(H179)=FALSE),H179,""))</f>
        <v>2219.3000000000002</v>
      </c>
      <c r="L179">
        <f>IF(K179="","",F179)</f>
        <v>80.400000000000006</v>
      </c>
      <c r="N179">
        <f>D179</f>
        <v>112</v>
      </c>
      <c r="O179" s="2">
        <f t="shared" si="10"/>
        <v>2219.3000000000002</v>
      </c>
      <c r="P179" s="2">
        <f t="shared" si="11"/>
        <v>80.400000000000006</v>
      </c>
    </row>
    <row r="180" spans="1:16" x14ac:dyDescent="0.25">
      <c r="A180" t="s">
        <v>363</v>
      </c>
      <c r="B180">
        <v>195</v>
      </c>
      <c r="C180" t="s">
        <v>364</v>
      </c>
      <c r="D180">
        <v>129</v>
      </c>
      <c r="E180">
        <v>100</v>
      </c>
      <c r="F180">
        <v>0</v>
      </c>
      <c r="G180" t="str">
        <f t="shared" si="8"/>
        <v>KNA</v>
      </c>
      <c r="H180" t="e">
        <f>VLOOKUP(A180,lohrmann_withdrawalm3py_capacmw!$A$1:$D$146,4,FALSE)</f>
        <v>#N/A</v>
      </c>
      <c r="I180" s="4" t="e">
        <f t="shared" si="9"/>
        <v>#N/A</v>
      </c>
      <c r="K180">
        <f>IF(AND(ISNA(H180),F180=0),0,IF(AND(F180&gt;0,ISNA(H180)=FALSE),H180,""))</f>
        <v>0</v>
      </c>
      <c r="L180">
        <f>IF(K180="","",F180)</f>
        <v>0</v>
      </c>
      <c r="N180">
        <f>D180</f>
        <v>129</v>
      </c>
      <c r="O180" s="2">
        <f t="shared" si="10"/>
        <v>0</v>
      </c>
      <c r="P180" s="2">
        <f t="shared" si="11"/>
        <v>0</v>
      </c>
    </row>
    <row r="181" spans="1:16" x14ac:dyDescent="0.25">
      <c r="A181" t="s">
        <v>365</v>
      </c>
      <c r="B181">
        <v>207</v>
      </c>
      <c r="C181" t="s">
        <v>366</v>
      </c>
      <c r="D181">
        <v>110</v>
      </c>
      <c r="E181">
        <v>52.77</v>
      </c>
      <c r="F181">
        <v>47.23</v>
      </c>
      <c r="G181" t="str">
        <f t="shared" si="8"/>
        <v>LCA</v>
      </c>
      <c r="H181">
        <f>VLOOKUP(A181,lohrmann_withdrawalm3py_capacmw!$A$1:$D$146,4,FALSE)</f>
        <v>77.2</v>
      </c>
      <c r="I181" s="4" t="b">
        <f t="shared" si="9"/>
        <v>1</v>
      </c>
      <c r="K181">
        <f>IF(AND(ISNA(H181),F181=0),0,IF(AND(F181&gt;0,ISNA(H181)=FALSE),H181,""))</f>
        <v>77.2</v>
      </c>
      <c r="L181">
        <f>IF(K181="","",F181)</f>
        <v>47.23</v>
      </c>
      <c r="N181">
        <f>D181</f>
        <v>110</v>
      </c>
      <c r="O181" s="2">
        <f t="shared" si="10"/>
        <v>77.2</v>
      </c>
      <c r="P181" s="2">
        <f t="shared" si="11"/>
        <v>47.23</v>
      </c>
    </row>
    <row r="182" spans="1:16" x14ac:dyDescent="0.25">
      <c r="A182" t="s">
        <v>367</v>
      </c>
      <c r="B182">
        <v>236</v>
      </c>
      <c r="C182" t="s">
        <v>368</v>
      </c>
      <c r="D182">
        <v>251</v>
      </c>
      <c r="E182">
        <v>100</v>
      </c>
      <c r="F182">
        <v>0</v>
      </c>
      <c r="G182" t="str">
        <f t="shared" si="8"/>
        <v>VCT</v>
      </c>
      <c r="H182" t="e">
        <f>VLOOKUP(A182,lohrmann_withdrawalm3py_capacmw!$A$1:$D$146,4,FALSE)</f>
        <v>#N/A</v>
      </c>
      <c r="I182" s="4" t="e">
        <f t="shared" si="9"/>
        <v>#N/A</v>
      </c>
      <c r="K182">
        <f>IF(AND(ISNA(H182),F182=0),0,IF(AND(F182&gt;0,ISNA(H182)=FALSE),H182,""))</f>
        <v>0</v>
      </c>
      <c r="L182">
        <f>IF(K182="","",F182)</f>
        <v>0</v>
      </c>
      <c r="N182">
        <f>D182</f>
        <v>251</v>
      </c>
      <c r="O182" s="2">
        <f t="shared" si="10"/>
        <v>0</v>
      </c>
      <c r="P182" s="2">
        <f t="shared" si="11"/>
        <v>0</v>
      </c>
    </row>
    <row r="183" spans="1:16" x14ac:dyDescent="0.25">
      <c r="A183" t="s">
        <v>369</v>
      </c>
      <c r="B183">
        <v>208</v>
      </c>
      <c r="C183" t="s">
        <v>370</v>
      </c>
      <c r="D183">
        <v>188</v>
      </c>
      <c r="E183">
        <v>97.8</v>
      </c>
      <c r="F183">
        <v>2.2000000000000002</v>
      </c>
      <c r="G183" t="str">
        <f t="shared" si="8"/>
        <v>SDN</v>
      </c>
      <c r="H183">
        <f>VLOOKUP(A183,lohrmann_withdrawalm3py_capacmw!$A$1:$D$146,4,FALSE)</f>
        <v>2200</v>
      </c>
      <c r="I183" s="4" t="b">
        <f t="shared" si="9"/>
        <v>1</v>
      </c>
      <c r="K183">
        <f>IF(AND(ISNA(H183),F183=0),0,IF(AND(F183&gt;0,ISNA(H183)=FALSE),H183,""))</f>
        <v>2200</v>
      </c>
      <c r="L183">
        <f>IF(K183="","",F183)</f>
        <v>2.2000000000000002</v>
      </c>
      <c r="N183">
        <f>D183</f>
        <v>188</v>
      </c>
      <c r="O183" s="2">
        <f t="shared" si="10"/>
        <v>2200</v>
      </c>
      <c r="P183" s="2">
        <f t="shared" si="11"/>
        <v>2.2000000000000002</v>
      </c>
    </row>
    <row r="184" spans="1:16" x14ac:dyDescent="0.25">
      <c r="A184" t="s">
        <v>371</v>
      </c>
      <c r="B184">
        <v>169</v>
      </c>
      <c r="C184" t="s">
        <v>372</v>
      </c>
      <c r="D184">
        <v>191</v>
      </c>
      <c r="E184">
        <v>100</v>
      </c>
      <c r="F184">
        <v>0</v>
      </c>
      <c r="G184" t="str">
        <f t="shared" si="8"/>
        <v>SUR</v>
      </c>
      <c r="H184" t="e">
        <f>VLOOKUP(A184,lohrmann_withdrawalm3py_capacmw!$A$1:$D$146,4,FALSE)</f>
        <v>#N/A</v>
      </c>
      <c r="I184" s="4" t="e">
        <f t="shared" si="9"/>
        <v>#N/A</v>
      </c>
      <c r="K184">
        <f>IF(AND(ISNA(H184),F184=0),0,IF(AND(F184&gt;0,ISNA(H184)=FALSE),H184,""))</f>
        <v>0</v>
      </c>
      <c r="L184">
        <f>IF(K184="","",F184)</f>
        <v>0</v>
      </c>
      <c r="N184">
        <f>D184</f>
        <v>191</v>
      </c>
      <c r="O184" s="2">
        <f t="shared" si="10"/>
        <v>0</v>
      </c>
      <c r="P184" s="2">
        <f t="shared" si="11"/>
        <v>0</v>
      </c>
    </row>
    <row r="185" spans="1:16" x14ac:dyDescent="0.25">
      <c r="A185" t="s">
        <v>373</v>
      </c>
      <c r="B185">
        <v>247</v>
      </c>
      <c r="C185" t="s">
        <v>374</v>
      </c>
      <c r="D185">
        <v>203</v>
      </c>
      <c r="E185">
        <v>100</v>
      </c>
      <c r="F185">
        <v>0</v>
      </c>
      <c r="G185" t="str">
        <f t="shared" si="8"/>
        <v>SWZ</v>
      </c>
      <c r="H185" t="e">
        <f>VLOOKUP(A185,lohrmann_withdrawalm3py_capacmw!$A$1:$D$146,4,FALSE)</f>
        <v>#N/A</v>
      </c>
      <c r="I185" s="4" t="e">
        <f t="shared" si="9"/>
        <v>#N/A</v>
      </c>
      <c r="K185">
        <f>IF(AND(ISNA(H185),F185=0),0,IF(AND(F185&gt;0,ISNA(H185)=FALSE),H185,""))</f>
        <v>0</v>
      </c>
      <c r="L185">
        <f>IF(K185="","",F185)</f>
        <v>0</v>
      </c>
      <c r="N185">
        <f>D185</f>
        <v>203</v>
      </c>
      <c r="O185" s="2">
        <f t="shared" si="10"/>
        <v>0</v>
      </c>
      <c r="P185" s="2">
        <f t="shared" si="11"/>
        <v>0</v>
      </c>
    </row>
    <row r="186" spans="1:16" x14ac:dyDescent="0.25">
      <c r="A186" t="s">
        <v>375</v>
      </c>
      <c r="B186">
        <v>210</v>
      </c>
      <c r="C186" t="s">
        <v>376</v>
      </c>
      <c r="D186">
        <v>189</v>
      </c>
      <c r="E186">
        <v>1.06</v>
      </c>
      <c r="F186">
        <v>98.94</v>
      </c>
      <c r="G186" t="str">
        <f t="shared" si="8"/>
        <v>SWE</v>
      </c>
      <c r="H186">
        <f>VLOOKUP(A186,lohrmann_withdrawalm3py_capacmw!$A$1:$D$146,4,FALSE)</f>
        <v>13350</v>
      </c>
      <c r="I186" s="4" t="b">
        <f t="shared" si="9"/>
        <v>1</v>
      </c>
      <c r="K186">
        <f>IF(AND(ISNA(H186),F186=0),0,IF(AND(F186&gt;0,ISNA(H186)=FALSE),H186,""))</f>
        <v>13350</v>
      </c>
      <c r="L186">
        <f>IF(K186="","",F186)</f>
        <v>98.94</v>
      </c>
      <c r="N186">
        <f>D186</f>
        <v>189</v>
      </c>
      <c r="O186" s="2">
        <f t="shared" si="10"/>
        <v>13350</v>
      </c>
      <c r="P186" s="2">
        <f t="shared" si="11"/>
        <v>98.94</v>
      </c>
    </row>
    <row r="187" spans="1:16" x14ac:dyDescent="0.25">
      <c r="A187" t="s">
        <v>377</v>
      </c>
      <c r="B187">
        <v>213</v>
      </c>
      <c r="C187" t="s">
        <v>378</v>
      </c>
      <c r="D187">
        <v>42</v>
      </c>
      <c r="E187">
        <v>27.16</v>
      </c>
      <c r="F187">
        <v>72.84</v>
      </c>
      <c r="G187" t="str">
        <f t="shared" si="8"/>
        <v>CHE</v>
      </c>
      <c r="H187">
        <f>VLOOKUP(A187,lohrmann_withdrawalm3py_capacmw!$A$1:$D$146,4,FALSE)</f>
        <v>3443</v>
      </c>
      <c r="I187" s="4" t="b">
        <f t="shared" si="9"/>
        <v>1</v>
      </c>
      <c r="K187">
        <f>IF(AND(ISNA(H187),F187=0),0,IF(AND(F187&gt;0,ISNA(H187)=FALSE),H187,""))</f>
        <v>3443</v>
      </c>
      <c r="L187">
        <f>IF(K187="","",F187)</f>
        <v>72.84</v>
      </c>
      <c r="N187">
        <f>D187</f>
        <v>42</v>
      </c>
      <c r="O187" s="2">
        <f t="shared" si="10"/>
        <v>3443</v>
      </c>
      <c r="P187" s="2">
        <f t="shared" si="11"/>
        <v>72.84</v>
      </c>
    </row>
    <row r="188" spans="1:16" x14ac:dyDescent="0.25">
      <c r="A188" t="s">
        <v>379</v>
      </c>
      <c r="B188">
        <v>212</v>
      </c>
      <c r="C188" t="s">
        <v>380</v>
      </c>
      <c r="D188">
        <v>200</v>
      </c>
      <c r="E188">
        <v>89.57</v>
      </c>
      <c r="F188">
        <v>10.43</v>
      </c>
      <c r="G188" t="str">
        <f t="shared" si="8"/>
        <v>SYR</v>
      </c>
      <c r="H188">
        <f>VLOOKUP(A188,lohrmann_withdrawalm3py_capacmw!$A$1:$D$146,4,FALSE)</f>
        <v>7469</v>
      </c>
      <c r="I188" s="4" t="b">
        <f t="shared" si="9"/>
        <v>1</v>
      </c>
      <c r="K188">
        <f>IF(AND(ISNA(H188),F188=0),0,IF(AND(F188&gt;0,ISNA(H188)=FALSE),H188,""))</f>
        <v>7469</v>
      </c>
      <c r="L188">
        <f>IF(K188="","",F188)</f>
        <v>10.43</v>
      </c>
      <c r="N188">
        <f>D188</f>
        <v>200</v>
      </c>
      <c r="O188" s="2">
        <f t="shared" si="10"/>
        <v>7469</v>
      </c>
      <c r="P188" s="2">
        <f t="shared" si="11"/>
        <v>10.43</v>
      </c>
    </row>
    <row r="189" spans="1:16" x14ac:dyDescent="0.25">
      <c r="A189" t="s">
        <v>381</v>
      </c>
      <c r="B189">
        <v>217</v>
      </c>
      <c r="C189" t="s">
        <v>382</v>
      </c>
      <c r="D189">
        <v>198</v>
      </c>
      <c r="E189">
        <v>1.85</v>
      </c>
      <c r="F189">
        <v>98.15</v>
      </c>
      <c r="G189" t="str">
        <f t="shared" si="8"/>
        <v>TJK</v>
      </c>
      <c r="H189" t="e">
        <f>VLOOKUP(A189,lohrmann_withdrawalm3py_capacmw!$A$1:$D$146,4,FALSE)</f>
        <v>#N/A</v>
      </c>
      <c r="I189" s="4" t="e">
        <f t="shared" si="9"/>
        <v>#N/A</v>
      </c>
      <c r="K189" t="str">
        <f>IF(AND(ISNA(H189),F189=0),0,IF(AND(F189&gt;0,ISNA(H189)=FALSE),H189,""))</f>
        <v/>
      </c>
      <c r="L189" t="str">
        <f>IF(K189="","",F189)</f>
        <v/>
      </c>
      <c r="N189">
        <f>D189</f>
        <v>198</v>
      </c>
      <c r="O189" s="2" t="str">
        <f t="shared" si="10"/>
        <v/>
      </c>
      <c r="P189" s="2" t="str">
        <f t="shared" si="11"/>
        <v/>
      </c>
    </row>
    <row r="190" spans="1:16" x14ac:dyDescent="0.25">
      <c r="A190" t="s">
        <v>383</v>
      </c>
      <c r="B190">
        <v>228</v>
      </c>
      <c r="C190" t="s">
        <v>384</v>
      </c>
      <c r="D190">
        <v>205</v>
      </c>
      <c r="E190">
        <v>99.19</v>
      </c>
      <c r="F190">
        <v>0.81</v>
      </c>
      <c r="G190" t="str">
        <f t="shared" si="8"/>
        <v>TZA</v>
      </c>
      <c r="H190">
        <f>VLOOKUP(A190,lohrmann_withdrawalm3py_capacmw!$A$1:$D$146,4,FALSE)</f>
        <v>822.16</v>
      </c>
      <c r="I190" s="4" t="b">
        <f t="shared" si="9"/>
        <v>1</v>
      </c>
      <c r="K190">
        <f>IF(AND(ISNA(H190),F190=0),0,IF(AND(F190&gt;0,ISNA(H190)=FALSE),H190,""))</f>
        <v>822.16</v>
      </c>
      <c r="L190">
        <f>IF(K190="","",F190)</f>
        <v>0.81</v>
      </c>
      <c r="N190">
        <f>D190</f>
        <v>205</v>
      </c>
      <c r="O190" s="2">
        <f t="shared" si="10"/>
        <v>822.16</v>
      </c>
      <c r="P190" s="2">
        <f t="shared" si="11"/>
        <v>0.81</v>
      </c>
    </row>
    <row r="191" spans="1:16" x14ac:dyDescent="0.25">
      <c r="A191" t="s">
        <v>385</v>
      </c>
      <c r="B191">
        <v>216</v>
      </c>
      <c r="C191" t="s">
        <v>386</v>
      </c>
      <c r="D191">
        <v>215</v>
      </c>
      <c r="E191">
        <v>98.33</v>
      </c>
      <c r="F191">
        <v>1.67</v>
      </c>
      <c r="G191" t="str">
        <f t="shared" si="8"/>
        <v>THA</v>
      </c>
      <c r="H191">
        <f>VLOOKUP(A191,lohrmann_withdrawalm3py_capacmw!$A$1:$D$146,4,FALSE)</f>
        <v>35334.03</v>
      </c>
      <c r="I191" s="4" t="b">
        <f t="shared" si="9"/>
        <v>1</v>
      </c>
      <c r="K191">
        <f>IF(AND(ISNA(H191),F191=0),0,IF(AND(F191&gt;0,ISNA(H191)=FALSE),H191,""))</f>
        <v>35334.03</v>
      </c>
      <c r="L191">
        <f>IF(K191="","",F191)</f>
        <v>1.67</v>
      </c>
      <c r="N191">
        <f>D191</f>
        <v>215</v>
      </c>
      <c r="O191" s="2">
        <f t="shared" si="10"/>
        <v>35334.03</v>
      </c>
      <c r="P191" s="2">
        <f t="shared" si="11"/>
        <v>1.67</v>
      </c>
    </row>
    <row r="192" spans="1:16" x14ac:dyDescent="0.25">
      <c r="A192" t="s">
        <v>387</v>
      </c>
      <c r="B192">
        <v>254</v>
      </c>
      <c r="C192" t="s">
        <v>388</v>
      </c>
      <c r="D192">
        <v>202</v>
      </c>
      <c r="E192">
        <v>100</v>
      </c>
      <c r="F192">
        <v>0</v>
      </c>
      <c r="G192" t="str">
        <f t="shared" si="8"/>
        <v>TLS</v>
      </c>
      <c r="H192">
        <f>VLOOKUP(A192,lohrmann_withdrawalm3py_capacmw!$A$1:$D$146,4,FALSE)</f>
        <v>254</v>
      </c>
      <c r="I192" s="4" t="b">
        <f t="shared" si="9"/>
        <v>0</v>
      </c>
      <c r="K192" t="str">
        <f>IF(AND(ISNA(H192),F192=0),0,IF(AND(F192&gt;0,ISNA(H192)=FALSE),H192,""))</f>
        <v/>
      </c>
      <c r="L192" t="str">
        <f>IF(K192="","",F192)</f>
        <v/>
      </c>
      <c r="N192">
        <f>D192</f>
        <v>202</v>
      </c>
      <c r="O192" s="2" t="str">
        <f t="shared" si="10"/>
        <v/>
      </c>
      <c r="P192" s="2" t="str">
        <f t="shared" si="11"/>
        <v/>
      </c>
    </row>
    <row r="193" spans="1:16" x14ac:dyDescent="0.25">
      <c r="A193" t="s">
        <v>389</v>
      </c>
      <c r="B193">
        <v>221</v>
      </c>
      <c r="C193" t="s">
        <v>390</v>
      </c>
      <c r="D193">
        <v>214</v>
      </c>
      <c r="E193">
        <v>100</v>
      </c>
      <c r="F193">
        <v>0</v>
      </c>
      <c r="G193" t="str">
        <f t="shared" si="8"/>
        <v>TGO</v>
      </c>
      <c r="H193">
        <f>VLOOKUP(A193,lohrmann_withdrawalm3py_capacmw!$A$1:$D$146,4,FALSE)</f>
        <v>99.6</v>
      </c>
      <c r="I193" s="4" t="b">
        <f t="shared" si="9"/>
        <v>0</v>
      </c>
      <c r="K193" t="str">
        <f>IF(AND(ISNA(H193),F193=0),0,IF(AND(F193&gt;0,ISNA(H193)=FALSE),H193,""))</f>
        <v/>
      </c>
      <c r="L193" t="str">
        <f>IF(K193="","",F193)</f>
        <v/>
      </c>
      <c r="N193">
        <f>D193</f>
        <v>214</v>
      </c>
      <c r="O193" s="2" t="str">
        <f t="shared" si="10"/>
        <v/>
      </c>
      <c r="P193" s="2" t="str">
        <f t="shared" si="11"/>
        <v/>
      </c>
    </row>
    <row r="194" spans="1:16" x14ac:dyDescent="0.25">
      <c r="A194" t="s">
        <v>391</v>
      </c>
      <c r="B194">
        <v>220</v>
      </c>
      <c r="C194" t="s">
        <v>392</v>
      </c>
      <c r="D194">
        <v>216</v>
      </c>
      <c r="E194">
        <v>100</v>
      </c>
      <c r="F194">
        <v>0</v>
      </c>
      <c r="G194" t="str">
        <f t="shared" si="8"/>
        <v>TON</v>
      </c>
      <c r="H194" t="e">
        <f>VLOOKUP(A194,lohrmann_withdrawalm3py_capacmw!$A$1:$D$146,4,FALSE)</f>
        <v>#N/A</v>
      </c>
      <c r="I194" s="4" t="e">
        <f t="shared" si="9"/>
        <v>#N/A</v>
      </c>
      <c r="K194">
        <f>IF(AND(ISNA(H194),F194=0),0,IF(AND(F194&gt;0,ISNA(H194)=FALSE),H194,""))</f>
        <v>0</v>
      </c>
      <c r="L194">
        <f>IF(K194="","",F194)</f>
        <v>0</v>
      </c>
      <c r="N194">
        <f>D194</f>
        <v>216</v>
      </c>
      <c r="O194" s="2">
        <f t="shared" si="10"/>
        <v>0</v>
      </c>
      <c r="P194" s="2">
        <f t="shared" si="11"/>
        <v>0</v>
      </c>
    </row>
    <row r="195" spans="1:16" x14ac:dyDescent="0.25">
      <c r="A195" t="s">
        <v>393</v>
      </c>
      <c r="B195">
        <v>215</v>
      </c>
      <c r="C195" t="s">
        <v>394</v>
      </c>
      <c r="D195">
        <v>192</v>
      </c>
      <c r="E195">
        <v>0.9</v>
      </c>
      <c r="F195">
        <v>99.1</v>
      </c>
      <c r="G195" t="str">
        <f t="shared" ref="G195:G215" si="12">A195</f>
        <v>TTO</v>
      </c>
      <c r="H195">
        <f>VLOOKUP(A195,lohrmann_withdrawalm3py_capacmw!$A$1:$D$146,4,FALSE)</f>
        <v>2308.6</v>
      </c>
      <c r="I195" s="4" t="b">
        <f t="shared" ref="I195:I215" si="13">IF(AND(H195&gt;0,F195&gt;0),TRUE,IF(AND(F195=0,ISNA(H195)),TRUE,FALSE))</f>
        <v>1</v>
      </c>
      <c r="K195">
        <f>IF(AND(ISNA(H195),F195=0),0,IF(AND(F195&gt;0,ISNA(H195)=FALSE),H195,""))</f>
        <v>2308.6</v>
      </c>
      <c r="L195">
        <f>IF(K195="","",F195)</f>
        <v>99.1</v>
      </c>
      <c r="N195">
        <f>D195</f>
        <v>192</v>
      </c>
      <c r="O195" s="2">
        <f t="shared" ref="O195:O215" si="14">K195</f>
        <v>2308.6</v>
      </c>
      <c r="P195" s="2">
        <f t="shared" ref="P195:P215" si="15">L195</f>
        <v>99.1</v>
      </c>
    </row>
    <row r="196" spans="1:16" x14ac:dyDescent="0.25">
      <c r="A196" t="s">
        <v>395</v>
      </c>
      <c r="B196">
        <v>223</v>
      </c>
      <c r="C196" t="s">
        <v>396</v>
      </c>
      <c r="D196">
        <v>211</v>
      </c>
      <c r="E196">
        <v>19.04</v>
      </c>
      <c r="F196">
        <v>80.959999999999994</v>
      </c>
      <c r="G196" t="str">
        <f t="shared" si="12"/>
        <v>TUN</v>
      </c>
      <c r="H196">
        <f>VLOOKUP(A196,lohrmann_withdrawalm3py_capacmw!$A$1:$D$146,4,FALSE)</f>
        <v>3231</v>
      </c>
      <c r="I196" s="4" t="b">
        <f t="shared" si="13"/>
        <v>1</v>
      </c>
      <c r="K196">
        <f>IF(AND(ISNA(H196),F196=0),0,IF(AND(F196&gt;0,ISNA(H196)=FALSE),H196,""))</f>
        <v>3231</v>
      </c>
      <c r="L196">
        <f>IF(K196="","",F196)</f>
        <v>80.959999999999994</v>
      </c>
      <c r="N196">
        <f>D196</f>
        <v>211</v>
      </c>
      <c r="O196" s="2">
        <f t="shared" si="14"/>
        <v>3231</v>
      </c>
      <c r="P196" s="2">
        <f t="shared" si="15"/>
        <v>80.959999999999994</v>
      </c>
    </row>
    <row r="197" spans="1:16" x14ac:dyDescent="0.25">
      <c r="A197" t="s">
        <v>397</v>
      </c>
      <c r="B197">
        <v>224</v>
      </c>
      <c r="C197" t="s">
        <v>398</v>
      </c>
      <c r="D197">
        <v>217</v>
      </c>
      <c r="E197">
        <v>80.45</v>
      </c>
      <c r="F197">
        <v>19.55</v>
      </c>
      <c r="G197" t="str">
        <f t="shared" si="12"/>
        <v>TUR</v>
      </c>
      <c r="H197">
        <f>VLOOKUP(A197,lohrmann_withdrawalm3py_capacmw!$A$1:$D$146,4,FALSE)</f>
        <v>35337.72</v>
      </c>
      <c r="I197" s="4" t="b">
        <f t="shared" si="13"/>
        <v>1</v>
      </c>
      <c r="K197">
        <f>IF(AND(ISNA(H197),F197=0),0,IF(AND(F197&gt;0,ISNA(H197)=FALSE),H197,""))</f>
        <v>35337.72</v>
      </c>
      <c r="L197">
        <f>IF(K197="","",F197)</f>
        <v>19.55</v>
      </c>
      <c r="N197">
        <f>D197</f>
        <v>217</v>
      </c>
      <c r="O197" s="2">
        <f t="shared" si="14"/>
        <v>35337.72</v>
      </c>
      <c r="P197" s="2">
        <f t="shared" si="15"/>
        <v>19.55</v>
      </c>
    </row>
    <row r="198" spans="1:16" x14ac:dyDescent="0.25">
      <c r="A198" t="s">
        <v>399</v>
      </c>
      <c r="B198">
        <v>227</v>
      </c>
      <c r="C198" t="s">
        <v>400</v>
      </c>
      <c r="D198">
        <v>208</v>
      </c>
      <c r="E198">
        <v>16.440000000000001</v>
      </c>
      <c r="F198">
        <v>83.56</v>
      </c>
      <c r="G198" t="str">
        <f t="shared" si="12"/>
        <v>TKM</v>
      </c>
      <c r="H198">
        <f>VLOOKUP(A198,lohrmann_withdrawalm3py_capacmw!$A$1:$D$146,4,FALSE)</f>
        <v>3112</v>
      </c>
      <c r="I198" s="4" t="b">
        <f t="shared" si="13"/>
        <v>1</v>
      </c>
      <c r="K198">
        <f>IF(AND(ISNA(H198),F198=0),0,IF(AND(F198&gt;0,ISNA(H198)=FALSE),H198,""))</f>
        <v>3112</v>
      </c>
      <c r="L198">
        <f>IF(K198="","",F198)</f>
        <v>83.56</v>
      </c>
      <c r="N198">
        <f>D198</f>
        <v>208</v>
      </c>
      <c r="O198" s="2">
        <f t="shared" si="14"/>
        <v>3112</v>
      </c>
      <c r="P198" s="2">
        <f t="shared" si="15"/>
        <v>83.56</v>
      </c>
    </row>
    <row r="199" spans="1:16" x14ac:dyDescent="0.25">
      <c r="A199" t="s">
        <v>401</v>
      </c>
      <c r="B199">
        <v>218</v>
      </c>
      <c r="C199" t="s">
        <v>402</v>
      </c>
      <c r="D199">
        <v>204</v>
      </c>
      <c r="E199">
        <v>100</v>
      </c>
      <c r="F199">
        <v>0</v>
      </c>
      <c r="G199" t="str">
        <f t="shared" si="12"/>
        <v>TCA</v>
      </c>
      <c r="H199" t="e">
        <f>VLOOKUP(A199,lohrmann_withdrawalm3py_capacmw!$A$1:$D$146,4,FALSE)</f>
        <v>#N/A</v>
      </c>
      <c r="I199" s="4" t="e">
        <f t="shared" si="13"/>
        <v>#N/A</v>
      </c>
      <c r="K199">
        <f>IF(AND(ISNA(H199),F199=0),0,IF(AND(F199&gt;0,ISNA(H199)=FALSE),H199,""))</f>
        <v>0</v>
      </c>
      <c r="L199">
        <f>IF(K199="","",F199)</f>
        <v>0</v>
      </c>
      <c r="N199">
        <f>D199</f>
        <v>204</v>
      </c>
      <c r="O199" s="2">
        <f t="shared" si="14"/>
        <v>0</v>
      </c>
      <c r="P199" s="2">
        <f t="shared" si="15"/>
        <v>0</v>
      </c>
    </row>
    <row r="200" spans="1:16" x14ac:dyDescent="0.25">
      <c r="A200" t="s">
        <v>403</v>
      </c>
      <c r="B200">
        <v>225</v>
      </c>
      <c r="C200" t="s">
        <v>404</v>
      </c>
      <c r="D200">
        <v>193</v>
      </c>
      <c r="E200">
        <v>100</v>
      </c>
      <c r="F200">
        <v>0</v>
      </c>
      <c r="G200" t="str">
        <f t="shared" si="12"/>
        <v>TUV</v>
      </c>
      <c r="H200" t="e">
        <f>VLOOKUP(A200,lohrmann_withdrawalm3py_capacmw!$A$1:$D$146,4,FALSE)</f>
        <v>#N/A</v>
      </c>
      <c r="I200" s="4" t="e">
        <f t="shared" si="13"/>
        <v>#N/A</v>
      </c>
      <c r="K200">
        <f>IF(AND(ISNA(H200),F200=0),0,IF(AND(F200&gt;0,ISNA(H200)=FALSE),H200,""))</f>
        <v>0</v>
      </c>
      <c r="L200">
        <f>IF(K200="","",F200)</f>
        <v>0</v>
      </c>
      <c r="N200">
        <f>D200</f>
        <v>193</v>
      </c>
      <c r="O200" s="2">
        <f t="shared" si="14"/>
        <v>0</v>
      </c>
      <c r="P200" s="2">
        <f t="shared" si="15"/>
        <v>0</v>
      </c>
    </row>
    <row r="201" spans="1:16" x14ac:dyDescent="0.25">
      <c r="A201" t="s">
        <v>405</v>
      </c>
      <c r="B201">
        <v>229</v>
      </c>
      <c r="C201" t="s">
        <v>406</v>
      </c>
      <c r="D201">
        <v>222</v>
      </c>
      <c r="E201">
        <v>100</v>
      </c>
      <c r="F201">
        <v>0</v>
      </c>
      <c r="G201" t="str">
        <f t="shared" si="12"/>
        <v>UGA</v>
      </c>
      <c r="H201">
        <f>VLOOKUP(A201,lohrmann_withdrawalm3py_capacmw!$A$1:$D$146,4,FALSE)</f>
        <v>260</v>
      </c>
      <c r="I201" s="4" t="b">
        <f t="shared" si="13"/>
        <v>0</v>
      </c>
      <c r="K201" t="str">
        <f>IF(AND(ISNA(H201),F201=0),0,IF(AND(F201&gt;0,ISNA(H201)=FALSE),H201,""))</f>
        <v/>
      </c>
      <c r="L201" t="str">
        <f>IF(K201="","",F201)</f>
        <v/>
      </c>
      <c r="N201">
        <f>D201</f>
        <v>222</v>
      </c>
      <c r="O201" s="2" t="str">
        <f t="shared" si="14"/>
        <v/>
      </c>
      <c r="P201" s="2" t="str">
        <f t="shared" si="15"/>
        <v/>
      </c>
    </row>
    <row r="202" spans="1:16" x14ac:dyDescent="0.25">
      <c r="A202" t="s">
        <v>407</v>
      </c>
      <c r="B202">
        <v>231</v>
      </c>
      <c r="C202" t="s">
        <v>408</v>
      </c>
      <c r="D202">
        <v>206</v>
      </c>
      <c r="E202">
        <v>5.0599999999999996</v>
      </c>
      <c r="F202">
        <v>94.94</v>
      </c>
      <c r="G202" t="str">
        <f t="shared" si="12"/>
        <v>UKR</v>
      </c>
      <c r="H202">
        <f>VLOOKUP(A202,lohrmann_withdrawalm3py_capacmw!$A$1:$D$146,4,FALSE)</f>
        <v>46512.84</v>
      </c>
      <c r="I202" s="4" t="b">
        <f t="shared" si="13"/>
        <v>1</v>
      </c>
      <c r="K202">
        <f>IF(AND(ISNA(H202),F202=0),0,IF(AND(F202&gt;0,ISNA(H202)=FALSE),H202,""))</f>
        <v>46512.84</v>
      </c>
      <c r="L202">
        <f>IF(K202="","",F202)</f>
        <v>94.94</v>
      </c>
      <c r="N202">
        <f>D202</f>
        <v>206</v>
      </c>
      <c r="O202" s="2">
        <f t="shared" si="14"/>
        <v>46512.84</v>
      </c>
      <c r="P202" s="2">
        <f t="shared" si="15"/>
        <v>94.94</v>
      </c>
    </row>
    <row r="203" spans="1:16" x14ac:dyDescent="0.25">
      <c r="A203" t="s">
        <v>409</v>
      </c>
      <c r="B203">
        <v>214</v>
      </c>
      <c r="C203" t="s">
        <v>410</v>
      </c>
      <c r="D203">
        <v>3</v>
      </c>
      <c r="E203">
        <v>99.76</v>
      </c>
      <c r="F203">
        <v>0.24</v>
      </c>
      <c r="G203" t="str">
        <f t="shared" si="12"/>
        <v>ARE</v>
      </c>
      <c r="H203">
        <f>VLOOKUP(A203,lohrmann_withdrawalm3py_capacmw!$A$1:$D$146,4,FALSE)</f>
        <v>34049.1</v>
      </c>
      <c r="I203" s="4" t="b">
        <f t="shared" si="13"/>
        <v>1</v>
      </c>
      <c r="K203">
        <f>IF(AND(ISNA(H203),F203=0),0,IF(AND(F203&gt;0,ISNA(H203)=FALSE),H203,""))</f>
        <v>34049.1</v>
      </c>
      <c r="L203">
        <f>IF(K203="","",F203)</f>
        <v>0.24</v>
      </c>
      <c r="N203">
        <f>D203</f>
        <v>3</v>
      </c>
      <c r="O203" s="2">
        <f t="shared" si="14"/>
        <v>34049.1</v>
      </c>
      <c r="P203" s="2">
        <f t="shared" si="15"/>
        <v>0.24</v>
      </c>
    </row>
    <row r="204" spans="1:16" x14ac:dyDescent="0.25">
      <c r="A204" t="s">
        <v>411</v>
      </c>
      <c r="B204">
        <v>230</v>
      </c>
      <c r="C204" t="s">
        <v>412</v>
      </c>
      <c r="D204">
        <v>223</v>
      </c>
      <c r="E204">
        <v>21.05</v>
      </c>
      <c r="F204">
        <v>78.95</v>
      </c>
      <c r="G204" t="str">
        <f t="shared" si="12"/>
        <v>GBR</v>
      </c>
      <c r="H204">
        <f>VLOOKUP(A204,lohrmann_withdrawalm3py_capacmw!$A$1:$D$146,4,FALSE)</f>
        <v>69743</v>
      </c>
      <c r="I204" s="4" t="b">
        <f t="shared" si="13"/>
        <v>1</v>
      </c>
      <c r="K204">
        <f>IF(AND(ISNA(H204),F204=0),0,IF(AND(F204&gt;0,ISNA(H204)=FALSE),H204,""))</f>
        <v>69743</v>
      </c>
      <c r="L204">
        <f>IF(K204="","",F204)</f>
        <v>78.95</v>
      </c>
      <c r="N204">
        <f>D204</f>
        <v>223</v>
      </c>
      <c r="O204" s="2">
        <f t="shared" si="14"/>
        <v>69743</v>
      </c>
      <c r="P204" s="2">
        <f t="shared" si="15"/>
        <v>78.95</v>
      </c>
    </row>
    <row r="205" spans="1:16" x14ac:dyDescent="0.25">
      <c r="A205" t="s">
        <v>413</v>
      </c>
      <c r="B205">
        <v>232</v>
      </c>
      <c r="C205" t="s">
        <v>414</v>
      </c>
      <c r="D205">
        <v>230</v>
      </c>
      <c r="E205">
        <v>28.37</v>
      </c>
      <c r="F205">
        <v>71.63</v>
      </c>
      <c r="G205" t="str">
        <f t="shared" si="12"/>
        <v>USA</v>
      </c>
      <c r="H205">
        <f>VLOOKUP(A205,lohrmann_withdrawalm3py_capacmw!$A$1:$D$146,4,FALSE)</f>
        <v>933080.5</v>
      </c>
      <c r="I205" s="4" t="b">
        <f t="shared" si="13"/>
        <v>1</v>
      </c>
      <c r="K205">
        <f>IF(AND(ISNA(H205),F205=0),0,IF(AND(F205&gt;0,ISNA(H205)=FALSE),H205,""))</f>
        <v>933080.5</v>
      </c>
      <c r="L205">
        <f>IF(K205="","",F205)</f>
        <v>71.63</v>
      </c>
      <c r="N205">
        <f>D205</f>
        <v>230</v>
      </c>
      <c r="O205" s="2">
        <f t="shared" si="14"/>
        <v>933080.5</v>
      </c>
      <c r="P205" s="2">
        <f t="shared" si="15"/>
        <v>71.63</v>
      </c>
    </row>
    <row r="206" spans="1:16" x14ac:dyDescent="0.25">
      <c r="A206" t="s">
        <v>415</v>
      </c>
      <c r="B206">
        <v>234</v>
      </c>
      <c r="C206" t="s">
        <v>416</v>
      </c>
      <c r="D206">
        <v>235</v>
      </c>
      <c r="E206">
        <v>3.27</v>
      </c>
      <c r="F206">
        <v>96.73</v>
      </c>
      <c r="G206" t="str">
        <f t="shared" si="12"/>
        <v>URY</v>
      </c>
      <c r="H206">
        <f>VLOOKUP(A206,lohrmann_withdrawalm3py_capacmw!$A$1:$D$146,4,FALSE)</f>
        <v>993</v>
      </c>
      <c r="I206" s="4" t="b">
        <f t="shared" si="13"/>
        <v>1</v>
      </c>
      <c r="K206">
        <f>IF(AND(ISNA(H206),F206=0),0,IF(AND(F206&gt;0,ISNA(H206)=FALSE),H206,""))</f>
        <v>993</v>
      </c>
      <c r="L206">
        <f>IF(K206="","",F206)</f>
        <v>96.73</v>
      </c>
      <c r="N206">
        <f>D206</f>
        <v>235</v>
      </c>
      <c r="O206" s="2">
        <f t="shared" si="14"/>
        <v>993</v>
      </c>
      <c r="P206" s="2">
        <f t="shared" si="15"/>
        <v>96.73</v>
      </c>
    </row>
    <row r="207" spans="1:16" x14ac:dyDescent="0.25">
      <c r="A207" t="s">
        <v>417</v>
      </c>
      <c r="B207">
        <v>235</v>
      </c>
      <c r="C207" t="s">
        <v>418</v>
      </c>
      <c r="D207">
        <v>249</v>
      </c>
      <c r="E207">
        <v>59.19</v>
      </c>
      <c r="F207">
        <v>40.81</v>
      </c>
      <c r="G207" t="str">
        <f t="shared" si="12"/>
        <v>UZB</v>
      </c>
      <c r="H207">
        <f>VLOOKUP(A207,lohrmann_withdrawalm3py_capacmw!$A$1:$D$146,4,FALSE)</f>
        <v>11256</v>
      </c>
      <c r="I207" s="4" t="b">
        <f t="shared" si="13"/>
        <v>1</v>
      </c>
      <c r="K207">
        <f>IF(AND(ISNA(H207),F207=0),0,IF(AND(F207&gt;0,ISNA(H207)=FALSE),H207,""))</f>
        <v>11256</v>
      </c>
      <c r="L207">
        <f>IF(K207="","",F207)</f>
        <v>40.81</v>
      </c>
      <c r="N207">
        <f>D207</f>
        <v>249</v>
      </c>
      <c r="O207" s="2">
        <f t="shared" si="14"/>
        <v>11256</v>
      </c>
      <c r="P207" s="2">
        <f t="shared" si="15"/>
        <v>40.81</v>
      </c>
    </row>
    <row r="208" spans="1:16" x14ac:dyDescent="0.25">
      <c r="A208" t="s">
        <v>419</v>
      </c>
      <c r="B208">
        <v>163</v>
      </c>
      <c r="C208" t="s">
        <v>420</v>
      </c>
      <c r="D208">
        <v>236</v>
      </c>
      <c r="E208">
        <v>100</v>
      </c>
      <c r="F208">
        <v>0</v>
      </c>
      <c r="G208" t="str">
        <f t="shared" si="12"/>
        <v>VUT</v>
      </c>
      <c r="H208" t="e">
        <f>VLOOKUP(A208,lohrmann_withdrawalm3py_capacmw!$A$1:$D$146,4,FALSE)</f>
        <v>#N/A</v>
      </c>
      <c r="I208" s="4" t="e">
        <f t="shared" si="13"/>
        <v>#N/A</v>
      </c>
      <c r="K208">
        <f>IF(AND(ISNA(H208),F208=0),0,IF(AND(F208&gt;0,ISNA(H208)=FALSE),H208,""))</f>
        <v>0</v>
      </c>
      <c r="L208">
        <f>IF(K208="","",F208)</f>
        <v>0</v>
      </c>
      <c r="N208">
        <f>D208</f>
        <v>236</v>
      </c>
      <c r="O208" s="2">
        <f t="shared" si="14"/>
        <v>0</v>
      </c>
      <c r="P208" s="2">
        <f t="shared" si="15"/>
        <v>0</v>
      </c>
    </row>
    <row r="209" spans="1:16" x14ac:dyDescent="0.25">
      <c r="A209" t="s">
        <v>421</v>
      </c>
      <c r="B209">
        <v>237</v>
      </c>
      <c r="C209" t="s">
        <v>422</v>
      </c>
      <c r="D209">
        <v>257</v>
      </c>
      <c r="E209">
        <v>15.81</v>
      </c>
      <c r="F209">
        <v>84.19</v>
      </c>
      <c r="G209" t="str">
        <f t="shared" si="12"/>
        <v>VEN</v>
      </c>
      <c r="H209">
        <f>VLOOKUP(A209,lohrmann_withdrawalm3py_capacmw!$A$1:$D$146,4,FALSE)</f>
        <v>11993.89</v>
      </c>
      <c r="I209" s="4" t="b">
        <f t="shared" si="13"/>
        <v>1</v>
      </c>
      <c r="K209">
        <f>IF(AND(ISNA(H209),F209=0),0,IF(AND(F209&gt;0,ISNA(H209)=FALSE),H209,""))</f>
        <v>11993.89</v>
      </c>
      <c r="L209">
        <f>IF(K209="","",F209)</f>
        <v>84.19</v>
      </c>
      <c r="N209">
        <f>D209</f>
        <v>257</v>
      </c>
      <c r="O209" s="2">
        <f t="shared" si="14"/>
        <v>11993.89</v>
      </c>
      <c r="P209" s="2">
        <f t="shared" si="15"/>
        <v>84.19</v>
      </c>
    </row>
    <row r="210" spans="1:16" x14ac:dyDescent="0.25">
      <c r="A210" t="s">
        <v>423</v>
      </c>
      <c r="B210">
        <v>239</v>
      </c>
      <c r="C210" t="s">
        <v>424</v>
      </c>
      <c r="D210">
        <v>228</v>
      </c>
      <c r="E210">
        <v>28.14</v>
      </c>
      <c r="F210">
        <v>71.86</v>
      </c>
      <c r="G210" t="str">
        <f t="shared" si="12"/>
        <v>VNM</v>
      </c>
      <c r="H210">
        <f>VLOOKUP(A210,lohrmann_withdrawalm3py_capacmw!$A$1:$D$146,4,FALSE)</f>
        <v>15335.26</v>
      </c>
      <c r="I210" s="4" t="b">
        <f t="shared" si="13"/>
        <v>1</v>
      </c>
      <c r="K210">
        <f>IF(AND(ISNA(H210),F210=0),0,IF(AND(F210&gt;0,ISNA(H210)=FALSE),H210,""))</f>
        <v>15335.26</v>
      </c>
      <c r="L210">
        <f>IF(K210="","",F210)</f>
        <v>71.86</v>
      </c>
      <c r="N210">
        <f>D210</f>
        <v>228</v>
      </c>
      <c r="O210" s="2">
        <f t="shared" si="14"/>
        <v>15335.26</v>
      </c>
      <c r="P210" s="2">
        <f t="shared" si="15"/>
        <v>71.86</v>
      </c>
    </row>
    <row r="211" spans="1:16" x14ac:dyDescent="0.25">
      <c r="A211" t="s">
        <v>425</v>
      </c>
      <c r="B211">
        <v>240</v>
      </c>
      <c r="C211" t="s">
        <v>426</v>
      </c>
      <c r="D211">
        <v>225</v>
      </c>
      <c r="E211">
        <v>87.75</v>
      </c>
      <c r="F211">
        <v>12.25</v>
      </c>
      <c r="G211" t="str">
        <f t="shared" si="12"/>
        <v>VIR</v>
      </c>
      <c r="H211" t="e">
        <f>VLOOKUP(A211,lohrmann_withdrawalm3py_capacmw!$A$1:$D$146,4,FALSE)</f>
        <v>#N/A</v>
      </c>
      <c r="I211" s="4" t="e">
        <f t="shared" si="13"/>
        <v>#N/A</v>
      </c>
      <c r="K211" t="str">
        <f>IF(AND(ISNA(H211),F211=0),0,IF(AND(F211&gt;0,ISNA(H211)=FALSE),H211,""))</f>
        <v/>
      </c>
      <c r="L211" t="str">
        <f>IF(K211="","",F211)</f>
        <v/>
      </c>
      <c r="N211">
        <f>D211</f>
        <v>225</v>
      </c>
      <c r="O211" s="2" t="str">
        <f t="shared" si="14"/>
        <v/>
      </c>
      <c r="P211" s="2" t="str">
        <f t="shared" si="15"/>
        <v/>
      </c>
    </row>
    <row r="212" spans="1:16" x14ac:dyDescent="0.25">
      <c r="A212" t="s">
        <v>427</v>
      </c>
      <c r="B212">
        <v>242</v>
      </c>
      <c r="C212" t="s">
        <v>428</v>
      </c>
      <c r="D212">
        <v>179</v>
      </c>
      <c r="E212">
        <v>100</v>
      </c>
      <c r="F212">
        <v>0</v>
      </c>
      <c r="G212" t="str">
        <f t="shared" si="12"/>
        <v>PSE</v>
      </c>
      <c r="H212" t="e">
        <f>VLOOKUP(A212,lohrmann_withdrawalm3py_capacmw!$A$1:$D$146,4,FALSE)</f>
        <v>#N/A</v>
      </c>
      <c r="I212" s="4" t="e">
        <f t="shared" si="13"/>
        <v>#N/A</v>
      </c>
      <c r="K212">
        <f>IF(AND(ISNA(H212),F212=0),0,IF(AND(F212&gt;0,ISNA(H212)=FALSE),H212,""))</f>
        <v>0</v>
      </c>
      <c r="L212">
        <f>IF(K212="","",F212)</f>
        <v>0</v>
      </c>
      <c r="N212">
        <f>D212</f>
        <v>179</v>
      </c>
      <c r="O212" s="2">
        <f t="shared" si="14"/>
        <v>0</v>
      </c>
      <c r="P212" s="2">
        <f t="shared" si="15"/>
        <v>0</v>
      </c>
    </row>
    <row r="213" spans="1:16" x14ac:dyDescent="0.25">
      <c r="A213" t="s">
        <v>429</v>
      </c>
      <c r="B213">
        <v>248</v>
      </c>
      <c r="C213" t="s">
        <v>430</v>
      </c>
      <c r="D213">
        <v>226</v>
      </c>
      <c r="E213">
        <v>100</v>
      </c>
      <c r="F213">
        <v>0</v>
      </c>
      <c r="G213" t="str">
        <f t="shared" si="12"/>
        <v>YEM</v>
      </c>
      <c r="H213">
        <f>VLOOKUP(A213,lohrmann_withdrawalm3py_capacmw!$A$1:$D$146,4,FALSE)</f>
        <v>704.25</v>
      </c>
      <c r="I213" s="4" t="b">
        <f t="shared" si="13"/>
        <v>0</v>
      </c>
      <c r="K213" t="str">
        <f>IF(AND(ISNA(H213),F213=0),0,IF(AND(F213&gt;0,ISNA(H213)=FALSE),H213,""))</f>
        <v/>
      </c>
      <c r="L213" t="str">
        <f>IF(K213="","",F213)</f>
        <v/>
      </c>
      <c r="N213">
        <f>D213</f>
        <v>226</v>
      </c>
      <c r="O213" s="2" t="str">
        <f t="shared" si="14"/>
        <v/>
      </c>
      <c r="P213" s="2" t="str">
        <f t="shared" si="15"/>
        <v/>
      </c>
    </row>
    <row r="214" spans="1:16" x14ac:dyDescent="0.25">
      <c r="A214" t="s">
        <v>431</v>
      </c>
      <c r="B214">
        <v>249</v>
      </c>
      <c r="C214" t="s">
        <v>432</v>
      </c>
      <c r="D214">
        <v>229</v>
      </c>
      <c r="E214">
        <v>100</v>
      </c>
      <c r="F214">
        <v>0</v>
      </c>
      <c r="G214" t="str">
        <f t="shared" si="12"/>
        <v>ZMB</v>
      </c>
      <c r="H214">
        <f>VLOOKUP(A214,lohrmann_withdrawalm3py_capacmw!$A$1:$D$146,4,FALSE)</f>
        <v>130</v>
      </c>
      <c r="I214" s="4" t="b">
        <f t="shared" si="13"/>
        <v>0</v>
      </c>
      <c r="K214" t="str">
        <f>IF(AND(ISNA(H214),F214=0),0,IF(AND(F214&gt;0,ISNA(H214)=FALSE),H214,""))</f>
        <v/>
      </c>
      <c r="L214" t="str">
        <f>IF(K214="","",F214)</f>
        <v/>
      </c>
      <c r="N214">
        <f>D214</f>
        <v>229</v>
      </c>
      <c r="O214" s="2" t="str">
        <f t="shared" si="14"/>
        <v/>
      </c>
      <c r="P214" s="2" t="str">
        <f t="shared" si="15"/>
        <v/>
      </c>
    </row>
    <row r="215" spans="1:16" x14ac:dyDescent="0.25">
      <c r="A215" t="s">
        <v>433</v>
      </c>
      <c r="B215">
        <v>250</v>
      </c>
      <c r="C215" t="s">
        <v>434</v>
      </c>
      <c r="D215">
        <v>231</v>
      </c>
      <c r="E215">
        <v>96.22</v>
      </c>
      <c r="F215">
        <v>3.78</v>
      </c>
      <c r="G215" t="str">
        <f t="shared" si="12"/>
        <v>ZWE</v>
      </c>
      <c r="H215">
        <f>VLOOKUP(A215,lohrmann_withdrawalm3py_capacmw!$A$1:$D$146,4,FALSE)</f>
        <v>1130</v>
      </c>
      <c r="I215" s="4" t="b">
        <f t="shared" si="13"/>
        <v>1</v>
      </c>
      <c r="K215">
        <f>IF(AND(ISNA(H215),F215=0),0,IF(AND(F215&gt;0,ISNA(H215)=FALSE),H215,""))</f>
        <v>1130</v>
      </c>
      <c r="L215">
        <f>IF(K215="","",F215)</f>
        <v>3.78</v>
      </c>
      <c r="N215">
        <f>D215</f>
        <v>231</v>
      </c>
      <c r="O215" s="2">
        <f t="shared" si="14"/>
        <v>1130</v>
      </c>
      <c r="P215" s="2">
        <f t="shared" si="15"/>
        <v>3.78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22E-B40D-45CE-813F-618D6FF3A2FC}">
  <dimension ref="A1:G146"/>
  <sheetViews>
    <sheetView workbookViewId="0">
      <selection activeCell="B2" sqref="B2"/>
    </sheetView>
  </sheetViews>
  <sheetFormatPr defaultRowHeight="15" x14ac:dyDescent="0.25"/>
  <cols>
    <col min="1" max="1" width="5.42578125" bestFit="1" customWidth="1"/>
    <col min="2" max="2" width="31.85546875" bestFit="1" customWidth="1"/>
    <col min="3" max="3" width="17.42578125" bestFit="1" customWidth="1"/>
    <col min="4" max="4" width="12.7109375" bestFit="1" customWidth="1"/>
  </cols>
  <sheetData>
    <row r="1" spans="1:7" x14ac:dyDescent="0.25">
      <c r="A1" t="s">
        <v>0</v>
      </c>
      <c r="B1" t="s">
        <v>444</v>
      </c>
      <c r="C1" t="s">
        <v>442</v>
      </c>
      <c r="D1" t="s">
        <v>443</v>
      </c>
      <c r="G1" t="s">
        <v>441</v>
      </c>
    </row>
    <row r="2" spans="1:7" x14ac:dyDescent="0.25">
      <c r="A2" t="s">
        <v>7</v>
      </c>
      <c r="B2" t="s">
        <v>8</v>
      </c>
      <c r="C2">
        <v>96894.079859999998</v>
      </c>
      <c r="D2">
        <v>100</v>
      </c>
    </row>
    <row r="3" spans="1:7" x14ac:dyDescent="0.25">
      <c r="A3" t="s">
        <v>9</v>
      </c>
      <c r="B3" t="s">
        <v>10</v>
      </c>
      <c r="C3">
        <v>387720933</v>
      </c>
      <c r="D3">
        <v>97</v>
      </c>
    </row>
    <row r="4" spans="1:7" x14ac:dyDescent="0.25">
      <c r="A4" t="s">
        <v>11</v>
      </c>
      <c r="B4" t="s">
        <v>12</v>
      </c>
      <c r="C4">
        <v>3023967416</v>
      </c>
      <c r="D4">
        <v>13149</v>
      </c>
    </row>
    <row r="5" spans="1:7" x14ac:dyDescent="0.25">
      <c r="A5" t="s">
        <v>17</v>
      </c>
      <c r="B5" t="s">
        <v>18</v>
      </c>
      <c r="C5">
        <v>25745566129</v>
      </c>
      <c r="D5">
        <v>404</v>
      </c>
    </row>
    <row r="6" spans="1:7" x14ac:dyDescent="0.25">
      <c r="A6" t="s">
        <v>21</v>
      </c>
      <c r="B6" t="s">
        <v>22</v>
      </c>
      <c r="C6" s="3">
        <v>1046790000000</v>
      </c>
      <c r="D6">
        <v>18185.189999999999</v>
      </c>
    </row>
    <row r="7" spans="1:7" x14ac:dyDescent="0.25">
      <c r="A7" t="s">
        <v>23</v>
      </c>
      <c r="B7" t="s">
        <v>24</v>
      </c>
      <c r="C7">
        <v>7327328751</v>
      </c>
      <c r="D7">
        <v>2257.9</v>
      </c>
    </row>
    <row r="8" spans="1:7" x14ac:dyDescent="0.25">
      <c r="A8" t="s">
        <v>27</v>
      </c>
      <c r="B8" t="s">
        <v>28</v>
      </c>
      <c r="C8" s="3">
        <v>904771000000</v>
      </c>
      <c r="D8">
        <v>44916.2</v>
      </c>
    </row>
    <row r="9" spans="1:7" x14ac:dyDescent="0.25">
      <c r="A9" t="s">
        <v>29</v>
      </c>
      <c r="B9" t="s">
        <v>30</v>
      </c>
      <c r="C9" s="3">
        <v>336664000000</v>
      </c>
      <c r="D9">
        <v>4332.0600000000004</v>
      </c>
    </row>
    <row r="10" spans="1:7" x14ac:dyDescent="0.25">
      <c r="A10" t="s">
        <v>31</v>
      </c>
      <c r="B10" t="s">
        <v>32</v>
      </c>
      <c r="C10" s="3">
        <v>228264000000</v>
      </c>
      <c r="D10">
        <v>6183.9</v>
      </c>
    </row>
    <row r="11" spans="1:7" x14ac:dyDescent="0.25">
      <c r="A11" t="s">
        <v>33</v>
      </c>
      <c r="B11" t="s">
        <v>34</v>
      </c>
      <c r="C11">
        <v>35534718380</v>
      </c>
      <c r="D11">
        <v>403.8</v>
      </c>
    </row>
    <row r="12" spans="1:7" x14ac:dyDescent="0.25">
      <c r="A12" t="s">
        <v>35</v>
      </c>
      <c r="B12" t="s">
        <v>36</v>
      </c>
      <c r="C12" s="3">
        <v>201849000000</v>
      </c>
      <c r="D12">
        <v>5394</v>
      </c>
    </row>
    <row r="13" spans="1:7" x14ac:dyDescent="0.25">
      <c r="A13" t="s">
        <v>37</v>
      </c>
      <c r="B13" t="s">
        <v>38</v>
      </c>
      <c r="C13" s="3">
        <v>554308000000</v>
      </c>
      <c r="D13">
        <v>8177.7</v>
      </c>
    </row>
    <row r="14" spans="1:7" x14ac:dyDescent="0.25">
      <c r="A14" t="s">
        <v>39</v>
      </c>
      <c r="B14" t="s">
        <v>40</v>
      </c>
      <c r="C14">
        <v>1509501251</v>
      </c>
      <c r="D14">
        <v>285.39999999999998</v>
      </c>
    </row>
    <row r="15" spans="1:7" x14ac:dyDescent="0.25">
      <c r="A15" t="s">
        <v>41</v>
      </c>
      <c r="B15" t="s">
        <v>42</v>
      </c>
      <c r="C15" s="3">
        <v>622257000000</v>
      </c>
      <c r="D15">
        <v>8596.01</v>
      </c>
    </row>
    <row r="16" spans="1:7" x14ac:dyDescent="0.25">
      <c r="A16" t="s">
        <v>43</v>
      </c>
      <c r="B16" t="s">
        <v>44</v>
      </c>
      <c r="C16">
        <v>87374251820</v>
      </c>
      <c r="D16">
        <v>11815</v>
      </c>
    </row>
    <row r="17" spans="1:4" x14ac:dyDescent="0.25">
      <c r="A17" t="s">
        <v>53</v>
      </c>
      <c r="B17" t="s">
        <v>54</v>
      </c>
      <c r="C17">
        <v>1190171710</v>
      </c>
      <c r="D17">
        <v>1129.18</v>
      </c>
    </row>
    <row r="18" spans="1:4" x14ac:dyDescent="0.25">
      <c r="A18" t="s">
        <v>55</v>
      </c>
      <c r="B18" t="s">
        <v>56</v>
      </c>
      <c r="C18">
        <v>8644590489</v>
      </c>
      <c r="D18">
        <v>1765</v>
      </c>
    </row>
    <row r="19" spans="1:4" x14ac:dyDescent="0.25">
      <c r="A19" t="s">
        <v>57</v>
      </c>
      <c r="B19" t="s">
        <v>58</v>
      </c>
      <c r="C19">
        <v>3547259571</v>
      </c>
      <c r="D19">
        <v>742</v>
      </c>
    </row>
    <row r="20" spans="1:4" x14ac:dyDescent="0.25">
      <c r="A20" t="s">
        <v>59</v>
      </c>
      <c r="B20" t="s">
        <v>60</v>
      </c>
      <c r="C20" s="3">
        <v>1354570000000</v>
      </c>
      <c r="D20">
        <v>23503.55</v>
      </c>
    </row>
    <row r="21" spans="1:4" x14ac:dyDescent="0.25">
      <c r="A21" t="s">
        <v>63</v>
      </c>
      <c r="B21" t="s">
        <v>64</v>
      </c>
      <c r="C21">
        <v>5071004490</v>
      </c>
      <c r="D21">
        <v>876</v>
      </c>
    </row>
    <row r="22" spans="1:4" x14ac:dyDescent="0.25">
      <c r="A22" t="s">
        <v>65</v>
      </c>
      <c r="B22" t="s">
        <v>66</v>
      </c>
      <c r="C22" s="3">
        <v>1035090000000</v>
      </c>
      <c r="D22">
        <v>6557.2</v>
      </c>
    </row>
    <row r="23" spans="1:4" x14ac:dyDescent="0.25">
      <c r="A23" t="s">
        <v>73</v>
      </c>
      <c r="B23" t="s">
        <v>74</v>
      </c>
      <c r="C23">
        <v>31167918671</v>
      </c>
      <c r="D23">
        <v>100</v>
      </c>
    </row>
    <row r="24" spans="1:4" x14ac:dyDescent="0.25">
      <c r="A24" t="s">
        <v>75</v>
      </c>
      <c r="B24" t="s">
        <v>76</v>
      </c>
      <c r="C24">
        <v>6285988.4409999996</v>
      </c>
      <c r="D24">
        <v>449.5</v>
      </c>
    </row>
    <row r="25" spans="1:4" x14ac:dyDescent="0.25">
      <c r="A25" t="s">
        <v>77</v>
      </c>
      <c r="B25" t="s">
        <v>78</v>
      </c>
      <c r="C25" s="3">
        <v>8318970000000</v>
      </c>
      <c r="D25">
        <v>43748.26</v>
      </c>
    </row>
    <row r="26" spans="1:4" x14ac:dyDescent="0.25">
      <c r="A26" t="s">
        <v>79</v>
      </c>
      <c r="B26" t="s">
        <v>80</v>
      </c>
      <c r="C26">
        <v>8117165290</v>
      </c>
      <c r="D26">
        <v>52.75</v>
      </c>
    </row>
    <row r="27" spans="1:4" x14ac:dyDescent="0.25">
      <c r="A27" t="s">
        <v>87</v>
      </c>
      <c r="B27" t="s">
        <v>88</v>
      </c>
      <c r="C27" s="3">
        <v>1022730000000</v>
      </c>
      <c r="D27">
        <v>10849.2</v>
      </c>
    </row>
    <row r="28" spans="1:4" x14ac:dyDescent="0.25">
      <c r="A28" t="s">
        <v>89</v>
      </c>
      <c r="B28" t="s">
        <v>90</v>
      </c>
      <c r="C28" s="3">
        <v>19818300000000</v>
      </c>
      <c r="D28">
        <v>673400.1</v>
      </c>
    </row>
    <row r="29" spans="1:4" x14ac:dyDescent="0.25">
      <c r="A29" t="s">
        <v>91</v>
      </c>
      <c r="B29" t="s">
        <v>92</v>
      </c>
      <c r="C29" s="3">
        <v>344192000000</v>
      </c>
      <c r="D29">
        <v>5147.82</v>
      </c>
    </row>
    <row r="30" spans="1:4" x14ac:dyDescent="0.25">
      <c r="A30" t="s">
        <v>95</v>
      </c>
      <c r="B30" t="s">
        <v>435</v>
      </c>
      <c r="C30">
        <v>1154993837</v>
      </c>
      <c r="D30">
        <v>292.2</v>
      </c>
    </row>
    <row r="31" spans="1:4" x14ac:dyDescent="0.25">
      <c r="A31" t="s">
        <v>99</v>
      </c>
      <c r="B31" t="s">
        <v>100</v>
      </c>
      <c r="C31">
        <v>21698826037</v>
      </c>
      <c r="D31">
        <v>341</v>
      </c>
    </row>
    <row r="32" spans="1:4" x14ac:dyDescent="0.25">
      <c r="A32" t="s">
        <v>101</v>
      </c>
      <c r="B32" t="s">
        <v>102</v>
      </c>
      <c r="C32">
        <v>739441647.60000002</v>
      </c>
      <c r="D32">
        <v>821</v>
      </c>
    </row>
    <row r="33" spans="1:4" x14ac:dyDescent="0.25">
      <c r="A33" t="s">
        <v>103</v>
      </c>
      <c r="B33" t="s">
        <v>104</v>
      </c>
      <c r="C33">
        <v>91613876332</v>
      </c>
      <c r="D33">
        <v>1895.8</v>
      </c>
    </row>
    <row r="34" spans="1:4" x14ac:dyDescent="0.25">
      <c r="A34" t="s">
        <v>105</v>
      </c>
      <c r="B34" t="s">
        <v>106</v>
      </c>
      <c r="C34" s="3">
        <v>649741000000</v>
      </c>
      <c r="D34">
        <v>4346.2</v>
      </c>
    </row>
    <row r="35" spans="1:4" x14ac:dyDescent="0.25">
      <c r="A35" t="s">
        <v>109</v>
      </c>
      <c r="B35" t="s">
        <v>110</v>
      </c>
      <c r="C35">
        <v>45964512274</v>
      </c>
      <c r="D35">
        <v>1255.3</v>
      </c>
    </row>
    <row r="36" spans="1:4" x14ac:dyDescent="0.25">
      <c r="A36" t="s">
        <v>111</v>
      </c>
      <c r="B36" t="s">
        <v>112</v>
      </c>
      <c r="C36">
        <v>86332174349</v>
      </c>
      <c r="D36">
        <v>13745.42</v>
      </c>
    </row>
    <row r="37" spans="1:4" x14ac:dyDescent="0.25">
      <c r="A37" t="s">
        <v>113</v>
      </c>
      <c r="B37" t="s">
        <v>114</v>
      </c>
      <c r="C37" s="3">
        <v>390112000000</v>
      </c>
      <c r="D37">
        <v>5356</v>
      </c>
    </row>
    <row r="38" spans="1:4" x14ac:dyDescent="0.25">
      <c r="A38" t="s">
        <v>115</v>
      </c>
      <c r="B38" t="s">
        <v>116</v>
      </c>
      <c r="C38">
        <v>942678796.70000005</v>
      </c>
      <c r="D38">
        <v>82</v>
      </c>
    </row>
    <row r="39" spans="1:4" x14ac:dyDescent="0.25">
      <c r="A39" t="s">
        <v>119</v>
      </c>
      <c r="B39" t="s">
        <v>120</v>
      </c>
      <c r="C39" s="3">
        <v>190713000000</v>
      </c>
      <c r="D39">
        <v>3293.8</v>
      </c>
    </row>
    <row r="40" spans="1:4" x14ac:dyDescent="0.25">
      <c r="A40" t="s">
        <v>121</v>
      </c>
      <c r="B40" t="s">
        <v>122</v>
      </c>
      <c r="C40" s="3">
        <v>155989000000</v>
      </c>
      <c r="D40">
        <v>1706.9</v>
      </c>
    </row>
    <row r="41" spans="1:4" x14ac:dyDescent="0.25">
      <c r="A41" t="s">
        <v>123</v>
      </c>
      <c r="B41" t="s">
        <v>124</v>
      </c>
      <c r="C41" s="3">
        <v>4142310000000</v>
      </c>
      <c r="D41">
        <v>27131.360000000001</v>
      </c>
    </row>
    <row r="42" spans="1:4" x14ac:dyDescent="0.25">
      <c r="A42" t="s">
        <v>125</v>
      </c>
      <c r="B42" t="s">
        <v>126</v>
      </c>
      <c r="C42">
        <v>6455042.426</v>
      </c>
      <c r="D42">
        <v>734.1</v>
      </c>
    </row>
    <row r="43" spans="1:4" x14ac:dyDescent="0.25">
      <c r="A43" t="s">
        <v>129</v>
      </c>
      <c r="B43" t="s">
        <v>130</v>
      </c>
      <c r="C43">
        <v>6379024949</v>
      </c>
      <c r="D43">
        <v>88</v>
      </c>
    </row>
    <row r="44" spans="1:4" x14ac:dyDescent="0.25">
      <c r="A44" t="s">
        <v>131</v>
      </c>
      <c r="B44" t="s">
        <v>132</v>
      </c>
      <c r="C44" s="3">
        <v>486096000000</v>
      </c>
      <c r="D44">
        <v>3170</v>
      </c>
    </row>
    <row r="45" spans="1:4" x14ac:dyDescent="0.25">
      <c r="A45" t="s">
        <v>139</v>
      </c>
      <c r="B45" t="s">
        <v>140</v>
      </c>
      <c r="C45" s="3">
        <v>2312130000000</v>
      </c>
      <c r="D45">
        <v>8813</v>
      </c>
    </row>
    <row r="46" spans="1:4" x14ac:dyDescent="0.25">
      <c r="A46" t="s">
        <v>141</v>
      </c>
      <c r="B46" t="s">
        <v>142</v>
      </c>
      <c r="C46" s="3">
        <v>4334600000000</v>
      </c>
      <c r="D46">
        <v>84524.08</v>
      </c>
    </row>
    <row r="47" spans="1:4" x14ac:dyDescent="0.25">
      <c r="A47" t="s">
        <v>145</v>
      </c>
      <c r="B47" t="s">
        <v>146</v>
      </c>
      <c r="C47">
        <v>10199314741</v>
      </c>
      <c r="D47">
        <v>60</v>
      </c>
    </row>
    <row r="48" spans="1:4" x14ac:dyDescent="0.25">
      <c r="A48" t="s">
        <v>149</v>
      </c>
      <c r="B48" t="s">
        <v>150</v>
      </c>
      <c r="C48">
        <v>3724206122</v>
      </c>
      <c r="D48">
        <v>1278</v>
      </c>
    </row>
    <row r="49" spans="1:4" x14ac:dyDescent="0.25">
      <c r="A49" t="s">
        <v>151</v>
      </c>
      <c r="B49" t="s">
        <v>152</v>
      </c>
      <c r="C49" s="3">
        <v>1110270000000</v>
      </c>
      <c r="D49">
        <v>93758.75</v>
      </c>
    </row>
    <row r="50" spans="1:4" x14ac:dyDescent="0.25">
      <c r="A50" t="s">
        <v>153</v>
      </c>
      <c r="B50" t="s">
        <v>154</v>
      </c>
      <c r="C50">
        <v>7876947957</v>
      </c>
      <c r="D50">
        <v>1214</v>
      </c>
    </row>
    <row r="51" spans="1:4" x14ac:dyDescent="0.25">
      <c r="A51" t="s">
        <v>157</v>
      </c>
      <c r="B51" t="s">
        <v>158</v>
      </c>
      <c r="C51" s="3">
        <v>211861000000</v>
      </c>
      <c r="D51">
        <v>12041.41</v>
      </c>
    </row>
    <row r="52" spans="1:4" x14ac:dyDescent="0.25">
      <c r="A52" t="s">
        <v>161</v>
      </c>
      <c r="B52" t="s">
        <v>162</v>
      </c>
      <c r="C52">
        <v>96011738141</v>
      </c>
      <c r="D52">
        <v>355</v>
      </c>
    </row>
    <row r="53" spans="1:4" x14ac:dyDescent="0.25">
      <c r="A53" t="s">
        <v>163</v>
      </c>
      <c r="B53" t="s">
        <v>164</v>
      </c>
      <c r="C53">
        <v>3881037359</v>
      </c>
      <c r="D53">
        <v>677</v>
      </c>
    </row>
    <row r="54" spans="1:4" x14ac:dyDescent="0.25">
      <c r="A54" t="s">
        <v>171</v>
      </c>
      <c r="B54" t="s">
        <v>172</v>
      </c>
      <c r="C54">
        <v>439656.88770000002</v>
      </c>
      <c r="D54">
        <v>50</v>
      </c>
    </row>
    <row r="55" spans="1:4" x14ac:dyDescent="0.25">
      <c r="A55" t="s">
        <v>173</v>
      </c>
      <c r="B55" t="s">
        <v>174</v>
      </c>
      <c r="C55">
        <v>3888525999</v>
      </c>
      <c r="D55">
        <v>735.2</v>
      </c>
    </row>
    <row r="56" spans="1:4" x14ac:dyDescent="0.25">
      <c r="A56" t="s">
        <v>175</v>
      </c>
      <c r="B56" t="s">
        <v>176</v>
      </c>
      <c r="C56" s="3">
        <v>1651580000000</v>
      </c>
      <c r="D56">
        <v>12098</v>
      </c>
    </row>
    <row r="57" spans="1:4" x14ac:dyDescent="0.25">
      <c r="A57" t="s">
        <v>177</v>
      </c>
      <c r="B57" t="s">
        <v>178</v>
      </c>
      <c r="C57" s="3">
        <v>107274000000</v>
      </c>
      <c r="D57">
        <v>4122.3</v>
      </c>
    </row>
    <row r="58" spans="1:4" x14ac:dyDescent="0.25">
      <c r="A58" t="s">
        <v>181</v>
      </c>
      <c r="B58" t="s">
        <v>182</v>
      </c>
      <c r="C58" s="3">
        <v>3030700000000</v>
      </c>
      <c r="D58">
        <v>189457.59</v>
      </c>
    </row>
    <row r="59" spans="1:4" x14ac:dyDescent="0.25">
      <c r="A59" t="s">
        <v>183</v>
      </c>
      <c r="B59" t="s">
        <v>184</v>
      </c>
      <c r="C59" s="3">
        <v>4746700000000</v>
      </c>
      <c r="D59">
        <v>35301.39</v>
      </c>
    </row>
    <row r="60" spans="1:4" x14ac:dyDescent="0.25">
      <c r="A60" t="s">
        <v>185</v>
      </c>
      <c r="B60" t="s">
        <v>186</v>
      </c>
      <c r="C60" s="3">
        <v>472833000000</v>
      </c>
      <c r="D60">
        <v>58815.41</v>
      </c>
    </row>
    <row r="61" spans="1:4" x14ac:dyDescent="0.25">
      <c r="A61" t="s">
        <v>187</v>
      </c>
      <c r="B61" t="s">
        <v>188</v>
      </c>
      <c r="C61" s="3">
        <v>925635000000</v>
      </c>
      <c r="D61">
        <v>17343</v>
      </c>
    </row>
    <row r="62" spans="1:4" x14ac:dyDescent="0.25">
      <c r="A62" t="s">
        <v>189</v>
      </c>
      <c r="B62" t="s">
        <v>190</v>
      </c>
      <c r="C62" s="3">
        <v>169997000000</v>
      </c>
      <c r="D62">
        <v>5892</v>
      </c>
    </row>
    <row r="63" spans="1:4" x14ac:dyDescent="0.25">
      <c r="A63" t="s">
        <v>191</v>
      </c>
      <c r="B63" t="s">
        <v>192</v>
      </c>
      <c r="C63">
        <v>79362065.230000004</v>
      </c>
      <c r="D63">
        <v>88</v>
      </c>
    </row>
    <row r="64" spans="1:4" x14ac:dyDescent="0.25">
      <c r="A64" t="s">
        <v>193</v>
      </c>
      <c r="B64" t="s">
        <v>194</v>
      </c>
      <c r="C64" s="3">
        <v>1144190000000</v>
      </c>
      <c r="D64">
        <v>14484</v>
      </c>
    </row>
    <row r="65" spans="1:4" x14ac:dyDescent="0.25">
      <c r="A65" t="s">
        <v>195</v>
      </c>
      <c r="B65" t="s">
        <v>196</v>
      </c>
      <c r="C65" s="3">
        <v>1285830000000</v>
      </c>
      <c r="D65">
        <v>75539.679999999993</v>
      </c>
    </row>
    <row r="66" spans="1:4" x14ac:dyDescent="0.25">
      <c r="A66" t="s">
        <v>197</v>
      </c>
      <c r="B66" t="s">
        <v>198</v>
      </c>
      <c r="C66">
        <v>50636346284</v>
      </c>
      <c r="D66">
        <v>694.06</v>
      </c>
    </row>
    <row r="67" spans="1:4" x14ac:dyDescent="0.25">
      <c r="A67" t="s">
        <v>199</v>
      </c>
      <c r="B67" t="s">
        <v>200</v>
      </c>
      <c r="C67" s="3">
        <v>11741900000000</v>
      </c>
      <c r="D67">
        <v>220250.4</v>
      </c>
    </row>
    <row r="68" spans="1:4" x14ac:dyDescent="0.25">
      <c r="A68" t="s">
        <v>201</v>
      </c>
      <c r="B68" t="s">
        <v>202</v>
      </c>
      <c r="C68">
        <v>555545690.79999995</v>
      </c>
      <c r="D68">
        <v>4237</v>
      </c>
    </row>
    <row r="69" spans="1:4" x14ac:dyDescent="0.25">
      <c r="A69" t="s">
        <v>203</v>
      </c>
      <c r="B69" t="s">
        <v>204</v>
      </c>
      <c r="C69" s="3">
        <v>439770000000</v>
      </c>
      <c r="D69">
        <v>17494</v>
      </c>
    </row>
    <row r="70" spans="1:4" x14ac:dyDescent="0.25">
      <c r="A70" t="s">
        <v>205</v>
      </c>
      <c r="B70" t="s">
        <v>206</v>
      </c>
      <c r="C70">
        <v>54082837.329999998</v>
      </c>
      <c r="D70">
        <v>679.21</v>
      </c>
    </row>
    <row r="71" spans="1:4" x14ac:dyDescent="0.25">
      <c r="A71" t="s">
        <v>209</v>
      </c>
      <c r="B71" t="s">
        <v>210</v>
      </c>
      <c r="C71" s="3">
        <v>590092000000</v>
      </c>
      <c r="D71">
        <v>3170</v>
      </c>
    </row>
    <row r="72" spans="1:4" x14ac:dyDescent="0.25">
      <c r="A72" t="s">
        <v>211</v>
      </c>
      <c r="B72" t="s">
        <v>436</v>
      </c>
      <c r="C72" s="3">
        <v>10463700000000</v>
      </c>
      <c r="D72">
        <v>77112.710000000006</v>
      </c>
    </row>
    <row r="73" spans="1:4" x14ac:dyDescent="0.25">
      <c r="A73" t="s">
        <v>213</v>
      </c>
      <c r="B73" t="s">
        <v>214</v>
      </c>
      <c r="C73" s="3">
        <v>1907370000000</v>
      </c>
      <c r="D73">
        <v>15217.3</v>
      </c>
    </row>
    <row r="74" spans="1:4" x14ac:dyDescent="0.25">
      <c r="A74" t="s">
        <v>215</v>
      </c>
      <c r="B74" t="s">
        <v>216</v>
      </c>
      <c r="C74">
        <v>55479969726</v>
      </c>
      <c r="D74">
        <v>728</v>
      </c>
    </row>
    <row r="75" spans="1:4" x14ac:dyDescent="0.25">
      <c r="A75" t="s">
        <v>219</v>
      </c>
      <c r="B75" t="s">
        <v>220</v>
      </c>
      <c r="C75">
        <v>2125112876</v>
      </c>
      <c r="D75">
        <v>894</v>
      </c>
    </row>
    <row r="76" spans="1:4" x14ac:dyDescent="0.25">
      <c r="A76" t="s">
        <v>221</v>
      </c>
      <c r="B76" t="s">
        <v>222</v>
      </c>
      <c r="C76">
        <v>7828417902</v>
      </c>
      <c r="D76">
        <v>2172.6</v>
      </c>
    </row>
    <row r="77" spans="1:4" x14ac:dyDescent="0.25">
      <c r="A77" t="s">
        <v>225</v>
      </c>
      <c r="B77" t="s">
        <v>226</v>
      </c>
      <c r="C77">
        <v>203980119.09999999</v>
      </c>
      <c r="D77">
        <v>64</v>
      </c>
    </row>
    <row r="78" spans="1:4" x14ac:dyDescent="0.25">
      <c r="A78" t="s">
        <v>227</v>
      </c>
      <c r="B78" t="s">
        <v>228</v>
      </c>
      <c r="C78">
        <v>106584239.09999999</v>
      </c>
      <c r="D78">
        <v>10714</v>
      </c>
    </row>
    <row r="79" spans="1:4" x14ac:dyDescent="0.25">
      <c r="A79" t="s">
        <v>231</v>
      </c>
      <c r="B79" t="s">
        <v>232</v>
      </c>
      <c r="C79" s="3">
        <v>291621000000</v>
      </c>
      <c r="D79">
        <v>3063</v>
      </c>
    </row>
    <row r="80" spans="1:4" x14ac:dyDescent="0.25">
      <c r="A80" t="s">
        <v>233</v>
      </c>
      <c r="B80" t="s">
        <v>234</v>
      </c>
      <c r="C80">
        <v>3540348.1839999999</v>
      </c>
      <c r="D80">
        <v>376.4</v>
      </c>
    </row>
    <row r="81" spans="1:4" x14ac:dyDescent="0.25">
      <c r="A81" t="s">
        <v>237</v>
      </c>
      <c r="B81" t="s">
        <v>238</v>
      </c>
      <c r="C81">
        <v>6589539612</v>
      </c>
      <c r="D81">
        <v>1230</v>
      </c>
    </row>
    <row r="82" spans="1:4" x14ac:dyDescent="0.25">
      <c r="A82" t="s">
        <v>239</v>
      </c>
      <c r="B82" t="s">
        <v>240</v>
      </c>
      <c r="C82">
        <v>911806598.79999995</v>
      </c>
      <c r="D82">
        <v>135</v>
      </c>
    </row>
    <row r="83" spans="1:4" x14ac:dyDescent="0.25">
      <c r="A83" t="s">
        <v>243</v>
      </c>
      <c r="B83" t="s">
        <v>244</v>
      </c>
      <c r="C83" s="3">
        <v>1964680000000</v>
      </c>
      <c r="D83">
        <v>21769.5</v>
      </c>
    </row>
    <row r="84" spans="1:4" x14ac:dyDescent="0.25">
      <c r="A84" t="s">
        <v>249</v>
      </c>
      <c r="B84" t="s">
        <v>250</v>
      </c>
      <c r="C84">
        <v>18134058906</v>
      </c>
      <c r="D84">
        <v>452.8</v>
      </c>
    </row>
    <row r="85" spans="1:4" x14ac:dyDescent="0.25">
      <c r="A85" t="s">
        <v>253</v>
      </c>
      <c r="B85" t="s">
        <v>254</v>
      </c>
      <c r="C85">
        <v>14273103530</v>
      </c>
      <c r="D85">
        <v>51.8</v>
      </c>
    </row>
    <row r="86" spans="1:4" x14ac:dyDescent="0.25">
      <c r="A86" t="s">
        <v>255</v>
      </c>
      <c r="B86" t="s">
        <v>256</v>
      </c>
      <c r="C86">
        <v>2592576288</v>
      </c>
      <c r="D86">
        <v>476</v>
      </c>
    </row>
    <row r="87" spans="1:4" x14ac:dyDescent="0.25">
      <c r="A87" t="s">
        <v>257</v>
      </c>
      <c r="B87" t="s">
        <v>258</v>
      </c>
      <c r="C87" s="3">
        <v>1319810000000</v>
      </c>
      <c r="D87">
        <v>42594.83</v>
      </c>
    </row>
    <row r="88" spans="1:4" x14ac:dyDescent="0.25">
      <c r="A88" t="s">
        <v>261</v>
      </c>
      <c r="B88" t="s">
        <v>262</v>
      </c>
      <c r="C88" s="3">
        <v>174227000000</v>
      </c>
      <c r="D88">
        <v>2520</v>
      </c>
    </row>
    <row r="89" spans="1:4" x14ac:dyDescent="0.25">
      <c r="A89" t="s">
        <v>265</v>
      </c>
      <c r="B89" t="s">
        <v>266</v>
      </c>
      <c r="C89">
        <v>4308501889</v>
      </c>
      <c r="D89">
        <v>1888</v>
      </c>
    </row>
    <row r="90" spans="1:4" x14ac:dyDescent="0.25">
      <c r="A90" t="s">
        <v>267</v>
      </c>
      <c r="B90" t="s">
        <v>268</v>
      </c>
      <c r="C90">
        <v>1070166018</v>
      </c>
      <c r="D90">
        <v>218.5</v>
      </c>
    </row>
    <row r="91" spans="1:4" x14ac:dyDescent="0.25">
      <c r="A91" t="s">
        <v>269</v>
      </c>
      <c r="B91" t="s">
        <v>270</v>
      </c>
      <c r="C91" s="3">
        <v>108327000000</v>
      </c>
      <c r="D91">
        <v>4921.7</v>
      </c>
    </row>
    <row r="92" spans="1:4" x14ac:dyDescent="0.25">
      <c r="A92" t="s">
        <v>271</v>
      </c>
      <c r="B92" t="s">
        <v>272</v>
      </c>
      <c r="C92">
        <v>6838382.8899999997</v>
      </c>
      <c r="D92">
        <v>544.5</v>
      </c>
    </row>
    <row r="93" spans="1:4" x14ac:dyDescent="0.25">
      <c r="A93" t="s">
        <v>273</v>
      </c>
      <c r="B93" t="s">
        <v>274</v>
      </c>
      <c r="C93">
        <v>538649128.70000005</v>
      </c>
      <c r="D93">
        <v>901.3</v>
      </c>
    </row>
    <row r="94" spans="1:4" x14ac:dyDescent="0.25">
      <c r="A94" t="s">
        <v>275</v>
      </c>
      <c r="B94" t="s">
        <v>276</v>
      </c>
      <c r="C94">
        <v>2761481.2760000001</v>
      </c>
      <c r="D94">
        <v>120</v>
      </c>
    </row>
    <row r="95" spans="1:4" x14ac:dyDescent="0.25">
      <c r="A95" t="s">
        <v>281</v>
      </c>
      <c r="B95" t="s">
        <v>282</v>
      </c>
      <c r="C95" s="3">
        <v>2224800000000</v>
      </c>
      <c r="D95">
        <v>23097.53</v>
      </c>
    </row>
    <row r="96" spans="1:4" x14ac:dyDescent="0.25">
      <c r="A96" t="s">
        <v>285</v>
      </c>
      <c r="B96" t="s">
        <v>286</v>
      </c>
      <c r="C96">
        <v>10638694981</v>
      </c>
      <c r="D96">
        <v>2454.4</v>
      </c>
    </row>
    <row r="97" spans="1:4" x14ac:dyDescent="0.25">
      <c r="A97" t="s">
        <v>287</v>
      </c>
      <c r="B97" t="s">
        <v>288</v>
      </c>
      <c r="C97">
        <v>985354180.60000002</v>
      </c>
      <c r="D97">
        <v>186.3</v>
      </c>
    </row>
    <row r="98" spans="1:4" x14ac:dyDescent="0.25">
      <c r="A98" t="s">
        <v>291</v>
      </c>
      <c r="B98" t="s">
        <v>292</v>
      </c>
      <c r="C98" s="3">
        <v>482753000000</v>
      </c>
      <c r="D98">
        <v>8919.1</v>
      </c>
    </row>
    <row r="99" spans="1:4" x14ac:dyDescent="0.25">
      <c r="A99" t="s">
        <v>295</v>
      </c>
      <c r="B99" t="s">
        <v>296</v>
      </c>
      <c r="C99" s="3">
        <v>215712000000</v>
      </c>
      <c r="D99">
        <v>1235</v>
      </c>
    </row>
    <row r="100" spans="1:4" x14ac:dyDescent="0.25">
      <c r="A100" t="s">
        <v>297</v>
      </c>
      <c r="B100" t="s">
        <v>298</v>
      </c>
      <c r="C100">
        <v>1386022513</v>
      </c>
      <c r="D100">
        <v>8118.85</v>
      </c>
    </row>
    <row r="101" spans="1:4" x14ac:dyDescent="0.25">
      <c r="A101" t="s">
        <v>299</v>
      </c>
      <c r="B101" t="s">
        <v>300</v>
      </c>
      <c r="C101">
        <v>99150234049</v>
      </c>
      <c r="D101">
        <v>16932.61</v>
      </c>
    </row>
    <row r="102" spans="1:4" x14ac:dyDescent="0.25">
      <c r="A102" t="s">
        <v>303</v>
      </c>
      <c r="B102" t="s">
        <v>304</v>
      </c>
      <c r="C102">
        <v>81698697129</v>
      </c>
      <c r="D102">
        <v>879.71</v>
      </c>
    </row>
    <row r="103" spans="1:4" x14ac:dyDescent="0.25">
      <c r="A103" t="s">
        <v>309</v>
      </c>
      <c r="B103" t="s">
        <v>310</v>
      </c>
      <c r="C103">
        <v>25476883260</v>
      </c>
      <c r="D103">
        <v>4676.2700000000004</v>
      </c>
    </row>
    <row r="104" spans="1:4" x14ac:dyDescent="0.25">
      <c r="A104" t="s">
        <v>311</v>
      </c>
      <c r="B104" t="s">
        <v>312</v>
      </c>
      <c r="C104" s="3">
        <v>1976880000000</v>
      </c>
      <c r="D104">
        <v>11124.38</v>
      </c>
    </row>
    <row r="105" spans="1:4" x14ac:dyDescent="0.25">
      <c r="A105" t="s">
        <v>313</v>
      </c>
      <c r="B105" t="s">
        <v>314</v>
      </c>
      <c r="C105" s="3">
        <v>1294910000000</v>
      </c>
      <c r="D105">
        <v>30188.2</v>
      </c>
    </row>
    <row r="106" spans="1:4" x14ac:dyDescent="0.25">
      <c r="A106" t="s">
        <v>315</v>
      </c>
      <c r="B106" t="s">
        <v>316</v>
      </c>
      <c r="C106">
        <v>14105404332</v>
      </c>
      <c r="D106">
        <v>6141</v>
      </c>
    </row>
    <row r="107" spans="1:4" x14ac:dyDescent="0.25">
      <c r="A107" t="s">
        <v>317</v>
      </c>
      <c r="B107" t="s">
        <v>318</v>
      </c>
      <c r="C107">
        <v>22820136497</v>
      </c>
      <c r="D107">
        <v>5524.5</v>
      </c>
    </row>
    <row r="108" spans="1:4" x14ac:dyDescent="0.25">
      <c r="A108" t="s">
        <v>319</v>
      </c>
      <c r="B108" t="s">
        <v>320</v>
      </c>
      <c r="C108" s="3">
        <v>392163000000</v>
      </c>
      <c r="D108">
        <v>10541.5</v>
      </c>
    </row>
    <row r="109" spans="1:4" x14ac:dyDescent="0.25">
      <c r="A109" t="s">
        <v>321</v>
      </c>
      <c r="B109" t="s">
        <v>322</v>
      </c>
      <c r="C109" s="3">
        <v>741641000000</v>
      </c>
      <c r="D109">
        <v>11302</v>
      </c>
    </row>
    <row r="110" spans="1:4" x14ac:dyDescent="0.25">
      <c r="A110" t="s">
        <v>323</v>
      </c>
      <c r="B110" t="s">
        <v>324</v>
      </c>
      <c r="C110" s="3">
        <v>14186100000000</v>
      </c>
      <c r="D110">
        <v>192238.04</v>
      </c>
    </row>
    <row r="111" spans="1:4" x14ac:dyDescent="0.25">
      <c r="A111" t="s">
        <v>333</v>
      </c>
      <c r="B111" t="s">
        <v>334</v>
      </c>
      <c r="C111" s="3">
        <v>131394000000</v>
      </c>
      <c r="D111">
        <v>62841.599999999999</v>
      </c>
    </row>
    <row r="112" spans="1:4" x14ac:dyDescent="0.25">
      <c r="A112" t="s">
        <v>335</v>
      </c>
      <c r="B112" t="s">
        <v>336</v>
      </c>
      <c r="C112">
        <v>4444434029</v>
      </c>
      <c r="D112">
        <v>475.4</v>
      </c>
    </row>
    <row r="113" spans="1:4" x14ac:dyDescent="0.25">
      <c r="A113" t="s">
        <v>337</v>
      </c>
      <c r="B113" t="s">
        <v>338</v>
      </c>
      <c r="C113" s="3">
        <v>924623000000</v>
      </c>
      <c r="D113">
        <v>4565.5</v>
      </c>
    </row>
    <row r="114" spans="1:4" x14ac:dyDescent="0.25">
      <c r="A114" t="s">
        <v>343</v>
      </c>
      <c r="B114" t="s">
        <v>344</v>
      </c>
      <c r="C114" s="3">
        <v>858458000000</v>
      </c>
      <c r="D114">
        <v>12413.7</v>
      </c>
    </row>
    <row r="115" spans="1:4" x14ac:dyDescent="0.25">
      <c r="A115" t="s">
        <v>345</v>
      </c>
      <c r="B115" t="s">
        <v>346</v>
      </c>
      <c r="C115">
        <v>9232794642</v>
      </c>
      <c r="D115">
        <v>60</v>
      </c>
    </row>
    <row r="116" spans="1:4" x14ac:dyDescent="0.25">
      <c r="A116" t="s">
        <v>347</v>
      </c>
      <c r="B116" t="s">
        <v>348</v>
      </c>
      <c r="C116">
        <v>45685399275</v>
      </c>
      <c r="D116">
        <v>3965</v>
      </c>
    </row>
    <row r="117" spans="1:4" x14ac:dyDescent="0.25">
      <c r="A117" t="s">
        <v>349</v>
      </c>
      <c r="B117" t="s">
        <v>350</v>
      </c>
      <c r="C117">
        <v>52365377741</v>
      </c>
      <c r="D117">
        <v>1938</v>
      </c>
    </row>
    <row r="118" spans="1:4" x14ac:dyDescent="0.25">
      <c r="A118" t="s">
        <v>355</v>
      </c>
      <c r="B118" t="s">
        <v>356</v>
      </c>
      <c r="C118" s="3">
        <v>788496000000</v>
      </c>
      <c r="D118">
        <v>43221.3</v>
      </c>
    </row>
    <row r="119" spans="1:4" x14ac:dyDescent="0.25">
      <c r="A119" t="s">
        <v>359</v>
      </c>
      <c r="B119" t="s">
        <v>360</v>
      </c>
      <c r="C119" s="3">
        <v>1475960000000</v>
      </c>
      <c r="D119">
        <v>50315.03</v>
      </c>
    </row>
    <row r="120" spans="1:4" x14ac:dyDescent="0.25">
      <c r="A120" t="s">
        <v>361</v>
      </c>
      <c r="B120" t="s">
        <v>362</v>
      </c>
      <c r="C120" s="3">
        <v>127895000000</v>
      </c>
      <c r="D120">
        <v>2219.3000000000002</v>
      </c>
    </row>
    <row r="121" spans="1:4" x14ac:dyDescent="0.25">
      <c r="A121" t="s">
        <v>365</v>
      </c>
      <c r="B121" t="s">
        <v>366</v>
      </c>
      <c r="C121">
        <v>408316386.19999999</v>
      </c>
      <c r="D121">
        <v>77.2</v>
      </c>
    </row>
    <row r="122" spans="1:4" x14ac:dyDescent="0.25">
      <c r="A122" t="s">
        <v>369</v>
      </c>
      <c r="B122" t="s">
        <v>370</v>
      </c>
      <c r="C122">
        <v>4901376829</v>
      </c>
      <c r="D122">
        <v>2200</v>
      </c>
    </row>
    <row r="123" spans="1:4" x14ac:dyDescent="0.25">
      <c r="A123" t="s">
        <v>375</v>
      </c>
      <c r="B123" t="s">
        <v>376</v>
      </c>
      <c r="C123" s="3">
        <v>4130420000000</v>
      </c>
      <c r="D123">
        <v>13350</v>
      </c>
    </row>
    <row r="124" spans="1:4" x14ac:dyDescent="0.25">
      <c r="A124" t="s">
        <v>377</v>
      </c>
      <c r="B124" t="s">
        <v>378</v>
      </c>
      <c r="C124" s="3">
        <v>604916000000</v>
      </c>
      <c r="D124">
        <v>3443</v>
      </c>
    </row>
    <row r="125" spans="1:4" x14ac:dyDescent="0.25">
      <c r="A125" t="s">
        <v>379</v>
      </c>
      <c r="B125" t="s">
        <v>380</v>
      </c>
      <c r="C125">
        <v>28167351644</v>
      </c>
      <c r="D125">
        <v>7469</v>
      </c>
    </row>
    <row r="126" spans="1:4" x14ac:dyDescent="0.25">
      <c r="A126" t="s">
        <v>438</v>
      </c>
      <c r="B126" t="s">
        <v>437</v>
      </c>
      <c r="C126" s="3">
        <v>4120850000000</v>
      </c>
      <c r="D126">
        <v>40254.54</v>
      </c>
    </row>
    <row r="127" spans="1:4" x14ac:dyDescent="0.25">
      <c r="A127" t="s">
        <v>383</v>
      </c>
      <c r="B127" t="s">
        <v>384</v>
      </c>
      <c r="C127">
        <v>1572717174</v>
      </c>
      <c r="D127">
        <v>822.16</v>
      </c>
    </row>
    <row r="128" spans="1:4" x14ac:dyDescent="0.25">
      <c r="A128" t="s">
        <v>385</v>
      </c>
      <c r="B128" t="s">
        <v>386</v>
      </c>
      <c r="C128" s="3">
        <v>107817000000</v>
      </c>
      <c r="D128">
        <v>35334.03</v>
      </c>
    </row>
    <row r="129" spans="1:4" x14ac:dyDescent="0.25">
      <c r="A129" t="s">
        <v>387</v>
      </c>
      <c r="B129" t="s">
        <v>388</v>
      </c>
      <c r="C129">
        <v>3925469.8569999998</v>
      </c>
      <c r="D129">
        <v>254</v>
      </c>
    </row>
    <row r="130" spans="1:4" x14ac:dyDescent="0.25">
      <c r="A130" t="s">
        <v>389</v>
      </c>
      <c r="B130" t="s">
        <v>390</v>
      </c>
      <c r="C130">
        <v>1707947.128</v>
      </c>
      <c r="D130">
        <v>99.6</v>
      </c>
    </row>
    <row r="131" spans="1:4" x14ac:dyDescent="0.25">
      <c r="A131" t="s">
        <v>393</v>
      </c>
      <c r="B131" t="s">
        <v>394</v>
      </c>
      <c r="C131" s="3">
        <v>518205000000</v>
      </c>
      <c r="D131">
        <v>2308.6</v>
      </c>
    </row>
    <row r="132" spans="1:4" x14ac:dyDescent="0.25">
      <c r="A132" t="s">
        <v>395</v>
      </c>
      <c r="B132" t="s">
        <v>396</v>
      </c>
      <c r="C132">
        <v>45743280823</v>
      </c>
      <c r="D132">
        <v>3231</v>
      </c>
    </row>
    <row r="133" spans="1:4" x14ac:dyDescent="0.25">
      <c r="A133" t="s">
        <v>397</v>
      </c>
      <c r="B133" t="s">
        <v>398</v>
      </c>
      <c r="C133" s="3">
        <v>262310000000</v>
      </c>
      <c r="D133">
        <v>35337.72</v>
      </c>
    </row>
    <row r="134" spans="1:4" x14ac:dyDescent="0.25">
      <c r="A134" t="s">
        <v>399</v>
      </c>
      <c r="B134" t="s">
        <v>400</v>
      </c>
      <c r="C134" s="3">
        <v>306218000000</v>
      </c>
      <c r="D134">
        <v>3112</v>
      </c>
    </row>
    <row r="135" spans="1:4" x14ac:dyDescent="0.25">
      <c r="A135" t="s">
        <v>405</v>
      </c>
      <c r="B135" t="s">
        <v>406</v>
      </c>
      <c r="C135">
        <v>1051785.237</v>
      </c>
      <c r="D135">
        <v>260</v>
      </c>
    </row>
    <row r="136" spans="1:4" x14ac:dyDescent="0.25">
      <c r="A136" t="s">
        <v>407</v>
      </c>
      <c r="B136" t="s">
        <v>408</v>
      </c>
      <c r="C136" s="3">
        <v>3481990000000</v>
      </c>
      <c r="D136">
        <v>46512.84</v>
      </c>
    </row>
    <row r="137" spans="1:4" x14ac:dyDescent="0.25">
      <c r="A137" t="s">
        <v>409</v>
      </c>
      <c r="B137" t="s">
        <v>410</v>
      </c>
      <c r="C137">
        <v>524566107</v>
      </c>
      <c r="D137">
        <v>34049.1</v>
      </c>
    </row>
    <row r="138" spans="1:4" x14ac:dyDescent="0.25">
      <c r="A138" t="s">
        <v>411</v>
      </c>
      <c r="B138" t="s">
        <v>412</v>
      </c>
      <c r="C138" s="3">
        <v>4037530000000</v>
      </c>
      <c r="D138">
        <v>69743</v>
      </c>
    </row>
    <row r="139" spans="1:4" x14ac:dyDescent="0.25">
      <c r="A139" t="s">
        <v>413</v>
      </c>
      <c r="B139" t="s">
        <v>414</v>
      </c>
      <c r="C139" s="3">
        <v>37995100000000</v>
      </c>
      <c r="D139">
        <v>933080.5</v>
      </c>
    </row>
    <row r="140" spans="1:4" x14ac:dyDescent="0.25">
      <c r="A140" t="s">
        <v>415</v>
      </c>
      <c r="B140" t="s">
        <v>416</v>
      </c>
      <c r="C140" s="3">
        <v>176705000000</v>
      </c>
      <c r="D140">
        <v>993</v>
      </c>
    </row>
    <row r="141" spans="1:4" x14ac:dyDescent="0.25">
      <c r="A141" t="s">
        <v>417</v>
      </c>
      <c r="B141" t="s">
        <v>418</v>
      </c>
      <c r="C141" s="3">
        <v>842246000000</v>
      </c>
      <c r="D141">
        <v>11256</v>
      </c>
    </row>
    <row r="142" spans="1:4" x14ac:dyDescent="0.25">
      <c r="A142" t="s">
        <v>421</v>
      </c>
      <c r="B142" t="s">
        <v>422</v>
      </c>
      <c r="C142" s="3">
        <v>632420000000</v>
      </c>
      <c r="D142">
        <v>11993.89</v>
      </c>
    </row>
    <row r="143" spans="1:4" x14ac:dyDescent="0.25">
      <c r="A143" t="s">
        <v>423</v>
      </c>
      <c r="B143" t="s">
        <v>424</v>
      </c>
      <c r="C143" s="3">
        <v>953012000000</v>
      </c>
      <c r="D143">
        <v>15335.26</v>
      </c>
    </row>
    <row r="144" spans="1:4" x14ac:dyDescent="0.25">
      <c r="A144" t="s">
        <v>429</v>
      </c>
      <c r="B144" t="s">
        <v>430</v>
      </c>
      <c r="C144">
        <v>10030935.390000001</v>
      </c>
      <c r="D144">
        <v>704.25</v>
      </c>
    </row>
    <row r="145" spans="1:4" x14ac:dyDescent="0.25">
      <c r="A145" t="s">
        <v>431</v>
      </c>
      <c r="B145" t="s">
        <v>432</v>
      </c>
      <c r="C145">
        <v>2991604.716</v>
      </c>
      <c r="D145">
        <v>130</v>
      </c>
    </row>
    <row r="146" spans="1:4" x14ac:dyDescent="0.25">
      <c r="A146" t="s">
        <v>433</v>
      </c>
      <c r="B146" t="s">
        <v>434</v>
      </c>
      <c r="C146">
        <v>7632158938</v>
      </c>
      <c r="D146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6891-D2D2-4A80-99AE-F670A9B23357}">
  <dimension ref="A1:R241"/>
  <sheetViews>
    <sheetView tabSelected="1" workbookViewId="0">
      <selection activeCell="H1" sqref="H1:I1048576"/>
    </sheetView>
  </sheetViews>
  <sheetFormatPr defaultRowHeight="15" x14ac:dyDescent="0.25"/>
  <cols>
    <col min="4" max="4" width="23.85546875" bestFit="1" customWidth="1"/>
    <col min="7" max="7" width="11.140625" bestFit="1" customWidth="1"/>
    <col min="8" max="9" width="12.85546875" style="7" customWidth="1"/>
    <col min="10" max="10" width="12.85546875" style="1" customWidth="1"/>
    <col min="11" max="11" width="10.85546875" style="6" bestFit="1" customWidth="1"/>
    <col min="12" max="12" width="12.7109375" style="7" bestFit="1" customWidth="1"/>
    <col min="13" max="13" width="9.7109375" style="5" bestFit="1" customWidth="1"/>
    <col min="15" max="15" width="16.85546875" bestFit="1" customWidth="1"/>
    <col min="16" max="17" width="17.85546875" style="5" bestFit="1" customWidth="1"/>
    <col min="18" max="18" width="9.140625" style="2"/>
  </cols>
  <sheetData>
    <row r="1" spans="1:18" x14ac:dyDescent="0.25">
      <c r="A1" t="s">
        <v>448</v>
      </c>
      <c r="B1" t="s">
        <v>447</v>
      </c>
      <c r="C1" t="s">
        <v>446</v>
      </c>
      <c r="D1" t="s">
        <v>455</v>
      </c>
      <c r="F1" t="s">
        <v>0</v>
      </c>
      <c r="G1" s="4" t="s">
        <v>449</v>
      </c>
      <c r="H1" s="7" t="s">
        <v>451</v>
      </c>
      <c r="I1" s="7" t="s">
        <v>450</v>
      </c>
      <c r="K1" s="6" t="s">
        <v>452</v>
      </c>
      <c r="L1" s="7" t="s">
        <v>451</v>
      </c>
      <c r="M1" s="7" t="s">
        <v>450</v>
      </c>
      <c r="O1" t="s">
        <v>453</v>
      </c>
      <c r="P1" s="7" t="s">
        <v>451</v>
      </c>
      <c r="Q1" s="7" t="s">
        <v>450</v>
      </c>
    </row>
    <row r="2" spans="1:18" x14ac:dyDescent="0.25">
      <c r="A2">
        <v>-72.875</v>
      </c>
      <c r="B2">
        <v>78.125</v>
      </c>
      <c r="C2">
        <v>88</v>
      </c>
      <c r="D2">
        <v>0</v>
      </c>
      <c r="F2" t="e">
        <f>VLOOKUP(C2,pgb_industrial_split_pow_ic!$D$2:$G$215,4,FALSE)</f>
        <v>#N/A</v>
      </c>
      <c r="G2" t="e">
        <f>VLOOKUP(C2,pgb_industrial_split_pow_ic!$D$2:$F$215,3,FALSE)</f>
        <v>#N/A</v>
      </c>
      <c r="H2" s="7">
        <f>IF(D2&gt;0,D2*G2,0)</f>
        <v>0</v>
      </c>
      <c r="I2" s="7" t="e">
        <f>VLOOKUP(F2,lohrmann_withdrawalm3py_capacmw!$A$2:$C$146,3)</f>
        <v>#N/A</v>
      </c>
      <c r="L2" s="7" t="str">
        <f>IF(OR(ISNA(H2),ISNA(I2)),"",H2)</f>
        <v/>
      </c>
      <c r="M2" s="7" t="str">
        <f>IF(OR(ISNA(H2),ISNA(I2)),"",I2)</f>
        <v/>
      </c>
      <c r="P2" s="5">
        <v>0</v>
      </c>
      <c r="Q2" s="5">
        <v>3540348.1839999999</v>
      </c>
      <c r="R2" s="2">
        <f>P2/Q2</f>
        <v>0</v>
      </c>
    </row>
    <row r="3" spans="1:18" x14ac:dyDescent="0.25">
      <c r="A3">
        <v>-9.0416699999999999</v>
      </c>
      <c r="B3">
        <v>70.875</v>
      </c>
      <c r="C3">
        <v>195</v>
      </c>
      <c r="D3">
        <v>0</v>
      </c>
      <c r="F3" t="e">
        <f>VLOOKUP(C3,pgb_industrial_split_pow_ic!$D$2:$G$215,4,FALSE)</f>
        <v>#N/A</v>
      </c>
      <c r="G3" t="e">
        <f>VLOOKUP(C3,pgb_industrial_split_pow_ic!$D$2:$F$215,3,FALSE)</f>
        <v>#N/A</v>
      </c>
      <c r="H3" s="7">
        <f t="shared" ref="H3:H66" si="0">IF(D3&gt;0,D3*G3,0)</f>
        <v>0</v>
      </c>
      <c r="I3" s="7" t="e">
        <f>VLOOKUP(F3,lohrmann_withdrawalm3py_capacmw!$A$2:$C$146,3)</f>
        <v>#N/A</v>
      </c>
      <c r="L3" s="7" t="str">
        <f t="shared" ref="L3:L66" si="1">IF(OR(ISNA(H3),ISNA(I3)),"",H3)</f>
        <v/>
      </c>
      <c r="M3" s="7" t="str">
        <f t="shared" ref="M3:M66" si="2">IF(OR(ISNA(H3),ISNA(I3)),"",I3)</f>
        <v/>
      </c>
      <c r="P3" s="5">
        <v>0</v>
      </c>
      <c r="Q3" s="5">
        <v>96894.079859999998</v>
      </c>
      <c r="R3" s="2">
        <f t="shared" ref="R3:R66" si="3">P3/Q3</f>
        <v>0</v>
      </c>
    </row>
    <row r="4" spans="1:18" x14ac:dyDescent="0.25">
      <c r="A4">
        <v>-24.458300000000001</v>
      </c>
      <c r="B4">
        <v>65.541700000000006</v>
      </c>
      <c r="C4">
        <v>106</v>
      </c>
      <c r="D4" s="5">
        <v>109339000</v>
      </c>
      <c r="F4" t="str">
        <f>VLOOKUP(C4,pgb_industrial_split_pow_ic!$D$2:$G$215,4,FALSE)</f>
        <v>ISL</v>
      </c>
      <c r="G4">
        <f>VLOOKUP(C4,pgb_industrial_split_pow_ic!$D$2:$F$215,3,FALSE)</f>
        <v>0</v>
      </c>
      <c r="H4" s="7">
        <f t="shared" si="0"/>
        <v>0</v>
      </c>
      <c r="I4" s="7" t="e">
        <f>VLOOKUP(F4,lohrmann_withdrawalm3py_capacmw!$A$2:$C$146,3,FALSE)</f>
        <v>#N/A</v>
      </c>
      <c r="L4" s="7" t="str">
        <f t="shared" si="1"/>
        <v/>
      </c>
      <c r="M4" s="7" t="str">
        <f t="shared" si="2"/>
        <v/>
      </c>
      <c r="P4" s="5">
        <v>0</v>
      </c>
      <c r="Q4" s="5">
        <v>8117165290</v>
      </c>
      <c r="R4" s="2">
        <f t="shared" si="3"/>
        <v>0</v>
      </c>
    </row>
    <row r="5" spans="1:18" x14ac:dyDescent="0.25">
      <c r="A5">
        <v>-179.958</v>
      </c>
      <c r="B5">
        <v>65.041700000000006</v>
      </c>
      <c r="C5">
        <v>176</v>
      </c>
      <c r="D5" s="5">
        <v>130975000000</v>
      </c>
      <c r="F5" t="str">
        <f>VLOOKUP(C5,pgb_industrial_split_pow_ic!$D$2:$G$215,4,FALSE)</f>
        <v>RUS</v>
      </c>
      <c r="G5">
        <f>VLOOKUP(C5,pgb_industrial_split_pow_ic!$D$2:$F$215,3,FALSE)</f>
        <v>91.95</v>
      </c>
      <c r="H5" s="7">
        <f t="shared" si="0"/>
        <v>12043151250000</v>
      </c>
      <c r="I5" s="7">
        <f>VLOOKUP(F5,lohrmann_withdrawalm3py_capacmw!$A$2:$C$146,3,FALSE)</f>
        <v>14186100000000</v>
      </c>
      <c r="L5" s="7">
        <f t="shared" si="1"/>
        <v>12043151250000</v>
      </c>
      <c r="M5" s="7">
        <f t="shared" si="2"/>
        <v>14186100000000</v>
      </c>
      <c r="P5" s="5">
        <v>0</v>
      </c>
      <c r="Q5" s="5">
        <v>439656.88770000002</v>
      </c>
      <c r="R5" s="2">
        <f t="shared" si="3"/>
        <v>0</v>
      </c>
    </row>
    <row r="6" spans="1:18" x14ac:dyDescent="0.25">
      <c r="A6">
        <v>-7.4583300000000001</v>
      </c>
      <c r="B6">
        <v>62.125</v>
      </c>
      <c r="C6">
        <v>76</v>
      </c>
      <c r="D6">
        <v>600092</v>
      </c>
      <c r="F6" t="str">
        <f>VLOOKUP(C6,pgb_industrial_split_pow_ic!$D$2:$G$215,4,FALSE)</f>
        <v>FRO</v>
      </c>
      <c r="G6">
        <f>VLOOKUP(C6,pgb_industrial_split_pow_ic!$D$2:$F$215,3,FALSE)</f>
        <v>0</v>
      </c>
      <c r="H6" s="7">
        <f t="shared" si="0"/>
        <v>0</v>
      </c>
      <c r="I6" s="7" t="e">
        <f>VLOOKUP(F6,lohrmann_withdrawalm3py_capacmw!$A$2:$C$146,3,FALSE)</f>
        <v>#N/A</v>
      </c>
      <c r="L6" s="7" t="str">
        <f t="shared" si="1"/>
        <v/>
      </c>
      <c r="M6" s="7" t="str">
        <f t="shared" si="2"/>
        <v/>
      </c>
      <c r="P6" s="5">
        <v>0</v>
      </c>
      <c r="Q6" s="5">
        <v>10030935.390000001</v>
      </c>
      <c r="R6" s="2">
        <f t="shared" si="3"/>
        <v>0</v>
      </c>
    </row>
    <row r="7" spans="1:18" x14ac:dyDescent="0.25">
      <c r="A7">
        <v>4.625</v>
      </c>
      <c r="B7">
        <v>61.291699999999999</v>
      </c>
      <c r="C7">
        <v>159</v>
      </c>
      <c r="D7" s="5">
        <v>1994190000</v>
      </c>
      <c r="F7" t="str">
        <f>VLOOKUP(C7,pgb_industrial_split_pow_ic!$D$2:$G$215,4,FALSE)</f>
        <v>NOR</v>
      </c>
      <c r="G7">
        <f>VLOOKUP(C7,pgb_industrial_split_pow_ic!$D$2:$F$215,3,FALSE)</f>
        <v>48.26</v>
      </c>
      <c r="H7" s="7">
        <f t="shared" si="0"/>
        <v>96239609400</v>
      </c>
      <c r="I7" s="7">
        <f>VLOOKUP(F7,lohrmann_withdrawalm3py_capacmw!$A$2:$C$146,3,FALSE)</f>
        <v>215712000000</v>
      </c>
      <c r="L7" s="7">
        <f t="shared" si="1"/>
        <v>96239609400</v>
      </c>
      <c r="M7" s="7">
        <f t="shared" si="2"/>
        <v>215712000000</v>
      </c>
      <c r="P7" s="5">
        <v>0</v>
      </c>
      <c r="Q7" s="5">
        <v>6455042.426</v>
      </c>
      <c r="R7" s="2">
        <f t="shared" si="3"/>
        <v>0</v>
      </c>
    </row>
    <row r="8" spans="1:18" x14ac:dyDescent="0.25">
      <c r="A8">
        <v>-140.958</v>
      </c>
      <c r="B8">
        <v>60.375</v>
      </c>
      <c r="C8">
        <v>36</v>
      </c>
      <c r="D8" s="5">
        <v>44272900000</v>
      </c>
      <c r="F8" t="str">
        <f>VLOOKUP(C8,pgb_industrial_split_pow_ic!$D$2:$G$215,4,FALSE)</f>
        <v>CAN</v>
      </c>
      <c r="G8">
        <f>VLOOKUP(C8,pgb_industrial_split_pow_ic!$D$2:$F$215,3,FALSE)</f>
        <v>88.36</v>
      </c>
      <c r="H8" s="7">
        <f t="shared" si="0"/>
        <v>3911953444000</v>
      </c>
      <c r="I8" s="7">
        <f>VLOOKUP(F8,lohrmann_withdrawalm3py_capacmw!$A$2:$C$146,3,FALSE)</f>
        <v>8318970000000</v>
      </c>
      <c r="L8" s="7">
        <f t="shared" si="1"/>
        <v>3911953444000</v>
      </c>
      <c r="M8" s="7">
        <f t="shared" si="2"/>
        <v>8318970000000</v>
      </c>
      <c r="P8" s="5">
        <v>0</v>
      </c>
      <c r="Q8" s="5">
        <v>96011738141</v>
      </c>
      <c r="R8" s="2">
        <f t="shared" si="3"/>
        <v>0</v>
      </c>
    </row>
    <row r="9" spans="1:18" x14ac:dyDescent="0.25">
      <c r="A9">
        <v>19.541699999999999</v>
      </c>
      <c r="B9">
        <v>60.125</v>
      </c>
      <c r="C9">
        <v>80</v>
      </c>
      <c r="D9" s="5">
        <v>3035910000</v>
      </c>
      <c r="F9" t="str">
        <f>VLOOKUP(C9,pgb_industrial_split_pow_ic!$D$2:$G$215,4,FALSE)</f>
        <v>FIN</v>
      </c>
      <c r="G9">
        <f>VLOOKUP(C9,pgb_industrial_split_pow_ic!$D$2:$F$215,3,FALSE)</f>
        <v>98.79</v>
      </c>
      <c r="H9" s="7">
        <f t="shared" si="0"/>
        <v>299917548900</v>
      </c>
      <c r="I9" s="7">
        <f>VLOOKUP(F9,lohrmann_withdrawalm3py_capacmw!$A$2:$C$146,3,FALSE)</f>
        <v>2312130000000</v>
      </c>
      <c r="L9" s="7">
        <f t="shared" si="1"/>
        <v>299917548900</v>
      </c>
      <c r="M9" s="7">
        <f t="shared" si="2"/>
        <v>2312130000000</v>
      </c>
      <c r="P9" s="5">
        <v>0</v>
      </c>
      <c r="Q9" s="5">
        <v>1707947.128</v>
      </c>
      <c r="R9" s="2">
        <f t="shared" si="3"/>
        <v>0</v>
      </c>
    </row>
    <row r="10" spans="1:18" x14ac:dyDescent="0.25">
      <c r="A10">
        <v>11.041700000000001</v>
      </c>
      <c r="B10">
        <v>58.875</v>
      </c>
      <c r="C10">
        <v>189</v>
      </c>
      <c r="D10" s="5">
        <v>2055160000</v>
      </c>
      <c r="F10" t="str">
        <f>VLOOKUP(C10,pgb_industrial_split_pow_ic!$D$2:$G$215,4,FALSE)</f>
        <v>SWE</v>
      </c>
      <c r="G10">
        <f>VLOOKUP(C10,pgb_industrial_split_pow_ic!$D$2:$F$215,3,FALSE)</f>
        <v>98.94</v>
      </c>
      <c r="H10" s="7">
        <f t="shared" si="0"/>
        <v>203337530400</v>
      </c>
      <c r="I10" s="7">
        <f>VLOOKUP(F10,lohrmann_withdrawalm3py_capacmw!$A$2:$C$146,3,FALSE)</f>
        <v>4130420000000</v>
      </c>
      <c r="L10" s="7">
        <f t="shared" si="1"/>
        <v>203337530400</v>
      </c>
      <c r="M10" s="7">
        <f t="shared" si="2"/>
        <v>4130420000000</v>
      </c>
      <c r="P10" s="5">
        <v>0</v>
      </c>
      <c r="Q10" s="5">
        <v>6285988.4409999996</v>
      </c>
      <c r="R10" s="2">
        <f t="shared" si="3"/>
        <v>0</v>
      </c>
    </row>
    <row r="11" spans="1:18" x14ac:dyDescent="0.25">
      <c r="A11">
        <v>21.875</v>
      </c>
      <c r="B11">
        <v>58.291699999999999</v>
      </c>
      <c r="C11">
        <v>60</v>
      </c>
      <c r="D11" s="5">
        <v>3786420000</v>
      </c>
      <c r="F11" t="str">
        <f>VLOOKUP(C11,pgb_industrial_split_pow_ic!$D$2:$G$215,4,FALSE)</f>
        <v>EST</v>
      </c>
      <c r="G11">
        <f>VLOOKUP(C11,pgb_industrial_split_pow_ic!$D$2:$F$215,3,FALSE)</f>
        <v>92.46</v>
      </c>
      <c r="H11" s="7">
        <f t="shared" si="0"/>
        <v>350092393200</v>
      </c>
      <c r="I11" s="7">
        <f>VLOOKUP(F11,lohrmann_withdrawalm3py_capacmw!$A$2:$C$146,3,FALSE)</f>
        <v>486096000000</v>
      </c>
      <c r="L11" s="7">
        <f t="shared" si="1"/>
        <v>350092393200</v>
      </c>
      <c r="M11" s="7">
        <f t="shared" si="2"/>
        <v>486096000000</v>
      </c>
      <c r="P11" s="5">
        <v>0</v>
      </c>
      <c r="Q11" s="5">
        <v>1051785.237</v>
      </c>
      <c r="R11" s="2">
        <f t="shared" si="3"/>
        <v>0</v>
      </c>
    </row>
    <row r="12" spans="1:18" x14ac:dyDescent="0.25">
      <c r="A12">
        <v>20.958300000000001</v>
      </c>
      <c r="B12">
        <v>56.541699999999999</v>
      </c>
      <c r="C12">
        <v>122</v>
      </c>
      <c r="D12" s="5">
        <v>702462000</v>
      </c>
      <c r="F12" t="str">
        <f>VLOOKUP(C12,pgb_industrial_split_pow_ic!$D$2:$G$215,4,FALSE)</f>
        <v>LVA</v>
      </c>
      <c r="G12">
        <f>VLOOKUP(C12,pgb_industrial_split_pow_ic!$D$2:$F$215,3,FALSE)</f>
        <v>1.01</v>
      </c>
      <c r="H12" s="7">
        <f t="shared" si="0"/>
        <v>709486620</v>
      </c>
      <c r="I12" s="7">
        <f>VLOOKUP(F12,lohrmann_withdrawalm3py_capacmw!$A$2:$C$146,3,FALSE)</f>
        <v>2125112876</v>
      </c>
      <c r="L12" s="7">
        <f t="shared" si="1"/>
        <v>709486620</v>
      </c>
      <c r="M12" s="7">
        <f t="shared" si="2"/>
        <v>2125112876</v>
      </c>
      <c r="P12" s="5">
        <v>0</v>
      </c>
      <c r="Q12" s="5">
        <v>1154993837</v>
      </c>
      <c r="R12" s="2">
        <f t="shared" si="3"/>
        <v>0</v>
      </c>
    </row>
    <row r="13" spans="1:18" x14ac:dyDescent="0.25">
      <c r="A13">
        <v>8.125</v>
      </c>
      <c r="B13">
        <v>55.541699999999999</v>
      </c>
      <c r="C13">
        <v>52</v>
      </c>
      <c r="D13" s="5">
        <v>781859000</v>
      </c>
      <c r="F13" t="str">
        <f>VLOOKUP(C13,pgb_industrial_split_pow_ic!$D$2:$G$215,4,FALSE)</f>
        <v>DNK</v>
      </c>
      <c r="G13">
        <f>VLOOKUP(C13,pgb_industrial_split_pow_ic!$D$2:$F$215,3,FALSE)</f>
        <v>90.11</v>
      </c>
      <c r="H13" s="7">
        <f t="shared" si="0"/>
        <v>70453314490</v>
      </c>
      <c r="I13" s="7">
        <f>VLOOKUP(F13,lohrmann_withdrawalm3py_capacmw!$A$2:$C$146,3,FALSE)</f>
        <v>390112000000</v>
      </c>
      <c r="L13" s="7">
        <f t="shared" si="1"/>
        <v>70453314490</v>
      </c>
      <c r="M13" s="7">
        <f t="shared" si="2"/>
        <v>390112000000</v>
      </c>
      <c r="P13" s="5">
        <v>0</v>
      </c>
      <c r="Q13" s="5">
        <v>3925469.8569999998</v>
      </c>
      <c r="R13" s="2">
        <f t="shared" si="3"/>
        <v>0</v>
      </c>
    </row>
    <row r="14" spans="1:18" x14ac:dyDescent="0.25">
      <c r="A14">
        <v>21.041699999999999</v>
      </c>
      <c r="B14">
        <v>55.375</v>
      </c>
      <c r="C14">
        <v>117</v>
      </c>
      <c r="D14" s="5">
        <v>5406330000</v>
      </c>
      <c r="F14" t="str">
        <f>VLOOKUP(C14,pgb_industrial_split_pow_ic!$D$2:$G$215,4,FALSE)</f>
        <v>LTU</v>
      </c>
      <c r="G14">
        <f>VLOOKUP(C14,pgb_industrial_split_pow_ic!$D$2:$F$215,3,FALSE)</f>
        <v>95.77</v>
      </c>
      <c r="H14" s="7">
        <f t="shared" si="0"/>
        <v>517764224100</v>
      </c>
      <c r="I14" s="7">
        <f>VLOOKUP(F14,lohrmann_withdrawalm3py_capacmw!$A$2:$C$146,3,FALSE)</f>
        <v>291621000000</v>
      </c>
      <c r="L14" s="7">
        <f t="shared" si="1"/>
        <v>517764224100</v>
      </c>
      <c r="M14" s="7">
        <f t="shared" si="2"/>
        <v>291621000000</v>
      </c>
      <c r="P14" s="5">
        <v>0</v>
      </c>
      <c r="Q14" s="5">
        <v>6838382.8899999997</v>
      </c>
      <c r="R14" s="2">
        <f t="shared" si="3"/>
        <v>0</v>
      </c>
    </row>
    <row r="15" spans="1:18" x14ac:dyDescent="0.25">
      <c r="A15">
        <v>-8.125</v>
      </c>
      <c r="B15">
        <v>54.458300000000001</v>
      </c>
      <c r="C15">
        <v>223</v>
      </c>
      <c r="D15" s="5">
        <v>11268700000</v>
      </c>
      <c r="F15" t="str">
        <f>VLOOKUP(C15,pgb_industrial_split_pow_ic!$D$2:$G$215,4,FALSE)</f>
        <v>GBR</v>
      </c>
      <c r="G15">
        <f>VLOOKUP(C15,pgb_industrial_split_pow_ic!$D$2:$F$215,3,FALSE)</f>
        <v>78.95</v>
      </c>
      <c r="H15" s="7">
        <f t="shared" si="0"/>
        <v>889663865000</v>
      </c>
      <c r="I15" s="7">
        <f>VLOOKUP(F15,lohrmann_withdrawalm3py_capacmw!$A$2:$C$146,3,FALSE)</f>
        <v>4037530000000</v>
      </c>
      <c r="L15" s="7">
        <f t="shared" si="1"/>
        <v>889663865000</v>
      </c>
      <c r="M15" s="7">
        <f t="shared" si="2"/>
        <v>4037530000000</v>
      </c>
      <c r="P15" s="5">
        <v>0</v>
      </c>
      <c r="Q15" s="5">
        <v>2991604.716</v>
      </c>
      <c r="R15" s="2">
        <f t="shared" si="3"/>
        <v>0</v>
      </c>
    </row>
    <row r="16" spans="1:18" x14ac:dyDescent="0.25">
      <c r="A16">
        <v>-4.7916699999999999</v>
      </c>
      <c r="B16">
        <v>54.041699999999999</v>
      </c>
      <c r="C16">
        <v>102</v>
      </c>
      <c r="D16" s="5">
        <v>17981900</v>
      </c>
      <c r="F16" t="str">
        <f>VLOOKUP(C16,pgb_industrial_split_pow_ic!$D$2:$G$215,4,FALSE)</f>
        <v>IMN</v>
      </c>
      <c r="G16">
        <f>VLOOKUP(C16,pgb_industrial_split_pow_ic!$D$2:$F$215,3,FALSE)</f>
        <v>0.42</v>
      </c>
      <c r="H16" s="7">
        <f t="shared" si="0"/>
        <v>7552398</v>
      </c>
      <c r="I16" s="7">
        <f>VLOOKUP(F16,lohrmann_withdrawalm3py_capacmw!$A$2:$C$146,3,FALSE)</f>
        <v>79362065.230000004</v>
      </c>
      <c r="L16" s="7">
        <f t="shared" si="1"/>
        <v>7552398</v>
      </c>
      <c r="M16" s="7">
        <f t="shared" si="2"/>
        <v>79362065.230000004</v>
      </c>
      <c r="P16" s="5">
        <v>0</v>
      </c>
      <c r="Q16" s="5">
        <v>2761481.2760000001</v>
      </c>
      <c r="R16" s="2">
        <f t="shared" si="3"/>
        <v>0</v>
      </c>
    </row>
    <row r="17" spans="1:18" x14ac:dyDescent="0.25">
      <c r="A17">
        <v>14.208299999999999</v>
      </c>
      <c r="B17">
        <v>52.875</v>
      </c>
      <c r="C17">
        <v>177</v>
      </c>
      <c r="D17" s="5">
        <v>15145200000</v>
      </c>
      <c r="F17" t="str">
        <f>VLOOKUP(C17,pgb_industrial_split_pow_ic!$D$2:$G$215,4,FALSE)</f>
        <v>POL</v>
      </c>
      <c r="G17">
        <f>VLOOKUP(C17,pgb_industrial_split_pow_ic!$D$2:$F$215,3,FALSE)</f>
        <v>67.58</v>
      </c>
      <c r="H17" s="7">
        <f t="shared" si="0"/>
        <v>1023512616000</v>
      </c>
      <c r="I17" s="7">
        <f>VLOOKUP(F17,lohrmann_withdrawalm3py_capacmw!$A$2:$C$146,3,FALSE)</f>
        <v>1294910000000</v>
      </c>
      <c r="L17" s="7">
        <f t="shared" si="1"/>
        <v>1023512616000</v>
      </c>
      <c r="M17" s="7">
        <f t="shared" si="2"/>
        <v>1294910000000</v>
      </c>
      <c r="P17" s="5">
        <v>0</v>
      </c>
      <c r="Q17" s="5">
        <v>911806598.79999995</v>
      </c>
      <c r="R17" s="2">
        <f t="shared" si="3"/>
        <v>0</v>
      </c>
    </row>
    <row r="18" spans="1:18" x14ac:dyDescent="0.25">
      <c r="A18">
        <v>23.208300000000001</v>
      </c>
      <c r="B18">
        <v>52.291699999999999</v>
      </c>
      <c r="C18">
        <v>34</v>
      </c>
      <c r="D18" s="5">
        <v>2777800000</v>
      </c>
      <c r="F18" t="str">
        <f>VLOOKUP(C18,pgb_industrial_split_pow_ic!$D$2:$G$215,4,FALSE)</f>
        <v>BLR</v>
      </c>
      <c r="G18">
        <f>VLOOKUP(C18,pgb_industrial_split_pow_ic!$D$2:$F$215,3,FALSE)</f>
        <v>73.739999999999995</v>
      </c>
      <c r="H18" s="7">
        <f t="shared" si="0"/>
        <v>204834972000</v>
      </c>
      <c r="I18" s="7">
        <f>VLOOKUP(F18,lohrmann_withdrawalm3py_capacmw!$A$2:$C$146,3,FALSE)</f>
        <v>622257000000</v>
      </c>
      <c r="L18" s="7">
        <f t="shared" si="1"/>
        <v>204834972000</v>
      </c>
      <c r="M18" s="7">
        <f t="shared" si="2"/>
        <v>622257000000</v>
      </c>
      <c r="P18" s="5">
        <v>17536.2225</v>
      </c>
      <c r="Q18" s="5">
        <v>203980119.09999999</v>
      </c>
      <c r="R18" s="2">
        <f t="shared" si="3"/>
        <v>8.5970253264745742E-5</v>
      </c>
    </row>
    <row r="19" spans="1:18" x14ac:dyDescent="0.25">
      <c r="A19">
        <v>-10.458299999999999</v>
      </c>
      <c r="B19">
        <v>52.041699999999999</v>
      </c>
      <c r="C19">
        <v>99</v>
      </c>
      <c r="D19" s="5">
        <v>954183000</v>
      </c>
      <c r="F19" t="str">
        <f>VLOOKUP(C19,pgb_industrial_split_pow_ic!$D$2:$G$215,4,FALSE)</f>
        <v>IRL</v>
      </c>
      <c r="G19">
        <f>VLOOKUP(C19,pgb_industrial_split_pow_ic!$D$2:$F$215,3,FALSE)</f>
        <v>43.6</v>
      </c>
      <c r="H19" s="7">
        <f t="shared" si="0"/>
        <v>41602378800</v>
      </c>
      <c r="I19" s="7">
        <f>VLOOKUP(F19,lohrmann_withdrawalm3py_capacmw!$A$2:$C$146,3,FALSE)</f>
        <v>169997000000</v>
      </c>
      <c r="L19" s="7">
        <f t="shared" si="1"/>
        <v>41602378800</v>
      </c>
      <c r="M19" s="7">
        <f t="shared" si="2"/>
        <v>169997000000</v>
      </c>
      <c r="P19" s="5">
        <v>171880.21639999998</v>
      </c>
      <c r="Q19" s="5">
        <v>2592576288</v>
      </c>
      <c r="R19" s="2">
        <f t="shared" si="3"/>
        <v>6.6297071833744999E-5</v>
      </c>
    </row>
    <row r="20" spans="1:18" x14ac:dyDescent="0.25">
      <c r="A20">
        <v>-179.125</v>
      </c>
      <c r="B20">
        <v>51.291699999999999</v>
      </c>
      <c r="C20">
        <v>230</v>
      </c>
      <c r="D20" s="5">
        <v>258811000000</v>
      </c>
      <c r="F20" t="str">
        <f>VLOOKUP(C20,pgb_industrial_split_pow_ic!$D$2:$G$215,4,FALSE)</f>
        <v>USA</v>
      </c>
      <c r="G20">
        <f>VLOOKUP(C20,pgb_industrial_split_pow_ic!$D$2:$F$215,3,FALSE)</f>
        <v>71.63</v>
      </c>
      <c r="H20" s="7">
        <f t="shared" si="0"/>
        <v>18538631930000</v>
      </c>
      <c r="I20" s="7">
        <f>VLOOKUP(F20,lohrmann_withdrawalm3py_capacmw!$A$2:$C$146,3,FALSE)</f>
        <v>37995100000000</v>
      </c>
      <c r="L20" s="7">
        <f t="shared" si="1"/>
        <v>18538631930000</v>
      </c>
      <c r="M20" s="7">
        <f t="shared" si="2"/>
        <v>37995100000000</v>
      </c>
      <c r="P20" s="5">
        <v>4340010</v>
      </c>
      <c r="Q20" s="5">
        <v>54082837.329999998</v>
      </c>
      <c r="R20" s="2">
        <f t="shared" si="3"/>
        <v>8.0247453984677988E-2</v>
      </c>
    </row>
    <row r="21" spans="1:18" x14ac:dyDescent="0.25">
      <c r="A21">
        <v>3.375</v>
      </c>
      <c r="B21">
        <v>51.291699999999999</v>
      </c>
      <c r="C21">
        <v>158</v>
      </c>
      <c r="D21" s="5">
        <v>7138910000</v>
      </c>
      <c r="F21" t="str">
        <f>VLOOKUP(C21,pgb_industrial_split_pow_ic!$D$2:$G$215,4,FALSE)</f>
        <v>NLD</v>
      </c>
      <c r="G21">
        <f>VLOOKUP(C21,pgb_industrial_split_pow_ic!$D$2:$F$215,3,FALSE)</f>
        <v>83.4</v>
      </c>
      <c r="H21" s="7">
        <f t="shared" si="0"/>
        <v>595385094000</v>
      </c>
      <c r="I21" s="7">
        <f>VLOOKUP(F21,lohrmann_withdrawalm3py_capacmw!$A$2:$C$146,3,FALSE)</f>
        <v>2224800000000</v>
      </c>
      <c r="L21" s="7">
        <f t="shared" si="1"/>
        <v>595385094000</v>
      </c>
      <c r="M21" s="7">
        <f t="shared" si="2"/>
        <v>2224800000000</v>
      </c>
      <c r="P21" s="5">
        <v>7552398</v>
      </c>
      <c r="Q21" s="5">
        <v>79362065.230000004</v>
      </c>
      <c r="R21" s="2">
        <f t="shared" si="3"/>
        <v>9.5163828941602246E-2</v>
      </c>
    </row>
    <row r="22" spans="1:18" x14ac:dyDescent="0.25">
      <c r="A22">
        <v>5.875</v>
      </c>
      <c r="B22">
        <v>51.041699999999999</v>
      </c>
      <c r="C22">
        <v>69</v>
      </c>
      <c r="D22" s="5">
        <v>43018600000</v>
      </c>
      <c r="F22" t="str">
        <f>VLOOKUP(C22,pgb_industrial_split_pow_ic!$D$2:$G$215,4,FALSE)</f>
        <v>DEU</v>
      </c>
      <c r="G22">
        <f>VLOOKUP(C22,pgb_industrial_split_pow_ic!$D$2:$F$215,3,FALSE)</f>
        <v>26.73</v>
      </c>
      <c r="H22" s="7">
        <f t="shared" si="0"/>
        <v>1149887178000</v>
      </c>
      <c r="I22" s="7">
        <f>VLOOKUP(F22,lohrmann_withdrawalm3py_capacmw!$A$2:$C$146,3,FALSE)</f>
        <v>1110270000000</v>
      </c>
      <c r="L22" s="7">
        <f t="shared" si="1"/>
        <v>1149887178000</v>
      </c>
      <c r="M22" s="7">
        <f t="shared" si="2"/>
        <v>1110270000000</v>
      </c>
      <c r="P22" s="5">
        <v>10899597.709999999</v>
      </c>
      <c r="Q22" s="5">
        <v>408316386.19999999</v>
      </c>
      <c r="R22" s="2">
        <f t="shared" si="3"/>
        <v>2.6694000237015222E-2</v>
      </c>
    </row>
    <row r="23" spans="1:18" x14ac:dyDescent="0.25">
      <c r="A23">
        <v>2.625</v>
      </c>
      <c r="B23">
        <v>50.875</v>
      </c>
      <c r="C23">
        <v>19</v>
      </c>
      <c r="D23" s="5">
        <v>11683000000</v>
      </c>
      <c r="F23" t="str">
        <f>VLOOKUP(C23,pgb_industrial_split_pow_ic!$D$2:$G$215,4,FALSE)</f>
        <v>BEL</v>
      </c>
      <c r="G23">
        <f>VLOOKUP(C23,pgb_industrial_split_pow_ic!$D$2:$F$215,3,FALSE)</f>
        <v>13.57</v>
      </c>
      <c r="H23" s="7">
        <f t="shared" si="0"/>
        <v>158538310000</v>
      </c>
      <c r="I23" s="7">
        <f>VLOOKUP(F23,lohrmann_withdrawalm3py_capacmw!$A$2:$C$146,3,FALSE)</f>
        <v>87374251820</v>
      </c>
      <c r="L23" s="7">
        <f t="shared" si="1"/>
        <v>158538310000</v>
      </c>
      <c r="M23" s="7">
        <f t="shared" si="2"/>
        <v>87374251820</v>
      </c>
      <c r="P23" s="5">
        <v>15284352</v>
      </c>
      <c r="Q23" s="5">
        <v>524566107</v>
      </c>
      <c r="R23" s="2">
        <f t="shared" si="3"/>
        <v>2.9137132186086892E-2</v>
      </c>
    </row>
    <row r="24" spans="1:18" x14ac:dyDescent="0.25">
      <c r="A24">
        <v>12.125</v>
      </c>
      <c r="B24">
        <v>50.291699999999999</v>
      </c>
      <c r="C24">
        <v>68</v>
      </c>
      <c r="D24" s="5">
        <v>3081710000</v>
      </c>
      <c r="F24" t="str">
        <f>VLOOKUP(C24,pgb_industrial_split_pow_ic!$D$2:$G$215,4,FALSE)</f>
        <v>CZE</v>
      </c>
      <c r="G24">
        <f>VLOOKUP(C24,pgb_industrial_split_pow_ic!$D$2:$F$215,3,FALSE)</f>
        <v>12.39</v>
      </c>
      <c r="H24" s="7">
        <f t="shared" si="0"/>
        <v>38182386900</v>
      </c>
      <c r="I24" s="7">
        <f>VLOOKUP(F24,lohrmann_withdrawalm3py_capacmw!$A$2:$C$146,3,FALSE)</f>
        <v>86332174349</v>
      </c>
      <c r="L24" s="7">
        <f t="shared" si="1"/>
        <v>38182386900</v>
      </c>
      <c r="M24" s="7">
        <f t="shared" si="2"/>
        <v>86332174349</v>
      </c>
      <c r="P24" s="5">
        <v>18249390</v>
      </c>
      <c r="Q24" s="5">
        <v>538649128.70000005</v>
      </c>
      <c r="R24" s="2">
        <f t="shared" si="3"/>
        <v>3.3879921135385287E-2</v>
      </c>
    </row>
    <row r="25" spans="1:18" x14ac:dyDescent="0.25">
      <c r="A25">
        <v>5.7916699999999999</v>
      </c>
      <c r="B25">
        <v>49.875</v>
      </c>
      <c r="C25">
        <v>121</v>
      </c>
      <c r="D25" s="5">
        <v>378485000</v>
      </c>
      <c r="F25" t="str">
        <f>VLOOKUP(C25,pgb_industrial_split_pow_ic!$D$2:$G$215,4,FALSE)</f>
        <v>LUX</v>
      </c>
      <c r="G25">
        <f>VLOOKUP(C25,pgb_industrial_split_pow_ic!$D$2:$F$215,3,FALSE)</f>
        <v>0</v>
      </c>
      <c r="H25" s="7">
        <f t="shared" si="0"/>
        <v>0</v>
      </c>
      <c r="I25" s="7">
        <f>VLOOKUP(F25,lohrmann_withdrawalm3py_capacmw!$A$2:$C$146,3,FALSE)</f>
        <v>3540348.1839999999</v>
      </c>
      <c r="L25" s="7">
        <f t="shared" si="1"/>
        <v>0</v>
      </c>
      <c r="M25" s="7">
        <f t="shared" si="2"/>
        <v>3540348.1839999999</v>
      </c>
      <c r="P25" s="5">
        <v>19951210.490000002</v>
      </c>
      <c r="Q25" s="5">
        <v>9232794642</v>
      </c>
      <c r="R25" s="2">
        <f t="shared" si="3"/>
        <v>2.1609069911770712E-3</v>
      </c>
    </row>
    <row r="26" spans="1:18" x14ac:dyDescent="0.25">
      <c r="A26">
        <v>-2.625</v>
      </c>
      <c r="B26">
        <v>49.458300000000001</v>
      </c>
      <c r="C26">
        <v>72</v>
      </c>
      <c r="D26" s="5">
        <v>22426200</v>
      </c>
      <c r="F26" t="e">
        <f>VLOOKUP(C26,pgb_industrial_split_pow_ic!$D$2:$G$215,4,FALSE)</f>
        <v>#N/A</v>
      </c>
      <c r="G26" t="e">
        <f>VLOOKUP(C26,pgb_industrial_split_pow_ic!$D$2:$F$215,3,FALSE)</f>
        <v>#N/A</v>
      </c>
      <c r="H26" s="7" t="e">
        <f t="shared" si="0"/>
        <v>#N/A</v>
      </c>
      <c r="I26" s="7" t="e">
        <f>VLOOKUP(F26,lohrmann_withdrawalm3py_capacmw!$A$2:$C$146,3,FALSE)</f>
        <v>#N/A</v>
      </c>
      <c r="L26" s="7" t="str">
        <f t="shared" si="1"/>
        <v/>
      </c>
      <c r="M26" s="7" t="str">
        <f t="shared" si="2"/>
        <v/>
      </c>
      <c r="P26" s="5">
        <v>25548354</v>
      </c>
      <c r="Q26" s="5">
        <v>1509501251</v>
      </c>
      <c r="R26" s="2">
        <f t="shared" si="3"/>
        <v>1.6925030027682964E-2</v>
      </c>
    </row>
    <row r="27" spans="1:18" x14ac:dyDescent="0.25">
      <c r="A27">
        <v>-2.2083300000000001</v>
      </c>
      <c r="B27">
        <v>49.208300000000001</v>
      </c>
      <c r="C27">
        <v>115</v>
      </c>
      <c r="D27" s="5">
        <v>31322400</v>
      </c>
      <c r="F27" t="str">
        <f>VLOOKUP(C27,pgb_industrial_split_pow_ic!$D$2:$G$215,4,FALSE)</f>
        <v>JEY</v>
      </c>
      <c r="G27">
        <f>VLOOKUP(C27,pgb_industrial_split_pow_ic!$D$2:$F$215,3,FALSE)</f>
        <v>1.26</v>
      </c>
      <c r="H27" s="7">
        <f t="shared" si="0"/>
        <v>39466224</v>
      </c>
      <c r="I27" s="7" t="e">
        <f>VLOOKUP(F27,lohrmann_withdrawalm3py_capacmw!$A$2:$C$146,3,FALSE)</f>
        <v>#N/A</v>
      </c>
      <c r="L27" s="7" t="str">
        <f t="shared" si="1"/>
        <v/>
      </c>
      <c r="M27" s="7" t="str">
        <f t="shared" si="2"/>
        <v/>
      </c>
      <c r="P27" s="5">
        <v>28787280</v>
      </c>
      <c r="Q27" s="5">
        <v>555545690.79999995</v>
      </c>
      <c r="R27" s="2">
        <f t="shared" si="3"/>
        <v>5.1818024109854192E-2</v>
      </c>
    </row>
    <row r="28" spans="1:18" x14ac:dyDescent="0.25">
      <c r="A28">
        <v>87.791700000000006</v>
      </c>
      <c r="B28">
        <v>48.875</v>
      </c>
      <c r="C28">
        <v>139</v>
      </c>
      <c r="D28" s="5">
        <v>339186000</v>
      </c>
      <c r="F28" t="str">
        <f>VLOOKUP(C28,pgb_industrial_split_pow_ic!$D$2:$G$215,4,FALSE)</f>
        <v>MNG</v>
      </c>
      <c r="G28">
        <f>VLOOKUP(C28,pgb_industrial_split_pow_ic!$D$2:$F$215,3,FALSE)</f>
        <v>0.69</v>
      </c>
      <c r="H28" s="7">
        <f t="shared" si="0"/>
        <v>234038339.99999997</v>
      </c>
      <c r="I28" s="7">
        <f>VLOOKUP(F28,lohrmann_withdrawalm3py_capacmw!$A$2:$C$146,3,FALSE)</f>
        <v>4308501889</v>
      </c>
      <c r="L28" s="7">
        <f t="shared" si="1"/>
        <v>234038339.99999997</v>
      </c>
      <c r="M28" s="7">
        <f t="shared" si="2"/>
        <v>4308501889</v>
      </c>
      <c r="P28" s="5">
        <v>35141121</v>
      </c>
      <c r="Q28" s="5">
        <v>1572717174</v>
      </c>
      <c r="R28" s="2">
        <f t="shared" si="3"/>
        <v>2.2344208851374826E-2</v>
      </c>
    </row>
    <row r="29" spans="1:18" x14ac:dyDescent="0.25">
      <c r="A29">
        <v>22.208300000000001</v>
      </c>
      <c r="B29">
        <v>48.458300000000001</v>
      </c>
      <c r="C29">
        <v>206</v>
      </c>
      <c r="D29" s="5">
        <v>30317200000</v>
      </c>
      <c r="F29" t="str">
        <f>VLOOKUP(C29,pgb_industrial_split_pow_ic!$D$2:$G$215,4,FALSE)</f>
        <v>UKR</v>
      </c>
      <c r="G29">
        <f>VLOOKUP(C29,pgb_industrial_split_pow_ic!$D$2:$F$215,3,FALSE)</f>
        <v>94.94</v>
      </c>
      <c r="H29" s="7">
        <f t="shared" si="0"/>
        <v>2878314968000</v>
      </c>
      <c r="I29" s="7">
        <f>VLOOKUP(F29,lohrmann_withdrawalm3py_capacmw!$A$2:$C$146,3,FALSE)</f>
        <v>3481990000000</v>
      </c>
      <c r="L29" s="7">
        <f t="shared" si="1"/>
        <v>2878314968000</v>
      </c>
      <c r="M29" s="7">
        <f t="shared" si="2"/>
        <v>3481990000000</v>
      </c>
      <c r="P29" s="5">
        <v>50253669</v>
      </c>
      <c r="Q29" s="5">
        <v>1386022513</v>
      </c>
      <c r="R29" s="2">
        <f t="shared" si="3"/>
        <v>3.6257469506196974E-2</v>
      </c>
    </row>
    <row r="30" spans="1:18" x14ac:dyDescent="0.25">
      <c r="A30">
        <v>46.541699999999999</v>
      </c>
      <c r="B30">
        <v>48.458300000000001</v>
      </c>
      <c r="C30">
        <v>130</v>
      </c>
      <c r="D30" s="5">
        <v>13057900000</v>
      </c>
      <c r="F30" t="str">
        <f>VLOOKUP(C30,pgb_industrial_split_pow_ic!$D$2:$G$215,4,FALSE)</f>
        <v>KAZ</v>
      </c>
      <c r="G30">
        <f>VLOOKUP(C30,pgb_industrial_split_pow_ic!$D$2:$F$215,3,FALSE)</f>
        <v>53.62</v>
      </c>
      <c r="H30" s="7">
        <f t="shared" si="0"/>
        <v>700164598000</v>
      </c>
      <c r="I30" s="7">
        <f>VLOOKUP(F30,lohrmann_withdrawalm3py_capacmw!$A$2:$C$146,3,FALSE)</f>
        <v>439770000000</v>
      </c>
      <c r="L30" s="7">
        <f t="shared" si="1"/>
        <v>700164598000</v>
      </c>
      <c r="M30" s="7">
        <f t="shared" si="2"/>
        <v>439770000000</v>
      </c>
      <c r="P30" s="5">
        <v>61912861.300000004</v>
      </c>
      <c r="Q30" s="5">
        <v>942678796.70000005</v>
      </c>
      <c r="R30" s="2">
        <f t="shared" si="3"/>
        <v>6.5677579167725014E-2</v>
      </c>
    </row>
    <row r="31" spans="1:18" x14ac:dyDescent="0.25">
      <c r="A31">
        <v>16.875</v>
      </c>
      <c r="B31">
        <v>48.375</v>
      </c>
      <c r="C31">
        <v>212</v>
      </c>
      <c r="D31" s="5">
        <v>1592330000</v>
      </c>
      <c r="F31" t="str">
        <f>VLOOKUP(C31,pgb_industrial_split_pow_ic!$D$2:$G$215,4,FALSE)</f>
        <v>SVK</v>
      </c>
      <c r="G31">
        <f>VLOOKUP(C31,pgb_industrial_split_pow_ic!$D$2:$F$215,3,FALSE)</f>
        <v>14.45</v>
      </c>
      <c r="H31" s="7">
        <f t="shared" si="0"/>
        <v>23009168500</v>
      </c>
      <c r="I31" s="7">
        <f>VLOOKUP(F31,lohrmann_withdrawalm3py_capacmw!$A$2:$C$146,3,FALSE)</f>
        <v>45685399275</v>
      </c>
      <c r="L31" s="7">
        <f t="shared" si="1"/>
        <v>23009168500</v>
      </c>
      <c r="M31" s="7">
        <f t="shared" si="2"/>
        <v>45685399275</v>
      </c>
      <c r="P31" s="5">
        <v>67213920</v>
      </c>
      <c r="Q31" s="5">
        <v>739441647.60000002</v>
      </c>
      <c r="R31" s="2">
        <f t="shared" si="3"/>
        <v>9.0898207070369511E-2</v>
      </c>
    </row>
    <row r="32" spans="1:18" x14ac:dyDescent="0.25">
      <c r="A32">
        <v>26.708300000000001</v>
      </c>
      <c r="B32">
        <v>48.291699999999999</v>
      </c>
      <c r="C32">
        <v>147</v>
      </c>
      <c r="D32" s="5">
        <v>2282460000</v>
      </c>
      <c r="F32" t="str">
        <f>VLOOKUP(C32,pgb_industrial_split_pow_ic!$D$2:$G$215,4,FALSE)</f>
        <v>MDA</v>
      </c>
      <c r="G32">
        <f>VLOOKUP(C32,pgb_industrial_split_pow_ic!$D$2:$F$215,3,FALSE)</f>
        <v>90.4</v>
      </c>
      <c r="H32" s="7">
        <f t="shared" si="0"/>
        <v>206334384000</v>
      </c>
      <c r="I32" s="7">
        <f>VLOOKUP(F32,lohrmann_withdrawalm3py_capacmw!$A$2:$C$146,3,FALSE)</f>
        <v>174227000000</v>
      </c>
      <c r="L32" s="7">
        <f t="shared" si="1"/>
        <v>206334384000</v>
      </c>
      <c r="M32" s="7">
        <f t="shared" si="2"/>
        <v>174227000000</v>
      </c>
      <c r="P32" s="5">
        <v>73755500</v>
      </c>
      <c r="Q32" s="5">
        <v>3881037359</v>
      </c>
      <c r="R32" s="2">
        <f t="shared" si="3"/>
        <v>1.9004068545994124E-2</v>
      </c>
    </row>
    <row r="33" spans="1:18" x14ac:dyDescent="0.25">
      <c r="A33">
        <v>9.625</v>
      </c>
      <c r="B33">
        <v>47.208300000000001</v>
      </c>
      <c r="C33">
        <v>14</v>
      </c>
      <c r="D33" s="5">
        <v>2334730000</v>
      </c>
      <c r="F33" t="str">
        <f>VLOOKUP(C33,pgb_industrial_split_pow_ic!$D$2:$G$215,4,FALSE)</f>
        <v>AUT</v>
      </c>
      <c r="G33">
        <f>VLOOKUP(C33,pgb_industrial_split_pow_ic!$D$2:$F$215,3,FALSE)</f>
        <v>41.35</v>
      </c>
      <c r="H33" s="7">
        <f t="shared" si="0"/>
        <v>96541085500</v>
      </c>
      <c r="I33" s="7">
        <f>VLOOKUP(F33,lohrmann_withdrawalm3py_capacmw!$A$2:$C$146,3,FALSE)</f>
        <v>336664000000</v>
      </c>
      <c r="L33" s="7">
        <f t="shared" si="1"/>
        <v>96541085500</v>
      </c>
      <c r="M33" s="7">
        <f t="shared" si="2"/>
        <v>336664000000</v>
      </c>
      <c r="P33" s="5">
        <v>87335820</v>
      </c>
      <c r="Q33" s="5">
        <v>985354180.60000002</v>
      </c>
      <c r="R33" s="2">
        <f t="shared" si="3"/>
        <v>8.8633936628573121E-2</v>
      </c>
    </row>
    <row r="34" spans="1:18" x14ac:dyDescent="0.25">
      <c r="A34">
        <v>9.5416699999999999</v>
      </c>
      <c r="B34">
        <v>47.125</v>
      </c>
      <c r="C34">
        <v>111</v>
      </c>
      <c r="D34" s="5">
        <v>11818100</v>
      </c>
      <c r="F34" t="str">
        <f>VLOOKUP(C34,pgb_industrial_split_pow_ic!$D$2:$G$215,4,FALSE)</f>
        <v>LIE</v>
      </c>
      <c r="G34">
        <f>VLOOKUP(C34,pgb_industrial_split_pow_ic!$D$2:$F$215,3,FALSE)</f>
        <v>0</v>
      </c>
      <c r="H34" s="7">
        <f t="shared" si="0"/>
        <v>0</v>
      </c>
      <c r="I34" s="7" t="e">
        <f>VLOOKUP(F34,lohrmann_withdrawalm3py_capacmw!$A$2:$C$146,3,FALSE)</f>
        <v>#N/A</v>
      </c>
      <c r="L34" s="7" t="str">
        <f t="shared" si="1"/>
        <v/>
      </c>
      <c r="M34" s="7" t="str">
        <f t="shared" si="2"/>
        <v/>
      </c>
      <c r="P34" s="5">
        <v>89970750</v>
      </c>
      <c r="Q34" s="5">
        <v>1190171710</v>
      </c>
      <c r="R34" s="2">
        <f t="shared" si="3"/>
        <v>7.5594764389081304E-2</v>
      </c>
    </row>
    <row r="35" spans="1:18" x14ac:dyDescent="0.25">
      <c r="A35">
        <v>16.208300000000001</v>
      </c>
      <c r="B35">
        <v>46.875</v>
      </c>
      <c r="C35">
        <v>97</v>
      </c>
      <c r="D35" s="5">
        <v>6160590000</v>
      </c>
      <c r="F35" t="str">
        <f>VLOOKUP(C35,pgb_industrial_split_pow_ic!$D$2:$G$215,4,FALSE)</f>
        <v>HUN</v>
      </c>
      <c r="G35">
        <f>VLOOKUP(C35,pgb_industrial_split_pow_ic!$D$2:$F$215,3,FALSE)</f>
        <v>52.18</v>
      </c>
      <c r="H35" s="7">
        <f t="shared" si="0"/>
        <v>321459586200</v>
      </c>
      <c r="I35" s="7">
        <f>VLOOKUP(F35,lohrmann_withdrawalm3py_capacmw!$A$2:$C$146,3,FALSE)</f>
        <v>107274000000</v>
      </c>
      <c r="L35" s="7">
        <f t="shared" si="1"/>
        <v>321459586200</v>
      </c>
      <c r="M35" s="7">
        <f t="shared" si="2"/>
        <v>107274000000</v>
      </c>
      <c r="P35" s="5">
        <v>151043640</v>
      </c>
      <c r="Q35" s="5">
        <v>3888525999</v>
      </c>
      <c r="R35" s="2">
        <f t="shared" si="3"/>
        <v>3.8843417798632034E-2</v>
      </c>
    </row>
    <row r="36" spans="1:18" x14ac:dyDescent="0.25">
      <c r="A36">
        <v>-56.375</v>
      </c>
      <c r="B36">
        <v>46.791699999999999</v>
      </c>
      <c r="C36">
        <v>173</v>
      </c>
      <c r="D36" s="5">
        <v>5320810</v>
      </c>
      <c r="F36" t="e">
        <f>VLOOKUP(C36,pgb_industrial_split_pow_ic!$D$2:$G$215,4,FALSE)</f>
        <v>#N/A</v>
      </c>
      <c r="G36" t="e">
        <f>VLOOKUP(C36,pgb_industrial_split_pow_ic!$D$2:$F$215,3,FALSE)</f>
        <v>#N/A</v>
      </c>
      <c r="H36" s="7" t="e">
        <f t="shared" si="0"/>
        <v>#N/A</v>
      </c>
      <c r="I36" s="7" t="e">
        <f>VLOOKUP(F36,lohrmann_withdrawalm3py_capacmw!$A$2:$C$146,3,FALSE)</f>
        <v>#N/A</v>
      </c>
      <c r="L36" s="7" t="str">
        <f t="shared" si="1"/>
        <v/>
      </c>
      <c r="M36" s="7" t="str">
        <f t="shared" si="2"/>
        <v/>
      </c>
      <c r="P36" s="5">
        <v>211685400</v>
      </c>
      <c r="Q36" s="5">
        <v>106584239.09999999</v>
      </c>
      <c r="R36" s="2">
        <f t="shared" si="3"/>
        <v>1.9860853892421324</v>
      </c>
    </row>
    <row r="37" spans="1:18" x14ac:dyDescent="0.25">
      <c r="A37">
        <v>13.458299999999999</v>
      </c>
      <c r="B37">
        <v>46.291699999999999</v>
      </c>
      <c r="C37">
        <v>194</v>
      </c>
      <c r="D37" s="5">
        <v>695377000</v>
      </c>
      <c r="F37" t="str">
        <f>VLOOKUP(C37,pgb_industrial_split_pow_ic!$D$2:$G$215,4,FALSE)</f>
        <v>SVN</v>
      </c>
      <c r="G37">
        <f>VLOOKUP(C37,pgb_industrial_split_pow_ic!$D$2:$F$215,3,FALSE)</f>
        <v>46.77</v>
      </c>
      <c r="H37" s="7">
        <f t="shared" si="0"/>
        <v>32522782290.000004</v>
      </c>
      <c r="I37" s="7">
        <f>VLOOKUP(F37,lohrmann_withdrawalm3py_capacmw!$A$2:$C$146,3,FALSE)</f>
        <v>52365377741</v>
      </c>
      <c r="L37" s="7">
        <f t="shared" si="1"/>
        <v>32522782290.000004</v>
      </c>
      <c r="M37" s="7">
        <f t="shared" si="2"/>
        <v>52365377741</v>
      </c>
      <c r="P37" s="5">
        <v>220141540</v>
      </c>
      <c r="Q37" s="5">
        <v>3547259571</v>
      </c>
      <c r="R37" s="2">
        <f t="shared" si="3"/>
        <v>6.2059608436813775E-2</v>
      </c>
    </row>
    <row r="38" spans="1:18" x14ac:dyDescent="0.25">
      <c r="A38">
        <v>6.0416699999999999</v>
      </c>
      <c r="B38">
        <v>46.208300000000001</v>
      </c>
      <c r="C38">
        <v>42</v>
      </c>
      <c r="D38" s="5">
        <v>1713360000</v>
      </c>
      <c r="F38" t="str">
        <f>VLOOKUP(C38,pgb_industrial_split_pow_ic!$D$2:$G$215,4,FALSE)</f>
        <v>CHE</v>
      </c>
      <c r="G38">
        <f>VLOOKUP(C38,pgb_industrial_split_pow_ic!$D$2:$F$215,3,FALSE)</f>
        <v>72.84</v>
      </c>
      <c r="H38" s="7">
        <f t="shared" si="0"/>
        <v>124801142400</v>
      </c>
      <c r="I38" s="7">
        <f>VLOOKUP(F38,lohrmann_withdrawalm3py_capacmw!$A$2:$C$146,3,FALSE)</f>
        <v>604916000000</v>
      </c>
      <c r="L38" s="7">
        <f t="shared" si="1"/>
        <v>124801142400</v>
      </c>
      <c r="M38" s="7">
        <f t="shared" si="2"/>
        <v>604916000000</v>
      </c>
      <c r="P38" s="5">
        <v>234038339.99999997</v>
      </c>
      <c r="Q38" s="5">
        <v>4308501889</v>
      </c>
      <c r="R38" s="2">
        <f t="shared" si="3"/>
        <v>5.4320120085712693E-2</v>
      </c>
    </row>
    <row r="39" spans="1:18" x14ac:dyDescent="0.25">
      <c r="A39">
        <v>20.291699999999999</v>
      </c>
      <c r="B39">
        <v>46.125</v>
      </c>
      <c r="C39">
        <v>172</v>
      </c>
      <c r="D39" s="5">
        <v>16925300000</v>
      </c>
      <c r="F39" t="str">
        <f>VLOOKUP(C39,pgb_industrial_split_pow_ic!$D$2:$G$215,4,FALSE)</f>
        <v>ROU</v>
      </c>
      <c r="G39">
        <f>VLOOKUP(C39,pgb_industrial_split_pow_ic!$D$2:$F$215,3,FALSE)</f>
        <v>58.73</v>
      </c>
      <c r="H39" s="7">
        <f t="shared" si="0"/>
        <v>994022869000</v>
      </c>
      <c r="I39" s="7">
        <f>VLOOKUP(F39,lohrmann_withdrawalm3py_capacmw!$A$2:$C$146,3,FALSE)</f>
        <v>741641000000</v>
      </c>
      <c r="L39" s="7">
        <f t="shared" si="1"/>
        <v>994022869000</v>
      </c>
      <c r="M39" s="7">
        <f t="shared" si="2"/>
        <v>741641000000</v>
      </c>
      <c r="P39" s="5">
        <v>316894668.30000001</v>
      </c>
      <c r="Q39" s="5">
        <v>201849000000</v>
      </c>
      <c r="R39" s="2">
        <f t="shared" si="3"/>
        <v>1.5699590698987859E-3</v>
      </c>
    </row>
    <row r="40" spans="1:18" x14ac:dyDescent="0.25">
      <c r="A40">
        <v>18.958300000000001</v>
      </c>
      <c r="B40">
        <v>45.541699999999999</v>
      </c>
      <c r="C40">
        <v>175</v>
      </c>
      <c r="D40" s="5">
        <v>8933210000</v>
      </c>
      <c r="F40" t="str">
        <f>VLOOKUP(C40,pgb_industrial_split_pow_ic!$D$2:$G$215,4,FALSE)</f>
        <v>SRB</v>
      </c>
      <c r="G40">
        <f>VLOOKUP(C40,pgb_industrial_split_pow_ic!$D$2:$F$215,3,FALSE)</f>
        <v>81.66</v>
      </c>
      <c r="H40" s="7">
        <f t="shared" si="0"/>
        <v>729485928600</v>
      </c>
      <c r="I40" s="7">
        <f>VLOOKUP(F40,lohrmann_withdrawalm3py_capacmw!$A$2:$C$146,3,FALSE)</f>
        <v>924623000000</v>
      </c>
      <c r="L40" s="7">
        <f t="shared" si="1"/>
        <v>729485928600</v>
      </c>
      <c r="M40" s="7">
        <f t="shared" si="2"/>
        <v>924623000000</v>
      </c>
      <c r="P40" s="5">
        <v>359418739.60000002</v>
      </c>
      <c r="Q40" s="5">
        <v>6379024949</v>
      </c>
      <c r="R40" s="2">
        <f t="shared" si="3"/>
        <v>5.6343836632327934E-2</v>
      </c>
    </row>
    <row r="41" spans="1:18" x14ac:dyDescent="0.25">
      <c r="A41">
        <v>13.541700000000001</v>
      </c>
      <c r="B41">
        <v>45.208300000000001</v>
      </c>
      <c r="C41">
        <v>87</v>
      </c>
      <c r="D41" s="5">
        <v>2603870000</v>
      </c>
      <c r="F41" t="str">
        <f>VLOOKUP(C41,pgb_industrial_split_pow_ic!$D$2:$G$215,4,FALSE)</f>
        <v>HRV</v>
      </c>
      <c r="G41">
        <f>VLOOKUP(C41,pgb_industrial_split_pow_ic!$D$2:$F$215,3,FALSE)</f>
        <v>47.68</v>
      </c>
      <c r="H41" s="7">
        <f t="shared" si="0"/>
        <v>124152521600</v>
      </c>
      <c r="I41" s="7">
        <f>VLOOKUP(F41,lohrmann_withdrawalm3py_capacmw!$A$2:$C$146,3,FALSE)</f>
        <v>91613876332</v>
      </c>
      <c r="L41" s="7">
        <f t="shared" si="1"/>
        <v>124152521600</v>
      </c>
      <c r="M41" s="7">
        <f t="shared" si="2"/>
        <v>91613876332</v>
      </c>
      <c r="P41" s="5">
        <v>438948000</v>
      </c>
      <c r="Q41" s="5">
        <v>3023967416</v>
      </c>
      <c r="R41" s="2">
        <f t="shared" si="3"/>
        <v>0.14515632598337494</v>
      </c>
    </row>
    <row r="42" spans="1:18" x14ac:dyDescent="0.25">
      <c r="A42">
        <v>6.7083300000000001</v>
      </c>
      <c r="B42">
        <v>45.041699999999999</v>
      </c>
      <c r="C42">
        <v>107</v>
      </c>
      <c r="D42" s="5">
        <v>18314600000</v>
      </c>
      <c r="F42" t="str">
        <f>VLOOKUP(C42,pgb_industrial_split_pow_ic!$D$2:$G$215,4,FALSE)</f>
        <v>ITA</v>
      </c>
      <c r="G42">
        <f>VLOOKUP(C42,pgb_industrial_split_pow_ic!$D$2:$F$215,3,FALSE)</f>
        <v>53.94</v>
      </c>
      <c r="H42" s="7">
        <f t="shared" si="0"/>
        <v>987889524000</v>
      </c>
      <c r="I42" s="7">
        <f>VLOOKUP(F42,lohrmann_withdrawalm3py_capacmw!$A$2:$C$146,3,FALSE)</f>
        <v>1285830000000</v>
      </c>
      <c r="L42" s="7">
        <f t="shared" si="1"/>
        <v>987889524000</v>
      </c>
      <c r="M42" s="7">
        <f t="shared" si="2"/>
        <v>1285830000000</v>
      </c>
      <c r="P42" s="5">
        <v>449230320</v>
      </c>
      <c r="Q42" s="5">
        <v>7632158938</v>
      </c>
      <c r="R42" s="2">
        <f t="shared" si="3"/>
        <v>5.8860189318557403E-2</v>
      </c>
    </row>
    <row r="43" spans="1:18" x14ac:dyDescent="0.25">
      <c r="A43">
        <v>15.791700000000001</v>
      </c>
      <c r="B43">
        <v>44.791699999999999</v>
      </c>
      <c r="C43">
        <v>18</v>
      </c>
      <c r="D43" s="5">
        <v>3813850000</v>
      </c>
      <c r="F43" t="str">
        <f>VLOOKUP(C43,pgb_industrial_split_pow_ic!$D$2:$G$215,4,FALSE)</f>
        <v>BIH</v>
      </c>
      <c r="G43">
        <f>VLOOKUP(C43,pgb_industrial_split_pow_ic!$D$2:$F$215,3,FALSE)</f>
        <v>2.74</v>
      </c>
      <c r="H43" s="7">
        <f t="shared" si="0"/>
        <v>10449949000</v>
      </c>
      <c r="I43" s="7">
        <f>VLOOKUP(F43,lohrmann_withdrawalm3py_capacmw!$A$2:$C$146,3,FALSE)</f>
        <v>8644590489</v>
      </c>
      <c r="L43" s="7">
        <f t="shared" si="1"/>
        <v>10449949000</v>
      </c>
      <c r="M43" s="7">
        <f t="shared" si="2"/>
        <v>8644590489</v>
      </c>
      <c r="P43" s="5">
        <v>558451250</v>
      </c>
      <c r="Q43" s="5">
        <v>4444434029</v>
      </c>
      <c r="R43" s="2">
        <f t="shared" si="3"/>
        <v>0.12565182571191227</v>
      </c>
    </row>
    <row r="44" spans="1:18" x14ac:dyDescent="0.25">
      <c r="A44">
        <v>12.458299999999999</v>
      </c>
      <c r="B44">
        <v>43.958300000000001</v>
      </c>
      <c r="C44">
        <v>210</v>
      </c>
      <c r="D44" s="5">
        <v>12338400</v>
      </c>
      <c r="F44" t="str">
        <f>VLOOKUP(C44,pgb_industrial_split_pow_ic!$D$2:$G$215,4,FALSE)</f>
        <v>SMR</v>
      </c>
      <c r="G44">
        <f>VLOOKUP(C44,pgb_industrial_split_pow_ic!$D$2:$F$215,3,FALSE)</f>
        <v>0</v>
      </c>
      <c r="H44" s="7">
        <f t="shared" si="0"/>
        <v>0</v>
      </c>
      <c r="I44" s="7" t="e">
        <f>VLOOKUP(F44,lohrmann_withdrawalm3py_capacmw!$A$2:$C$146,3,FALSE)</f>
        <v>#N/A</v>
      </c>
      <c r="L44" s="7" t="str">
        <f t="shared" si="1"/>
        <v/>
      </c>
      <c r="M44" s="7" t="str">
        <f t="shared" si="2"/>
        <v/>
      </c>
      <c r="P44" s="5">
        <v>629299934</v>
      </c>
      <c r="Q44" s="5">
        <v>7828417902</v>
      </c>
      <c r="R44" s="2">
        <f t="shared" si="3"/>
        <v>8.0386604532089012E-2</v>
      </c>
    </row>
    <row r="45" spans="1:18" x14ac:dyDescent="0.25">
      <c r="A45">
        <v>22.375</v>
      </c>
      <c r="B45">
        <v>43.791699999999999</v>
      </c>
      <c r="C45">
        <v>25</v>
      </c>
      <c r="D45" s="5">
        <v>17652000000</v>
      </c>
      <c r="F45" t="str">
        <f>VLOOKUP(C45,pgb_industrial_split_pow_ic!$D$2:$G$215,4,FALSE)</f>
        <v>BGR</v>
      </c>
      <c r="G45">
        <f>VLOOKUP(C45,pgb_industrial_split_pow_ic!$D$2:$F$215,3,FALSE)</f>
        <v>89.61</v>
      </c>
      <c r="H45" s="7">
        <f t="shared" si="0"/>
        <v>1581795720000</v>
      </c>
      <c r="I45" s="7">
        <f>VLOOKUP(F45,lohrmann_withdrawalm3py_capacmw!$A$2:$C$146,3,FALSE)</f>
        <v>1035090000000</v>
      </c>
      <c r="L45" s="7">
        <f t="shared" si="1"/>
        <v>1581795720000</v>
      </c>
      <c r="M45" s="7">
        <f t="shared" si="2"/>
        <v>1035090000000</v>
      </c>
      <c r="P45" s="5">
        <v>709486620</v>
      </c>
      <c r="Q45" s="5">
        <v>2125112876</v>
      </c>
      <c r="R45" s="2">
        <f t="shared" si="3"/>
        <v>0.33385832254493386</v>
      </c>
    </row>
    <row r="46" spans="1:18" x14ac:dyDescent="0.25">
      <c r="A46">
        <v>145.458</v>
      </c>
      <c r="B46">
        <v>43.708300000000001</v>
      </c>
      <c r="C46">
        <v>253</v>
      </c>
      <c r="D46" s="5">
        <v>2702320</v>
      </c>
      <c r="F46" t="e">
        <f>VLOOKUP(C46,pgb_industrial_split_pow_ic!$D$2:$G$215,4,FALSE)</f>
        <v>#N/A</v>
      </c>
      <c r="G46" t="e">
        <f>VLOOKUP(C46,pgb_industrial_split_pow_ic!$D$2:$F$215,3,FALSE)</f>
        <v>#N/A</v>
      </c>
      <c r="H46" s="7" t="e">
        <f t="shared" si="0"/>
        <v>#N/A</v>
      </c>
      <c r="I46" s="7" t="e">
        <f>VLOOKUP(F46,lohrmann_withdrawalm3py_capacmw!$A$2:$C$146,3,FALSE)</f>
        <v>#N/A</v>
      </c>
      <c r="L46" s="7" t="str">
        <f t="shared" si="1"/>
        <v/>
      </c>
      <c r="M46" s="7" t="str">
        <f t="shared" si="2"/>
        <v/>
      </c>
      <c r="P46" s="5">
        <v>785270200.00000012</v>
      </c>
      <c r="Q46" s="5">
        <v>4901376829</v>
      </c>
      <c r="R46" s="2">
        <f t="shared" si="3"/>
        <v>0.1602142066192071</v>
      </c>
    </row>
    <row r="47" spans="1:18" x14ac:dyDescent="0.25">
      <c r="A47">
        <v>40.125</v>
      </c>
      <c r="B47">
        <v>43.375</v>
      </c>
      <c r="C47">
        <v>71</v>
      </c>
      <c r="D47" s="5">
        <v>2056200000</v>
      </c>
      <c r="F47" t="str">
        <f>VLOOKUP(C47,pgb_industrial_split_pow_ic!$D$2:$G$215,4,FALSE)</f>
        <v>GEO</v>
      </c>
      <c r="G47">
        <f>VLOOKUP(C47,pgb_industrial_split_pow_ic!$D$2:$F$215,3,FALSE)</f>
        <v>3.19</v>
      </c>
      <c r="H47" s="7">
        <f t="shared" si="0"/>
        <v>6559278000</v>
      </c>
      <c r="I47" s="7">
        <f>VLOOKUP(F47,lohrmann_withdrawalm3py_capacmw!$A$2:$C$146,3,FALSE)</f>
        <v>3724206122</v>
      </c>
      <c r="L47" s="7">
        <f t="shared" si="1"/>
        <v>6559278000</v>
      </c>
      <c r="M47" s="7">
        <f t="shared" si="2"/>
        <v>3724206122</v>
      </c>
      <c r="P47" s="5">
        <v>820646680</v>
      </c>
      <c r="Q47" s="5">
        <v>1070166018</v>
      </c>
      <c r="R47" s="2">
        <f t="shared" si="3"/>
        <v>0.76684053333489421</v>
      </c>
    </row>
    <row r="48" spans="1:18" x14ac:dyDescent="0.25">
      <c r="A48">
        <v>18.458300000000001</v>
      </c>
      <c r="B48">
        <v>42.541699999999999</v>
      </c>
      <c r="C48">
        <v>150</v>
      </c>
      <c r="D48" s="5">
        <v>316852000</v>
      </c>
      <c r="F48" t="str">
        <f>VLOOKUP(C48,pgb_industrial_split_pow_ic!$D$2:$G$215,4,FALSE)</f>
        <v>MNE</v>
      </c>
      <c r="G48">
        <f>VLOOKUP(C48,pgb_industrial_split_pow_ic!$D$2:$F$215,3,FALSE)</f>
        <v>2.59</v>
      </c>
      <c r="H48" s="7">
        <f t="shared" si="0"/>
        <v>820646680</v>
      </c>
      <c r="I48" s="7">
        <f>VLOOKUP(F48,lohrmann_withdrawalm3py_capacmw!$A$2:$C$146,3,FALSE)</f>
        <v>1070166018</v>
      </c>
      <c r="L48" s="7">
        <f t="shared" si="1"/>
        <v>820646680</v>
      </c>
      <c r="M48" s="7">
        <f t="shared" si="2"/>
        <v>1070166018</v>
      </c>
      <c r="P48" s="5">
        <v>1024602480</v>
      </c>
      <c r="Q48" s="5">
        <v>10199314741</v>
      </c>
      <c r="R48" s="2">
        <f t="shared" si="3"/>
        <v>0.10045797252252871</v>
      </c>
    </row>
    <row r="49" spans="1:18" x14ac:dyDescent="0.25">
      <c r="A49">
        <v>1.4583299999999999</v>
      </c>
      <c r="B49">
        <v>42.458300000000001</v>
      </c>
      <c r="C49">
        <v>4</v>
      </c>
      <c r="D49" s="5">
        <v>49746000</v>
      </c>
      <c r="F49" t="str">
        <f>VLOOKUP(C49,pgb_industrial_split_pow_ic!$D$2:$G$215,4,FALSE)</f>
        <v>AND</v>
      </c>
      <c r="G49">
        <f>VLOOKUP(C49,pgb_industrial_split_pow_ic!$D$2:$F$215,3,FALSE)</f>
        <v>0</v>
      </c>
      <c r="H49" s="7">
        <f t="shared" si="0"/>
        <v>0</v>
      </c>
      <c r="I49" s="7" t="e">
        <f>VLOOKUP(F49,lohrmann_withdrawalm3py_capacmw!$A$2:$C$146,3,FALSE)</f>
        <v>#N/A</v>
      </c>
      <c r="L49" s="7" t="str">
        <f t="shared" si="1"/>
        <v/>
      </c>
      <c r="M49" s="7" t="str">
        <f t="shared" si="2"/>
        <v/>
      </c>
      <c r="P49" s="5">
        <v>1140810590</v>
      </c>
      <c r="Q49" s="5">
        <v>31167918671</v>
      </c>
      <c r="R49" s="2">
        <f t="shared" si="3"/>
        <v>3.6602077990580108E-2</v>
      </c>
    </row>
    <row r="50" spans="1:18" x14ac:dyDescent="0.25">
      <c r="A50">
        <v>56.041699999999999</v>
      </c>
      <c r="B50">
        <v>41.375</v>
      </c>
      <c r="C50">
        <v>249</v>
      </c>
      <c r="D50" s="5">
        <v>13128900000</v>
      </c>
      <c r="F50" t="str">
        <f>VLOOKUP(C50,pgb_industrial_split_pow_ic!$D$2:$G$215,4,FALSE)</f>
        <v>UZB</v>
      </c>
      <c r="G50">
        <f>VLOOKUP(C50,pgb_industrial_split_pow_ic!$D$2:$F$215,3,FALSE)</f>
        <v>40.81</v>
      </c>
      <c r="H50" s="7">
        <f t="shared" si="0"/>
        <v>535790409000</v>
      </c>
      <c r="I50" s="7">
        <f>VLOOKUP(F50,lohrmann_withdrawalm3py_capacmw!$A$2:$C$146,3,FALSE)</f>
        <v>842246000000</v>
      </c>
      <c r="L50" s="7">
        <f t="shared" si="1"/>
        <v>535790409000</v>
      </c>
      <c r="M50" s="7">
        <f t="shared" si="2"/>
        <v>842246000000</v>
      </c>
      <c r="P50" s="5">
        <v>1336625472</v>
      </c>
      <c r="Q50" s="5">
        <v>392163000000</v>
      </c>
      <c r="R50" s="2">
        <f t="shared" si="3"/>
        <v>3.4083416130537558E-3</v>
      </c>
    </row>
    <row r="51" spans="1:18" x14ac:dyDescent="0.25">
      <c r="A51">
        <v>20.541699999999999</v>
      </c>
      <c r="B51">
        <v>41.208300000000001</v>
      </c>
      <c r="C51">
        <v>138</v>
      </c>
      <c r="D51" s="5">
        <v>543557000</v>
      </c>
      <c r="F51" t="str">
        <f>VLOOKUP(C51,pgb_industrial_split_pow_ic!$D$2:$G$215,4,FALSE)</f>
        <v>MKD</v>
      </c>
      <c r="G51">
        <f>VLOOKUP(C51,pgb_industrial_split_pow_ic!$D$2:$F$215,3,FALSE)</f>
        <v>22.84</v>
      </c>
      <c r="H51" s="7">
        <f t="shared" si="0"/>
        <v>12414841880</v>
      </c>
      <c r="I51" s="7">
        <f>VLOOKUP(F51,lohrmann_withdrawalm3py_capacmw!$A$2:$C$146,3,FALSE)</f>
        <v>6589539612</v>
      </c>
      <c r="L51" s="7">
        <f t="shared" si="1"/>
        <v>12414841880</v>
      </c>
      <c r="M51" s="7">
        <f t="shared" si="2"/>
        <v>6589539612</v>
      </c>
      <c r="P51" s="5">
        <v>1502004900</v>
      </c>
      <c r="Q51" s="5">
        <v>387720933</v>
      </c>
      <c r="R51" s="2">
        <f t="shared" si="3"/>
        <v>3.8739329557942646</v>
      </c>
    </row>
    <row r="52" spans="1:18" x14ac:dyDescent="0.25">
      <c r="A52">
        <v>43.541699999999999</v>
      </c>
      <c r="B52">
        <v>41.041699999999999</v>
      </c>
      <c r="C52">
        <v>12</v>
      </c>
      <c r="D52" s="5">
        <v>937381000</v>
      </c>
      <c r="F52" t="str">
        <f>VLOOKUP(C52,pgb_industrial_split_pow_ic!$D$2:$G$215,4,FALSE)</f>
        <v>ARM</v>
      </c>
      <c r="G52">
        <f>VLOOKUP(C52,pgb_industrial_split_pow_ic!$D$2:$F$215,3,FALSE)</f>
        <v>12.86</v>
      </c>
      <c r="H52" s="7">
        <f t="shared" si="0"/>
        <v>12054719660</v>
      </c>
      <c r="I52" s="7">
        <f>VLOOKUP(F52,lohrmann_withdrawalm3py_capacmw!$A$2:$C$146,3,FALSE)</f>
        <v>7327328751</v>
      </c>
      <c r="L52" s="7">
        <f t="shared" si="1"/>
        <v>12054719660</v>
      </c>
      <c r="M52" s="7">
        <f t="shared" si="2"/>
        <v>7327328751</v>
      </c>
      <c r="P52" s="5">
        <v>1533506775</v>
      </c>
      <c r="Q52" s="5">
        <v>50636346284</v>
      </c>
      <c r="R52" s="2">
        <f t="shared" si="3"/>
        <v>3.0284704318892679E-2</v>
      </c>
    </row>
    <row r="53" spans="1:18" x14ac:dyDescent="0.25">
      <c r="A53">
        <v>19.375</v>
      </c>
      <c r="B53">
        <v>40.375</v>
      </c>
      <c r="C53">
        <v>11</v>
      </c>
      <c r="D53" s="5">
        <v>262130000</v>
      </c>
      <c r="F53" t="str">
        <f>VLOOKUP(C53,pgb_industrial_split_pow_ic!$D$2:$G$215,4,FALSE)</f>
        <v>ALB</v>
      </c>
      <c r="G53">
        <f>VLOOKUP(C53,pgb_industrial_split_pow_ic!$D$2:$F$215,3,FALSE)</f>
        <v>5.73</v>
      </c>
      <c r="H53" s="7">
        <f t="shared" si="0"/>
        <v>1502004900</v>
      </c>
      <c r="I53" s="7">
        <f>VLOOKUP(F53,lohrmann_withdrawalm3py_capacmw!$A$2:$C$146,3,FALSE)</f>
        <v>387720933</v>
      </c>
      <c r="L53" s="7">
        <f t="shared" si="1"/>
        <v>1502004900</v>
      </c>
      <c r="M53" s="7">
        <f t="shared" si="2"/>
        <v>387720933</v>
      </c>
      <c r="P53" s="5">
        <v>1924435530</v>
      </c>
      <c r="Q53" s="5">
        <v>10638694981</v>
      </c>
      <c r="R53" s="2">
        <f t="shared" si="3"/>
        <v>0.18089018751237004</v>
      </c>
    </row>
    <row r="54" spans="1:18" x14ac:dyDescent="0.25">
      <c r="A54">
        <v>25.708300000000001</v>
      </c>
      <c r="B54">
        <v>40.125</v>
      </c>
      <c r="C54">
        <v>217</v>
      </c>
      <c r="D54" s="5">
        <v>5238870000</v>
      </c>
      <c r="F54" t="str">
        <f>VLOOKUP(C54,pgb_industrial_split_pow_ic!$D$2:$G$215,4,FALSE)</f>
        <v>TUR</v>
      </c>
      <c r="G54">
        <f>VLOOKUP(C54,pgb_industrial_split_pow_ic!$D$2:$F$215,3,FALSE)</f>
        <v>19.55</v>
      </c>
      <c r="H54" s="7">
        <f t="shared" si="0"/>
        <v>102419908500</v>
      </c>
      <c r="I54" s="7">
        <f>VLOOKUP(F54,lohrmann_withdrawalm3py_capacmw!$A$2:$C$146,3,FALSE)</f>
        <v>262310000000</v>
      </c>
      <c r="L54" s="7">
        <f t="shared" si="1"/>
        <v>102419908500</v>
      </c>
      <c r="M54" s="7">
        <f t="shared" si="2"/>
        <v>262310000000</v>
      </c>
      <c r="P54" s="5">
        <v>1935193656</v>
      </c>
      <c r="Q54" s="5">
        <v>35534718380</v>
      </c>
      <c r="R54" s="2">
        <f t="shared" si="3"/>
        <v>5.4459237169280195E-2</v>
      </c>
    </row>
    <row r="55" spans="1:18" x14ac:dyDescent="0.25">
      <c r="A55">
        <v>69.291700000000006</v>
      </c>
      <c r="B55">
        <v>39.791699999999999</v>
      </c>
      <c r="C55">
        <v>123</v>
      </c>
      <c r="D55" s="5">
        <v>871009000</v>
      </c>
      <c r="F55" t="str">
        <f>VLOOKUP(C55,pgb_industrial_split_pow_ic!$D$2:$G$215,4,FALSE)</f>
        <v>KGZ</v>
      </c>
      <c r="G55">
        <f>VLOOKUP(C55,pgb_industrial_split_pow_ic!$D$2:$F$215,3,FALSE)</f>
        <v>80.040000000000006</v>
      </c>
      <c r="H55" s="7">
        <f t="shared" si="0"/>
        <v>69715560360</v>
      </c>
      <c r="I55" s="7">
        <f>VLOOKUP(F55,lohrmann_withdrawalm3py_capacmw!$A$2:$C$146,3,FALSE)</f>
        <v>55479969726</v>
      </c>
      <c r="L55" s="7">
        <f t="shared" si="1"/>
        <v>69715560360</v>
      </c>
      <c r="M55" s="7">
        <f t="shared" si="2"/>
        <v>55479969726</v>
      </c>
      <c r="P55" s="5">
        <v>2281301400</v>
      </c>
      <c r="Q55" s="5">
        <v>5071004490</v>
      </c>
      <c r="R55" s="2">
        <f t="shared" si="3"/>
        <v>0.44987169790496478</v>
      </c>
    </row>
    <row r="56" spans="1:18" x14ac:dyDescent="0.25">
      <c r="A56">
        <v>44.791699999999999</v>
      </c>
      <c r="B56">
        <v>39.708300000000001</v>
      </c>
      <c r="C56">
        <v>16</v>
      </c>
      <c r="D56" s="5">
        <v>6131870000</v>
      </c>
      <c r="F56" t="str">
        <f>VLOOKUP(C56,pgb_industrial_split_pow_ic!$D$2:$G$215,4,FALSE)</f>
        <v>AZE</v>
      </c>
      <c r="G56">
        <f>VLOOKUP(C56,pgb_industrial_split_pow_ic!$D$2:$F$215,3,FALSE)</f>
        <v>70.86</v>
      </c>
      <c r="H56" s="7">
        <f t="shared" si="0"/>
        <v>434504308200</v>
      </c>
      <c r="I56" s="7">
        <f>VLOOKUP(F56,lohrmann_withdrawalm3py_capacmw!$A$2:$C$146,3,FALSE)</f>
        <v>228264000000</v>
      </c>
      <c r="L56" s="7">
        <f t="shared" si="1"/>
        <v>434504308200</v>
      </c>
      <c r="M56" s="7">
        <f t="shared" si="2"/>
        <v>228264000000</v>
      </c>
      <c r="P56" s="5">
        <v>2903025567</v>
      </c>
      <c r="Q56" s="5">
        <v>45964512274</v>
      </c>
      <c r="R56" s="2">
        <f t="shared" si="3"/>
        <v>6.3157976085870648E-2</v>
      </c>
    </row>
    <row r="57" spans="1:18" x14ac:dyDescent="0.25">
      <c r="A57">
        <v>124.292</v>
      </c>
      <c r="B57">
        <v>39.708300000000001</v>
      </c>
      <c r="C57">
        <v>131</v>
      </c>
      <c r="D57" s="5">
        <v>1360770000</v>
      </c>
      <c r="F57" t="str">
        <f>VLOOKUP(C57,pgb_industrial_split_pow_ic!$D$2:$G$215,4,FALSE)</f>
        <v>PRK</v>
      </c>
      <c r="G57">
        <f>VLOOKUP(C57,pgb_industrial_split_pow_ic!$D$2:$F$215,3,FALSE)</f>
        <v>93.94</v>
      </c>
      <c r="H57" s="7">
        <f t="shared" si="0"/>
        <v>127830733800</v>
      </c>
      <c r="I57" s="7">
        <f>VLOOKUP(F57,lohrmann_withdrawalm3py_capacmw!$A$2:$C$146,3,FALSE)</f>
        <v>590092000000</v>
      </c>
      <c r="L57" s="7">
        <f t="shared" si="1"/>
        <v>127830733800</v>
      </c>
      <c r="M57" s="7">
        <f t="shared" si="2"/>
        <v>590092000000</v>
      </c>
      <c r="P57" s="5">
        <v>3107491992</v>
      </c>
      <c r="Q57" s="5">
        <v>25745566129</v>
      </c>
      <c r="R57" s="2">
        <f t="shared" si="3"/>
        <v>0.12070008390686339</v>
      </c>
    </row>
    <row r="58" spans="1:18" x14ac:dyDescent="0.25">
      <c r="A58">
        <v>19.708300000000001</v>
      </c>
      <c r="B58">
        <v>39.625</v>
      </c>
      <c r="C58">
        <v>63</v>
      </c>
      <c r="D58" s="5">
        <v>2018480000</v>
      </c>
      <c r="F58" t="str">
        <f>VLOOKUP(C58,pgb_industrial_split_pow_ic!$D$2:$G$215,4,FALSE)</f>
        <v>GRC</v>
      </c>
      <c r="G58">
        <f>VLOOKUP(C58,pgb_industrial_split_pow_ic!$D$2:$F$215,3,FALSE)</f>
        <v>37.770000000000003</v>
      </c>
      <c r="H58" s="7">
        <f t="shared" si="0"/>
        <v>76237989600</v>
      </c>
      <c r="I58" s="7">
        <f>VLOOKUP(F58,lohrmann_withdrawalm3py_capacmw!$A$2:$C$146,3,FALSE)</f>
        <v>211861000000</v>
      </c>
      <c r="L58" s="7">
        <f t="shared" si="1"/>
        <v>76237989600</v>
      </c>
      <c r="M58" s="7">
        <f t="shared" si="2"/>
        <v>211861000000</v>
      </c>
      <c r="P58" s="5">
        <v>3210529151.9999995</v>
      </c>
      <c r="Q58" s="5">
        <v>14273103530</v>
      </c>
      <c r="R58" s="2">
        <f t="shared" si="3"/>
        <v>0.22493560319603451</v>
      </c>
    </row>
    <row r="59" spans="1:18" x14ac:dyDescent="0.25">
      <c r="A59">
        <v>-31.291699999999999</v>
      </c>
      <c r="B59">
        <v>39.458300000000001</v>
      </c>
      <c r="C59">
        <v>180</v>
      </c>
      <c r="D59" s="5">
        <v>3313800000</v>
      </c>
      <c r="F59" t="str">
        <f>VLOOKUP(C59,pgb_industrial_split_pow_ic!$D$2:$G$215,4,FALSE)</f>
        <v>PRT</v>
      </c>
      <c r="G59">
        <f>VLOOKUP(C59,pgb_industrial_split_pow_ic!$D$2:$F$215,3,FALSE)</f>
        <v>1.7</v>
      </c>
      <c r="H59" s="7">
        <f t="shared" si="0"/>
        <v>5633460000</v>
      </c>
      <c r="I59" s="7">
        <f>VLOOKUP(F59,lohrmann_withdrawalm3py_capacmw!$A$2:$C$146,3,FALSE)</f>
        <v>14105404332</v>
      </c>
      <c r="L59" s="7">
        <f t="shared" si="1"/>
        <v>5633460000</v>
      </c>
      <c r="M59" s="7">
        <f t="shared" si="2"/>
        <v>14105404332</v>
      </c>
      <c r="P59" s="5">
        <v>4313901970</v>
      </c>
      <c r="Q59" s="5">
        <v>7876947957</v>
      </c>
      <c r="R59" s="2">
        <f t="shared" si="3"/>
        <v>0.54766160618928161</v>
      </c>
    </row>
    <row r="60" spans="1:18" x14ac:dyDescent="0.25">
      <c r="A60">
        <v>44.041699999999999</v>
      </c>
      <c r="B60">
        <v>39.375</v>
      </c>
      <c r="C60">
        <v>105</v>
      </c>
      <c r="D60" s="5">
        <v>2764630000</v>
      </c>
      <c r="F60" t="str">
        <f>VLOOKUP(C60,pgb_industrial_split_pow_ic!$D$2:$G$215,4,FALSE)</f>
        <v>IRN</v>
      </c>
      <c r="G60">
        <f>VLOOKUP(C60,pgb_industrial_split_pow_ic!$D$2:$F$215,3,FALSE)</f>
        <v>65.959999999999994</v>
      </c>
      <c r="H60" s="7">
        <f t="shared" si="0"/>
        <v>182354994799.99997</v>
      </c>
      <c r="I60" s="7">
        <f>VLOOKUP(F60,lohrmann_withdrawalm3py_capacmw!$A$2:$C$146,3,FALSE)</f>
        <v>472833000000</v>
      </c>
      <c r="L60" s="7">
        <f t="shared" si="1"/>
        <v>182354994799.99997</v>
      </c>
      <c r="M60" s="7">
        <f t="shared" si="2"/>
        <v>472833000000</v>
      </c>
      <c r="P60" s="5">
        <v>4629654018</v>
      </c>
      <c r="Q60" s="5">
        <v>1907370000000</v>
      </c>
      <c r="R60" s="2">
        <f t="shared" si="3"/>
        <v>2.4272448544330675E-3</v>
      </c>
    </row>
    <row r="61" spans="1:18" x14ac:dyDescent="0.25">
      <c r="A61">
        <v>73.625</v>
      </c>
      <c r="B61">
        <v>39.291699999999999</v>
      </c>
      <c r="C61">
        <v>51</v>
      </c>
      <c r="D61" s="5">
        <v>72042400000</v>
      </c>
      <c r="F61" t="str">
        <f>VLOOKUP(C61,pgb_industrial_split_pow_ic!$D$2:$G$215,4,FALSE)</f>
        <v>CHN</v>
      </c>
      <c r="G61">
        <f>VLOOKUP(C61,pgb_industrial_split_pow_ic!$D$2:$F$215,3,FALSE)</f>
        <v>64.459999999999994</v>
      </c>
      <c r="H61" s="7">
        <f t="shared" si="0"/>
        <v>4643853104000</v>
      </c>
      <c r="I61" s="7">
        <f>VLOOKUP(F61,lohrmann_withdrawalm3py_capacmw!$A$2:$C$146,3,FALSE)</f>
        <v>19818300000000</v>
      </c>
      <c r="L61" s="7">
        <f t="shared" si="1"/>
        <v>4643853104000</v>
      </c>
      <c r="M61" s="7">
        <f t="shared" si="2"/>
        <v>19818300000000</v>
      </c>
      <c r="P61" s="5">
        <v>4640856688</v>
      </c>
      <c r="Q61" s="5">
        <v>18134058906</v>
      </c>
      <c r="R61" s="2">
        <f t="shared" si="3"/>
        <v>0.25591935661268223</v>
      </c>
    </row>
    <row r="62" spans="1:18" x14ac:dyDescent="0.25">
      <c r="A62">
        <v>67.458299999999994</v>
      </c>
      <c r="B62">
        <v>39.208300000000001</v>
      </c>
      <c r="C62">
        <v>198</v>
      </c>
      <c r="D62" s="5">
        <v>1766870000</v>
      </c>
      <c r="F62" t="str">
        <f>VLOOKUP(C62,pgb_industrial_split_pow_ic!$D$2:$G$215,4,FALSE)</f>
        <v>TJK</v>
      </c>
      <c r="G62">
        <f>VLOOKUP(C62,pgb_industrial_split_pow_ic!$D$2:$F$215,3,FALSE)</f>
        <v>98.15</v>
      </c>
      <c r="H62" s="7">
        <f t="shared" si="0"/>
        <v>173418290500</v>
      </c>
      <c r="I62" s="7" t="e">
        <f>VLOOKUP(F62,lohrmann_withdrawalm3py_capacmw!$A$2:$C$146,3,FALSE)</f>
        <v>#N/A</v>
      </c>
      <c r="L62" s="7" t="str">
        <f t="shared" si="1"/>
        <v/>
      </c>
      <c r="M62" s="7" t="str">
        <f t="shared" si="2"/>
        <v/>
      </c>
      <c r="P62" s="5">
        <v>4724363200</v>
      </c>
      <c r="Q62" s="5">
        <v>107817000000</v>
      </c>
      <c r="R62" s="2">
        <f t="shared" si="3"/>
        <v>4.381835146590983E-2</v>
      </c>
    </row>
    <row r="63" spans="1:18" x14ac:dyDescent="0.25">
      <c r="A63">
        <v>51.291699999999999</v>
      </c>
      <c r="B63">
        <v>38.875</v>
      </c>
      <c r="C63">
        <v>208</v>
      </c>
      <c r="D63" s="5">
        <v>3500330000</v>
      </c>
      <c r="F63" t="str">
        <f>VLOOKUP(C63,pgb_industrial_split_pow_ic!$D$2:$G$215,4,FALSE)</f>
        <v>TKM</v>
      </c>
      <c r="G63">
        <f>VLOOKUP(C63,pgb_industrial_split_pow_ic!$D$2:$F$215,3,FALSE)</f>
        <v>83.56</v>
      </c>
      <c r="H63" s="7">
        <f t="shared" si="0"/>
        <v>292487574800</v>
      </c>
      <c r="I63" s="7">
        <f>VLOOKUP(F63,lohrmann_withdrawalm3py_capacmw!$A$2:$C$146,3,FALSE)</f>
        <v>306218000000</v>
      </c>
      <c r="L63" s="7">
        <f t="shared" si="1"/>
        <v>292487574800</v>
      </c>
      <c r="M63" s="7">
        <f t="shared" si="2"/>
        <v>306218000000</v>
      </c>
      <c r="P63" s="5">
        <v>5063740656</v>
      </c>
      <c r="Q63" s="5">
        <v>858458000000</v>
      </c>
      <c r="R63" s="2">
        <f t="shared" si="3"/>
        <v>5.8986469413762821E-3</v>
      </c>
    </row>
    <row r="64" spans="1:18" x14ac:dyDescent="0.25">
      <c r="A64">
        <v>124.625</v>
      </c>
      <c r="B64">
        <v>37.958300000000001</v>
      </c>
      <c r="C64">
        <v>132</v>
      </c>
      <c r="D64" s="5">
        <v>14863800000</v>
      </c>
      <c r="F64" t="str">
        <f>VLOOKUP(C64,pgb_industrial_split_pow_ic!$D$2:$G$215,4,FALSE)</f>
        <v>KOR</v>
      </c>
      <c r="G64">
        <f>VLOOKUP(C64,pgb_industrial_split_pow_ic!$D$2:$F$215,3,FALSE)</f>
        <v>95.11</v>
      </c>
      <c r="H64" s="7">
        <f t="shared" si="0"/>
        <v>1413696018000</v>
      </c>
      <c r="I64" s="7">
        <f>VLOOKUP(F64,lohrmann_withdrawalm3py_capacmw!$A$2:$C$146,3,FALSE)</f>
        <v>10463700000000</v>
      </c>
      <c r="L64" s="7">
        <f t="shared" si="1"/>
        <v>1413696018000</v>
      </c>
      <c r="M64" s="7">
        <f t="shared" si="2"/>
        <v>10463700000000</v>
      </c>
      <c r="P64" s="5">
        <v>5328697430</v>
      </c>
      <c r="Q64" s="5">
        <v>28167351644</v>
      </c>
      <c r="R64" s="2">
        <f t="shared" si="3"/>
        <v>0.18917992352806373</v>
      </c>
    </row>
    <row r="65" spans="1:18" x14ac:dyDescent="0.25">
      <c r="A65">
        <v>14.208299999999999</v>
      </c>
      <c r="B65">
        <v>36.041699999999999</v>
      </c>
      <c r="C65">
        <v>148</v>
      </c>
      <c r="D65" s="5">
        <v>53763400</v>
      </c>
      <c r="F65" t="str">
        <f>VLOOKUP(C65,pgb_industrial_split_pow_ic!$D$2:$G$215,4,FALSE)</f>
        <v>MLT</v>
      </c>
      <c r="G65">
        <f>VLOOKUP(C65,pgb_industrial_split_pow_ic!$D$2:$F$215,3,FALSE)</f>
        <v>86.32</v>
      </c>
      <c r="H65" s="7">
        <f t="shared" si="0"/>
        <v>4640856688</v>
      </c>
      <c r="I65" s="7">
        <f>VLOOKUP(F65,lohrmann_withdrawalm3py_capacmw!$A$2:$C$146,3,FALSE)</f>
        <v>18134058906</v>
      </c>
      <c r="L65" s="7">
        <f t="shared" si="1"/>
        <v>4640856688</v>
      </c>
      <c r="M65" s="7">
        <f t="shared" si="2"/>
        <v>18134058906</v>
      </c>
      <c r="P65" s="5">
        <v>5633460000</v>
      </c>
      <c r="Q65" s="5">
        <v>14105404332</v>
      </c>
      <c r="R65" s="2">
        <f t="shared" si="3"/>
        <v>0.39938309228185265</v>
      </c>
    </row>
    <row r="66" spans="1:18" x14ac:dyDescent="0.25">
      <c r="A66">
        <v>72.541700000000006</v>
      </c>
      <c r="B66">
        <v>35.958300000000001</v>
      </c>
      <c r="C66">
        <v>252</v>
      </c>
      <c r="D66" s="5">
        <v>307185000</v>
      </c>
      <c r="F66" t="e">
        <f>VLOOKUP(C66,pgb_industrial_split_pow_ic!$D$2:$G$215,4,FALSE)</f>
        <v>#N/A</v>
      </c>
      <c r="G66" t="e">
        <f>VLOOKUP(C66,pgb_industrial_split_pow_ic!$D$2:$F$215,3,FALSE)</f>
        <v>#N/A</v>
      </c>
      <c r="H66" s="7" t="e">
        <f t="shared" si="0"/>
        <v>#N/A</v>
      </c>
      <c r="I66" s="7" t="e">
        <f>VLOOKUP(F66,lohrmann_withdrawalm3py_capacmw!$A$2:$C$146,3,FALSE)</f>
        <v>#N/A</v>
      </c>
      <c r="L66" s="7" t="str">
        <f t="shared" si="1"/>
        <v/>
      </c>
      <c r="M66" s="7" t="str">
        <f t="shared" si="2"/>
        <v/>
      </c>
      <c r="P66" s="5">
        <v>6559278000</v>
      </c>
      <c r="Q66" s="5">
        <v>3724206122</v>
      </c>
      <c r="R66" s="2">
        <f t="shared" si="3"/>
        <v>1.7612553615795812</v>
      </c>
    </row>
    <row r="67" spans="1:18" x14ac:dyDescent="0.25">
      <c r="A67">
        <v>77.958299999999994</v>
      </c>
      <c r="B67">
        <v>35.541699999999999</v>
      </c>
      <c r="C67">
        <v>241</v>
      </c>
      <c r="D67">
        <v>131972</v>
      </c>
      <c r="F67" t="e">
        <f>VLOOKUP(C67,pgb_industrial_split_pow_ic!$D$2:$G$215,4,FALSE)</f>
        <v>#N/A</v>
      </c>
      <c r="G67" t="e">
        <f>VLOOKUP(C67,pgb_industrial_split_pow_ic!$D$2:$F$215,3,FALSE)</f>
        <v>#N/A</v>
      </c>
      <c r="H67" s="7" t="e">
        <f t="shared" ref="H67:H130" si="4">IF(D67&gt;0,D67*G67,0)</f>
        <v>#N/A</v>
      </c>
      <c r="I67" s="7" t="e">
        <f>VLOOKUP(F67,lohrmann_withdrawalm3py_capacmw!$A$2:$C$146,3,FALSE)</f>
        <v>#N/A</v>
      </c>
      <c r="L67" s="7" t="str">
        <f t="shared" ref="L67:L130" si="5">IF(OR(ISNA(H67),ISNA(I67)),"",H67)</f>
        <v/>
      </c>
      <c r="M67" s="7" t="str">
        <f t="shared" ref="M67:M130" si="6">IF(OR(ISNA(H67),ISNA(I67)),"",I67)</f>
        <v/>
      </c>
      <c r="P67" s="5">
        <v>8972966400</v>
      </c>
      <c r="Q67" s="5">
        <v>99150234049</v>
      </c>
      <c r="R67" s="2">
        <f t="shared" ref="R67:R130" si="7">P67/Q67</f>
        <v>9.0498691062751949E-2</v>
      </c>
    </row>
    <row r="68" spans="1:18" x14ac:dyDescent="0.25">
      <c r="A68">
        <v>32.291699999999999</v>
      </c>
      <c r="B68">
        <v>35.041699999999999</v>
      </c>
      <c r="C68">
        <v>67</v>
      </c>
      <c r="D68" s="5">
        <v>30236700</v>
      </c>
      <c r="F68" t="str">
        <f>VLOOKUP(C68,pgb_industrial_split_pow_ic!$D$2:$G$215,4,FALSE)</f>
        <v>CYP</v>
      </c>
      <c r="G68">
        <f>VLOOKUP(C68,pgb_industrial_split_pow_ic!$D$2:$F$215,3,FALSE)</f>
        <v>96.01</v>
      </c>
      <c r="H68" s="7">
        <f t="shared" si="4"/>
        <v>2903025567</v>
      </c>
      <c r="I68" s="7">
        <f>VLOOKUP(F68,lohrmann_withdrawalm3py_capacmw!$A$2:$C$146,3,FALSE)</f>
        <v>45964512274</v>
      </c>
      <c r="L68" s="7">
        <f t="shared" si="5"/>
        <v>2903025567</v>
      </c>
      <c r="M68" s="7">
        <f t="shared" si="6"/>
        <v>45964512274</v>
      </c>
      <c r="P68" s="5">
        <v>10164696960</v>
      </c>
      <c r="Q68" s="5">
        <v>21698826037</v>
      </c>
      <c r="R68" s="2">
        <f t="shared" si="7"/>
        <v>0.46844455744599045</v>
      </c>
    </row>
    <row r="69" spans="1:18" x14ac:dyDescent="0.25">
      <c r="A69">
        <v>60.541699999999999</v>
      </c>
      <c r="B69">
        <v>33.958300000000001</v>
      </c>
      <c r="C69">
        <v>8</v>
      </c>
      <c r="D69" s="5">
        <v>84181300</v>
      </c>
      <c r="F69" t="str">
        <f>VLOOKUP(C69,pgb_industrial_split_pow_ic!$D$2:$G$215,4,FALSE)</f>
        <v>AFG</v>
      </c>
      <c r="G69">
        <f>VLOOKUP(C69,pgb_industrial_split_pow_ic!$D$2:$F$215,3,FALSE)</f>
        <v>0</v>
      </c>
      <c r="H69" s="7">
        <f t="shared" si="4"/>
        <v>0</v>
      </c>
      <c r="I69" s="7">
        <f>VLOOKUP(F69,lohrmann_withdrawalm3py_capacmw!$A$2:$C$146,3,FALSE)</f>
        <v>96894.079859999998</v>
      </c>
      <c r="L69" s="7">
        <f t="shared" si="5"/>
        <v>0</v>
      </c>
      <c r="M69" s="7">
        <f t="shared" si="6"/>
        <v>96894.079859999998</v>
      </c>
      <c r="P69" s="5">
        <v>10449949000</v>
      </c>
      <c r="Q69" s="5">
        <v>8644590489</v>
      </c>
      <c r="R69" s="2">
        <f t="shared" si="7"/>
        <v>1.2088425719294937</v>
      </c>
    </row>
    <row r="70" spans="1:18" x14ac:dyDescent="0.25">
      <c r="A70">
        <v>7.5416699999999999</v>
      </c>
      <c r="B70">
        <v>33.791699999999999</v>
      </c>
      <c r="C70">
        <v>211</v>
      </c>
      <c r="D70" s="5">
        <v>140850000</v>
      </c>
      <c r="F70" t="str">
        <f>VLOOKUP(C70,pgb_industrial_split_pow_ic!$D$2:$G$215,4,FALSE)</f>
        <v>TUN</v>
      </c>
      <c r="G70">
        <f>VLOOKUP(C70,pgb_industrial_split_pow_ic!$D$2:$F$215,3,FALSE)</f>
        <v>80.959999999999994</v>
      </c>
      <c r="H70" s="7">
        <f t="shared" si="4"/>
        <v>11403216000</v>
      </c>
      <c r="I70" s="7">
        <f>VLOOKUP(F70,lohrmann_withdrawalm3py_capacmw!$A$2:$C$146,3,FALSE)</f>
        <v>45743280823</v>
      </c>
      <c r="L70" s="7">
        <f t="shared" si="5"/>
        <v>11403216000</v>
      </c>
      <c r="M70" s="7">
        <f t="shared" si="6"/>
        <v>45743280823</v>
      </c>
      <c r="P70" s="5">
        <v>11057764410</v>
      </c>
      <c r="Q70" s="5">
        <v>25476883260</v>
      </c>
      <c r="R70" s="2">
        <f t="shared" si="7"/>
        <v>0.43403128621157722</v>
      </c>
    </row>
    <row r="71" spans="1:18" x14ac:dyDescent="0.25">
      <c r="A71">
        <v>38.875</v>
      </c>
      <c r="B71">
        <v>33.208300000000001</v>
      </c>
      <c r="C71">
        <v>104</v>
      </c>
      <c r="D71" s="5">
        <v>3673190000</v>
      </c>
      <c r="F71" t="str">
        <f>VLOOKUP(C71,pgb_industrial_split_pow_ic!$D$2:$G$215,4,FALSE)</f>
        <v>IRQ</v>
      </c>
      <c r="G71">
        <f>VLOOKUP(C71,pgb_industrial_split_pow_ic!$D$2:$F$215,3,FALSE)</f>
        <v>94.27</v>
      </c>
      <c r="H71" s="7">
        <f t="shared" si="4"/>
        <v>346271621300</v>
      </c>
      <c r="I71" s="7">
        <f>VLOOKUP(F71,lohrmann_withdrawalm3py_capacmw!$A$2:$C$146,3,FALSE)</f>
        <v>925635000000</v>
      </c>
      <c r="L71" s="7">
        <f t="shared" si="5"/>
        <v>346271621300</v>
      </c>
      <c r="M71" s="7">
        <f t="shared" si="6"/>
        <v>925635000000</v>
      </c>
      <c r="P71" s="5">
        <v>11403216000</v>
      </c>
      <c r="Q71" s="5">
        <v>45743280823</v>
      </c>
      <c r="R71" s="2">
        <f t="shared" si="7"/>
        <v>0.24928723508319922</v>
      </c>
    </row>
    <row r="72" spans="1:18" x14ac:dyDescent="0.25">
      <c r="A72">
        <v>35.208300000000001</v>
      </c>
      <c r="B72">
        <v>33.125</v>
      </c>
      <c r="C72">
        <v>109</v>
      </c>
      <c r="D72" s="5">
        <v>92954200</v>
      </c>
      <c r="F72" t="str">
        <f>VLOOKUP(C72,pgb_industrial_split_pow_ic!$D$2:$G$215,4,FALSE)</f>
        <v>LBN</v>
      </c>
      <c r="G72">
        <f>VLOOKUP(C72,pgb_industrial_split_pow_ic!$D$2:$F$215,3,FALSE)</f>
        <v>6.77</v>
      </c>
      <c r="H72" s="7">
        <f t="shared" si="4"/>
        <v>629299934</v>
      </c>
      <c r="I72" s="7">
        <f>VLOOKUP(F72,lohrmann_withdrawalm3py_capacmw!$A$2:$C$146,3,FALSE)</f>
        <v>7828417902</v>
      </c>
      <c r="L72" s="7">
        <f t="shared" si="5"/>
        <v>629299934</v>
      </c>
      <c r="M72" s="7">
        <f t="shared" si="6"/>
        <v>7828417902</v>
      </c>
      <c r="P72" s="5">
        <v>11694196400</v>
      </c>
      <c r="Q72" s="5">
        <v>518205000000</v>
      </c>
      <c r="R72" s="2">
        <f t="shared" si="7"/>
        <v>2.2566737874007391E-2</v>
      </c>
    </row>
    <row r="73" spans="1:18" x14ac:dyDescent="0.25">
      <c r="A73">
        <v>35.708300000000001</v>
      </c>
      <c r="B73">
        <v>32.791699999999999</v>
      </c>
      <c r="C73">
        <v>200</v>
      </c>
      <c r="D73" s="5">
        <v>510901000</v>
      </c>
      <c r="F73" t="str">
        <f>VLOOKUP(C73,pgb_industrial_split_pow_ic!$D$2:$G$215,4,FALSE)</f>
        <v>SYR</v>
      </c>
      <c r="G73">
        <f>VLOOKUP(C73,pgb_industrial_split_pow_ic!$D$2:$F$215,3,FALSE)</f>
        <v>10.43</v>
      </c>
      <c r="H73" s="7">
        <f t="shared" si="4"/>
        <v>5328697430</v>
      </c>
      <c r="I73" s="7">
        <f>VLOOKUP(F73,lohrmann_withdrawalm3py_capacmw!$A$2:$C$146,3,FALSE)</f>
        <v>28167351644</v>
      </c>
      <c r="L73" s="7">
        <f t="shared" si="5"/>
        <v>5328697430</v>
      </c>
      <c r="M73" s="7">
        <f t="shared" si="6"/>
        <v>28167351644</v>
      </c>
      <c r="P73" s="5">
        <v>12054719660</v>
      </c>
      <c r="Q73" s="5">
        <v>7327328751</v>
      </c>
      <c r="R73" s="2">
        <f t="shared" si="7"/>
        <v>1.6451724864064312</v>
      </c>
    </row>
    <row r="74" spans="1:18" x14ac:dyDescent="0.25">
      <c r="A74">
        <v>-64.875</v>
      </c>
      <c r="B74">
        <v>32.291699999999999</v>
      </c>
      <c r="C74">
        <v>23</v>
      </c>
      <c r="D74">
        <v>0</v>
      </c>
      <c r="F74" t="str">
        <f>VLOOKUP(C74,pgb_industrial_split_pow_ic!$D$2:$G$215,4,FALSE)</f>
        <v>BMU</v>
      </c>
      <c r="G74">
        <f>VLOOKUP(C74,pgb_industrial_split_pow_ic!$D$2:$F$215,3,FALSE)</f>
        <v>0</v>
      </c>
      <c r="H74" s="7">
        <f t="shared" si="4"/>
        <v>0</v>
      </c>
      <c r="I74" s="7" t="e">
        <f>VLOOKUP(F74,lohrmann_withdrawalm3py_capacmw!$A$2:$C$146,3,FALSE)</f>
        <v>#N/A</v>
      </c>
      <c r="L74" s="7" t="str">
        <f t="shared" si="5"/>
        <v/>
      </c>
      <c r="M74" s="7" t="str">
        <f t="shared" si="6"/>
        <v/>
      </c>
      <c r="P74" s="5">
        <v>12110273880</v>
      </c>
      <c r="Q74" s="5">
        <v>22820136497</v>
      </c>
      <c r="R74" s="2">
        <f t="shared" si="7"/>
        <v>0.53068367411352035</v>
      </c>
    </row>
    <row r="75" spans="1:18" x14ac:dyDescent="0.25">
      <c r="A75">
        <v>78.458299999999994</v>
      </c>
      <c r="B75">
        <v>32.208300000000001</v>
      </c>
      <c r="C75">
        <v>242</v>
      </c>
      <c r="D75">
        <v>0</v>
      </c>
      <c r="F75" t="e">
        <f>VLOOKUP(C75,pgb_industrial_split_pow_ic!$D$2:$G$215,4,FALSE)</f>
        <v>#N/A</v>
      </c>
      <c r="G75" t="e">
        <f>VLOOKUP(C75,pgb_industrial_split_pow_ic!$D$2:$F$215,3,FALSE)</f>
        <v>#N/A</v>
      </c>
      <c r="H75" s="7">
        <f t="shared" si="4"/>
        <v>0</v>
      </c>
      <c r="I75" s="7" t="e">
        <f>VLOOKUP(F75,lohrmann_withdrawalm3py_capacmw!$A$2:$C$146,3,FALSE)</f>
        <v>#N/A</v>
      </c>
      <c r="L75" s="7" t="str">
        <f t="shared" si="5"/>
        <v/>
      </c>
      <c r="M75" s="7" t="str">
        <f t="shared" si="6"/>
        <v/>
      </c>
      <c r="P75" s="5">
        <v>12414841880</v>
      </c>
      <c r="Q75" s="5">
        <v>6589539612</v>
      </c>
      <c r="R75" s="2">
        <f t="shared" si="7"/>
        <v>1.884022649684316</v>
      </c>
    </row>
    <row r="76" spans="1:18" x14ac:dyDescent="0.25">
      <c r="A76">
        <v>34.291699999999999</v>
      </c>
      <c r="B76">
        <v>31.291699999999999</v>
      </c>
      <c r="C76">
        <v>179</v>
      </c>
      <c r="D76" s="5">
        <v>34405200</v>
      </c>
      <c r="F76" t="str">
        <f>VLOOKUP(C76,pgb_industrial_split_pow_ic!$D$2:$G$215,4,FALSE)</f>
        <v>PSE</v>
      </c>
      <c r="G76">
        <f>VLOOKUP(C76,pgb_industrial_split_pow_ic!$D$2:$F$215,3,FALSE)</f>
        <v>0</v>
      </c>
      <c r="H76" s="7">
        <f t="shared" si="4"/>
        <v>0</v>
      </c>
      <c r="I76" s="7" t="e">
        <f>VLOOKUP(F76,lohrmann_withdrawalm3py_capacmw!$A$2:$C$146,3,FALSE)</f>
        <v>#N/A</v>
      </c>
      <c r="L76" s="7" t="str">
        <f t="shared" si="5"/>
        <v/>
      </c>
      <c r="M76" s="7" t="str">
        <f t="shared" si="6"/>
        <v/>
      </c>
      <c r="P76" s="5">
        <v>12897608930</v>
      </c>
      <c r="Q76" s="5">
        <v>1144190000000</v>
      </c>
      <c r="R76" s="2">
        <f t="shared" si="7"/>
        <v>1.1272261538730455E-2</v>
      </c>
    </row>
    <row r="77" spans="1:18" x14ac:dyDescent="0.25">
      <c r="A77">
        <v>34.291699999999999</v>
      </c>
      <c r="B77">
        <v>31.208300000000001</v>
      </c>
      <c r="C77">
        <v>101</v>
      </c>
      <c r="D77" s="5">
        <v>133751000</v>
      </c>
      <c r="F77" t="str">
        <f>VLOOKUP(C77,pgb_industrial_split_pow_ic!$D$2:$G$215,4,FALSE)</f>
        <v>ISR</v>
      </c>
      <c r="G77">
        <f>VLOOKUP(C77,pgb_industrial_split_pow_ic!$D$2:$F$215,3,FALSE)</f>
        <v>96.43</v>
      </c>
      <c r="H77" s="7">
        <f t="shared" si="4"/>
        <v>12897608930</v>
      </c>
      <c r="I77" s="7">
        <f>VLOOKUP(F77,lohrmann_withdrawalm3py_capacmw!$A$2:$C$146,3,FALSE)</f>
        <v>1144190000000</v>
      </c>
      <c r="L77" s="7">
        <f t="shared" si="5"/>
        <v>12897608930</v>
      </c>
      <c r="M77" s="7">
        <f t="shared" si="6"/>
        <v>1144190000000</v>
      </c>
      <c r="P77" s="5">
        <v>13519565180</v>
      </c>
      <c r="Q77" s="5">
        <v>176705000000</v>
      </c>
      <c r="R77" s="2">
        <f t="shared" si="7"/>
        <v>7.6509239580091107E-2</v>
      </c>
    </row>
    <row r="78" spans="1:18" x14ac:dyDescent="0.25">
      <c r="A78">
        <v>24.791699999999999</v>
      </c>
      <c r="B78">
        <v>30.041699999999999</v>
      </c>
      <c r="C78">
        <v>62</v>
      </c>
      <c r="D78" s="5">
        <v>5554030000</v>
      </c>
      <c r="F78" t="str">
        <f>VLOOKUP(C78,pgb_industrial_split_pow_ic!$D$2:$G$215,4,FALSE)</f>
        <v>EGY</v>
      </c>
      <c r="G78">
        <f>VLOOKUP(C78,pgb_industrial_split_pow_ic!$D$2:$F$215,3,FALSE)</f>
        <v>72.39</v>
      </c>
      <c r="H78" s="7">
        <f t="shared" si="4"/>
        <v>402056231700</v>
      </c>
      <c r="I78" s="7">
        <f>VLOOKUP(F78,lohrmann_withdrawalm3py_capacmw!$A$2:$C$146,3,FALSE)</f>
        <v>4142310000000</v>
      </c>
      <c r="L78" s="7">
        <f t="shared" si="5"/>
        <v>402056231700</v>
      </c>
      <c r="M78" s="7">
        <f t="shared" si="6"/>
        <v>4142310000000</v>
      </c>
      <c r="P78" s="5">
        <v>17015325040</v>
      </c>
      <c r="Q78" s="5">
        <v>649741000000</v>
      </c>
      <c r="R78" s="2">
        <f t="shared" si="7"/>
        <v>2.61878579926463E-2</v>
      </c>
    </row>
    <row r="79" spans="1:18" x14ac:dyDescent="0.25">
      <c r="A79">
        <v>60.958300000000001</v>
      </c>
      <c r="B79">
        <v>29.791699999999999</v>
      </c>
      <c r="C79">
        <v>169</v>
      </c>
      <c r="D79" s="5">
        <v>4673420000</v>
      </c>
      <c r="F79" t="str">
        <f>VLOOKUP(C79,pgb_industrial_split_pow_ic!$D$2:$G$215,4,FALSE)</f>
        <v>PAK</v>
      </c>
      <c r="G79">
        <f>VLOOKUP(C79,pgb_industrial_split_pow_ic!$D$2:$F$215,3,FALSE)</f>
        <v>1.92</v>
      </c>
      <c r="H79" s="7">
        <f t="shared" si="4"/>
        <v>8972966400</v>
      </c>
      <c r="I79" s="7">
        <f>VLOOKUP(F79,lohrmann_withdrawalm3py_capacmw!$A$2:$C$146,3,FALSE)</f>
        <v>99150234049</v>
      </c>
      <c r="L79" s="7">
        <f t="shared" si="5"/>
        <v>8972966400</v>
      </c>
      <c r="M79" s="7">
        <f t="shared" si="6"/>
        <v>99150234049</v>
      </c>
      <c r="P79" s="5">
        <v>18725041400</v>
      </c>
      <c r="Q79" s="5">
        <v>190713000000</v>
      </c>
      <c r="R79" s="2">
        <f t="shared" si="7"/>
        <v>9.8184399595203267E-2</v>
      </c>
    </row>
    <row r="80" spans="1:18" x14ac:dyDescent="0.25">
      <c r="A80">
        <v>34.958300000000001</v>
      </c>
      <c r="B80">
        <v>29.458300000000001</v>
      </c>
      <c r="C80">
        <v>119</v>
      </c>
      <c r="D80" s="5">
        <v>35984100</v>
      </c>
      <c r="F80" t="str">
        <f>VLOOKUP(C80,pgb_industrial_split_pow_ic!$D$2:$G$215,4,FALSE)</f>
        <v>JOR</v>
      </c>
      <c r="G80">
        <f>VLOOKUP(C80,pgb_industrial_split_pow_ic!$D$2:$F$215,3,FALSE)</f>
        <v>0.8</v>
      </c>
      <c r="H80" s="7">
        <f t="shared" si="4"/>
        <v>28787280</v>
      </c>
      <c r="I80" s="7">
        <f>VLOOKUP(F80,lohrmann_withdrawalm3py_capacmw!$A$2:$C$146,3,FALSE)</f>
        <v>555545690.79999995</v>
      </c>
      <c r="L80" s="7">
        <f t="shared" si="5"/>
        <v>28787280</v>
      </c>
      <c r="M80" s="7">
        <f t="shared" si="6"/>
        <v>555545690.79999995</v>
      </c>
      <c r="P80" s="5">
        <v>20174370000</v>
      </c>
      <c r="Q80" s="5">
        <v>127895000000</v>
      </c>
      <c r="R80" s="2">
        <f t="shared" si="7"/>
        <v>0.15774166308299778</v>
      </c>
    </row>
    <row r="81" spans="1:18" x14ac:dyDescent="0.25">
      <c r="A81">
        <v>46.625</v>
      </c>
      <c r="B81">
        <v>29.125</v>
      </c>
      <c r="C81">
        <v>124</v>
      </c>
      <c r="D81" s="5">
        <v>46816200</v>
      </c>
      <c r="F81" t="str">
        <f>VLOOKUP(C81,pgb_industrial_split_pow_ic!$D$2:$G$215,4,FALSE)</f>
        <v>KWT</v>
      </c>
      <c r="G81">
        <f>VLOOKUP(C81,pgb_industrial_split_pow_ic!$D$2:$F$215,3,FALSE)</f>
        <v>98.89</v>
      </c>
      <c r="H81" s="7">
        <f t="shared" si="4"/>
        <v>4629654018</v>
      </c>
      <c r="I81" s="7">
        <f>VLOOKUP(F81,lohrmann_withdrawalm3py_capacmw!$A$2:$C$146,3,FALSE)</f>
        <v>1907370000000</v>
      </c>
      <c r="L81" s="7">
        <f t="shared" si="5"/>
        <v>4629654018</v>
      </c>
      <c r="M81" s="7">
        <f t="shared" si="6"/>
        <v>1907370000000</v>
      </c>
      <c r="P81" s="5">
        <v>22595272700</v>
      </c>
      <c r="Q81" s="5">
        <v>81698697129</v>
      </c>
      <c r="R81" s="2">
        <f t="shared" si="7"/>
        <v>0.27656833577557161</v>
      </c>
    </row>
    <row r="82" spans="1:18" x14ac:dyDescent="0.25">
      <c r="A82">
        <v>-118.292</v>
      </c>
      <c r="B82">
        <v>28.875</v>
      </c>
      <c r="C82">
        <v>135</v>
      </c>
      <c r="D82" s="5">
        <v>9289330000</v>
      </c>
      <c r="F82" t="str">
        <f>VLOOKUP(C82,pgb_industrial_split_pow_ic!$D$2:$G$215,4,FALSE)</f>
        <v>MEX</v>
      </c>
      <c r="G82">
        <f>VLOOKUP(C82,pgb_industrial_split_pow_ic!$D$2:$F$215,3,FALSE)</f>
        <v>62.43</v>
      </c>
      <c r="H82" s="7">
        <f t="shared" si="4"/>
        <v>579932871900</v>
      </c>
      <c r="I82" s="7">
        <f>VLOOKUP(F82,lohrmann_withdrawalm3py_capacmw!$A$2:$C$146,3,FALSE)</f>
        <v>1319810000000</v>
      </c>
      <c r="L82" s="7">
        <f t="shared" si="5"/>
        <v>579932871900</v>
      </c>
      <c r="M82" s="7">
        <f t="shared" si="6"/>
        <v>1319810000000</v>
      </c>
      <c r="P82" s="5">
        <v>23009168500</v>
      </c>
      <c r="Q82" s="5">
        <v>45685399275</v>
      </c>
      <c r="R82" s="2">
        <f t="shared" si="7"/>
        <v>0.50364380885669735</v>
      </c>
    </row>
    <row r="83" spans="1:18" x14ac:dyDescent="0.25">
      <c r="A83">
        <v>80.125</v>
      </c>
      <c r="B83">
        <v>28.875</v>
      </c>
      <c r="C83">
        <v>163</v>
      </c>
      <c r="D83" s="5">
        <v>95009800</v>
      </c>
      <c r="F83" t="str">
        <f>VLOOKUP(C83,pgb_industrial_split_pow_ic!$D$2:$G$215,4,FALSE)</f>
        <v>NPL</v>
      </c>
      <c r="G83">
        <f>VLOOKUP(C83,pgb_industrial_split_pow_ic!$D$2:$F$215,3,FALSE)</f>
        <v>0</v>
      </c>
      <c r="H83" s="7">
        <f t="shared" si="4"/>
        <v>0</v>
      </c>
      <c r="I83" s="7" t="e">
        <f>VLOOKUP(F83,lohrmann_withdrawalm3py_capacmw!$A$2:$C$146,3,FALSE)</f>
        <v>#N/A</v>
      </c>
      <c r="L83" s="7" t="str">
        <f t="shared" si="5"/>
        <v/>
      </c>
      <c r="M83" s="7" t="str">
        <f t="shared" si="6"/>
        <v/>
      </c>
      <c r="P83" s="5">
        <v>23816131680</v>
      </c>
      <c r="Q83" s="5">
        <v>155989000000</v>
      </c>
      <c r="R83" s="2">
        <f t="shared" si="7"/>
        <v>0.15267827654514102</v>
      </c>
    </row>
    <row r="84" spans="1:18" x14ac:dyDescent="0.25">
      <c r="A84">
        <v>-177.375</v>
      </c>
      <c r="B84">
        <v>28.208300000000001</v>
      </c>
      <c r="C84">
        <v>221</v>
      </c>
      <c r="D84">
        <v>0</v>
      </c>
      <c r="F84" t="e">
        <f>VLOOKUP(C84,pgb_industrial_split_pow_ic!$D$2:$G$215,4,FALSE)</f>
        <v>#N/A</v>
      </c>
      <c r="G84" t="e">
        <f>VLOOKUP(C84,pgb_industrial_split_pow_ic!$D$2:$F$215,3,FALSE)</f>
        <v>#N/A</v>
      </c>
      <c r="H84" s="7">
        <f t="shared" si="4"/>
        <v>0</v>
      </c>
      <c r="I84" s="7" t="e">
        <f>VLOOKUP(F84,lohrmann_withdrawalm3py_capacmw!$A$2:$C$146,3,FALSE)</f>
        <v>#N/A</v>
      </c>
      <c r="L84" s="7" t="str">
        <f t="shared" si="5"/>
        <v/>
      </c>
      <c r="M84" s="7" t="str">
        <f t="shared" si="6"/>
        <v/>
      </c>
      <c r="P84" s="5">
        <v>24430511450</v>
      </c>
      <c r="Q84" s="5">
        <v>108327000000</v>
      </c>
      <c r="R84" s="2">
        <f t="shared" si="7"/>
        <v>0.22552559795803448</v>
      </c>
    </row>
    <row r="85" spans="1:18" x14ac:dyDescent="0.25">
      <c r="A85">
        <v>34.541699999999999</v>
      </c>
      <c r="B85">
        <v>27.958300000000001</v>
      </c>
      <c r="C85">
        <v>184</v>
      </c>
      <c r="D85" s="5">
        <v>277036000</v>
      </c>
      <c r="F85" t="str">
        <f>VLOOKUP(C85,pgb_industrial_split_pow_ic!$D$2:$G$215,4,FALSE)</f>
        <v>SAU</v>
      </c>
      <c r="G85">
        <f>VLOOKUP(C85,pgb_industrial_split_pow_ic!$D$2:$F$215,3,FALSE)</f>
        <v>89.49</v>
      </c>
      <c r="H85" s="7">
        <f t="shared" si="4"/>
        <v>24791951640</v>
      </c>
      <c r="I85" s="7">
        <f>VLOOKUP(F85,lohrmann_withdrawalm3py_capacmw!$A$2:$C$146,3,FALSE)</f>
        <v>131394000000</v>
      </c>
      <c r="L85" s="7">
        <f t="shared" si="5"/>
        <v>24791951640</v>
      </c>
      <c r="M85" s="7">
        <f t="shared" si="6"/>
        <v>131394000000</v>
      </c>
      <c r="P85" s="5">
        <v>24791951640</v>
      </c>
      <c r="Q85" s="5">
        <v>131394000000</v>
      </c>
      <c r="R85" s="2">
        <f t="shared" si="7"/>
        <v>0.18868404676012604</v>
      </c>
    </row>
    <row r="86" spans="1:18" x14ac:dyDescent="0.25">
      <c r="A86">
        <v>-18.125</v>
      </c>
      <c r="B86">
        <v>27.708300000000001</v>
      </c>
      <c r="C86">
        <v>55</v>
      </c>
      <c r="D86" s="5">
        <v>10550300000</v>
      </c>
      <c r="F86" t="str">
        <f>VLOOKUP(C86,pgb_industrial_split_pow_ic!$D$2:$G$215,4,FALSE)</f>
        <v>ESP</v>
      </c>
      <c r="G86">
        <f>VLOOKUP(C86,pgb_industrial_split_pow_ic!$D$2:$F$215,3,FALSE)</f>
        <v>64.98</v>
      </c>
      <c r="H86" s="7">
        <f t="shared" si="4"/>
        <v>685558494000</v>
      </c>
      <c r="I86" s="7">
        <f>VLOOKUP(F86,lohrmann_withdrawalm3py_capacmw!$A$2:$C$146,3,FALSE)</f>
        <v>1475960000000</v>
      </c>
      <c r="L86" s="7">
        <f t="shared" si="5"/>
        <v>685558494000</v>
      </c>
      <c r="M86" s="7">
        <f t="shared" si="6"/>
        <v>1475960000000</v>
      </c>
      <c r="P86" s="5">
        <v>32522782290.000004</v>
      </c>
      <c r="Q86" s="5">
        <v>52365377741</v>
      </c>
      <c r="R86" s="2">
        <f t="shared" si="7"/>
        <v>0.62107414656413262</v>
      </c>
    </row>
    <row r="87" spans="1:18" x14ac:dyDescent="0.25">
      <c r="A87">
        <v>-13.125</v>
      </c>
      <c r="B87">
        <v>27.708300000000001</v>
      </c>
      <c r="C87">
        <v>157</v>
      </c>
      <c r="D87" s="5">
        <v>353809000</v>
      </c>
      <c r="F87" t="str">
        <f>VLOOKUP(C87,pgb_industrial_split_pow_ic!$D$2:$G$215,4,FALSE)</f>
        <v>MAR</v>
      </c>
      <c r="G87">
        <f>VLOOKUP(C87,pgb_industrial_split_pow_ic!$D$2:$F$215,3,FALSE)</f>
        <v>69.05</v>
      </c>
      <c r="H87" s="7">
        <f t="shared" si="4"/>
        <v>24430511450</v>
      </c>
      <c r="I87" s="7">
        <f>VLOOKUP(F87,lohrmann_withdrawalm3py_capacmw!$A$2:$C$146,3,FALSE)</f>
        <v>108327000000</v>
      </c>
      <c r="L87" s="7">
        <f t="shared" si="5"/>
        <v>24430511450</v>
      </c>
      <c r="M87" s="7">
        <f t="shared" si="6"/>
        <v>108327000000</v>
      </c>
      <c r="P87" s="5">
        <v>34124149010</v>
      </c>
      <c r="Q87" s="5">
        <v>904771000000</v>
      </c>
      <c r="R87" s="2">
        <f t="shared" si="7"/>
        <v>3.7715785552366286E-2</v>
      </c>
    </row>
    <row r="88" spans="1:18" x14ac:dyDescent="0.25">
      <c r="A88">
        <v>91.625</v>
      </c>
      <c r="B88">
        <v>27.541699999999999</v>
      </c>
      <c r="C88">
        <v>244</v>
      </c>
      <c r="D88" s="5">
        <v>9012920</v>
      </c>
      <c r="F88" t="e">
        <f>VLOOKUP(C88,pgb_industrial_split_pow_ic!$D$2:$G$215,4,FALSE)</f>
        <v>#N/A</v>
      </c>
      <c r="G88" t="e">
        <f>VLOOKUP(C88,pgb_industrial_split_pow_ic!$D$2:$F$215,3,FALSE)</f>
        <v>#N/A</v>
      </c>
      <c r="H88" s="7" t="e">
        <f t="shared" si="4"/>
        <v>#N/A</v>
      </c>
      <c r="I88" s="7" t="e">
        <f>VLOOKUP(F88,lohrmann_withdrawalm3py_capacmw!$A$2:$C$146,3,FALSE)</f>
        <v>#N/A</v>
      </c>
      <c r="L88" s="7" t="str">
        <f t="shared" si="5"/>
        <v/>
      </c>
      <c r="M88" s="7" t="str">
        <f t="shared" si="6"/>
        <v/>
      </c>
      <c r="P88" s="5">
        <v>34309406460</v>
      </c>
      <c r="Q88" s="5">
        <v>1651580000000</v>
      </c>
      <c r="R88" s="2">
        <f t="shared" si="7"/>
        <v>2.0773687293379674E-2</v>
      </c>
    </row>
    <row r="89" spans="1:18" x14ac:dyDescent="0.25">
      <c r="A89">
        <v>-8.625</v>
      </c>
      <c r="B89">
        <v>27.291699999999999</v>
      </c>
      <c r="C89">
        <v>57</v>
      </c>
      <c r="D89" s="5">
        <v>1097370000</v>
      </c>
      <c r="F89" t="str">
        <f>VLOOKUP(C89,pgb_industrial_split_pow_ic!$D$2:$G$215,4,FALSE)</f>
        <v>DZA</v>
      </c>
      <c r="G89">
        <f>VLOOKUP(C89,pgb_industrial_split_pow_ic!$D$2:$F$215,3,FALSE)</f>
        <v>0.4</v>
      </c>
      <c r="H89" s="7">
        <f t="shared" si="4"/>
        <v>438948000</v>
      </c>
      <c r="I89" s="7">
        <f>VLOOKUP(F89,lohrmann_withdrawalm3py_capacmw!$A$2:$C$146,3,FALSE)</f>
        <v>3023967416</v>
      </c>
      <c r="L89" s="7">
        <f t="shared" si="5"/>
        <v>438948000</v>
      </c>
      <c r="M89" s="7">
        <f t="shared" si="6"/>
        <v>3023967416</v>
      </c>
      <c r="P89" s="5">
        <v>38182386900</v>
      </c>
      <c r="Q89" s="5">
        <v>86332174349</v>
      </c>
      <c r="R89" s="2">
        <f t="shared" si="7"/>
        <v>0.44227296703598284</v>
      </c>
    </row>
    <row r="90" spans="1:18" x14ac:dyDescent="0.25">
      <c r="A90">
        <v>88.791700000000006</v>
      </c>
      <c r="B90">
        <v>27.125</v>
      </c>
      <c r="C90">
        <v>37</v>
      </c>
      <c r="D90" s="5">
        <v>10724500</v>
      </c>
      <c r="F90" t="str">
        <f>VLOOKUP(C90,pgb_industrial_split_pow_ic!$D$2:$G$215,4,FALSE)</f>
        <v>BTN</v>
      </c>
      <c r="G90">
        <f>VLOOKUP(C90,pgb_industrial_split_pow_ic!$D$2:$F$215,3,FALSE)</f>
        <v>0</v>
      </c>
      <c r="H90" s="7">
        <f t="shared" si="4"/>
        <v>0</v>
      </c>
      <c r="I90" s="7" t="e">
        <f>VLOOKUP(F90,lohrmann_withdrawalm3py_capacmw!$A$2:$C$146,3,FALSE)</f>
        <v>#N/A</v>
      </c>
      <c r="L90" s="7" t="str">
        <f t="shared" si="5"/>
        <v/>
      </c>
      <c r="M90" s="7" t="str">
        <f t="shared" si="6"/>
        <v/>
      </c>
      <c r="P90" s="5">
        <v>41602378800</v>
      </c>
      <c r="Q90" s="5">
        <v>169997000000</v>
      </c>
      <c r="R90" s="2">
        <f t="shared" si="7"/>
        <v>0.24472419395636394</v>
      </c>
    </row>
    <row r="91" spans="1:18" x14ac:dyDescent="0.25">
      <c r="A91">
        <v>9.4583300000000001</v>
      </c>
      <c r="B91">
        <v>26.125</v>
      </c>
      <c r="C91">
        <v>127</v>
      </c>
      <c r="D91" s="5">
        <v>117603000</v>
      </c>
      <c r="F91" t="str">
        <f>VLOOKUP(C91,pgb_industrial_split_pow_ic!$D$2:$G$215,4,FALSE)</f>
        <v>LBY</v>
      </c>
      <c r="G91">
        <f>VLOOKUP(C91,pgb_industrial_split_pow_ic!$D$2:$F$215,3,FALSE)</f>
        <v>1.8</v>
      </c>
      <c r="H91" s="7">
        <f t="shared" si="4"/>
        <v>211685400</v>
      </c>
      <c r="I91" s="7">
        <f>VLOOKUP(F91,lohrmann_withdrawalm3py_capacmw!$A$2:$C$146,3,FALSE)</f>
        <v>106584239.09999999</v>
      </c>
      <c r="L91" s="7">
        <f t="shared" si="5"/>
        <v>211685400</v>
      </c>
      <c r="M91" s="7">
        <f t="shared" si="6"/>
        <v>106584239.09999999</v>
      </c>
      <c r="P91" s="5">
        <v>46853363120</v>
      </c>
      <c r="Q91" s="5">
        <v>554308000000</v>
      </c>
      <c r="R91" s="2">
        <f t="shared" si="7"/>
        <v>8.4525864898215439E-2</v>
      </c>
    </row>
    <row r="92" spans="1:18" x14ac:dyDescent="0.25">
      <c r="A92">
        <v>50.458300000000001</v>
      </c>
      <c r="B92">
        <v>25.958300000000001</v>
      </c>
      <c r="C92">
        <v>26</v>
      </c>
      <c r="D92" s="5">
        <v>3209710</v>
      </c>
      <c r="F92" t="str">
        <f>VLOOKUP(C92,pgb_industrial_split_pow_ic!$D$2:$G$215,4,FALSE)</f>
        <v>BHR</v>
      </c>
      <c r="G92">
        <f>VLOOKUP(C92,pgb_industrial_split_pow_ic!$D$2:$F$215,3,FALSE)</f>
        <v>98.73</v>
      </c>
      <c r="H92" s="7">
        <f t="shared" si="4"/>
        <v>316894668.30000001</v>
      </c>
      <c r="I92" s="7">
        <f>VLOOKUP(F92,lohrmann_withdrawalm3py_capacmw!$A$2:$C$146,3,FALSE)</f>
        <v>201849000000</v>
      </c>
      <c r="L92" s="7">
        <f t="shared" si="5"/>
        <v>316894668.30000001</v>
      </c>
      <c r="M92" s="7">
        <f t="shared" si="6"/>
        <v>201849000000</v>
      </c>
      <c r="P92" s="5">
        <v>69715560360</v>
      </c>
      <c r="Q92" s="5">
        <v>55479969726</v>
      </c>
      <c r="R92" s="2">
        <f t="shared" si="7"/>
        <v>1.2565897332732081</v>
      </c>
    </row>
    <row r="93" spans="1:18" x14ac:dyDescent="0.25">
      <c r="A93">
        <v>-79.291700000000006</v>
      </c>
      <c r="B93">
        <v>25.708300000000001</v>
      </c>
      <c r="C93">
        <v>32</v>
      </c>
      <c r="D93" s="5">
        <v>19674600</v>
      </c>
      <c r="F93" t="str">
        <f>VLOOKUP(C93,pgb_industrial_split_pow_ic!$D$2:$G$215,4,FALSE)</f>
        <v>BHS</v>
      </c>
      <c r="G93">
        <f>VLOOKUP(C93,pgb_industrial_split_pow_ic!$D$2:$F$215,3,FALSE)</f>
        <v>98.36</v>
      </c>
      <c r="H93" s="7">
        <f t="shared" si="4"/>
        <v>1935193656</v>
      </c>
      <c r="I93" s="7">
        <f>VLOOKUP(F93,lohrmann_withdrawalm3py_capacmw!$A$2:$C$146,3,FALSE)</f>
        <v>35534718380</v>
      </c>
      <c r="L93" s="7">
        <f t="shared" si="5"/>
        <v>1935193656</v>
      </c>
      <c r="M93" s="7">
        <f t="shared" si="6"/>
        <v>35534718380</v>
      </c>
      <c r="P93" s="5">
        <v>70453314490</v>
      </c>
      <c r="Q93" s="5">
        <v>390112000000</v>
      </c>
      <c r="R93" s="2">
        <f t="shared" si="7"/>
        <v>0.18059766038983677</v>
      </c>
    </row>
    <row r="94" spans="1:18" x14ac:dyDescent="0.25">
      <c r="A94">
        <v>50.708300000000001</v>
      </c>
      <c r="B94">
        <v>25.125</v>
      </c>
      <c r="C94">
        <v>183</v>
      </c>
      <c r="D94" s="5">
        <v>14081600</v>
      </c>
      <c r="F94" t="str">
        <f>VLOOKUP(C94,pgb_industrial_split_pow_ic!$D$2:$G$215,4,FALSE)</f>
        <v>QAT</v>
      </c>
      <c r="G94">
        <f>VLOOKUP(C94,pgb_industrial_split_pow_ic!$D$2:$F$215,3,FALSE)</f>
        <v>94.92</v>
      </c>
      <c r="H94" s="7">
        <f t="shared" si="4"/>
        <v>1336625472</v>
      </c>
      <c r="I94" s="7">
        <f>VLOOKUP(F94,lohrmann_withdrawalm3py_capacmw!$A$2:$C$146,3,FALSE)</f>
        <v>392163000000</v>
      </c>
      <c r="L94" s="7">
        <f t="shared" si="5"/>
        <v>1336625472</v>
      </c>
      <c r="M94" s="7">
        <f t="shared" si="6"/>
        <v>392163000000</v>
      </c>
      <c r="P94" s="5">
        <v>76237989600</v>
      </c>
      <c r="Q94" s="5">
        <v>211861000000</v>
      </c>
      <c r="R94" s="2">
        <f t="shared" si="7"/>
        <v>0.35984909728548437</v>
      </c>
    </row>
    <row r="95" spans="1:18" x14ac:dyDescent="0.25">
      <c r="A95">
        <v>88.125</v>
      </c>
      <c r="B95">
        <v>24.541699999999999</v>
      </c>
      <c r="C95">
        <v>21</v>
      </c>
      <c r="D95" s="5">
        <v>505321000</v>
      </c>
      <c r="F95" t="str">
        <f>VLOOKUP(C95,pgb_industrial_split_pow_ic!$D$2:$G$215,4,FALSE)</f>
        <v>BGD</v>
      </c>
      <c r="G95">
        <f>VLOOKUP(C95,pgb_industrial_split_pow_ic!$D$2:$F$215,3,FALSE)</f>
        <v>92.72</v>
      </c>
      <c r="H95" s="7">
        <f t="shared" si="4"/>
        <v>46853363120</v>
      </c>
      <c r="I95" s="7">
        <f>VLOOKUP(F95,lohrmann_withdrawalm3py_capacmw!$A$2:$C$146,3,FALSE)</f>
        <v>554308000000</v>
      </c>
      <c r="L95" s="7">
        <f t="shared" si="5"/>
        <v>46853363120</v>
      </c>
      <c r="M95" s="7">
        <f t="shared" si="6"/>
        <v>554308000000</v>
      </c>
      <c r="P95" s="5">
        <v>96239609400</v>
      </c>
      <c r="Q95" s="5">
        <v>215712000000</v>
      </c>
      <c r="R95" s="2">
        <f t="shared" si="7"/>
        <v>0.44614861203827327</v>
      </c>
    </row>
    <row r="96" spans="1:18" x14ac:dyDescent="0.25">
      <c r="A96">
        <v>122.958</v>
      </c>
      <c r="B96">
        <v>24.458300000000001</v>
      </c>
      <c r="C96">
        <v>113</v>
      </c>
      <c r="D96" s="5">
        <v>28142300000</v>
      </c>
      <c r="F96" t="str">
        <f>VLOOKUP(C96,pgb_industrial_split_pow_ic!$D$2:$G$215,4,FALSE)</f>
        <v>JPN</v>
      </c>
      <c r="G96">
        <f>VLOOKUP(C96,pgb_industrial_split_pow_ic!$D$2:$F$215,3,FALSE)</f>
        <v>97.04</v>
      </c>
      <c r="H96" s="7">
        <f t="shared" si="4"/>
        <v>2730928792000</v>
      </c>
      <c r="I96" s="7">
        <f>VLOOKUP(F96,lohrmann_withdrawalm3py_capacmw!$A$2:$C$146,3,FALSE)</f>
        <v>11741900000000</v>
      </c>
      <c r="L96" s="7">
        <f t="shared" si="5"/>
        <v>2730928792000</v>
      </c>
      <c r="M96" s="7">
        <f t="shared" si="6"/>
        <v>11741900000000</v>
      </c>
      <c r="P96" s="5">
        <v>96541085500</v>
      </c>
      <c r="Q96" s="5">
        <v>336664000000</v>
      </c>
      <c r="R96" s="2">
        <f t="shared" si="7"/>
        <v>0.28675797085521471</v>
      </c>
    </row>
    <row r="97" spans="1:18" x14ac:dyDescent="0.25">
      <c r="A97">
        <v>51.625</v>
      </c>
      <c r="B97">
        <v>24.125</v>
      </c>
      <c r="C97">
        <v>3</v>
      </c>
      <c r="D97" s="5">
        <v>63684800</v>
      </c>
      <c r="F97" t="str">
        <f>VLOOKUP(C97,pgb_industrial_split_pow_ic!$D$2:$G$215,4,FALSE)</f>
        <v>ARE</v>
      </c>
      <c r="G97">
        <f>VLOOKUP(C97,pgb_industrial_split_pow_ic!$D$2:$F$215,3,FALSE)</f>
        <v>0.24</v>
      </c>
      <c r="H97" s="7">
        <f t="shared" si="4"/>
        <v>15284352</v>
      </c>
      <c r="I97" s="7">
        <f>VLOOKUP(F97,lohrmann_withdrawalm3py_capacmw!$A$2:$C$146,3,FALSE)</f>
        <v>524566107</v>
      </c>
      <c r="L97" s="7">
        <f t="shared" si="5"/>
        <v>15284352</v>
      </c>
      <c r="M97" s="7">
        <f t="shared" si="6"/>
        <v>524566107</v>
      </c>
      <c r="P97" s="5">
        <v>96846036000</v>
      </c>
      <c r="Q97" s="5">
        <v>482753000000</v>
      </c>
      <c r="R97" s="2">
        <f t="shared" si="7"/>
        <v>0.20061198169664404</v>
      </c>
    </row>
    <row r="98" spans="1:18" x14ac:dyDescent="0.25">
      <c r="A98">
        <v>68.125</v>
      </c>
      <c r="B98">
        <v>23.708300000000001</v>
      </c>
      <c r="C98">
        <v>100</v>
      </c>
      <c r="D98" s="5">
        <v>37334800000</v>
      </c>
      <c r="F98" t="str">
        <f>VLOOKUP(C98,pgb_industrial_split_pow_ic!$D$2:$G$215,4,FALSE)</f>
        <v>IND</v>
      </c>
      <c r="G98">
        <f>VLOOKUP(C98,pgb_industrial_split_pow_ic!$D$2:$F$215,3,FALSE)</f>
        <v>34.43</v>
      </c>
      <c r="H98" s="7">
        <f t="shared" si="4"/>
        <v>1285437164000</v>
      </c>
      <c r="I98" s="7">
        <f>VLOOKUP(F98,lohrmann_withdrawalm3py_capacmw!$A$2:$C$146,3,FALSE)</f>
        <v>3030700000000</v>
      </c>
      <c r="L98" s="7">
        <f t="shared" si="5"/>
        <v>1285437164000</v>
      </c>
      <c r="M98" s="7">
        <f t="shared" si="6"/>
        <v>3030700000000</v>
      </c>
      <c r="P98" s="5">
        <v>102419908500</v>
      </c>
      <c r="Q98" s="5">
        <v>262310000000</v>
      </c>
      <c r="R98" s="2">
        <f t="shared" si="7"/>
        <v>0.39045369410239794</v>
      </c>
    </row>
    <row r="99" spans="1:18" x14ac:dyDescent="0.25">
      <c r="A99">
        <v>102.208</v>
      </c>
      <c r="B99">
        <v>22.291699999999999</v>
      </c>
      <c r="C99">
        <v>228</v>
      </c>
      <c r="D99" s="5">
        <v>4311820000</v>
      </c>
      <c r="F99" t="str">
        <f>VLOOKUP(C99,pgb_industrial_split_pow_ic!$D$2:$G$215,4,FALSE)</f>
        <v>VNM</v>
      </c>
      <c r="G99">
        <f>VLOOKUP(C99,pgb_industrial_split_pow_ic!$D$2:$F$215,3,FALSE)</f>
        <v>71.86</v>
      </c>
      <c r="H99" s="7">
        <f t="shared" si="4"/>
        <v>309847385200</v>
      </c>
      <c r="I99" s="7">
        <f>VLOOKUP(F99,lohrmann_withdrawalm3py_capacmw!$A$2:$C$146,3,FALSE)</f>
        <v>953012000000</v>
      </c>
      <c r="L99" s="7">
        <f t="shared" si="5"/>
        <v>309847385200</v>
      </c>
      <c r="M99" s="7">
        <f t="shared" si="6"/>
        <v>953012000000</v>
      </c>
      <c r="P99" s="5">
        <v>114756118000.00002</v>
      </c>
      <c r="Q99" s="5">
        <v>344192000000</v>
      </c>
      <c r="R99" s="2">
        <f t="shared" si="7"/>
        <v>0.33340727849572338</v>
      </c>
    </row>
    <row r="100" spans="1:18" x14ac:dyDescent="0.25">
      <c r="A100">
        <v>113.542</v>
      </c>
      <c r="B100">
        <v>22.208300000000001</v>
      </c>
      <c r="C100">
        <v>140</v>
      </c>
      <c r="D100" s="5">
        <v>25957700</v>
      </c>
      <c r="F100" t="str">
        <f>VLOOKUP(C100,pgb_industrial_split_pow_ic!$D$2:$G$215,4,FALSE)</f>
        <v>MAC</v>
      </c>
      <c r="G100">
        <f>VLOOKUP(C100,pgb_industrial_split_pow_ic!$D$2:$F$215,3,FALSE)</f>
        <v>0</v>
      </c>
      <c r="H100" s="7">
        <f t="shared" si="4"/>
        <v>0</v>
      </c>
      <c r="I100" s="7" t="e">
        <f>VLOOKUP(F100,lohrmann_withdrawalm3py_capacmw!$A$2:$C$146,3,FALSE)</f>
        <v>#N/A</v>
      </c>
      <c r="L100" s="7" t="str">
        <f t="shared" si="5"/>
        <v/>
      </c>
      <c r="M100" s="7" t="str">
        <f t="shared" si="6"/>
        <v/>
      </c>
      <c r="P100" s="5">
        <v>116852352400</v>
      </c>
      <c r="Q100" s="5">
        <v>632420000000</v>
      </c>
      <c r="R100" s="2">
        <f t="shared" si="7"/>
        <v>0.18477017235381551</v>
      </c>
    </row>
    <row r="101" spans="1:18" x14ac:dyDescent="0.25">
      <c r="A101">
        <v>113.875</v>
      </c>
      <c r="B101">
        <v>22.208300000000001</v>
      </c>
      <c r="C101">
        <v>84</v>
      </c>
      <c r="D101" s="5">
        <v>362334000</v>
      </c>
      <c r="F101" t="str">
        <f>VLOOKUP(C101,pgb_industrial_split_pow_ic!$D$2:$G$215,4,FALSE)</f>
        <v>HKG</v>
      </c>
      <c r="G101">
        <f>VLOOKUP(C101,pgb_industrial_split_pow_ic!$D$2:$F$215,3,FALSE)</f>
        <v>94.69</v>
      </c>
      <c r="H101" s="7">
        <f t="shared" si="4"/>
        <v>34309406460</v>
      </c>
      <c r="I101" s="7">
        <f>VLOOKUP(F101,lohrmann_withdrawalm3py_capacmw!$A$2:$C$146,3,FALSE)</f>
        <v>1651580000000</v>
      </c>
      <c r="L101" s="7">
        <f t="shared" si="5"/>
        <v>34309406460</v>
      </c>
      <c r="M101" s="7">
        <f t="shared" si="6"/>
        <v>1651580000000</v>
      </c>
      <c r="P101" s="5">
        <v>124152521600</v>
      </c>
      <c r="Q101" s="5">
        <v>91613876332</v>
      </c>
      <c r="R101" s="2">
        <f t="shared" si="7"/>
        <v>1.3551715806684463</v>
      </c>
    </row>
    <row r="102" spans="1:18" x14ac:dyDescent="0.25">
      <c r="A102">
        <v>34.125</v>
      </c>
      <c r="B102">
        <v>22.041699999999999</v>
      </c>
      <c r="C102">
        <v>243</v>
      </c>
      <c r="D102" s="5">
        <v>3137310</v>
      </c>
      <c r="F102" t="e">
        <f>VLOOKUP(C102,pgb_industrial_split_pow_ic!$D$2:$G$215,4,FALSE)</f>
        <v>#N/A</v>
      </c>
      <c r="G102" t="e">
        <f>VLOOKUP(C102,pgb_industrial_split_pow_ic!$D$2:$F$215,3,FALSE)</f>
        <v>#N/A</v>
      </c>
      <c r="H102" s="7" t="e">
        <f t="shared" si="4"/>
        <v>#N/A</v>
      </c>
      <c r="I102" s="7" t="e">
        <f>VLOOKUP(F102,lohrmann_withdrawalm3py_capacmw!$A$2:$C$146,3,FALSE)</f>
        <v>#N/A</v>
      </c>
      <c r="L102" s="7" t="str">
        <f t="shared" si="5"/>
        <v/>
      </c>
      <c r="M102" s="7" t="str">
        <f t="shared" si="6"/>
        <v/>
      </c>
      <c r="P102" s="5">
        <v>124801142400</v>
      </c>
      <c r="Q102" s="5">
        <v>604916000000</v>
      </c>
      <c r="R102" s="2">
        <f t="shared" si="7"/>
        <v>0.20631152490593735</v>
      </c>
    </row>
    <row r="103" spans="1:18" x14ac:dyDescent="0.25">
      <c r="A103">
        <v>33.291699999999999</v>
      </c>
      <c r="B103">
        <v>21.958300000000001</v>
      </c>
      <c r="C103">
        <v>256</v>
      </c>
      <c r="D103">
        <v>0</v>
      </c>
      <c r="F103" t="e">
        <f>VLOOKUP(C103,pgb_industrial_split_pow_ic!$D$2:$G$215,4,FALSE)</f>
        <v>#N/A</v>
      </c>
      <c r="G103" t="e">
        <f>VLOOKUP(C103,pgb_industrial_split_pow_ic!$D$2:$F$215,3,FALSE)</f>
        <v>#N/A</v>
      </c>
      <c r="H103" s="7">
        <f t="shared" si="4"/>
        <v>0</v>
      </c>
      <c r="I103" s="7" t="e">
        <f>VLOOKUP(F103,lohrmann_withdrawalm3py_capacmw!$A$2:$C$146,3,FALSE)</f>
        <v>#N/A</v>
      </c>
      <c r="L103" s="7" t="str">
        <f t="shared" si="5"/>
        <v/>
      </c>
      <c r="M103" s="7" t="str">
        <f t="shared" si="6"/>
        <v/>
      </c>
      <c r="P103" s="5">
        <v>127830733800</v>
      </c>
      <c r="Q103" s="5">
        <v>590092000000</v>
      </c>
      <c r="R103" s="2">
        <f t="shared" si="7"/>
        <v>0.21662848132155663</v>
      </c>
    </row>
    <row r="104" spans="1:18" x14ac:dyDescent="0.25">
      <c r="A104">
        <v>-84.875</v>
      </c>
      <c r="B104">
        <v>21.875</v>
      </c>
      <c r="C104">
        <v>61</v>
      </c>
      <c r="D104" s="5">
        <v>175633000</v>
      </c>
      <c r="F104" t="str">
        <f>VLOOKUP(C104,pgb_industrial_split_pow_ic!$D$2:$G$215,4,FALSE)</f>
        <v>CUB</v>
      </c>
      <c r="G104">
        <f>VLOOKUP(C104,pgb_industrial_split_pow_ic!$D$2:$F$215,3,FALSE)</f>
        <v>96.88</v>
      </c>
      <c r="H104" s="7">
        <f t="shared" si="4"/>
        <v>17015325040</v>
      </c>
      <c r="I104" s="7">
        <f>VLOOKUP(F104,lohrmann_withdrawalm3py_capacmw!$A$2:$C$146,3,FALSE)</f>
        <v>649741000000</v>
      </c>
      <c r="L104" s="7">
        <f t="shared" si="5"/>
        <v>17015325040</v>
      </c>
      <c r="M104" s="7">
        <f t="shared" si="6"/>
        <v>649741000000</v>
      </c>
      <c r="P104" s="5">
        <v>132431360000</v>
      </c>
      <c r="Q104" s="5">
        <v>1022730000000</v>
      </c>
      <c r="R104" s="2">
        <f t="shared" si="7"/>
        <v>0.12948809558730065</v>
      </c>
    </row>
    <row r="105" spans="1:18" x14ac:dyDescent="0.25">
      <c r="A105">
        <v>-72.375</v>
      </c>
      <c r="B105">
        <v>21.708300000000001</v>
      </c>
      <c r="C105">
        <v>204</v>
      </c>
      <c r="D105">
        <v>7491.87</v>
      </c>
      <c r="F105" t="str">
        <f>VLOOKUP(C105,pgb_industrial_split_pow_ic!$D$2:$G$215,4,FALSE)</f>
        <v>TCA</v>
      </c>
      <c r="G105">
        <f>VLOOKUP(C105,pgb_industrial_split_pow_ic!$D$2:$F$215,3,FALSE)</f>
        <v>0</v>
      </c>
      <c r="H105" s="7">
        <f t="shared" si="4"/>
        <v>0</v>
      </c>
      <c r="I105" s="7" t="e">
        <f>VLOOKUP(F105,lohrmann_withdrawalm3py_capacmw!$A$2:$C$146,3,FALSE)</f>
        <v>#N/A</v>
      </c>
      <c r="L105" s="7" t="str">
        <f t="shared" si="5"/>
        <v/>
      </c>
      <c r="M105" s="7" t="str">
        <f t="shared" si="6"/>
        <v/>
      </c>
      <c r="P105" s="5">
        <v>144668430500</v>
      </c>
      <c r="Q105" s="5">
        <v>788496000000</v>
      </c>
      <c r="R105" s="2">
        <f t="shared" si="7"/>
        <v>0.18347389270205555</v>
      </c>
    </row>
    <row r="106" spans="1:18" x14ac:dyDescent="0.25">
      <c r="A106">
        <v>-17.041699999999999</v>
      </c>
      <c r="B106">
        <v>21.041699999999999</v>
      </c>
      <c r="C106">
        <v>65</v>
      </c>
      <c r="D106" s="5">
        <v>59922100</v>
      </c>
      <c r="F106" t="e">
        <f>VLOOKUP(C106,pgb_industrial_split_pow_ic!$D$2:$G$215,4,FALSE)</f>
        <v>#N/A</v>
      </c>
      <c r="G106" t="e">
        <f>VLOOKUP(C106,pgb_industrial_split_pow_ic!$D$2:$F$215,3,FALSE)</f>
        <v>#N/A</v>
      </c>
      <c r="H106" s="7" t="e">
        <f t="shared" si="4"/>
        <v>#N/A</v>
      </c>
      <c r="I106" s="7" t="e">
        <f>VLOOKUP(F106,lohrmann_withdrawalm3py_capacmw!$A$2:$C$146,3,FALSE)</f>
        <v>#N/A</v>
      </c>
      <c r="L106" s="7" t="str">
        <f t="shared" si="5"/>
        <v/>
      </c>
      <c r="M106" s="7" t="str">
        <f t="shared" si="6"/>
        <v/>
      </c>
      <c r="P106" s="5">
        <v>158538310000</v>
      </c>
      <c r="Q106" s="5">
        <v>87374251820</v>
      </c>
      <c r="R106" s="2">
        <f t="shared" si="7"/>
        <v>1.8144740206371703</v>
      </c>
    </row>
    <row r="107" spans="1:18" x14ac:dyDescent="0.25">
      <c r="A107">
        <v>92.125</v>
      </c>
      <c r="B107">
        <v>21.041699999999999</v>
      </c>
      <c r="C107">
        <v>146</v>
      </c>
      <c r="D107" s="5">
        <v>202771000</v>
      </c>
      <c r="F107" t="str">
        <f>VLOOKUP(C107,pgb_industrial_split_pow_ic!$D$2:$G$215,4,FALSE)</f>
        <v>MMR</v>
      </c>
      <c r="G107">
        <f>VLOOKUP(C107,pgb_industrial_split_pow_ic!$D$2:$F$215,3,FALSE)</f>
        <v>0.09</v>
      </c>
      <c r="H107" s="7">
        <f t="shared" si="4"/>
        <v>18249390</v>
      </c>
      <c r="I107" s="7">
        <f>VLOOKUP(F107,lohrmann_withdrawalm3py_capacmw!$A$2:$C$146,3,FALSE)</f>
        <v>538649128.70000005</v>
      </c>
      <c r="L107" s="7">
        <f t="shared" si="5"/>
        <v>18249390</v>
      </c>
      <c r="M107" s="7">
        <f t="shared" si="6"/>
        <v>538649128.70000005</v>
      </c>
      <c r="P107" s="5">
        <v>182354994799.99997</v>
      </c>
      <c r="Q107" s="5">
        <v>472833000000</v>
      </c>
      <c r="R107" s="2">
        <f t="shared" si="7"/>
        <v>0.38566469514606633</v>
      </c>
    </row>
    <row r="108" spans="1:18" x14ac:dyDescent="0.25">
      <c r="A108">
        <v>-17.041699999999999</v>
      </c>
      <c r="B108">
        <v>20.791699999999999</v>
      </c>
      <c r="C108">
        <v>143</v>
      </c>
      <c r="D108" s="5">
        <v>36351100</v>
      </c>
      <c r="F108" t="str">
        <f>VLOOKUP(C108,pgb_industrial_split_pow_ic!$D$2:$G$215,4,FALSE)</f>
        <v>MRT</v>
      </c>
      <c r="G108">
        <f>VLOOKUP(C108,pgb_industrial_split_pow_ic!$D$2:$F$215,3,FALSE)</f>
        <v>88.32</v>
      </c>
      <c r="H108" s="7">
        <f t="shared" si="4"/>
        <v>3210529151.9999995</v>
      </c>
      <c r="I108" s="7">
        <f>VLOOKUP(F108,lohrmann_withdrawalm3py_capacmw!$A$2:$C$146,3,FALSE)</f>
        <v>14273103530</v>
      </c>
      <c r="L108" s="7">
        <f t="shared" si="5"/>
        <v>3210529151.9999995</v>
      </c>
      <c r="M108" s="7">
        <f t="shared" si="6"/>
        <v>14273103530</v>
      </c>
      <c r="P108" s="5">
        <v>203337530400</v>
      </c>
      <c r="Q108" s="5">
        <v>4130420000000</v>
      </c>
      <c r="R108" s="2">
        <f t="shared" si="7"/>
        <v>4.922926249630788E-2</v>
      </c>
    </row>
    <row r="109" spans="1:18" x14ac:dyDescent="0.25">
      <c r="A109">
        <v>100.125</v>
      </c>
      <c r="B109">
        <v>20.291699999999999</v>
      </c>
      <c r="C109">
        <v>108</v>
      </c>
      <c r="D109" s="5">
        <v>77986700</v>
      </c>
      <c r="F109" t="str">
        <f>VLOOKUP(C109,pgb_industrial_split_pow_ic!$D$2:$G$215,4,FALSE)</f>
        <v>LAO</v>
      </c>
      <c r="G109">
        <f>VLOOKUP(C109,pgb_industrial_split_pow_ic!$D$2:$F$215,3,FALSE)</f>
        <v>0</v>
      </c>
      <c r="H109" s="7">
        <f t="shared" si="4"/>
        <v>0</v>
      </c>
      <c r="I109" s="7" t="e">
        <f>VLOOKUP(F109,lohrmann_withdrawalm3py_capacmw!$A$2:$C$146,3,FALSE)</f>
        <v>#N/A</v>
      </c>
      <c r="L109" s="7" t="str">
        <f t="shared" si="5"/>
        <v/>
      </c>
      <c r="M109" s="7" t="str">
        <f t="shared" si="6"/>
        <v/>
      </c>
      <c r="P109" s="5">
        <v>204834972000</v>
      </c>
      <c r="Q109" s="5">
        <v>622257000000</v>
      </c>
      <c r="R109" s="2">
        <f t="shared" si="7"/>
        <v>0.3291806632950694</v>
      </c>
    </row>
    <row r="110" spans="1:18" x14ac:dyDescent="0.25">
      <c r="A110">
        <v>-81.375</v>
      </c>
      <c r="B110">
        <v>19.291699999999999</v>
      </c>
      <c r="C110">
        <v>125</v>
      </c>
      <c r="D110">
        <v>0</v>
      </c>
      <c r="F110" t="str">
        <f>VLOOKUP(C110,pgb_industrial_split_pow_ic!$D$2:$G$215,4,FALSE)</f>
        <v>CYM</v>
      </c>
      <c r="G110">
        <f>VLOOKUP(C110,pgb_industrial_split_pow_ic!$D$2:$F$215,3,FALSE)</f>
        <v>98.7</v>
      </c>
      <c r="H110" s="7">
        <f t="shared" si="4"/>
        <v>0</v>
      </c>
      <c r="I110" s="7">
        <f>VLOOKUP(F110,lohrmann_withdrawalm3py_capacmw!$A$2:$C$146,3,FALSE)</f>
        <v>8117165290</v>
      </c>
      <c r="L110" s="7">
        <f t="shared" si="5"/>
        <v>0</v>
      </c>
      <c r="M110" s="7">
        <f t="shared" si="6"/>
        <v>8117165290</v>
      </c>
      <c r="P110" s="5">
        <v>206334384000</v>
      </c>
      <c r="Q110" s="5">
        <v>174227000000</v>
      </c>
      <c r="R110" s="2">
        <f t="shared" si="7"/>
        <v>1.1842847779046877</v>
      </c>
    </row>
    <row r="111" spans="1:18" x14ac:dyDescent="0.25">
      <c r="A111">
        <v>52.041699999999999</v>
      </c>
      <c r="B111">
        <v>18.958300000000001</v>
      </c>
      <c r="C111">
        <v>171</v>
      </c>
      <c r="D111" s="5">
        <v>35640900</v>
      </c>
      <c r="F111" t="str">
        <f>VLOOKUP(C111,pgb_industrial_split_pow_ic!$D$2:$G$215,4,FALSE)</f>
        <v>OMN</v>
      </c>
      <c r="G111">
        <f>VLOOKUP(C111,pgb_industrial_split_pow_ic!$D$2:$F$215,3,FALSE)</f>
        <v>1.41</v>
      </c>
      <c r="H111" s="7">
        <f t="shared" si="4"/>
        <v>50253669</v>
      </c>
      <c r="I111" s="7">
        <f>VLOOKUP(F111,lohrmann_withdrawalm3py_capacmw!$A$2:$C$146,3,FALSE)</f>
        <v>1386022513</v>
      </c>
      <c r="L111" s="7">
        <f t="shared" si="5"/>
        <v>50253669</v>
      </c>
      <c r="M111" s="7">
        <f t="shared" si="6"/>
        <v>1386022513</v>
      </c>
      <c r="P111" s="5">
        <v>292487574800</v>
      </c>
      <c r="Q111" s="5">
        <v>306218000000</v>
      </c>
      <c r="R111" s="2">
        <f t="shared" si="7"/>
        <v>0.95516127334121448</v>
      </c>
    </row>
    <row r="112" spans="1:18" x14ac:dyDescent="0.25">
      <c r="A112">
        <v>-71.958299999999994</v>
      </c>
      <c r="B112">
        <v>18.625</v>
      </c>
      <c r="C112">
        <v>56</v>
      </c>
      <c r="D112" s="5">
        <v>194647000</v>
      </c>
      <c r="F112" t="str">
        <f>VLOOKUP(C112,pgb_industrial_split_pow_ic!$D$2:$G$215,4,FALSE)</f>
        <v>DOM</v>
      </c>
      <c r="G112">
        <f>VLOOKUP(C112,pgb_industrial_split_pow_ic!$D$2:$F$215,3,FALSE)</f>
        <v>96.2</v>
      </c>
      <c r="H112" s="7">
        <f t="shared" si="4"/>
        <v>18725041400</v>
      </c>
      <c r="I112" s="7">
        <f>VLOOKUP(F112,lohrmann_withdrawalm3py_capacmw!$A$2:$C$146,3,FALSE)</f>
        <v>190713000000</v>
      </c>
      <c r="L112" s="7">
        <f t="shared" si="5"/>
        <v>18725041400</v>
      </c>
      <c r="M112" s="7">
        <f t="shared" si="6"/>
        <v>190713000000</v>
      </c>
      <c r="P112" s="5">
        <v>299917548900</v>
      </c>
      <c r="Q112" s="5">
        <v>2312130000000</v>
      </c>
      <c r="R112" s="2">
        <f t="shared" si="7"/>
        <v>0.12971482957273164</v>
      </c>
    </row>
    <row r="113" spans="1:18" x14ac:dyDescent="0.25">
      <c r="A113">
        <v>97.375</v>
      </c>
      <c r="B113">
        <v>18.541699999999999</v>
      </c>
      <c r="C113">
        <v>215</v>
      </c>
      <c r="D113" s="5">
        <v>2828960000</v>
      </c>
      <c r="F113" t="str">
        <f>VLOOKUP(C113,pgb_industrial_split_pow_ic!$D$2:$G$215,4,FALSE)</f>
        <v>THA</v>
      </c>
      <c r="G113">
        <f>VLOOKUP(C113,pgb_industrial_split_pow_ic!$D$2:$F$215,3,FALSE)</f>
        <v>1.67</v>
      </c>
      <c r="H113" s="7">
        <f t="shared" si="4"/>
        <v>4724363200</v>
      </c>
      <c r="I113" s="7">
        <f>VLOOKUP(F113,lohrmann_withdrawalm3py_capacmw!$A$2:$C$146,3,FALSE)</f>
        <v>107817000000</v>
      </c>
      <c r="L113" s="7">
        <f t="shared" si="5"/>
        <v>4724363200</v>
      </c>
      <c r="M113" s="7">
        <f t="shared" si="6"/>
        <v>107817000000</v>
      </c>
      <c r="P113" s="5">
        <v>309847385200</v>
      </c>
      <c r="Q113" s="5">
        <v>953012000000</v>
      </c>
      <c r="R113" s="2">
        <f t="shared" si="7"/>
        <v>0.32512432708087619</v>
      </c>
    </row>
    <row r="114" spans="1:18" x14ac:dyDescent="0.25">
      <c r="A114">
        <v>-64.541700000000006</v>
      </c>
      <c r="B114">
        <v>18.458300000000001</v>
      </c>
      <c r="C114">
        <v>224</v>
      </c>
      <c r="D114">
        <v>455643</v>
      </c>
      <c r="F114" t="str">
        <f>VLOOKUP(C114,pgb_industrial_split_pow_ic!$D$2:$G$215,4,FALSE)</f>
        <v>VGB</v>
      </c>
      <c r="G114">
        <f>VLOOKUP(C114,pgb_industrial_split_pow_ic!$D$2:$F$215,3,FALSE)</f>
        <v>0</v>
      </c>
      <c r="H114" s="7">
        <f t="shared" si="4"/>
        <v>0</v>
      </c>
      <c r="I114" s="7" t="e">
        <f>VLOOKUP(F114,lohrmann_withdrawalm3py_capacmw!$A$2:$C$146,3,FALSE)</f>
        <v>#N/A</v>
      </c>
      <c r="L114" s="7" t="str">
        <f t="shared" si="5"/>
        <v/>
      </c>
      <c r="M114" s="7" t="str">
        <f t="shared" si="6"/>
        <v/>
      </c>
      <c r="P114" s="5">
        <v>314158781300</v>
      </c>
      <c r="Q114" s="5">
        <v>4746700000000</v>
      </c>
      <c r="R114" s="2">
        <f t="shared" si="7"/>
        <v>6.6184671729833361E-2</v>
      </c>
    </row>
    <row r="115" spans="1:18" x14ac:dyDescent="0.25">
      <c r="A115">
        <v>-74.458299999999994</v>
      </c>
      <c r="B115">
        <v>18.375</v>
      </c>
      <c r="C115">
        <v>95</v>
      </c>
      <c r="D115" s="5">
        <v>4021890</v>
      </c>
      <c r="F115" t="str">
        <f>VLOOKUP(C115,pgb_industrial_split_pow_ic!$D$2:$G$215,4,FALSE)</f>
        <v>HTI</v>
      </c>
      <c r="G115">
        <f>VLOOKUP(C115,pgb_industrial_split_pow_ic!$D$2:$F$215,3,FALSE)</f>
        <v>0</v>
      </c>
      <c r="H115" s="7">
        <f t="shared" si="4"/>
        <v>0</v>
      </c>
      <c r="I115" s="7">
        <f>VLOOKUP(F115,lohrmann_withdrawalm3py_capacmw!$A$2:$C$146,3,FALSE)</f>
        <v>439656.88770000002</v>
      </c>
      <c r="L115" s="7">
        <f t="shared" si="5"/>
        <v>0</v>
      </c>
      <c r="M115" s="7">
        <f t="shared" si="6"/>
        <v>439656.88770000002</v>
      </c>
      <c r="P115" s="5">
        <v>321072879600</v>
      </c>
      <c r="Q115" s="5">
        <v>1964680000000</v>
      </c>
      <c r="R115" s="2">
        <f t="shared" si="7"/>
        <v>0.16342248081112445</v>
      </c>
    </row>
    <row r="116" spans="1:18" x14ac:dyDescent="0.25">
      <c r="A116">
        <v>-67.291700000000006</v>
      </c>
      <c r="B116">
        <v>18.375</v>
      </c>
      <c r="C116">
        <v>178</v>
      </c>
      <c r="D116" s="5">
        <v>231068000</v>
      </c>
      <c r="F116" t="str">
        <f>VLOOKUP(C116,pgb_industrial_split_pow_ic!$D$2:$G$215,4,FALSE)</f>
        <v>PRI</v>
      </c>
      <c r="G116">
        <f>VLOOKUP(C116,pgb_industrial_split_pow_ic!$D$2:$F$215,3,FALSE)</f>
        <v>52.41</v>
      </c>
      <c r="H116" s="7">
        <f t="shared" si="4"/>
        <v>12110273880</v>
      </c>
      <c r="I116" s="7">
        <f>VLOOKUP(F116,lohrmann_withdrawalm3py_capacmw!$A$2:$C$146,3,FALSE)</f>
        <v>22820136497</v>
      </c>
      <c r="L116" s="7">
        <f t="shared" si="5"/>
        <v>12110273880</v>
      </c>
      <c r="M116" s="7">
        <f t="shared" si="6"/>
        <v>22820136497</v>
      </c>
      <c r="P116" s="5">
        <v>321459586200</v>
      </c>
      <c r="Q116" s="5">
        <v>107274000000</v>
      </c>
      <c r="R116" s="2">
        <f t="shared" si="7"/>
        <v>2.9966216063538229</v>
      </c>
    </row>
    <row r="117" spans="1:18" x14ac:dyDescent="0.25">
      <c r="A117">
        <v>-78.375</v>
      </c>
      <c r="B117">
        <v>18.208300000000001</v>
      </c>
      <c r="C117">
        <v>118</v>
      </c>
      <c r="D117" s="5">
        <v>15899500</v>
      </c>
      <c r="F117" t="str">
        <f>VLOOKUP(C117,pgb_industrial_split_pow_ic!$D$2:$G$215,4,FALSE)</f>
        <v>JAM</v>
      </c>
      <c r="G117">
        <f>VLOOKUP(C117,pgb_industrial_split_pow_ic!$D$2:$F$215,3,FALSE)</f>
        <v>96.45</v>
      </c>
      <c r="H117" s="7">
        <f t="shared" si="4"/>
        <v>1533506775</v>
      </c>
      <c r="I117" s="7">
        <f>VLOOKUP(F117,lohrmann_withdrawalm3py_capacmw!$A$2:$C$146,3,FALSE)</f>
        <v>50636346284</v>
      </c>
      <c r="L117" s="7">
        <f t="shared" si="5"/>
        <v>1533506775</v>
      </c>
      <c r="M117" s="7">
        <f t="shared" si="6"/>
        <v>50636346284</v>
      </c>
      <c r="P117" s="5">
        <v>346271621300</v>
      </c>
      <c r="Q117" s="5">
        <v>925635000000</v>
      </c>
      <c r="R117" s="2">
        <f t="shared" si="7"/>
        <v>0.37409089036175164</v>
      </c>
    </row>
    <row r="118" spans="1:18" x14ac:dyDescent="0.25">
      <c r="A118">
        <v>-63.041699999999999</v>
      </c>
      <c r="B118">
        <v>18.208300000000001</v>
      </c>
      <c r="C118">
        <v>10</v>
      </c>
      <c r="D118">
        <v>40683.599999999999</v>
      </c>
      <c r="F118" t="e">
        <f>VLOOKUP(C118,pgb_industrial_split_pow_ic!$D$2:$G$215,4,FALSE)</f>
        <v>#N/A</v>
      </c>
      <c r="G118" t="e">
        <f>VLOOKUP(C118,pgb_industrial_split_pow_ic!$D$2:$F$215,3,FALSE)</f>
        <v>#N/A</v>
      </c>
      <c r="H118" s="7" t="e">
        <f t="shared" si="4"/>
        <v>#N/A</v>
      </c>
      <c r="I118" s="7" t="e">
        <f>VLOOKUP(F118,lohrmann_withdrawalm3py_capacmw!$A$2:$C$146,3,FALSE)</f>
        <v>#N/A</v>
      </c>
      <c r="L118" s="7" t="str">
        <f t="shared" si="5"/>
        <v/>
      </c>
      <c r="M118" s="7" t="str">
        <f t="shared" si="6"/>
        <v/>
      </c>
      <c r="P118" s="5">
        <v>350092393200</v>
      </c>
      <c r="Q118" s="5">
        <v>486096000000</v>
      </c>
      <c r="R118" s="2">
        <f t="shared" si="7"/>
        <v>0.72021245433000891</v>
      </c>
    </row>
    <row r="119" spans="1:18" x14ac:dyDescent="0.25">
      <c r="A119">
        <v>-63.125</v>
      </c>
      <c r="B119">
        <v>18.041699999999999</v>
      </c>
      <c r="C119">
        <v>234</v>
      </c>
      <c r="D119">
        <v>200777</v>
      </c>
      <c r="F119" t="str">
        <f>VLOOKUP(C119,pgb_industrial_split_pow_ic!$D$2:$G$215,4,FALSE)</f>
        <v>SXM</v>
      </c>
      <c r="G119">
        <f>VLOOKUP(C119,pgb_industrial_split_pow_ic!$D$2:$F$215,3,FALSE)</f>
        <v>99.37</v>
      </c>
      <c r="H119" s="7">
        <f t="shared" si="4"/>
        <v>19951210.490000002</v>
      </c>
      <c r="I119" s="7">
        <f>VLOOKUP(F119,lohrmann_withdrawalm3py_capacmw!$A$2:$C$146,3,FALSE)</f>
        <v>9232794642</v>
      </c>
      <c r="L119" s="7">
        <f t="shared" si="5"/>
        <v>19951210.490000002</v>
      </c>
      <c r="M119" s="7">
        <f t="shared" si="6"/>
        <v>9232794642</v>
      </c>
      <c r="P119" s="5">
        <v>402056231700</v>
      </c>
      <c r="Q119" s="5">
        <v>4142310000000</v>
      </c>
      <c r="R119" s="2">
        <f t="shared" si="7"/>
        <v>9.7060874656894336E-2</v>
      </c>
    </row>
    <row r="120" spans="1:18" x14ac:dyDescent="0.25">
      <c r="A120">
        <v>-64.875</v>
      </c>
      <c r="B120">
        <v>17.708300000000001</v>
      </c>
      <c r="C120">
        <v>225</v>
      </c>
      <c r="D120" s="5">
        <v>6477460</v>
      </c>
      <c r="F120" t="str">
        <f>VLOOKUP(C120,pgb_industrial_split_pow_ic!$D$2:$G$215,4,FALSE)</f>
        <v>VIR</v>
      </c>
      <c r="G120">
        <f>VLOOKUP(C120,pgb_industrial_split_pow_ic!$D$2:$F$215,3,FALSE)</f>
        <v>12.25</v>
      </c>
      <c r="H120" s="7">
        <f t="shared" si="4"/>
        <v>79348885</v>
      </c>
      <c r="I120" s="7" t="e">
        <f>VLOOKUP(F120,lohrmann_withdrawalm3py_capacmw!$A$2:$C$146,3,FALSE)</f>
        <v>#N/A</v>
      </c>
      <c r="L120" s="7" t="str">
        <f t="shared" si="5"/>
        <v/>
      </c>
      <c r="M120" s="7" t="str">
        <f t="shared" si="6"/>
        <v/>
      </c>
      <c r="P120" s="5">
        <v>434504308200</v>
      </c>
      <c r="Q120" s="5">
        <v>228264000000</v>
      </c>
      <c r="R120" s="2">
        <f t="shared" si="7"/>
        <v>1.9035165781726422</v>
      </c>
    </row>
    <row r="121" spans="1:18" x14ac:dyDescent="0.25">
      <c r="A121">
        <v>-62.791699999999999</v>
      </c>
      <c r="B121">
        <v>17.208300000000001</v>
      </c>
      <c r="C121">
        <v>129</v>
      </c>
      <c r="D121">
        <v>103575</v>
      </c>
      <c r="F121" t="str">
        <f>VLOOKUP(C121,pgb_industrial_split_pow_ic!$D$2:$G$215,4,FALSE)</f>
        <v>KNA</v>
      </c>
      <c r="G121">
        <f>VLOOKUP(C121,pgb_industrial_split_pow_ic!$D$2:$F$215,3,FALSE)</f>
        <v>0</v>
      </c>
      <c r="H121" s="7">
        <f t="shared" si="4"/>
        <v>0</v>
      </c>
      <c r="I121" s="7" t="e">
        <f>VLOOKUP(F121,lohrmann_withdrawalm3py_capacmw!$A$2:$C$146,3,FALSE)</f>
        <v>#N/A</v>
      </c>
      <c r="L121" s="7" t="str">
        <f t="shared" si="5"/>
        <v/>
      </c>
      <c r="M121" s="7" t="str">
        <f t="shared" si="6"/>
        <v/>
      </c>
      <c r="P121" s="5">
        <v>467418749999.99994</v>
      </c>
      <c r="Q121" s="5">
        <v>1354570000000</v>
      </c>
      <c r="R121" s="2">
        <f t="shared" si="7"/>
        <v>0.34506799205651972</v>
      </c>
    </row>
    <row r="122" spans="1:18" x14ac:dyDescent="0.25">
      <c r="A122">
        <v>-61.875</v>
      </c>
      <c r="B122">
        <v>17.041699999999999</v>
      </c>
      <c r="C122">
        <v>9</v>
      </c>
      <c r="D122">
        <v>238474</v>
      </c>
      <c r="F122" t="str">
        <f>VLOOKUP(C122,pgb_industrial_split_pow_ic!$D$2:$G$215,4,FALSE)</f>
        <v>ATG</v>
      </c>
      <c r="G122">
        <f>VLOOKUP(C122,pgb_industrial_split_pow_ic!$D$2:$F$215,3,FALSE)</f>
        <v>0</v>
      </c>
      <c r="H122" s="7">
        <f t="shared" si="4"/>
        <v>0</v>
      </c>
      <c r="I122" s="7" t="e">
        <f>VLOOKUP(F122,lohrmann_withdrawalm3py_capacmw!$A$2:$C$146,3,FALSE)</f>
        <v>#N/A</v>
      </c>
      <c r="L122" s="7" t="str">
        <f t="shared" si="5"/>
        <v/>
      </c>
      <c r="M122" s="7" t="str">
        <f t="shared" si="6"/>
        <v/>
      </c>
      <c r="P122" s="5">
        <v>517764224100</v>
      </c>
      <c r="Q122" s="5">
        <v>291621000000</v>
      </c>
      <c r="R122" s="2">
        <f t="shared" si="7"/>
        <v>1.7754696132994539</v>
      </c>
    </row>
    <row r="123" spans="1:18" x14ac:dyDescent="0.25">
      <c r="A123">
        <v>-25.375</v>
      </c>
      <c r="B123">
        <v>16.958300000000001</v>
      </c>
      <c r="C123">
        <v>64</v>
      </c>
      <c r="D123">
        <v>0</v>
      </c>
      <c r="F123" t="str">
        <f>VLOOKUP(C123,pgb_industrial_split_pow_ic!$D$2:$G$215,4,FALSE)</f>
        <v>CPV</v>
      </c>
      <c r="G123">
        <f>VLOOKUP(C123,pgb_industrial_split_pow_ic!$D$2:$F$215,3,FALSE)</f>
        <v>0</v>
      </c>
      <c r="H123" s="7">
        <f t="shared" si="4"/>
        <v>0</v>
      </c>
      <c r="I123" s="7" t="e">
        <f>VLOOKUP(F123,lohrmann_withdrawalm3py_capacmw!$A$2:$C$146,3,FALSE)</f>
        <v>#N/A</v>
      </c>
      <c r="L123" s="7" t="str">
        <f t="shared" si="5"/>
        <v/>
      </c>
      <c r="M123" s="7" t="str">
        <f t="shared" si="6"/>
        <v/>
      </c>
      <c r="P123" s="5">
        <v>535790409000</v>
      </c>
      <c r="Q123" s="5">
        <v>842246000000</v>
      </c>
      <c r="R123" s="2">
        <f t="shared" si="7"/>
        <v>0.63614479498863752</v>
      </c>
    </row>
    <row r="124" spans="1:18" x14ac:dyDescent="0.25">
      <c r="A124">
        <v>-62.208300000000001</v>
      </c>
      <c r="B124">
        <v>16.708300000000001</v>
      </c>
      <c r="C124">
        <v>144</v>
      </c>
      <c r="D124">
        <v>16741.599999999999</v>
      </c>
      <c r="F124" t="e">
        <f>VLOOKUP(C124,pgb_industrial_split_pow_ic!$D$2:$G$215,4,FALSE)</f>
        <v>#N/A</v>
      </c>
      <c r="G124" t="e">
        <f>VLOOKUP(C124,pgb_industrial_split_pow_ic!$D$2:$F$215,3,FALSE)</f>
        <v>#N/A</v>
      </c>
      <c r="H124" s="7" t="e">
        <f t="shared" si="4"/>
        <v>#N/A</v>
      </c>
      <c r="I124" s="7" t="e">
        <f>VLOOKUP(F124,lohrmann_withdrawalm3py_capacmw!$A$2:$C$146,3,FALSE)</f>
        <v>#N/A</v>
      </c>
      <c r="L124" s="7" t="str">
        <f t="shared" si="5"/>
        <v/>
      </c>
      <c r="M124" s="7" t="str">
        <f t="shared" si="6"/>
        <v/>
      </c>
      <c r="P124" s="5">
        <v>579932871900</v>
      </c>
      <c r="Q124" s="5">
        <v>1319810000000</v>
      </c>
      <c r="R124" s="2">
        <f t="shared" si="7"/>
        <v>0.43940633265394263</v>
      </c>
    </row>
    <row r="125" spans="1:18" x14ac:dyDescent="0.25">
      <c r="A125">
        <v>-61.791699999999999</v>
      </c>
      <c r="B125">
        <v>16.041699999999999</v>
      </c>
      <c r="C125">
        <v>77</v>
      </c>
      <c r="D125" s="5">
        <v>36052500000</v>
      </c>
      <c r="F125" t="str">
        <f>VLOOKUP(C125,pgb_industrial_split_pow_ic!$D$2:$G$215,4,FALSE)</f>
        <v>FRA</v>
      </c>
      <c r="G125">
        <f>VLOOKUP(C125,pgb_industrial_split_pow_ic!$D$2:$F$215,3,FALSE)</f>
        <v>81.06</v>
      </c>
      <c r="H125" s="7">
        <f t="shared" si="4"/>
        <v>2922415650000</v>
      </c>
      <c r="I125" s="7">
        <f>VLOOKUP(F125,lohrmann_withdrawalm3py_capacmw!$A$2:$C$146,3,FALSE)</f>
        <v>4334600000000</v>
      </c>
      <c r="L125" s="7">
        <f t="shared" si="5"/>
        <v>2922415650000</v>
      </c>
      <c r="M125" s="7">
        <f t="shared" si="6"/>
        <v>4334600000000</v>
      </c>
      <c r="P125" s="5">
        <v>595385094000</v>
      </c>
      <c r="Q125" s="5">
        <v>2224800000000</v>
      </c>
      <c r="R125" s="2">
        <f t="shared" si="7"/>
        <v>0.26761286138079826</v>
      </c>
    </row>
    <row r="126" spans="1:18" x14ac:dyDescent="0.25">
      <c r="A126">
        <v>-89.208299999999994</v>
      </c>
      <c r="B126">
        <v>15.958299999999999</v>
      </c>
      <c r="C126">
        <v>35</v>
      </c>
      <c r="D126" s="5">
        <v>13314300</v>
      </c>
      <c r="F126" t="str">
        <f>VLOOKUP(C126,pgb_industrial_split_pow_ic!$D$2:$G$215,4,FALSE)</f>
        <v>BLZ</v>
      </c>
      <c r="G126">
        <f>VLOOKUP(C126,pgb_industrial_split_pow_ic!$D$2:$F$215,3,FALSE)</f>
        <v>0</v>
      </c>
      <c r="H126" s="7">
        <f t="shared" si="4"/>
        <v>0</v>
      </c>
      <c r="I126" s="7" t="e">
        <f>VLOOKUP(F126,lohrmann_withdrawalm3py_capacmw!$A$2:$C$146,3,FALSE)</f>
        <v>#N/A</v>
      </c>
      <c r="L126" s="7" t="str">
        <f t="shared" si="5"/>
        <v/>
      </c>
      <c r="M126" s="7" t="str">
        <f t="shared" si="6"/>
        <v/>
      </c>
      <c r="P126" s="5">
        <v>638028892000</v>
      </c>
      <c r="Q126" s="5">
        <v>1046790000000</v>
      </c>
      <c r="R126" s="2">
        <f t="shared" si="7"/>
        <v>0.60950992271611304</v>
      </c>
    </row>
    <row r="127" spans="1:18" x14ac:dyDescent="0.25">
      <c r="A127">
        <v>-61.458300000000001</v>
      </c>
      <c r="B127">
        <v>15.458299999999999</v>
      </c>
      <c r="C127">
        <v>53</v>
      </c>
      <c r="D127">
        <v>93913.5</v>
      </c>
      <c r="F127" t="str">
        <f>VLOOKUP(C127,pgb_industrial_split_pow_ic!$D$2:$G$215,4,FALSE)</f>
        <v>DMA</v>
      </c>
      <c r="G127">
        <f>VLOOKUP(C127,pgb_industrial_split_pow_ic!$D$2:$F$215,3,FALSE)</f>
        <v>0</v>
      </c>
      <c r="H127" s="7">
        <f t="shared" si="4"/>
        <v>0</v>
      </c>
      <c r="I127" s="7" t="e">
        <f>VLOOKUP(F127,lohrmann_withdrawalm3py_capacmw!$A$2:$C$146,3,FALSE)</f>
        <v>#N/A</v>
      </c>
      <c r="L127" s="7" t="str">
        <f t="shared" si="5"/>
        <v/>
      </c>
      <c r="M127" s="7" t="str">
        <f t="shared" si="6"/>
        <v/>
      </c>
      <c r="P127" s="5">
        <v>685558494000</v>
      </c>
      <c r="Q127" s="5">
        <v>1475960000000</v>
      </c>
      <c r="R127" s="2">
        <f t="shared" si="7"/>
        <v>0.46448311200845549</v>
      </c>
    </row>
    <row r="128" spans="1:18" x14ac:dyDescent="0.25">
      <c r="A128">
        <v>42.041699999999999</v>
      </c>
      <c r="B128">
        <v>15.208299999999999</v>
      </c>
      <c r="C128">
        <v>226</v>
      </c>
      <c r="D128" s="5">
        <v>48451700</v>
      </c>
      <c r="F128" t="str">
        <f>VLOOKUP(C128,pgb_industrial_split_pow_ic!$D$2:$G$215,4,FALSE)</f>
        <v>YEM</v>
      </c>
      <c r="G128">
        <f>VLOOKUP(C128,pgb_industrial_split_pow_ic!$D$2:$F$215,3,FALSE)</f>
        <v>0</v>
      </c>
      <c r="H128" s="7">
        <f t="shared" si="4"/>
        <v>0</v>
      </c>
      <c r="I128" s="7">
        <f>VLOOKUP(F128,lohrmann_withdrawalm3py_capacmw!$A$2:$C$146,3,FALSE)</f>
        <v>10030935.390000001</v>
      </c>
      <c r="L128" s="7">
        <f t="shared" si="5"/>
        <v>0</v>
      </c>
      <c r="M128" s="7">
        <f t="shared" si="6"/>
        <v>10030935.390000001</v>
      </c>
      <c r="P128" s="5">
        <v>700164598000</v>
      </c>
      <c r="Q128" s="5">
        <v>439770000000</v>
      </c>
      <c r="R128" s="2">
        <f t="shared" si="7"/>
        <v>1.5921154194237896</v>
      </c>
    </row>
    <row r="129" spans="1:18" x14ac:dyDescent="0.25">
      <c r="A129">
        <v>36.458300000000001</v>
      </c>
      <c r="B129">
        <v>15.041700000000001</v>
      </c>
      <c r="C129">
        <v>54</v>
      </c>
      <c r="D129" s="5">
        <v>7888910</v>
      </c>
      <c r="F129" t="str">
        <f>VLOOKUP(C129,pgb_industrial_split_pow_ic!$D$2:$G$215,4,FALSE)</f>
        <v>ERI</v>
      </c>
      <c r="G129">
        <f>VLOOKUP(C129,pgb_industrial_split_pow_ic!$D$2:$F$215,3,FALSE)</f>
        <v>45.56</v>
      </c>
      <c r="H129" s="7">
        <f t="shared" si="4"/>
        <v>359418739.60000002</v>
      </c>
      <c r="I129" s="7">
        <f>VLOOKUP(F129,lohrmann_withdrawalm3py_capacmw!$A$2:$C$146,3,FALSE)</f>
        <v>6379024949</v>
      </c>
      <c r="L129" s="7">
        <f t="shared" si="5"/>
        <v>359418739.60000002</v>
      </c>
      <c r="M129" s="7">
        <f t="shared" si="6"/>
        <v>6379024949</v>
      </c>
      <c r="P129" s="5">
        <v>729485928600</v>
      </c>
      <c r="Q129" s="5">
        <v>924623000000</v>
      </c>
      <c r="R129" s="2">
        <f t="shared" si="7"/>
        <v>0.78895498879002579</v>
      </c>
    </row>
    <row r="130" spans="1:18" x14ac:dyDescent="0.25">
      <c r="A130">
        <v>-17.458300000000001</v>
      </c>
      <c r="B130">
        <v>14.708299999999999</v>
      </c>
      <c r="C130">
        <v>218</v>
      </c>
      <c r="D130" s="5">
        <v>63823000</v>
      </c>
      <c r="F130" t="str">
        <f>VLOOKUP(C130,pgb_industrial_split_pow_ic!$D$2:$G$215,4,FALSE)</f>
        <v>SEN</v>
      </c>
      <c r="G130">
        <f>VLOOKUP(C130,pgb_industrial_split_pow_ic!$D$2:$F$215,3,FALSE)</f>
        <v>8.75</v>
      </c>
      <c r="H130" s="7">
        <f t="shared" si="4"/>
        <v>558451250</v>
      </c>
      <c r="I130" s="7">
        <f>VLOOKUP(F130,lohrmann_withdrawalm3py_capacmw!$A$2:$C$146,3,FALSE)</f>
        <v>4444434029</v>
      </c>
      <c r="L130" s="7">
        <f t="shared" si="5"/>
        <v>558451250</v>
      </c>
      <c r="M130" s="7">
        <f t="shared" si="6"/>
        <v>4444434029</v>
      </c>
      <c r="P130" s="5">
        <v>757939815600</v>
      </c>
      <c r="Q130" s="5">
        <v>1976880000000</v>
      </c>
      <c r="R130" s="2">
        <f t="shared" si="7"/>
        <v>0.38340203532839628</v>
      </c>
    </row>
    <row r="131" spans="1:18" x14ac:dyDescent="0.25">
      <c r="A131">
        <v>-92.291700000000006</v>
      </c>
      <c r="B131">
        <v>14.541700000000001</v>
      </c>
      <c r="C131">
        <v>93</v>
      </c>
      <c r="D131" s="5">
        <v>295022000</v>
      </c>
      <c r="F131" t="str">
        <f>VLOOKUP(C131,pgb_industrial_split_pow_ic!$D$2:$G$215,4,FALSE)</f>
        <v>GTM</v>
      </c>
      <c r="G131">
        <f>VLOOKUP(C131,pgb_industrial_split_pow_ic!$D$2:$F$215,3,FALSE)</f>
        <v>0.25</v>
      </c>
      <c r="H131" s="7">
        <f t="shared" ref="H131:H194" si="8">IF(D131&gt;0,D131*G131,0)</f>
        <v>73755500</v>
      </c>
      <c r="I131" s="7">
        <f>VLOOKUP(F131,lohrmann_withdrawalm3py_capacmw!$A$2:$C$146,3,FALSE)</f>
        <v>3881037359</v>
      </c>
      <c r="L131" s="7">
        <f t="shared" ref="L131:L194" si="9">IF(OR(ISNA(H131),ISNA(I131)),"",H131)</f>
        <v>73755500</v>
      </c>
      <c r="M131" s="7">
        <f t="shared" ref="M131:M194" si="10">IF(OR(ISNA(H131),ISNA(I131)),"",I131)</f>
        <v>3881037359</v>
      </c>
      <c r="P131" s="5">
        <v>889663865000</v>
      </c>
      <c r="Q131" s="5">
        <v>4037530000000</v>
      </c>
      <c r="R131" s="2">
        <f t="shared" ref="R131:R194" si="11">P131/Q131</f>
        <v>0.22034854601699555</v>
      </c>
    </row>
    <row r="132" spans="1:18" x14ac:dyDescent="0.25">
      <c r="A132">
        <v>-12.208299999999999</v>
      </c>
      <c r="B132">
        <v>14.541700000000001</v>
      </c>
      <c r="C132">
        <v>145</v>
      </c>
      <c r="D132" s="5">
        <v>24804500</v>
      </c>
      <c r="F132" t="str">
        <f>VLOOKUP(C132,pgb_industrial_split_pow_ic!$D$2:$G$215,4,FALSE)</f>
        <v>MLI</v>
      </c>
      <c r="G132">
        <f>VLOOKUP(C132,pgb_industrial_split_pow_ic!$D$2:$F$215,3,FALSE)</f>
        <v>0</v>
      </c>
      <c r="H132" s="7">
        <f t="shared" si="8"/>
        <v>0</v>
      </c>
      <c r="I132" s="7" t="e">
        <f>VLOOKUP(F132,lohrmann_withdrawalm3py_capacmw!$A$2:$C$146,3,FALSE)</f>
        <v>#N/A</v>
      </c>
      <c r="L132" s="7" t="str">
        <f t="shared" si="9"/>
        <v/>
      </c>
      <c r="M132" s="7" t="str">
        <f t="shared" si="10"/>
        <v/>
      </c>
      <c r="P132" s="5">
        <v>987889524000</v>
      </c>
      <c r="Q132" s="5">
        <v>1285830000000</v>
      </c>
      <c r="R132" s="2">
        <f t="shared" si="11"/>
        <v>0.76828937262313057</v>
      </c>
    </row>
    <row r="133" spans="1:18" x14ac:dyDescent="0.25">
      <c r="A133">
        <v>-89.291700000000006</v>
      </c>
      <c r="B133">
        <v>14.458299999999999</v>
      </c>
      <c r="C133">
        <v>86</v>
      </c>
      <c r="D133" s="5">
        <v>118932000</v>
      </c>
      <c r="F133" t="str">
        <f>VLOOKUP(C133,pgb_industrial_split_pow_ic!$D$2:$G$215,4,FALSE)</f>
        <v>HND</v>
      </c>
      <c r="G133">
        <f>VLOOKUP(C133,pgb_industrial_split_pow_ic!$D$2:$F$215,3,FALSE)</f>
        <v>1.27</v>
      </c>
      <c r="H133" s="7">
        <f t="shared" si="8"/>
        <v>151043640</v>
      </c>
      <c r="I133" s="7">
        <f>VLOOKUP(F133,lohrmann_withdrawalm3py_capacmw!$A$2:$C$146,3,FALSE)</f>
        <v>3888525999</v>
      </c>
      <c r="L133" s="7">
        <f t="shared" si="9"/>
        <v>151043640</v>
      </c>
      <c r="M133" s="7">
        <f t="shared" si="10"/>
        <v>3888525999</v>
      </c>
      <c r="P133" s="5">
        <v>994022869000</v>
      </c>
      <c r="Q133" s="5">
        <v>741641000000</v>
      </c>
      <c r="R133" s="2">
        <f t="shared" si="11"/>
        <v>1.3403019371906353</v>
      </c>
    </row>
    <row r="134" spans="1:18" x14ac:dyDescent="0.25">
      <c r="A134">
        <v>0.20833299999999999</v>
      </c>
      <c r="B134">
        <v>14.458299999999999</v>
      </c>
      <c r="C134">
        <v>153</v>
      </c>
      <c r="D134" s="5">
        <v>22086200</v>
      </c>
      <c r="F134" t="str">
        <f>VLOOKUP(C134,pgb_industrial_split_pow_ic!$D$2:$G$215,4,FALSE)</f>
        <v>NER</v>
      </c>
      <c r="G134">
        <f>VLOOKUP(C134,pgb_industrial_split_pow_ic!$D$2:$F$215,3,FALSE)</f>
        <v>0</v>
      </c>
      <c r="H134" s="7">
        <f t="shared" si="8"/>
        <v>0</v>
      </c>
      <c r="I134" s="7" t="e">
        <f>VLOOKUP(F134,lohrmann_withdrawalm3py_capacmw!$A$2:$C$146,3,FALSE)</f>
        <v>#N/A</v>
      </c>
      <c r="L134" s="7" t="str">
        <f t="shared" si="9"/>
        <v/>
      </c>
      <c r="M134" s="7" t="str">
        <f t="shared" si="10"/>
        <v/>
      </c>
      <c r="P134" s="5">
        <v>1023512616000</v>
      </c>
      <c r="Q134" s="5">
        <v>1294910000000</v>
      </c>
      <c r="R134" s="2">
        <f t="shared" si="11"/>
        <v>0.7904121645519766</v>
      </c>
    </row>
    <row r="135" spans="1:18" x14ac:dyDescent="0.25">
      <c r="A135">
        <v>13.541700000000001</v>
      </c>
      <c r="B135">
        <v>14.125</v>
      </c>
      <c r="C135">
        <v>207</v>
      </c>
      <c r="D135" s="5">
        <v>8938090</v>
      </c>
      <c r="F135" t="str">
        <f>VLOOKUP(C135,pgb_industrial_split_pow_ic!$D$2:$G$215,4,FALSE)</f>
        <v>TCD</v>
      </c>
      <c r="G135">
        <f>VLOOKUP(C135,pgb_industrial_split_pow_ic!$D$2:$F$215,3,FALSE)</f>
        <v>0</v>
      </c>
      <c r="H135" s="7">
        <f t="shared" si="8"/>
        <v>0</v>
      </c>
      <c r="I135" s="7" t="e">
        <f>VLOOKUP(F135,lohrmann_withdrawalm3py_capacmw!$A$2:$C$146,3,FALSE)</f>
        <v>#N/A</v>
      </c>
      <c r="L135" s="7" t="str">
        <f t="shared" si="9"/>
        <v/>
      </c>
      <c r="M135" s="7" t="str">
        <f t="shared" si="10"/>
        <v/>
      </c>
      <c r="P135" s="5">
        <v>1149887178000</v>
      </c>
      <c r="Q135" s="5">
        <v>1110270000000</v>
      </c>
      <c r="R135" s="2">
        <f t="shared" si="11"/>
        <v>1.0356824718311761</v>
      </c>
    </row>
    <row r="136" spans="1:18" x14ac:dyDescent="0.25">
      <c r="A136">
        <v>145.125</v>
      </c>
      <c r="B136">
        <v>14.125</v>
      </c>
      <c r="C136">
        <v>142</v>
      </c>
      <c r="D136">
        <v>0</v>
      </c>
      <c r="F136" t="str">
        <f>VLOOKUP(C136,pgb_industrial_split_pow_ic!$D$2:$G$215,4,FALSE)</f>
        <v>MNP</v>
      </c>
      <c r="G136">
        <f>VLOOKUP(C136,pgb_industrial_split_pow_ic!$D$2:$F$215,3,FALSE)</f>
        <v>0</v>
      </c>
      <c r="H136" s="7">
        <f t="shared" si="8"/>
        <v>0</v>
      </c>
      <c r="I136" s="7" t="e">
        <f>VLOOKUP(F136,lohrmann_withdrawalm3py_capacmw!$A$2:$C$146,3,FALSE)</f>
        <v>#N/A</v>
      </c>
      <c r="L136" s="7" t="str">
        <f t="shared" si="9"/>
        <v/>
      </c>
      <c r="M136" s="7" t="str">
        <f t="shared" si="10"/>
        <v/>
      </c>
      <c r="P136" s="5">
        <v>1285437164000</v>
      </c>
      <c r="Q136" s="5">
        <v>3030700000000</v>
      </c>
      <c r="R136" s="2">
        <f t="shared" si="11"/>
        <v>0.42413870195004455</v>
      </c>
    </row>
    <row r="137" spans="1:18" x14ac:dyDescent="0.25">
      <c r="A137">
        <v>-61.041699999999999</v>
      </c>
      <c r="B137">
        <v>13.791700000000001</v>
      </c>
      <c r="C137">
        <v>110</v>
      </c>
      <c r="D137">
        <v>230777</v>
      </c>
      <c r="F137" t="str">
        <f>VLOOKUP(C137,pgb_industrial_split_pow_ic!$D$2:$G$215,4,FALSE)</f>
        <v>LCA</v>
      </c>
      <c r="G137">
        <f>VLOOKUP(C137,pgb_industrial_split_pow_ic!$D$2:$F$215,3,FALSE)</f>
        <v>47.23</v>
      </c>
      <c r="H137" s="7">
        <f t="shared" si="8"/>
        <v>10899597.709999999</v>
      </c>
      <c r="I137" s="7">
        <f>VLOOKUP(F137,lohrmann_withdrawalm3py_capacmw!$A$2:$C$146,3,FALSE)</f>
        <v>408316386.19999999</v>
      </c>
      <c r="L137" s="7">
        <f t="shared" si="9"/>
        <v>10899597.709999999</v>
      </c>
      <c r="M137" s="7">
        <f t="shared" si="10"/>
        <v>408316386.19999999</v>
      </c>
      <c r="P137" s="5">
        <v>1413696018000</v>
      </c>
      <c r="Q137" s="5">
        <v>10463700000000</v>
      </c>
      <c r="R137" s="2">
        <f t="shared" si="11"/>
        <v>0.13510479256859428</v>
      </c>
    </row>
    <row r="138" spans="1:18" x14ac:dyDescent="0.25">
      <c r="A138">
        <v>-90.125</v>
      </c>
      <c r="B138">
        <v>13.708299999999999</v>
      </c>
      <c r="C138">
        <v>199</v>
      </c>
      <c r="D138" s="5">
        <v>57603600</v>
      </c>
      <c r="F138" t="str">
        <f>VLOOKUP(C138,pgb_industrial_split_pow_ic!$D$2:$G$215,4,FALSE)</f>
        <v>SLV</v>
      </c>
      <c r="G138">
        <f>VLOOKUP(C138,pgb_industrial_split_pow_ic!$D$2:$F$215,3,FALSE)</f>
        <v>0</v>
      </c>
      <c r="H138" s="7">
        <f t="shared" si="8"/>
        <v>0</v>
      </c>
      <c r="I138" s="7">
        <f>VLOOKUP(F138,lohrmann_withdrawalm3py_capacmw!$A$2:$C$146,3,FALSE)</f>
        <v>6455042.426</v>
      </c>
      <c r="L138" s="7">
        <f t="shared" si="9"/>
        <v>0</v>
      </c>
      <c r="M138" s="7">
        <f t="shared" si="10"/>
        <v>6455042.426</v>
      </c>
      <c r="P138" s="5">
        <v>1581795720000</v>
      </c>
      <c r="Q138" s="5">
        <v>1035090000000</v>
      </c>
      <c r="R138" s="2">
        <f t="shared" si="11"/>
        <v>1.5281721589427006</v>
      </c>
    </row>
    <row r="139" spans="1:18" x14ac:dyDescent="0.25">
      <c r="A139">
        <v>102.375</v>
      </c>
      <c r="B139">
        <v>13.291700000000001</v>
      </c>
      <c r="C139">
        <v>126</v>
      </c>
      <c r="D139" s="5">
        <v>17470300</v>
      </c>
      <c r="F139" t="str">
        <f>VLOOKUP(C139,pgb_industrial_split_pow_ic!$D$2:$G$215,4,FALSE)</f>
        <v>KHM</v>
      </c>
      <c r="G139">
        <f>VLOOKUP(C139,pgb_industrial_split_pow_ic!$D$2:$F$215,3,FALSE)</f>
        <v>65.3</v>
      </c>
      <c r="H139" s="7">
        <f t="shared" si="8"/>
        <v>1140810590</v>
      </c>
      <c r="I139" s="7">
        <f>VLOOKUP(F139,lohrmann_withdrawalm3py_capacmw!$A$2:$C$146,3,FALSE)</f>
        <v>31167918671</v>
      </c>
      <c r="L139" s="7">
        <f t="shared" si="9"/>
        <v>1140810590</v>
      </c>
      <c r="M139" s="7">
        <f t="shared" si="10"/>
        <v>31167918671</v>
      </c>
      <c r="P139" s="5">
        <v>2730928792000</v>
      </c>
      <c r="Q139" s="5">
        <v>11741900000000</v>
      </c>
      <c r="R139" s="2">
        <f t="shared" si="11"/>
        <v>0.23257980326863625</v>
      </c>
    </row>
    <row r="140" spans="1:18" x14ac:dyDescent="0.25">
      <c r="A140">
        <v>-16.791699999999999</v>
      </c>
      <c r="B140">
        <v>13.208299999999999</v>
      </c>
      <c r="C140">
        <v>89</v>
      </c>
      <c r="D140">
        <v>702624</v>
      </c>
      <c r="F140" t="str">
        <f>VLOOKUP(C140,pgb_industrial_split_pow_ic!$D$2:$G$215,4,FALSE)</f>
        <v>GMB</v>
      </c>
      <c r="G140">
        <f>VLOOKUP(C140,pgb_industrial_split_pow_ic!$D$2:$F$215,3,FALSE)</f>
        <v>0</v>
      </c>
      <c r="H140" s="7">
        <f t="shared" si="8"/>
        <v>0</v>
      </c>
      <c r="I140" s="7" t="e">
        <f>VLOOKUP(F140,lohrmann_withdrawalm3py_capacmw!$A$2:$C$146,3,FALSE)</f>
        <v>#N/A</v>
      </c>
      <c r="L140" s="7" t="str">
        <f t="shared" si="9"/>
        <v/>
      </c>
      <c r="M140" s="7" t="str">
        <f t="shared" si="10"/>
        <v/>
      </c>
      <c r="P140" s="5">
        <v>2878314968000</v>
      </c>
      <c r="Q140" s="5">
        <v>3481990000000</v>
      </c>
      <c r="R140" s="2">
        <f t="shared" si="11"/>
        <v>0.82662930335813711</v>
      </c>
    </row>
    <row r="141" spans="1:18" x14ac:dyDescent="0.25">
      <c r="A141">
        <v>144.708</v>
      </c>
      <c r="B141">
        <v>13.208299999999999</v>
      </c>
      <c r="C141">
        <v>94</v>
      </c>
      <c r="D141">
        <v>0</v>
      </c>
      <c r="F141" t="str">
        <f>VLOOKUP(C141,pgb_industrial_split_pow_ic!$D$2:$G$215,4,FALSE)</f>
        <v>GUM</v>
      </c>
      <c r="G141">
        <f>VLOOKUP(C141,pgb_industrial_split_pow_ic!$D$2:$F$215,3,FALSE)</f>
        <v>99.75</v>
      </c>
      <c r="H141" s="7">
        <f t="shared" si="8"/>
        <v>0</v>
      </c>
      <c r="I141" s="7">
        <f>VLOOKUP(F141,lohrmann_withdrawalm3py_capacmw!$A$2:$C$146,3,FALSE)</f>
        <v>96011738141</v>
      </c>
      <c r="L141" s="7">
        <f t="shared" si="9"/>
        <v>0</v>
      </c>
      <c r="M141" s="7">
        <f t="shared" si="10"/>
        <v>96011738141</v>
      </c>
      <c r="P141" s="5">
        <v>2922415650000</v>
      </c>
      <c r="Q141" s="5">
        <v>4334600000000</v>
      </c>
      <c r="R141" s="2">
        <f t="shared" si="11"/>
        <v>0.67420653578184842</v>
      </c>
    </row>
    <row r="142" spans="1:18" x14ac:dyDescent="0.25">
      <c r="A142">
        <v>-59.625</v>
      </c>
      <c r="B142">
        <v>13.125</v>
      </c>
      <c r="C142">
        <v>20</v>
      </c>
      <c r="D142">
        <v>436724</v>
      </c>
      <c r="F142" t="str">
        <f>VLOOKUP(C142,pgb_industrial_split_pow_ic!$D$2:$G$215,4,FALSE)</f>
        <v>BRB</v>
      </c>
      <c r="G142">
        <f>VLOOKUP(C142,pgb_industrial_split_pow_ic!$D$2:$F$215,3,FALSE)</f>
        <v>58.5</v>
      </c>
      <c r="H142" s="7">
        <f t="shared" si="8"/>
        <v>25548354</v>
      </c>
      <c r="I142" s="7">
        <f>VLOOKUP(F142,lohrmann_withdrawalm3py_capacmw!$A$2:$C$146,3,FALSE)</f>
        <v>1509501251</v>
      </c>
      <c r="L142" s="7">
        <f t="shared" si="9"/>
        <v>25548354</v>
      </c>
      <c r="M142" s="7">
        <f t="shared" si="10"/>
        <v>1509501251</v>
      </c>
      <c r="P142" s="5">
        <v>3911953444000</v>
      </c>
      <c r="Q142" s="5">
        <v>8318970000000</v>
      </c>
      <c r="R142" s="2">
        <f t="shared" si="11"/>
        <v>0.4702449274369303</v>
      </c>
    </row>
    <row r="143" spans="1:18" x14ac:dyDescent="0.25">
      <c r="A143">
        <v>-87.625</v>
      </c>
      <c r="B143">
        <v>12.875</v>
      </c>
      <c r="C143">
        <v>156</v>
      </c>
      <c r="D143" s="5">
        <v>323466000</v>
      </c>
      <c r="F143" t="str">
        <f>VLOOKUP(C143,pgb_industrial_split_pow_ic!$D$2:$G$215,4,FALSE)</f>
        <v>NIC</v>
      </c>
      <c r="G143">
        <f>VLOOKUP(C143,pgb_industrial_split_pow_ic!$D$2:$F$215,3,FALSE)</f>
        <v>0.27</v>
      </c>
      <c r="H143" s="7">
        <f t="shared" si="8"/>
        <v>87335820</v>
      </c>
      <c r="I143" s="7">
        <f>VLOOKUP(F143,lohrmann_withdrawalm3py_capacmw!$A$2:$C$146,3,FALSE)</f>
        <v>985354180.60000002</v>
      </c>
      <c r="L143" s="7">
        <f t="shared" si="9"/>
        <v>87335820</v>
      </c>
      <c r="M143" s="7">
        <f t="shared" si="10"/>
        <v>985354180.60000002</v>
      </c>
      <c r="P143" s="5">
        <v>4643853104000</v>
      </c>
      <c r="Q143" s="5">
        <v>19818300000000</v>
      </c>
      <c r="R143" s="2">
        <f t="shared" si="11"/>
        <v>0.23432146571603013</v>
      </c>
    </row>
    <row r="144" spans="1:18" x14ac:dyDescent="0.25">
      <c r="A144">
        <v>21.875</v>
      </c>
      <c r="B144">
        <v>12.791700000000001</v>
      </c>
      <c r="C144">
        <v>188</v>
      </c>
      <c r="D144" s="5">
        <v>356941000</v>
      </c>
      <c r="F144" t="str">
        <f>VLOOKUP(C144,pgb_industrial_split_pow_ic!$D$2:$G$215,4,FALSE)</f>
        <v>SDN</v>
      </c>
      <c r="G144">
        <f>VLOOKUP(C144,pgb_industrial_split_pow_ic!$D$2:$F$215,3,FALSE)</f>
        <v>2.2000000000000002</v>
      </c>
      <c r="H144" s="7">
        <f t="shared" si="8"/>
        <v>785270200.00000012</v>
      </c>
      <c r="I144" s="7">
        <f>VLOOKUP(F144,lohrmann_withdrawalm3py_capacmw!$A$2:$C$146,3,FALSE)</f>
        <v>4901376829</v>
      </c>
      <c r="L144" s="7">
        <f t="shared" si="9"/>
        <v>785270200.00000012</v>
      </c>
      <c r="M144" s="7">
        <f t="shared" si="10"/>
        <v>4901376829</v>
      </c>
      <c r="P144" s="5">
        <v>12043151250000</v>
      </c>
      <c r="Q144" s="5">
        <v>14186100000000</v>
      </c>
      <c r="R144" s="2">
        <f t="shared" si="11"/>
        <v>0.84894024784824584</v>
      </c>
    </row>
    <row r="145" spans="1:18" x14ac:dyDescent="0.25">
      <c r="A145">
        <v>-81.708299999999994</v>
      </c>
      <c r="B145">
        <v>12.541700000000001</v>
      </c>
      <c r="C145">
        <v>49</v>
      </c>
      <c r="D145" s="5">
        <v>1592950000</v>
      </c>
      <c r="F145" t="str">
        <f>VLOOKUP(C145,pgb_industrial_split_pow_ic!$D$2:$G$215,4,FALSE)</f>
        <v>COL</v>
      </c>
      <c r="G145">
        <f>VLOOKUP(C145,pgb_industrial_split_pow_ic!$D$2:$F$215,3,FALSE)</f>
        <v>72.040000000000006</v>
      </c>
      <c r="H145" s="7">
        <f t="shared" si="8"/>
        <v>114756118000.00002</v>
      </c>
      <c r="I145" s="7">
        <f>VLOOKUP(F145,lohrmann_withdrawalm3py_capacmw!$A$2:$C$146,3,FALSE)</f>
        <v>344192000000</v>
      </c>
      <c r="L145" s="7">
        <f t="shared" si="9"/>
        <v>114756118000.00002</v>
      </c>
      <c r="M145" s="7">
        <f t="shared" si="10"/>
        <v>344192000000</v>
      </c>
      <c r="P145" s="5">
        <v>18538631930000</v>
      </c>
      <c r="Q145" s="5">
        <v>37995100000000</v>
      </c>
      <c r="R145" s="2">
        <f t="shared" si="11"/>
        <v>0.48792165121291958</v>
      </c>
    </row>
    <row r="146" spans="1:18" x14ac:dyDescent="0.25">
      <c r="A146">
        <v>-70.041700000000006</v>
      </c>
      <c r="B146">
        <v>12.541700000000001</v>
      </c>
      <c r="C146">
        <v>17</v>
      </c>
      <c r="D146" s="5">
        <v>2164290</v>
      </c>
      <c r="F146" t="str">
        <f>VLOOKUP(C146,pgb_industrial_split_pow_ic!$D$2:$G$215,4,FALSE)</f>
        <v>ABW</v>
      </c>
      <c r="G146">
        <f>VLOOKUP(C146,pgb_industrial_split_pow_ic!$D$2:$F$215,3,FALSE)</f>
        <v>0</v>
      </c>
      <c r="H146" s="7">
        <f t="shared" si="8"/>
        <v>0</v>
      </c>
      <c r="I146" s="7" t="e">
        <f>VLOOKUP(F146,lohrmann_withdrawalm3py_capacmw!$A$2:$C$146,3,FALSE)</f>
        <v>#N/A</v>
      </c>
      <c r="L146" s="7" t="str">
        <f t="shared" si="9"/>
        <v/>
      </c>
      <c r="M146" s="7" t="str">
        <f t="shared" si="10"/>
        <v/>
      </c>
      <c r="P146" s="5" t="s">
        <v>454</v>
      </c>
      <c r="Q146" s="5" t="s">
        <v>454</v>
      </c>
    </row>
    <row r="147" spans="1:18" x14ac:dyDescent="0.25">
      <c r="A147">
        <v>-61.458300000000001</v>
      </c>
      <c r="B147">
        <v>12.458299999999999</v>
      </c>
      <c r="C147">
        <v>251</v>
      </c>
      <c r="D147">
        <v>88033.9</v>
      </c>
      <c r="F147" t="str">
        <f>VLOOKUP(C147,pgb_industrial_split_pow_ic!$D$2:$G$215,4,FALSE)</f>
        <v>VCT</v>
      </c>
      <c r="G147">
        <f>VLOOKUP(C147,pgb_industrial_split_pow_ic!$D$2:$F$215,3,FALSE)</f>
        <v>0</v>
      </c>
      <c r="H147" s="7">
        <f t="shared" si="8"/>
        <v>0</v>
      </c>
      <c r="I147" s="7" t="e">
        <f>VLOOKUP(F147,lohrmann_withdrawalm3py_capacmw!$A$2:$C$146,3,FALSE)</f>
        <v>#N/A</v>
      </c>
      <c r="L147" s="7" t="str">
        <f t="shared" si="9"/>
        <v/>
      </c>
      <c r="M147" s="7" t="str">
        <f t="shared" si="10"/>
        <v/>
      </c>
      <c r="P147" s="5" t="s">
        <v>454</v>
      </c>
      <c r="Q147" s="5" t="s">
        <v>454</v>
      </c>
    </row>
    <row r="148" spans="1:18" x14ac:dyDescent="0.25">
      <c r="A148">
        <v>-69.125</v>
      </c>
      <c r="B148">
        <v>12.291700000000001</v>
      </c>
      <c r="C148">
        <v>233</v>
      </c>
      <c r="D148" s="5">
        <v>9074110</v>
      </c>
      <c r="F148" t="str">
        <f>VLOOKUP(C148,pgb_industrial_split_pow_ic!$D$2:$G$215,4,FALSE)</f>
        <v>CUW</v>
      </c>
      <c r="G148">
        <f>VLOOKUP(C148,pgb_industrial_split_pow_ic!$D$2:$F$215,3,FALSE)</f>
        <v>0</v>
      </c>
      <c r="H148" s="7">
        <f t="shared" si="8"/>
        <v>0</v>
      </c>
      <c r="I148" s="7" t="e">
        <f>VLOOKUP(F148,lohrmann_withdrawalm3py_capacmw!$A$2:$C$146,3,FALSE)</f>
        <v>#N/A</v>
      </c>
      <c r="L148" s="7" t="str">
        <f t="shared" si="9"/>
        <v/>
      </c>
      <c r="M148" s="7" t="str">
        <f t="shared" si="10"/>
        <v/>
      </c>
      <c r="P148" s="5" t="s">
        <v>454</v>
      </c>
      <c r="Q148" s="5" t="s">
        <v>454</v>
      </c>
    </row>
    <row r="149" spans="1:18" x14ac:dyDescent="0.25">
      <c r="A149">
        <v>-16.541699999999999</v>
      </c>
      <c r="B149">
        <v>12.291700000000001</v>
      </c>
      <c r="C149">
        <v>96</v>
      </c>
      <c r="D149">
        <v>16707.8</v>
      </c>
      <c r="F149" t="str">
        <f>VLOOKUP(C149,pgb_industrial_split_pow_ic!$D$2:$G$215,4,FALSE)</f>
        <v>GNB</v>
      </c>
      <c r="G149">
        <f>VLOOKUP(C149,pgb_industrial_split_pow_ic!$D$2:$F$215,3,FALSE)</f>
        <v>0</v>
      </c>
      <c r="H149" s="7">
        <f t="shared" si="8"/>
        <v>0</v>
      </c>
      <c r="I149" s="7" t="e">
        <f>VLOOKUP(F149,lohrmann_withdrawalm3py_capacmw!$A$2:$C$146,3,FALSE)</f>
        <v>#N/A</v>
      </c>
      <c r="L149" s="7" t="str">
        <f t="shared" si="9"/>
        <v/>
      </c>
      <c r="M149" s="7" t="str">
        <f t="shared" si="10"/>
        <v/>
      </c>
      <c r="P149" s="5" t="s">
        <v>454</v>
      </c>
      <c r="Q149" s="5" t="s">
        <v>454</v>
      </c>
    </row>
    <row r="150" spans="1:18" x14ac:dyDescent="0.25">
      <c r="A150">
        <v>-68.375</v>
      </c>
      <c r="B150">
        <v>12.208299999999999</v>
      </c>
      <c r="C150">
        <v>232</v>
      </c>
      <c r="D150" s="5">
        <v>1065800</v>
      </c>
      <c r="F150" t="e">
        <f>VLOOKUP(C150,pgb_industrial_split_pow_ic!$D$2:$G$215,4,FALSE)</f>
        <v>#N/A</v>
      </c>
      <c r="G150" t="e">
        <f>VLOOKUP(C150,pgb_industrial_split_pow_ic!$D$2:$F$215,3,FALSE)</f>
        <v>#N/A</v>
      </c>
      <c r="H150" s="7" t="e">
        <f t="shared" si="8"/>
        <v>#N/A</v>
      </c>
      <c r="I150" s="7" t="e">
        <f>VLOOKUP(F150,lohrmann_withdrawalm3py_capacmw!$A$2:$C$146,3,FALSE)</f>
        <v>#N/A</v>
      </c>
      <c r="L150" s="7" t="str">
        <f t="shared" si="9"/>
        <v/>
      </c>
      <c r="M150" s="7" t="str">
        <f t="shared" si="10"/>
        <v/>
      </c>
      <c r="P150" s="5" t="s">
        <v>454</v>
      </c>
      <c r="Q150" s="5" t="s">
        <v>454</v>
      </c>
    </row>
    <row r="151" spans="1:18" x14ac:dyDescent="0.25">
      <c r="A151">
        <v>-61.791699999999999</v>
      </c>
      <c r="B151">
        <v>12.041700000000001</v>
      </c>
      <c r="C151">
        <v>70</v>
      </c>
      <c r="D151">
        <v>76951.5</v>
      </c>
      <c r="F151" t="str">
        <f>VLOOKUP(C151,pgb_industrial_split_pow_ic!$D$2:$G$215,4,FALSE)</f>
        <v>GRD</v>
      </c>
      <c r="G151">
        <f>VLOOKUP(C151,pgb_industrial_split_pow_ic!$D$2:$F$215,3,FALSE)</f>
        <v>0</v>
      </c>
      <c r="H151" s="7">
        <f t="shared" si="8"/>
        <v>0</v>
      </c>
      <c r="I151" s="7" t="e">
        <f>VLOOKUP(F151,lohrmann_withdrawalm3py_capacmw!$A$2:$C$146,3,FALSE)</f>
        <v>#N/A</v>
      </c>
      <c r="L151" s="7" t="str">
        <f t="shared" si="9"/>
        <v/>
      </c>
      <c r="M151" s="7" t="str">
        <f t="shared" si="10"/>
        <v/>
      </c>
      <c r="P151" s="5" t="s">
        <v>454</v>
      </c>
      <c r="Q151" s="5" t="s">
        <v>454</v>
      </c>
    </row>
    <row r="152" spans="1:18" x14ac:dyDescent="0.25">
      <c r="A152">
        <v>165.542</v>
      </c>
      <c r="B152">
        <v>11.625</v>
      </c>
      <c r="C152">
        <v>137</v>
      </c>
      <c r="D152">
        <v>0</v>
      </c>
      <c r="F152" t="str">
        <f>VLOOKUP(C152,pgb_industrial_split_pow_ic!$D$2:$G$215,4,FALSE)</f>
        <v>MHL</v>
      </c>
      <c r="G152">
        <f>VLOOKUP(C152,pgb_industrial_split_pow_ic!$D$2:$F$215,3,FALSE)</f>
        <v>0</v>
      </c>
      <c r="H152" s="7">
        <f t="shared" si="8"/>
        <v>0</v>
      </c>
      <c r="I152" s="7" t="e">
        <f>VLOOKUP(F152,lohrmann_withdrawalm3py_capacmw!$A$2:$C$146,3,FALSE)</f>
        <v>#N/A</v>
      </c>
      <c r="L152" s="7" t="str">
        <f t="shared" si="9"/>
        <v/>
      </c>
      <c r="M152" s="7" t="str">
        <f t="shared" si="10"/>
        <v/>
      </c>
      <c r="P152" s="5" t="s">
        <v>454</v>
      </c>
      <c r="Q152" s="5" t="s">
        <v>454</v>
      </c>
    </row>
    <row r="153" spans="1:18" x14ac:dyDescent="0.25">
      <c r="A153">
        <v>41.791699999999999</v>
      </c>
      <c r="B153">
        <v>11.458299999999999</v>
      </c>
      <c r="C153">
        <v>59</v>
      </c>
      <c r="D153" s="5">
        <v>4803170</v>
      </c>
      <c r="F153" t="str">
        <f>VLOOKUP(C153,pgb_industrial_split_pow_ic!$D$2:$G$215,4,FALSE)</f>
        <v>DJI</v>
      </c>
      <c r="G153">
        <f>VLOOKUP(C153,pgb_industrial_split_pow_ic!$D$2:$F$215,3,FALSE)</f>
        <v>12.89</v>
      </c>
      <c r="H153" s="7">
        <f t="shared" si="8"/>
        <v>61912861.300000004</v>
      </c>
      <c r="I153" s="7">
        <f>VLOOKUP(F153,lohrmann_withdrawalm3py_capacmw!$A$2:$C$146,3,FALSE)</f>
        <v>942678796.70000005</v>
      </c>
      <c r="L153" s="7">
        <f t="shared" si="9"/>
        <v>61912861.300000004</v>
      </c>
      <c r="M153" s="7">
        <f t="shared" si="10"/>
        <v>942678796.70000005</v>
      </c>
      <c r="P153" s="5" t="s">
        <v>454</v>
      </c>
      <c r="Q153" s="5" t="s">
        <v>454</v>
      </c>
    </row>
    <row r="154" spans="1:18" x14ac:dyDescent="0.25">
      <c r="A154">
        <v>-0.125</v>
      </c>
      <c r="B154">
        <v>11.125</v>
      </c>
      <c r="C154">
        <v>214</v>
      </c>
      <c r="D154" s="5">
        <v>24599000</v>
      </c>
      <c r="F154" t="str">
        <f>VLOOKUP(C154,pgb_industrial_split_pow_ic!$D$2:$G$215,4,FALSE)</f>
        <v>TGO</v>
      </c>
      <c r="G154">
        <f>VLOOKUP(C154,pgb_industrial_split_pow_ic!$D$2:$F$215,3,FALSE)</f>
        <v>0</v>
      </c>
      <c r="H154" s="7">
        <f t="shared" si="8"/>
        <v>0</v>
      </c>
      <c r="I154" s="7">
        <f>VLOOKUP(F154,lohrmann_withdrawalm3py_capacmw!$A$2:$C$146,3,FALSE)</f>
        <v>1707947.128</v>
      </c>
      <c r="L154" s="7">
        <f t="shared" si="9"/>
        <v>0</v>
      </c>
      <c r="M154" s="7">
        <f t="shared" si="10"/>
        <v>1707947.128</v>
      </c>
      <c r="P154" s="5" t="s">
        <v>454</v>
      </c>
      <c r="Q154" s="5" t="s">
        <v>454</v>
      </c>
    </row>
    <row r="155" spans="1:18" x14ac:dyDescent="0.25">
      <c r="A155">
        <v>-15.041700000000001</v>
      </c>
      <c r="B155">
        <v>10.875</v>
      </c>
      <c r="C155">
        <v>90</v>
      </c>
      <c r="D155" s="5">
        <v>22201600</v>
      </c>
      <c r="F155" t="str">
        <f>VLOOKUP(C155,pgb_industrial_split_pow_ic!$D$2:$G$215,4,FALSE)</f>
        <v>GIN</v>
      </c>
      <c r="G155">
        <f>VLOOKUP(C155,pgb_industrial_split_pow_ic!$D$2:$F$215,3,FALSE)</f>
        <v>0</v>
      </c>
      <c r="H155" s="7">
        <f t="shared" si="8"/>
        <v>0</v>
      </c>
      <c r="I155" s="7" t="e">
        <f>VLOOKUP(F155,lohrmann_withdrawalm3py_capacmw!$A$2:$C$146,3,FALSE)</f>
        <v>#N/A</v>
      </c>
      <c r="L155" s="7" t="str">
        <f t="shared" si="9"/>
        <v/>
      </c>
      <c r="M155" s="7" t="str">
        <f t="shared" si="10"/>
        <v/>
      </c>
      <c r="P155" s="5" t="s">
        <v>454</v>
      </c>
      <c r="Q155" s="5" t="s">
        <v>454</v>
      </c>
    </row>
    <row r="156" spans="1:18" x14ac:dyDescent="0.25">
      <c r="A156">
        <v>-5.4583300000000001</v>
      </c>
      <c r="B156">
        <v>10.375</v>
      </c>
      <c r="C156">
        <v>22</v>
      </c>
      <c r="D156" s="5">
        <v>1751900</v>
      </c>
      <c r="F156" t="str">
        <f>VLOOKUP(C156,pgb_industrial_split_pow_ic!$D$2:$G$215,4,FALSE)</f>
        <v>BFA</v>
      </c>
      <c r="G156">
        <f>VLOOKUP(C156,pgb_industrial_split_pow_ic!$D$2:$F$215,3,FALSE)</f>
        <v>0</v>
      </c>
      <c r="H156" s="7">
        <f t="shared" si="8"/>
        <v>0</v>
      </c>
      <c r="I156" s="7" t="e">
        <f>VLOOKUP(F156,lohrmann_withdrawalm3py_capacmw!$A$2:$C$146,3,FALSE)</f>
        <v>#N/A</v>
      </c>
      <c r="L156" s="7" t="str">
        <f t="shared" si="9"/>
        <v/>
      </c>
      <c r="M156" s="7" t="str">
        <f t="shared" si="10"/>
        <v/>
      </c>
      <c r="P156" s="5" t="s">
        <v>454</v>
      </c>
      <c r="Q156" s="5" t="s">
        <v>454</v>
      </c>
    </row>
    <row r="157" spans="1:18" x14ac:dyDescent="0.25">
      <c r="A157">
        <v>0.79166700000000001</v>
      </c>
      <c r="B157">
        <v>10.375</v>
      </c>
      <c r="C157">
        <v>28</v>
      </c>
      <c r="D157" s="5">
        <v>20996800</v>
      </c>
      <c r="F157" t="str">
        <f>VLOOKUP(C157,pgb_industrial_split_pow_ic!$D$2:$G$215,4,FALSE)</f>
        <v>BEN</v>
      </c>
      <c r="G157">
        <f>VLOOKUP(C157,pgb_industrial_split_pow_ic!$D$2:$F$215,3,FALSE)</f>
        <v>0</v>
      </c>
      <c r="H157" s="7">
        <f t="shared" si="8"/>
        <v>0</v>
      </c>
      <c r="I157" s="7" t="e">
        <f>VLOOKUP(F157,lohrmann_withdrawalm3py_capacmw!$A$2:$C$146,3,FALSE)</f>
        <v>#N/A</v>
      </c>
      <c r="L157" s="7" t="str">
        <f t="shared" si="9"/>
        <v/>
      </c>
      <c r="M157" s="7" t="str">
        <f t="shared" si="10"/>
        <v/>
      </c>
      <c r="P157" s="5" t="s">
        <v>454</v>
      </c>
      <c r="Q157" s="5" t="s">
        <v>454</v>
      </c>
    </row>
    <row r="158" spans="1:18" x14ac:dyDescent="0.25">
      <c r="A158">
        <v>-109.208</v>
      </c>
      <c r="B158">
        <v>10.291700000000001</v>
      </c>
      <c r="C158">
        <v>47</v>
      </c>
      <c r="D158">
        <v>0</v>
      </c>
      <c r="F158" t="e">
        <f>VLOOKUP(C158,pgb_industrial_split_pow_ic!$D$2:$G$215,4,FALSE)</f>
        <v>#N/A</v>
      </c>
      <c r="G158" t="e">
        <f>VLOOKUP(C158,pgb_industrial_split_pow_ic!$D$2:$F$215,3,FALSE)</f>
        <v>#N/A</v>
      </c>
      <c r="H158" s="7">
        <f t="shared" si="8"/>
        <v>0</v>
      </c>
      <c r="I158" s="7" t="e">
        <f>VLOOKUP(F158,lohrmann_withdrawalm3py_capacmw!$A$2:$C$146,3,FALSE)</f>
        <v>#N/A</v>
      </c>
      <c r="L158" s="7" t="str">
        <f t="shared" si="9"/>
        <v/>
      </c>
      <c r="M158" s="7" t="str">
        <f t="shared" si="10"/>
        <v/>
      </c>
      <c r="P158" s="5" t="s">
        <v>454</v>
      </c>
      <c r="Q158" s="5" t="s">
        <v>454</v>
      </c>
    </row>
    <row r="159" spans="1:18" x14ac:dyDescent="0.25">
      <c r="A159">
        <v>-61.791699999999999</v>
      </c>
      <c r="B159">
        <v>10.125</v>
      </c>
      <c r="C159">
        <v>192</v>
      </c>
      <c r="D159" s="5">
        <v>118004000</v>
      </c>
      <c r="F159" t="str">
        <f>VLOOKUP(C159,pgb_industrial_split_pow_ic!$D$2:$G$215,4,FALSE)</f>
        <v>TTO</v>
      </c>
      <c r="G159">
        <f>VLOOKUP(C159,pgb_industrial_split_pow_ic!$D$2:$F$215,3,FALSE)</f>
        <v>99.1</v>
      </c>
      <c r="H159" s="7">
        <f t="shared" si="8"/>
        <v>11694196400</v>
      </c>
      <c r="I159" s="7">
        <f>VLOOKUP(F159,lohrmann_withdrawalm3py_capacmw!$A$2:$C$146,3,FALSE)</f>
        <v>518205000000</v>
      </c>
      <c r="L159" s="7">
        <f t="shared" si="9"/>
        <v>11694196400</v>
      </c>
      <c r="M159" s="7">
        <f t="shared" si="10"/>
        <v>518205000000</v>
      </c>
      <c r="P159" s="5" t="s">
        <v>454</v>
      </c>
      <c r="Q159" s="5" t="s">
        <v>454</v>
      </c>
    </row>
    <row r="160" spans="1:18" x14ac:dyDescent="0.25">
      <c r="A160">
        <v>27.875</v>
      </c>
      <c r="B160">
        <v>9.7083300000000001</v>
      </c>
      <c r="C160">
        <v>255</v>
      </c>
      <c r="D160">
        <v>0</v>
      </c>
      <c r="F160" t="e">
        <f>VLOOKUP(C160,pgb_industrial_split_pow_ic!$D$2:$G$215,4,FALSE)</f>
        <v>#N/A</v>
      </c>
      <c r="G160" t="e">
        <f>VLOOKUP(C160,pgb_industrial_split_pow_ic!$D$2:$F$215,3,FALSE)</f>
        <v>#N/A</v>
      </c>
      <c r="H160" s="7">
        <f t="shared" si="8"/>
        <v>0</v>
      </c>
      <c r="I160" s="7" t="e">
        <f>VLOOKUP(F160,lohrmann_withdrawalm3py_capacmw!$A$2:$C$146,3,FALSE)</f>
        <v>#N/A</v>
      </c>
      <c r="L160" s="7" t="str">
        <f t="shared" si="9"/>
        <v/>
      </c>
      <c r="M160" s="7" t="str">
        <f t="shared" si="10"/>
        <v/>
      </c>
      <c r="P160" s="5" t="s">
        <v>454</v>
      </c>
      <c r="Q160" s="5" t="s">
        <v>454</v>
      </c>
    </row>
    <row r="161" spans="1:17" x14ac:dyDescent="0.25">
      <c r="A161">
        <v>138.125</v>
      </c>
      <c r="B161">
        <v>9.5416699999999999</v>
      </c>
      <c r="C161">
        <v>75</v>
      </c>
      <c r="D161">
        <v>0</v>
      </c>
      <c r="F161" t="str">
        <f>VLOOKUP(C161,pgb_industrial_split_pow_ic!$D$2:$G$215,4,FALSE)</f>
        <v>FSM</v>
      </c>
      <c r="G161">
        <f>VLOOKUP(C161,pgb_industrial_split_pow_ic!$D$2:$F$215,3,FALSE)</f>
        <v>0</v>
      </c>
      <c r="H161" s="7">
        <f t="shared" si="8"/>
        <v>0</v>
      </c>
      <c r="I161" s="7" t="e">
        <f>VLOOKUP(F161,lohrmann_withdrawalm3py_capacmw!$A$2:$C$146,3,FALSE)</f>
        <v>#N/A</v>
      </c>
      <c r="L161" s="7" t="str">
        <f t="shared" si="9"/>
        <v/>
      </c>
      <c r="M161" s="7" t="str">
        <f t="shared" si="10"/>
        <v/>
      </c>
      <c r="P161" s="5" t="s">
        <v>454</v>
      </c>
      <c r="Q161" s="5" t="s">
        <v>454</v>
      </c>
    </row>
    <row r="162" spans="1:17" x14ac:dyDescent="0.25">
      <c r="A162">
        <v>-73.291700000000006</v>
      </c>
      <c r="B162">
        <v>9.2083300000000001</v>
      </c>
      <c r="C162">
        <v>257</v>
      </c>
      <c r="D162" s="5">
        <v>1387960000</v>
      </c>
      <c r="F162" t="str">
        <f>VLOOKUP(C162,pgb_industrial_split_pow_ic!$D$2:$G$215,4,FALSE)</f>
        <v>VEN</v>
      </c>
      <c r="G162">
        <f>VLOOKUP(C162,pgb_industrial_split_pow_ic!$D$2:$F$215,3,FALSE)</f>
        <v>84.19</v>
      </c>
      <c r="H162" s="7">
        <f t="shared" si="8"/>
        <v>116852352400</v>
      </c>
      <c r="I162" s="7">
        <f>VLOOKUP(F162,lohrmann_withdrawalm3py_capacmw!$A$2:$C$146,3,FALSE)</f>
        <v>632420000000</v>
      </c>
      <c r="L162" s="7">
        <f t="shared" si="9"/>
        <v>116852352400</v>
      </c>
      <c r="M162" s="7">
        <f t="shared" si="10"/>
        <v>632420000000</v>
      </c>
      <c r="P162" s="5" t="s">
        <v>454</v>
      </c>
      <c r="Q162" s="5" t="s">
        <v>454</v>
      </c>
    </row>
    <row r="163" spans="1:17" x14ac:dyDescent="0.25">
      <c r="A163">
        <v>-13.291700000000001</v>
      </c>
      <c r="B163">
        <v>8.4583300000000001</v>
      </c>
      <c r="C163">
        <v>209</v>
      </c>
      <c r="D163" s="5">
        <v>18897900</v>
      </c>
      <c r="F163" t="str">
        <f>VLOOKUP(C163,pgb_industrial_split_pow_ic!$D$2:$G$215,4,FALSE)</f>
        <v>SLE</v>
      </c>
      <c r="G163">
        <f>VLOOKUP(C163,pgb_industrial_split_pow_ic!$D$2:$F$215,3,FALSE)</f>
        <v>0</v>
      </c>
      <c r="H163" s="7">
        <f t="shared" si="8"/>
        <v>0</v>
      </c>
      <c r="I163" s="7" t="e">
        <f>VLOOKUP(F163,lohrmann_withdrawalm3py_capacmw!$A$2:$C$146,3,FALSE)</f>
        <v>#N/A</v>
      </c>
      <c r="L163" s="7" t="str">
        <f t="shared" si="9"/>
        <v/>
      </c>
      <c r="M163" s="7" t="str">
        <f t="shared" si="10"/>
        <v/>
      </c>
      <c r="P163" s="5" t="s">
        <v>454</v>
      </c>
      <c r="Q163" s="5" t="s">
        <v>454</v>
      </c>
    </row>
    <row r="164" spans="1:17" x14ac:dyDescent="0.25">
      <c r="A164">
        <v>24.208300000000001</v>
      </c>
      <c r="B164">
        <v>8.375</v>
      </c>
      <c r="C164">
        <v>196</v>
      </c>
      <c r="D164" s="5">
        <v>4007310</v>
      </c>
      <c r="F164" t="str">
        <f>VLOOKUP(C164,pgb_industrial_split_pow_ic!$D$2:$G$215,4,FALSE)</f>
        <v>SSD</v>
      </c>
      <c r="G164">
        <f>VLOOKUP(C164,pgb_industrial_split_pow_ic!$D$2:$F$215,3,FALSE)</f>
        <v>0</v>
      </c>
      <c r="H164" s="7">
        <f t="shared" si="8"/>
        <v>0</v>
      </c>
      <c r="I164" s="7" t="e">
        <f>VLOOKUP(F164,lohrmann_withdrawalm3py_capacmw!$A$2:$C$146,3,FALSE)</f>
        <v>#N/A</v>
      </c>
      <c r="L164" s="7" t="str">
        <f t="shared" si="9"/>
        <v/>
      </c>
      <c r="M164" s="7" t="str">
        <f t="shared" si="10"/>
        <v/>
      </c>
      <c r="P164" s="5" t="s">
        <v>454</v>
      </c>
      <c r="Q164" s="5" t="s">
        <v>454</v>
      </c>
    </row>
    <row r="165" spans="1:17" x14ac:dyDescent="0.25">
      <c r="A165">
        <v>-82.958299999999994</v>
      </c>
      <c r="B165">
        <v>8.2083300000000001</v>
      </c>
      <c r="C165">
        <v>162</v>
      </c>
      <c r="D165" s="5">
        <v>276835000</v>
      </c>
      <c r="F165" t="str">
        <f>VLOOKUP(C165,pgb_industrial_split_pow_ic!$D$2:$G$215,4,FALSE)</f>
        <v>PAN</v>
      </c>
      <c r="G165">
        <f>VLOOKUP(C165,pgb_industrial_split_pow_ic!$D$2:$F$215,3,FALSE)</f>
        <v>81.62</v>
      </c>
      <c r="H165" s="7">
        <f t="shared" si="8"/>
        <v>22595272700</v>
      </c>
      <c r="I165" s="7">
        <f>VLOOKUP(F165,lohrmann_withdrawalm3py_capacmw!$A$2:$C$146,3,FALSE)</f>
        <v>81698697129</v>
      </c>
      <c r="L165" s="7">
        <f t="shared" si="9"/>
        <v>22595272700</v>
      </c>
      <c r="M165" s="7">
        <f t="shared" si="10"/>
        <v>81698697129</v>
      </c>
      <c r="P165" s="5" t="s">
        <v>454</v>
      </c>
      <c r="Q165" s="5" t="s">
        <v>454</v>
      </c>
    </row>
    <row r="166" spans="1:17" x14ac:dyDescent="0.25">
      <c r="A166">
        <v>2.7083300000000001</v>
      </c>
      <c r="B166">
        <v>7.875</v>
      </c>
      <c r="C166">
        <v>155</v>
      </c>
      <c r="D166" s="5">
        <v>1091100000</v>
      </c>
      <c r="F166" t="str">
        <f>VLOOKUP(C166,pgb_industrial_split_pow_ic!$D$2:$G$215,4,FALSE)</f>
        <v>NGA</v>
      </c>
      <c r="G166">
        <f>VLOOKUP(C166,pgb_industrial_split_pow_ic!$D$2:$F$215,3,FALSE)</f>
        <v>88.76</v>
      </c>
      <c r="H166" s="7">
        <f t="shared" si="8"/>
        <v>96846036000</v>
      </c>
      <c r="I166" s="7">
        <f>VLOOKUP(F166,lohrmann_withdrawalm3py_capacmw!$A$2:$C$146,3,FALSE)</f>
        <v>482753000000</v>
      </c>
      <c r="L166" s="7">
        <f t="shared" si="9"/>
        <v>96846036000</v>
      </c>
      <c r="M166" s="7">
        <f t="shared" si="10"/>
        <v>482753000000</v>
      </c>
      <c r="P166" s="5" t="s">
        <v>454</v>
      </c>
      <c r="Q166" s="5" t="s">
        <v>454</v>
      </c>
    </row>
    <row r="167" spans="1:17" x14ac:dyDescent="0.25">
      <c r="A167">
        <v>33.041699999999999</v>
      </c>
      <c r="B167">
        <v>7.875</v>
      </c>
      <c r="C167">
        <v>79</v>
      </c>
      <c r="D167" s="5">
        <v>172498000</v>
      </c>
      <c r="F167" t="str">
        <f>VLOOKUP(C167,pgb_industrial_split_pow_ic!$D$2:$G$215,4,FALSE)</f>
        <v>ETH</v>
      </c>
      <c r="G167">
        <f>VLOOKUP(C167,pgb_industrial_split_pow_ic!$D$2:$F$215,3,FALSE)</f>
        <v>0</v>
      </c>
      <c r="H167" s="7">
        <f t="shared" si="8"/>
        <v>0</v>
      </c>
      <c r="I167" s="7" t="e">
        <f>VLOOKUP(F167,lohrmann_withdrawalm3py_capacmw!$A$2:$C$146,3,FALSE)</f>
        <v>#N/A</v>
      </c>
      <c r="L167" s="7" t="str">
        <f t="shared" si="9"/>
        <v/>
      </c>
      <c r="M167" s="7" t="str">
        <f t="shared" si="10"/>
        <v/>
      </c>
      <c r="P167" s="5" t="s">
        <v>454</v>
      </c>
      <c r="Q167" s="5" t="s">
        <v>454</v>
      </c>
    </row>
    <row r="168" spans="1:17" x14ac:dyDescent="0.25">
      <c r="A168">
        <v>116.958</v>
      </c>
      <c r="B168">
        <v>7.875</v>
      </c>
      <c r="C168">
        <v>168</v>
      </c>
      <c r="D168" s="5">
        <v>7865710000</v>
      </c>
      <c r="F168" t="str">
        <f>VLOOKUP(C168,pgb_industrial_split_pow_ic!$D$2:$G$215,4,FALSE)</f>
        <v>PHL</v>
      </c>
      <c r="G168">
        <f>VLOOKUP(C168,pgb_industrial_split_pow_ic!$D$2:$F$215,3,FALSE)</f>
        <v>96.36</v>
      </c>
      <c r="H168" s="7">
        <f t="shared" si="8"/>
        <v>757939815600</v>
      </c>
      <c r="I168" s="7">
        <f>VLOOKUP(F168,lohrmann_withdrawalm3py_capacmw!$A$2:$C$146,3,FALSE)</f>
        <v>1976880000000</v>
      </c>
      <c r="L168" s="7">
        <f t="shared" si="9"/>
        <v>757939815600</v>
      </c>
      <c r="M168" s="7">
        <f t="shared" si="10"/>
        <v>1976880000000</v>
      </c>
      <c r="P168" s="5" t="s">
        <v>454</v>
      </c>
      <c r="Q168" s="5" t="s">
        <v>454</v>
      </c>
    </row>
    <row r="169" spans="1:17" x14ac:dyDescent="0.25">
      <c r="A169">
        <v>79.708299999999994</v>
      </c>
      <c r="B169">
        <v>7.4583300000000001</v>
      </c>
      <c r="C169">
        <v>112</v>
      </c>
      <c r="D169" s="5">
        <v>250925000</v>
      </c>
      <c r="F169" t="str">
        <f>VLOOKUP(C169,pgb_industrial_split_pow_ic!$D$2:$G$215,4,FALSE)</f>
        <v>LKA</v>
      </c>
      <c r="G169">
        <f>VLOOKUP(C169,pgb_industrial_split_pow_ic!$D$2:$F$215,3,FALSE)</f>
        <v>80.400000000000006</v>
      </c>
      <c r="H169" s="7">
        <f t="shared" si="8"/>
        <v>20174370000</v>
      </c>
      <c r="I169" s="7">
        <f>VLOOKUP(F169,lohrmann_withdrawalm3py_capacmw!$A$2:$C$146,3,FALSE)</f>
        <v>127895000000</v>
      </c>
      <c r="L169" s="7">
        <f t="shared" si="9"/>
        <v>20174370000</v>
      </c>
      <c r="M169" s="7">
        <f t="shared" si="10"/>
        <v>127895000000</v>
      </c>
      <c r="P169" s="5" t="s">
        <v>454</v>
      </c>
      <c r="Q169" s="5" t="s">
        <v>454</v>
      </c>
    </row>
    <row r="170" spans="1:17" x14ac:dyDescent="0.25">
      <c r="A170">
        <v>134.375</v>
      </c>
      <c r="B170">
        <v>7.2083300000000001</v>
      </c>
      <c r="C170">
        <v>181</v>
      </c>
      <c r="D170">
        <v>0</v>
      </c>
      <c r="F170" t="str">
        <f>VLOOKUP(C170,pgb_industrial_split_pow_ic!$D$2:$G$215,4,FALSE)</f>
        <v>PLW</v>
      </c>
      <c r="G170">
        <f>VLOOKUP(C170,pgb_industrial_split_pow_ic!$D$2:$F$215,3,FALSE)</f>
        <v>0</v>
      </c>
      <c r="H170" s="7">
        <f t="shared" si="8"/>
        <v>0</v>
      </c>
      <c r="I170" s="7" t="e">
        <f>VLOOKUP(F170,lohrmann_withdrawalm3py_capacmw!$A$2:$C$146,3,FALSE)</f>
        <v>#N/A</v>
      </c>
      <c r="L170" s="7" t="str">
        <f t="shared" si="9"/>
        <v/>
      </c>
      <c r="M170" s="7" t="str">
        <f t="shared" si="10"/>
        <v/>
      </c>
      <c r="P170" s="5" t="s">
        <v>454</v>
      </c>
      <c r="Q170" s="5" t="s">
        <v>454</v>
      </c>
    </row>
    <row r="171" spans="1:17" x14ac:dyDescent="0.25">
      <c r="A171">
        <v>-11.375</v>
      </c>
      <c r="B171">
        <v>6.7083300000000001</v>
      </c>
      <c r="C171">
        <v>114</v>
      </c>
      <c r="D171">
        <v>6876.95</v>
      </c>
      <c r="F171" t="str">
        <f>VLOOKUP(C171,pgb_industrial_split_pow_ic!$D$2:$G$215,4,FALSE)</f>
        <v>LBR</v>
      </c>
      <c r="G171">
        <f>VLOOKUP(C171,pgb_industrial_split_pow_ic!$D$2:$F$215,3,FALSE)</f>
        <v>2.5499999999999998</v>
      </c>
      <c r="H171" s="7">
        <f t="shared" si="8"/>
        <v>17536.2225</v>
      </c>
      <c r="I171" s="7">
        <f>VLOOKUP(F171,lohrmann_withdrawalm3py_capacmw!$A$2:$C$146,3,FALSE)</f>
        <v>203980119.09999999</v>
      </c>
      <c r="L171" s="7">
        <f t="shared" si="9"/>
        <v>17536.2225</v>
      </c>
      <c r="M171" s="7">
        <f t="shared" si="10"/>
        <v>203980119.09999999</v>
      </c>
      <c r="P171" s="5" t="s">
        <v>454</v>
      </c>
      <c r="Q171" s="5" t="s">
        <v>454</v>
      </c>
    </row>
    <row r="172" spans="1:17" x14ac:dyDescent="0.25">
      <c r="A172">
        <v>-8.5416699999999999</v>
      </c>
      <c r="B172">
        <v>6.5416699999999999</v>
      </c>
      <c r="C172">
        <v>43</v>
      </c>
      <c r="D172" s="5">
        <v>131792000</v>
      </c>
      <c r="F172" t="str">
        <f>VLOOKUP(C172,pgb_industrial_split_pow_ic!$D$2:$G$215,4,FALSE)</f>
        <v>CIV</v>
      </c>
      <c r="G172">
        <f>VLOOKUP(C172,pgb_industrial_split_pow_ic!$D$2:$F$215,3,FALSE)</f>
        <v>0.51</v>
      </c>
      <c r="H172" s="7">
        <f t="shared" si="8"/>
        <v>67213920</v>
      </c>
      <c r="I172" s="7">
        <f>VLOOKUP(F172,lohrmann_withdrawalm3py_capacmw!$A$2:$C$146,3,FALSE)</f>
        <v>739441647.60000002</v>
      </c>
      <c r="L172" s="7">
        <f t="shared" si="9"/>
        <v>67213920</v>
      </c>
      <c r="M172" s="7">
        <f t="shared" si="10"/>
        <v>739441647.60000002</v>
      </c>
      <c r="P172" s="5" t="s">
        <v>454</v>
      </c>
      <c r="Q172" s="5" t="s">
        <v>454</v>
      </c>
    </row>
    <row r="173" spans="1:17" x14ac:dyDescent="0.25">
      <c r="A173">
        <v>99.625</v>
      </c>
      <c r="B173">
        <v>6.5416699999999999</v>
      </c>
      <c r="C173">
        <v>136</v>
      </c>
      <c r="D173" s="5">
        <v>3912660000</v>
      </c>
      <c r="F173" t="str">
        <f>VLOOKUP(C173,pgb_industrial_split_pow_ic!$D$2:$G$215,4,FALSE)</f>
        <v>MYS</v>
      </c>
      <c r="G173">
        <f>VLOOKUP(C173,pgb_industrial_split_pow_ic!$D$2:$F$215,3,FALSE)</f>
        <v>82.06</v>
      </c>
      <c r="H173" s="7">
        <f t="shared" si="8"/>
        <v>321072879600</v>
      </c>
      <c r="I173" s="7">
        <f>VLOOKUP(F173,lohrmann_withdrawalm3py_capacmw!$A$2:$C$146,3,FALSE)</f>
        <v>1964680000000</v>
      </c>
      <c r="L173" s="7">
        <f t="shared" si="9"/>
        <v>321072879600</v>
      </c>
      <c r="M173" s="7">
        <f t="shared" si="10"/>
        <v>1964680000000</v>
      </c>
      <c r="P173" s="5" t="s">
        <v>454</v>
      </c>
      <c r="Q173" s="5" t="s">
        <v>454</v>
      </c>
    </row>
    <row r="174" spans="1:17" x14ac:dyDescent="0.25">
      <c r="A174">
        <v>-3.2083300000000001</v>
      </c>
      <c r="B174">
        <v>6.4583300000000001</v>
      </c>
      <c r="C174">
        <v>73</v>
      </c>
      <c r="D174" s="5">
        <v>215803000</v>
      </c>
      <c r="F174" t="str">
        <f>VLOOKUP(C174,pgb_industrial_split_pow_ic!$D$2:$G$215,4,FALSE)</f>
        <v>GHA</v>
      </c>
      <c r="G174">
        <f>VLOOKUP(C174,pgb_industrial_split_pow_ic!$D$2:$F$215,3,FALSE)</f>
        <v>19.989999999999998</v>
      </c>
      <c r="H174" s="7">
        <f t="shared" si="8"/>
        <v>4313901970</v>
      </c>
      <c r="I174" s="7">
        <f>VLOOKUP(F174,lohrmann_withdrawalm3py_capacmw!$A$2:$C$146,3,FALSE)</f>
        <v>7876947957</v>
      </c>
      <c r="L174" s="7">
        <f t="shared" si="9"/>
        <v>4313901970</v>
      </c>
      <c r="M174" s="7">
        <f t="shared" si="10"/>
        <v>7876947957</v>
      </c>
      <c r="P174" s="5" t="s">
        <v>454</v>
      </c>
      <c r="Q174" s="5" t="s">
        <v>454</v>
      </c>
    </row>
    <row r="175" spans="1:17" x14ac:dyDescent="0.25">
      <c r="A175">
        <v>14.458299999999999</v>
      </c>
      <c r="B175">
        <v>6.0416699999999999</v>
      </c>
      <c r="C175">
        <v>40</v>
      </c>
      <c r="D175" s="5">
        <v>8323670</v>
      </c>
      <c r="F175" t="str">
        <f>VLOOKUP(C175,pgb_industrial_split_pow_ic!$D$2:$G$215,4,FALSE)</f>
        <v>CAF</v>
      </c>
      <c r="G175">
        <f>VLOOKUP(C175,pgb_industrial_split_pow_ic!$D$2:$F$215,3,FALSE)</f>
        <v>95.82</v>
      </c>
      <c r="H175" s="7">
        <f t="shared" si="8"/>
        <v>797574059.39999998</v>
      </c>
      <c r="I175" s="7" t="e">
        <f>VLOOKUP(F175,lohrmann_withdrawalm3py_capacmw!$A$2:$C$146,3,FALSE)</f>
        <v>#N/A</v>
      </c>
      <c r="L175" s="7" t="str">
        <f t="shared" si="9"/>
        <v/>
      </c>
      <c r="M175" s="7" t="str">
        <f t="shared" si="10"/>
        <v/>
      </c>
      <c r="P175" s="5" t="s">
        <v>454</v>
      </c>
      <c r="Q175" s="5" t="s">
        <v>454</v>
      </c>
    </row>
    <row r="176" spans="1:17" x14ac:dyDescent="0.25">
      <c r="A176">
        <v>-61.375</v>
      </c>
      <c r="B176">
        <v>5.9583300000000001</v>
      </c>
      <c r="C176">
        <v>83</v>
      </c>
      <c r="D176">
        <v>85153.7</v>
      </c>
      <c r="F176" t="str">
        <f>VLOOKUP(C176,pgb_industrial_split_pow_ic!$D$2:$G$215,4,FALSE)</f>
        <v>GUY</v>
      </c>
      <c r="G176">
        <f>VLOOKUP(C176,pgb_industrial_split_pow_ic!$D$2:$F$215,3,FALSE)</f>
        <v>0</v>
      </c>
      <c r="H176" s="7">
        <f t="shared" si="8"/>
        <v>0</v>
      </c>
      <c r="I176" s="7" t="e">
        <f>VLOOKUP(F176,lohrmann_withdrawalm3py_capacmw!$A$2:$C$146,3,FALSE)</f>
        <v>#N/A</v>
      </c>
      <c r="L176" s="7" t="str">
        <f t="shared" si="9"/>
        <v/>
      </c>
      <c r="M176" s="7" t="str">
        <f t="shared" si="10"/>
        <v/>
      </c>
      <c r="P176" s="5" t="s">
        <v>454</v>
      </c>
      <c r="Q176" s="5" t="s">
        <v>454</v>
      </c>
    </row>
    <row r="177" spans="1:17" x14ac:dyDescent="0.25">
      <c r="A177">
        <v>95.041700000000006</v>
      </c>
      <c r="B177">
        <v>5.7083300000000001</v>
      </c>
      <c r="C177">
        <v>98</v>
      </c>
      <c r="D177" s="5">
        <v>3395210000</v>
      </c>
      <c r="F177" t="str">
        <f>VLOOKUP(C177,pgb_industrial_split_pow_ic!$D$2:$G$215,4,FALSE)</f>
        <v>IDN</v>
      </c>
      <c r="G177">
        <f>VLOOKUP(C177,pgb_industrial_split_pow_ic!$D$2:$F$215,3,FALSE)</f>
        <v>92.53</v>
      </c>
      <c r="H177" s="7">
        <f t="shared" si="8"/>
        <v>314158781300</v>
      </c>
      <c r="I177" s="7">
        <f>VLOOKUP(F177,lohrmann_withdrawalm3py_capacmw!$A$2:$C$146,3,FALSE)</f>
        <v>4746700000000</v>
      </c>
      <c r="L177" s="7">
        <f t="shared" si="9"/>
        <v>314158781300</v>
      </c>
      <c r="M177" s="7">
        <f t="shared" si="10"/>
        <v>4746700000000</v>
      </c>
      <c r="P177" s="5" t="s">
        <v>454</v>
      </c>
      <c r="Q177" s="5" t="s">
        <v>454</v>
      </c>
    </row>
    <row r="178" spans="1:17" x14ac:dyDescent="0.25">
      <c r="A178">
        <v>-87.041700000000006</v>
      </c>
      <c r="B178">
        <v>5.5416699999999999</v>
      </c>
      <c r="C178">
        <v>48</v>
      </c>
      <c r="D178" s="5">
        <v>262518000</v>
      </c>
      <c r="F178" t="str">
        <f>VLOOKUP(C178,pgb_industrial_split_pow_ic!$D$2:$G$215,4,FALSE)</f>
        <v>CRI</v>
      </c>
      <c r="G178">
        <f>VLOOKUP(C178,pgb_industrial_split_pow_ic!$D$2:$F$215,3,FALSE)</f>
        <v>38.72</v>
      </c>
      <c r="H178" s="7">
        <f t="shared" si="8"/>
        <v>10164696960</v>
      </c>
      <c r="I178" s="7">
        <f>VLOOKUP(F178,lohrmann_withdrawalm3py_capacmw!$A$2:$C$146,3,FALSE)</f>
        <v>21698826037</v>
      </c>
      <c r="L178" s="7">
        <f t="shared" si="9"/>
        <v>10164696960</v>
      </c>
      <c r="M178" s="7">
        <f t="shared" si="10"/>
        <v>21698826037</v>
      </c>
      <c r="P178" s="5" t="s">
        <v>454</v>
      </c>
      <c r="Q178" s="5" t="s">
        <v>454</v>
      </c>
    </row>
    <row r="179" spans="1:17" x14ac:dyDescent="0.25">
      <c r="A179">
        <v>34.458300000000001</v>
      </c>
      <c r="B179">
        <v>4.625</v>
      </c>
      <c r="C179">
        <v>245</v>
      </c>
      <c r="D179">
        <v>0</v>
      </c>
      <c r="F179" t="e">
        <f>VLOOKUP(C179,pgb_industrial_split_pow_ic!$D$2:$G$215,4,FALSE)</f>
        <v>#N/A</v>
      </c>
      <c r="G179" t="e">
        <f>VLOOKUP(C179,pgb_industrial_split_pow_ic!$D$2:$F$215,3,FALSE)</f>
        <v>#N/A</v>
      </c>
      <c r="H179" s="7">
        <f t="shared" si="8"/>
        <v>0</v>
      </c>
      <c r="I179" s="7" t="e">
        <f>VLOOKUP(F179,lohrmann_withdrawalm3py_capacmw!$A$2:$C$146,3,FALSE)</f>
        <v>#N/A</v>
      </c>
      <c r="L179" s="7" t="str">
        <f t="shared" si="9"/>
        <v/>
      </c>
      <c r="M179" s="7" t="str">
        <f t="shared" si="10"/>
        <v/>
      </c>
      <c r="P179" s="5" t="s">
        <v>454</v>
      </c>
      <c r="Q179" s="5" t="s">
        <v>454</v>
      </c>
    </row>
    <row r="180" spans="1:17" x14ac:dyDescent="0.25">
      <c r="A180">
        <v>8.5416699999999999</v>
      </c>
      <c r="B180">
        <v>4.5416699999999999</v>
      </c>
      <c r="C180">
        <v>50</v>
      </c>
      <c r="D180" s="5">
        <v>64714600</v>
      </c>
      <c r="F180" t="str">
        <f>VLOOKUP(C180,pgb_industrial_split_pow_ic!$D$2:$G$215,4,FALSE)</f>
        <v>CMR</v>
      </c>
      <c r="G180">
        <f>VLOOKUP(C180,pgb_industrial_split_pow_ic!$D$2:$F$215,3,FALSE)</f>
        <v>0</v>
      </c>
      <c r="H180" s="7">
        <f t="shared" si="8"/>
        <v>0</v>
      </c>
      <c r="I180" s="7">
        <f>VLOOKUP(F180,lohrmann_withdrawalm3py_capacmw!$A$2:$C$146,3,FALSE)</f>
        <v>6285988.4409999996</v>
      </c>
      <c r="L180" s="7">
        <f t="shared" si="9"/>
        <v>0</v>
      </c>
      <c r="M180" s="7">
        <f t="shared" si="10"/>
        <v>6285988.4409999996</v>
      </c>
      <c r="P180" s="5" t="s">
        <v>454</v>
      </c>
      <c r="Q180" s="5" t="s">
        <v>454</v>
      </c>
    </row>
    <row r="181" spans="1:17" x14ac:dyDescent="0.25">
      <c r="A181">
        <v>114.208</v>
      </c>
      <c r="B181">
        <v>4.5416699999999999</v>
      </c>
      <c r="C181">
        <v>24</v>
      </c>
      <c r="D181" s="5">
        <v>191706000</v>
      </c>
      <c r="F181" t="str">
        <f>VLOOKUP(C181,pgb_industrial_split_pow_ic!$D$2:$G$215,4,FALSE)</f>
        <v>BRN</v>
      </c>
      <c r="G181">
        <f>VLOOKUP(C181,pgb_industrial_split_pow_ic!$D$2:$F$215,3,FALSE)</f>
        <v>11.9</v>
      </c>
      <c r="H181" s="7">
        <f t="shared" si="8"/>
        <v>2281301400</v>
      </c>
      <c r="I181" s="7">
        <f>VLOOKUP(F181,lohrmann_withdrawalm3py_capacmw!$A$2:$C$146,3,FALSE)</f>
        <v>5071004490</v>
      </c>
      <c r="L181" s="7">
        <f t="shared" si="9"/>
        <v>2281301400</v>
      </c>
      <c r="M181" s="7">
        <f t="shared" si="10"/>
        <v>5071004490</v>
      </c>
      <c r="P181" s="5" t="s">
        <v>454</v>
      </c>
      <c r="Q181" s="5" t="s">
        <v>454</v>
      </c>
    </row>
    <row r="182" spans="1:17" x14ac:dyDescent="0.25">
      <c r="A182">
        <v>-57.958300000000001</v>
      </c>
      <c r="B182">
        <v>3.9583300000000001</v>
      </c>
      <c r="C182">
        <v>191</v>
      </c>
      <c r="D182" s="5">
        <v>30774800</v>
      </c>
      <c r="F182" t="str">
        <f>VLOOKUP(C182,pgb_industrial_split_pow_ic!$D$2:$G$215,4,FALSE)</f>
        <v>SUR</v>
      </c>
      <c r="G182">
        <f>VLOOKUP(C182,pgb_industrial_split_pow_ic!$D$2:$F$215,3,FALSE)</f>
        <v>0</v>
      </c>
      <c r="H182" s="7">
        <f t="shared" si="8"/>
        <v>0</v>
      </c>
      <c r="I182" s="7" t="e">
        <f>VLOOKUP(F182,lohrmann_withdrawalm3py_capacmw!$A$2:$C$146,3,FALSE)</f>
        <v>#N/A</v>
      </c>
      <c r="L182" s="7" t="str">
        <f t="shared" si="9"/>
        <v/>
      </c>
      <c r="M182" s="7" t="str">
        <f t="shared" si="10"/>
        <v/>
      </c>
      <c r="P182" s="5" t="s">
        <v>454</v>
      </c>
      <c r="Q182" s="5" t="s">
        <v>454</v>
      </c>
    </row>
    <row r="183" spans="1:17" x14ac:dyDescent="0.25">
      <c r="A183">
        <v>-159.375</v>
      </c>
      <c r="B183">
        <v>3.875</v>
      </c>
      <c r="C183">
        <v>2</v>
      </c>
      <c r="D183">
        <v>0</v>
      </c>
      <c r="F183" t="str">
        <f>VLOOKUP(C183,pgb_industrial_split_pow_ic!$D$2:$G$215,4,FALSE)</f>
        <v>KIR</v>
      </c>
      <c r="G183">
        <f>VLOOKUP(C183,pgb_industrial_split_pow_ic!$D$2:$F$215,3,FALSE)</f>
        <v>0</v>
      </c>
      <c r="H183" s="7">
        <f t="shared" si="8"/>
        <v>0</v>
      </c>
      <c r="I183" s="7" t="e">
        <f>VLOOKUP(F183,lohrmann_withdrawalm3py_capacmw!$A$2:$C$146,3,FALSE)</f>
        <v>#N/A</v>
      </c>
      <c r="L183" s="7" t="str">
        <f t="shared" si="9"/>
        <v/>
      </c>
      <c r="M183" s="7" t="str">
        <f t="shared" si="10"/>
        <v/>
      </c>
      <c r="P183" s="5" t="s">
        <v>454</v>
      </c>
      <c r="Q183" s="5" t="s">
        <v>454</v>
      </c>
    </row>
    <row r="184" spans="1:17" x14ac:dyDescent="0.25">
      <c r="A184">
        <v>72.958299999999994</v>
      </c>
      <c r="B184">
        <v>3.7916699999999999</v>
      </c>
      <c r="C184">
        <v>133</v>
      </c>
      <c r="D184">
        <v>0</v>
      </c>
      <c r="F184" t="str">
        <f>VLOOKUP(C184,pgb_industrial_split_pow_ic!$D$2:$G$215,4,FALSE)</f>
        <v>MDV</v>
      </c>
      <c r="G184">
        <f>VLOOKUP(C184,pgb_industrial_split_pow_ic!$D$2:$F$215,3,FALSE)</f>
        <v>0</v>
      </c>
      <c r="H184" s="7">
        <f t="shared" si="8"/>
        <v>0</v>
      </c>
      <c r="I184" s="7" t="e">
        <f>VLOOKUP(F184,lohrmann_withdrawalm3py_capacmw!$A$2:$C$146,3,FALSE)</f>
        <v>#N/A</v>
      </c>
      <c r="L184" s="7" t="str">
        <f t="shared" si="9"/>
        <v/>
      </c>
      <c r="M184" s="7" t="str">
        <f t="shared" si="10"/>
        <v/>
      </c>
      <c r="P184" s="5" t="s">
        <v>454</v>
      </c>
      <c r="Q184" s="5" t="s">
        <v>454</v>
      </c>
    </row>
    <row r="185" spans="1:17" x14ac:dyDescent="0.25">
      <c r="A185">
        <v>103.708</v>
      </c>
      <c r="B185">
        <v>1.375</v>
      </c>
      <c r="C185">
        <v>219</v>
      </c>
      <c r="D185" s="5">
        <v>51586600</v>
      </c>
      <c r="F185" t="str">
        <f>VLOOKUP(C185,pgb_industrial_split_pow_ic!$D$2:$G$215,4,FALSE)</f>
        <v>SGP</v>
      </c>
      <c r="G185">
        <f>VLOOKUP(C185,pgb_industrial_split_pow_ic!$D$2:$F$215,3,FALSE)</f>
        <v>98.16</v>
      </c>
      <c r="H185" s="7">
        <f t="shared" si="8"/>
        <v>5063740656</v>
      </c>
      <c r="I185" s="7">
        <f>VLOOKUP(F185,lohrmann_withdrawalm3py_capacmw!$A$2:$C$146,3,FALSE)</f>
        <v>858458000000</v>
      </c>
      <c r="L185" s="7">
        <f t="shared" si="9"/>
        <v>5063740656</v>
      </c>
      <c r="M185" s="7">
        <f t="shared" si="10"/>
        <v>858458000000</v>
      </c>
      <c r="P185" s="5" t="s">
        <v>454</v>
      </c>
      <c r="Q185" s="5" t="s">
        <v>454</v>
      </c>
    </row>
    <row r="186" spans="1:17" x14ac:dyDescent="0.25">
      <c r="A186">
        <v>6.5416699999999999</v>
      </c>
      <c r="B186">
        <v>0.125</v>
      </c>
      <c r="C186">
        <v>197</v>
      </c>
      <c r="D186">
        <v>43570.400000000001</v>
      </c>
      <c r="F186" t="str">
        <f>VLOOKUP(C186,pgb_industrial_split_pow_ic!$D$2:$G$215,4,FALSE)</f>
        <v>STP</v>
      </c>
      <c r="G186">
        <f>VLOOKUP(C186,pgb_industrial_split_pow_ic!$D$2:$F$215,3,FALSE)</f>
        <v>0</v>
      </c>
      <c r="H186" s="7">
        <f t="shared" si="8"/>
        <v>0</v>
      </c>
      <c r="I186" s="7" t="e">
        <f>VLOOKUP(F186,lohrmann_withdrawalm3py_capacmw!$A$2:$C$146,3,FALSE)</f>
        <v>#N/A</v>
      </c>
      <c r="L186" s="7" t="str">
        <f t="shared" si="9"/>
        <v/>
      </c>
      <c r="M186" s="7" t="str">
        <f t="shared" si="10"/>
        <v/>
      </c>
      <c r="P186" s="5" t="s">
        <v>454</v>
      </c>
      <c r="Q186" s="5" t="s">
        <v>454</v>
      </c>
    </row>
    <row r="187" spans="1:17" x14ac:dyDescent="0.25">
      <c r="A187">
        <v>-91.625</v>
      </c>
      <c r="B187">
        <v>-0.375</v>
      </c>
      <c r="C187">
        <v>58</v>
      </c>
      <c r="D187" s="5">
        <v>311078000</v>
      </c>
      <c r="F187" t="str">
        <f>VLOOKUP(C187,pgb_industrial_split_pow_ic!$D$2:$G$215,4,FALSE)</f>
        <v>ECU</v>
      </c>
      <c r="G187">
        <f>VLOOKUP(C187,pgb_industrial_split_pow_ic!$D$2:$F$215,3,FALSE)</f>
        <v>76.56</v>
      </c>
      <c r="H187" s="7">
        <f t="shared" si="8"/>
        <v>23816131680</v>
      </c>
      <c r="I187" s="7">
        <f>VLOOKUP(F187,lohrmann_withdrawalm3py_capacmw!$A$2:$C$146,3,FALSE)</f>
        <v>155989000000</v>
      </c>
      <c r="L187" s="7">
        <f t="shared" si="9"/>
        <v>23816131680</v>
      </c>
      <c r="M187" s="7">
        <f t="shared" si="10"/>
        <v>155989000000</v>
      </c>
      <c r="P187" s="5" t="s">
        <v>454</v>
      </c>
      <c r="Q187" s="5" t="s">
        <v>454</v>
      </c>
    </row>
    <row r="188" spans="1:17" x14ac:dyDescent="0.25">
      <c r="A188">
        <v>8.7916699999999999</v>
      </c>
      <c r="B188">
        <v>-0.79166700000000001</v>
      </c>
      <c r="C188">
        <v>78</v>
      </c>
      <c r="D188" s="5">
        <v>13383000</v>
      </c>
      <c r="F188" t="str">
        <f>VLOOKUP(C188,pgb_industrial_split_pow_ic!$D$2:$G$215,4,FALSE)</f>
        <v>GAB</v>
      </c>
      <c r="G188">
        <f>VLOOKUP(C188,pgb_industrial_split_pow_ic!$D$2:$F$215,3,FALSE)</f>
        <v>76.56</v>
      </c>
      <c r="H188" s="7">
        <f t="shared" si="8"/>
        <v>1024602480</v>
      </c>
      <c r="I188" s="7">
        <f>VLOOKUP(F188,lohrmann_withdrawalm3py_capacmw!$A$2:$C$146,3,FALSE)</f>
        <v>10199314741</v>
      </c>
      <c r="L188" s="7">
        <f t="shared" si="9"/>
        <v>1024602480</v>
      </c>
      <c r="M188" s="7">
        <f t="shared" si="10"/>
        <v>10199314741</v>
      </c>
      <c r="P188" s="5" t="s">
        <v>454</v>
      </c>
      <c r="Q188" s="5" t="s">
        <v>454</v>
      </c>
    </row>
    <row r="189" spans="1:17" x14ac:dyDescent="0.25">
      <c r="A189">
        <v>41.041699999999999</v>
      </c>
      <c r="B189">
        <v>-0.875</v>
      </c>
      <c r="C189">
        <v>190</v>
      </c>
      <c r="D189">
        <v>0</v>
      </c>
      <c r="F189" t="str">
        <f>VLOOKUP(C189,pgb_industrial_split_pow_ic!$D$2:$G$215,4,FALSE)</f>
        <v>SOM</v>
      </c>
      <c r="G189">
        <f>VLOOKUP(C189,pgb_industrial_split_pow_ic!$D$2:$F$215,3,FALSE)</f>
        <v>0</v>
      </c>
      <c r="H189" s="7">
        <f t="shared" si="8"/>
        <v>0</v>
      </c>
      <c r="I189" s="7" t="e">
        <f>VLOOKUP(F189,lohrmann_withdrawalm3py_capacmw!$A$2:$C$146,3,FALSE)</f>
        <v>#N/A</v>
      </c>
      <c r="L189" s="7" t="str">
        <f t="shared" si="9"/>
        <v/>
      </c>
      <c r="M189" s="7" t="str">
        <f t="shared" si="10"/>
        <v/>
      </c>
      <c r="P189" s="5" t="s">
        <v>454</v>
      </c>
      <c r="Q189" s="5" t="s">
        <v>454</v>
      </c>
    </row>
    <row r="190" spans="1:17" x14ac:dyDescent="0.25">
      <c r="A190">
        <v>33.958300000000001</v>
      </c>
      <c r="B190">
        <v>-0.95833299999999999</v>
      </c>
      <c r="C190">
        <v>120</v>
      </c>
      <c r="D190" s="5">
        <v>144667000</v>
      </c>
      <c r="F190" t="str">
        <f>VLOOKUP(C190,pgb_industrial_split_pow_ic!$D$2:$G$215,4,FALSE)</f>
        <v>KEN</v>
      </c>
      <c r="G190">
        <f>VLOOKUP(C190,pgb_industrial_split_pow_ic!$D$2:$F$215,3,FALSE)</f>
        <v>0.03</v>
      </c>
      <c r="H190" s="7">
        <f t="shared" si="8"/>
        <v>4340010</v>
      </c>
      <c r="I190" s="7">
        <f>VLOOKUP(F190,lohrmann_withdrawalm3py_capacmw!$A$2:$C$146,3,FALSE)</f>
        <v>54082837.329999998</v>
      </c>
      <c r="L190" s="7">
        <f t="shared" si="9"/>
        <v>4340010</v>
      </c>
      <c r="M190" s="7">
        <f t="shared" si="10"/>
        <v>54082837.329999998</v>
      </c>
      <c r="P190" s="5" t="s">
        <v>454</v>
      </c>
      <c r="Q190" s="5" t="s">
        <v>454</v>
      </c>
    </row>
    <row r="191" spans="1:17" x14ac:dyDescent="0.25">
      <c r="A191">
        <v>29.625</v>
      </c>
      <c r="B191">
        <v>-1.375</v>
      </c>
      <c r="C191">
        <v>222</v>
      </c>
      <c r="D191" s="5">
        <v>98694100</v>
      </c>
      <c r="F191" t="str">
        <f>VLOOKUP(C191,pgb_industrial_split_pow_ic!$D$2:$G$215,4,FALSE)</f>
        <v>UGA</v>
      </c>
      <c r="G191">
        <f>VLOOKUP(C191,pgb_industrial_split_pow_ic!$D$2:$F$215,3,FALSE)</f>
        <v>0</v>
      </c>
      <c r="H191" s="7">
        <f t="shared" si="8"/>
        <v>0</v>
      </c>
      <c r="I191" s="7">
        <f>VLOOKUP(F191,lohrmann_withdrawalm3py_capacmw!$A$2:$C$146,3,FALSE)</f>
        <v>1051785.237</v>
      </c>
      <c r="L191" s="7">
        <f t="shared" si="9"/>
        <v>0</v>
      </c>
      <c r="M191" s="7">
        <f t="shared" si="10"/>
        <v>1051785.237</v>
      </c>
      <c r="P191" s="5" t="s">
        <v>454</v>
      </c>
      <c r="Q191" s="5" t="s">
        <v>454</v>
      </c>
    </row>
    <row r="192" spans="1:17" x14ac:dyDescent="0.25">
      <c r="A192">
        <v>5.625</v>
      </c>
      <c r="B192">
        <v>-1.4583299999999999</v>
      </c>
      <c r="C192">
        <v>91</v>
      </c>
      <c r="D192" s="5">
        <v>10619800</v>
      </c>
      <c r="F192" t="str">
        <f>VLOOKUP(C192,pgb_industrial_split_pow_ic!$D$2:$G$215,4,FALSE)</f>
        <v>GNQ</v>
      </c>
      <c r="G192">
        <f>VLOOKUP(C192,pgb_industrial_split_pow_ic!$D$2:$F$215,3,FALSE)</f>
        <v>0</v>
      </c>
      <c r="H192" s="7">
        <f t="shared" si="8"/>
        <v>0</v>
      </c>
      <c r="I192" s="7" t="e">
        <f>VLOOKUP(F192,lohrmann_withdrawalm3py_capacmw!$A$2:$C$146,3,FALSE)</f>
        <v>#N/A</v>
      </c>
      <c r="L192" s="7" t="str">
        <f t="shared" si="9"/>
        <v/>
      </c>
      <c r="M192" s="7" t="str">
        <f t="shared" si="10"/>
        <v/>
      </c>
      <c r="P192" s="5" t="s">
        <v>454</v>
      </c>
      <c r="Q192" s="5" t="s">
        <v>454</v>
      </c>
    </row>
    <row r="193" spans="1:17" x14ac:dyDescent="0.25">
      <c r="A193">
        <v>28.875</v>
      </c>
      <c r="B193">
        <v>-2.5416699999999999</v>
      </c>
      <c r="C193">
        <v>187</v>
      </c>
      <c r="D193" s="5">
        <v>22122600</v>
      </c>
      <c r="F193" t="str">
        <f>VLOOKUP(C193,pgb_industrial_split_pow_ic!$D$2:$G$215,4,FALSE)</f>
        <v>RWA</v>
      </c>
      <c r="G193">
        <f>VLOOKUP(C193,pgb_industrial_split_pow_ic!$D$2:$F$215,3,FALSE)</f>
        <v>0</v>
      </c>
      <c r="H193" s="7">
        <f t="shared" si="8"/>
        <v>0</v>
      </c>
      <c r="I193" s="7" t="e">
        <f>VLOOKUP(F193,lohrmann_withdrawalm3py_capacmw!$A$2:$C$146,3,FALSE)</f>
        <v>#N/A</v>
      </c>
      <c r="L193" s="7" t="str">
        <f t="shared" si="9"/>
        <v/>
      </c>
      <c r="M193" s="7" t="str">
        <f t="shared" si="10"/>
        <v/>
      </c>
      <c r="P193" s="5" t="s">
        <v>454</v>
      </c>
      <c r="Q193" s="5" t="s">
        <v>454</v>
      </c>
    </row>
    <row r="194" spans="1:17" x14ac:dyDescent="0.25">
      <c r="A194">
        <v>29.041699999999999</v>
      </c>
      <c r="B194">
        <v>-2.7916699999999999</v>
      </c>
      <c r="C194">
        <v>27</v>
      </c>
      <c r="D194" s="5">
        <v>1318950</v>
      </c>
      <c r="F194" t="str">
        <f>VLOOKUP(C194,pgb_industrial_split_pow_ic!$D$2:$G$215,4,FALSE)</f>
        <v>BDI</v>
      </c>
      <c r="G194">
        <f>VLOOKUP(C194,pgb_industrial_split_pow_ic!$D$2:$F$215,3,FALSE)</f>
        <v>0</v>
      </c>
      <c r="H194" s="7">
        <f t="shared" si="8"/>
        <v>0</v>
      </c>
      <c r="I194" s="7" t="e">
        <f>VLOOKUP(F194,lohrmann_withdrawalm3py_capacmw!$A$2:$C$146,3,FALSE)</f>
        <v>#N/A</v>
      </c>
      <c r="L194" s="7" t="str">
        <f t="shared" si="9"/>
        <v/>
      </c>
      <c r="M194" s="7" t="str">
        <f t="shared" si="10"/>
        <v/>
      </c>
      <c r="P194" s="5" t="s">
        <v>454</v>
      </c>
      <c r="Q194" s="5" t="s">
        <v>454</v>
      </c>
    </row>
    <row r="195" spans="1:17" x14ac:dyDescent="0.25">
      <c r="A195">
        <v>11.208299999999999</v>
      </c>
      <c r="B195">
        <v>-4.0416699999999999</v>
      </c>
      <c r="C195">
        <v>41</v>
      </c>
      <c r="D195" s="5">
        <v>14177700</v>
      </c>
      <c r="F195" t="str">
        <f>VLOOKUP(C195,pgb_industrial_split_pow_ic!$D$2:$G$215,4,FALSE)</f>
        <v>COG</v>
      </c>
      <c r="G195">
        <f>VLOOKUP(C195,pgb_industrial_split_pow_ic!$D$2:$F$215,3,FALSE)</f>
        <v>3.68</v>
      </c>
      <c r="H195" s="7">
        <f t="shared" ref="H195:H241" si="12">IF(D195&gt;0,D195*G195,0)</f>
        <v>52173936</v>
      </c>
      <c r="I195" s="7" t="e">
        <f>VLOOKUP(F195,lohrmann_withdrawalm3py_capacmw!$A$2:$C$146,3,FALSE)</f>
        <v>#N/A</v>
      </c>
      <c r="L195" s="7" t="str">
        <f t="shared" ref="L195:L241" si="13">IF(OR(ISNA(H195),ISNA(I195)),"",H195)</f>
        <v/>
      </c>
      <c r="M195" s="7" t="str">
        <f t="shared" ref="M195:M241" si="14">IF(OR(ISNA(H195),ISNA(I195)),"",I195)</f>
        <v/>
      </c>
      <c r="P195" s="5" t="s">
        <v>454</v>
      </c>
      <c r="Q195" s="5" t="s">
        <v>454</v>
      </c>
    </row>
    <row r="196" spans="1:17" x14ac:dyDescent="0.25">
      <c r="A196">
        <v>-81.375</v>
      </c>
      <c r="B196">
        <v>-4.7916699999999999</v>
      </c>
      <c r="C196">
        <v>166</v>
      </c>
      <c r="D196" s="5">
        <v>803033000</v>
      </c>
      <c r="F196" t="str">
        <f>VLOOKUP(C196,pgb_industrial_split_pow_ic!$D$2:$G$215,4,FALSE)</f>
        <v>PER</v>
      </c>
      <c r="G196">
        <f>VLOOKUP(C196,pgb_industrial_split_pow_ic!$D$2:$F$215,3,FALSE)</f>
        <v>13.77</v>
      </c>
      <c r="H196" s="7">
        <f t="shared" si="12"/>
        <v>11057764410</v>
      </c>
      <c r="I196" s="7">
        <f>VLOOKUP(F196,lohrmann_withdrawalm3py_capacmw!$A$2:$C$146,3,FALSE)</f>
        <v>25476883260</v>
      </c>
      <c r="L196" s="7">
        <f t="shared" si="13"/>
        <v>11057764410</v>
      </c>
      <c r="M196" s="7">
        <f t="shared" si="14"/>
        <v>25476883260</v>
      </c>
      <c r="P196" s="5" t="s">
        <v>454</v>
      </c>
      <c r="Q196" s="5" t="s">
        <v>454</v>
      </c>
    </row>
    <row r="197" spans="1:17" x14ac:dyDescent="0.25">
      <c r="A197">
        <v>29.375</v>
      </c>
      <c r="B197">
        <v>-4.9583300000000001</v>
      </c>
      <c r="C197">
        <v>205</v>
      </c>
      <c r="D197" s="5">
        <v>43384100</v>
      </c>
      <c r="F197" t="str">
        <f>VLOOKUP(C197,pgb_industrial_split_pow_ic!$D$2:$G$215,4,FALSE)</f>
        <v>TZA</v>
      </c>
      <c r="G197">
        <f>VLOOKUP(C197,pgb_industrial_split_pow_ic!$D$2:$F$215,3,FALSE)</f>
        <v>0.81</v>
      </c>
      <c r="H197" s="7">
        <f t="shared" si="12"/>
        <v>35141121</v>
      </c>
      <c r="I197" s="7">
        <f>VLOOKUP(F197,lohrmann_withdrawalm3py_capacmw!$A$2:$C$146,3,FALSE)</f>
        <v>1572717174</v>
      </c>
      <c r="L197" s="7">
        <f t="shared" si="13"/>
        <v>35141121</v>
      </c>
      <c r="M197" s="7">
        <f t="shared" si="14"/>
        <v>1572717174</v>
      </c>
      <c r="P197" s="5" t="s">
        <v>454</v>
      </c>
      <c r="Q197" s="5" t="s">
        <v>454</v>
      </c>
    </row>
    <row r="198" spans="1:17" x14ac:dyDescent="0.25">
      <c r="A198">
        <v>12.208299999999999</v>
      </c>
      <c r="B198">
        <v>-5.875</v>
      </c>
      <c r="C198">
        <v>46</v>
      </c>
      <c r="D198" s="5">
        <v>91780600</v>
      </c>
      <c r="F198" t="str">
        <f>VLOOKUP(C198,pgb_industrial_split_pow_ic!$D$2:$G$215,4,FALSE)</f>
        <v>COD</v>
      </c>
      <c r="G198">
        <f>VLOOKUP(C198,pgb_industrial_split_pow_ic!$D$2:$F$215,3,FALSE)</f>
        <v>0</v>
      </c>
      <c r="H198" s="7">
        <f t="shared" si="12"/>
        <v>0</v>
      </c>
      <c r="I198" s="7">
        <f>VLOOKUP(F198,lohrmann_withdrawalm3py_capacmw!$A$2:$C$146,3,FALSE)</f>
        <v>1154993837</v>
      </c>
      <c r="L198" s="7">
        <f t="shared" si="13"/>
        <v>0</v>
      </c>
      <c r="M198" s="7">
        <f t="shared" si="14"/>
        <v>1154993837</v>
      </c>
      <c r="P198" s="5" t="s">
        <v>454</v>
      </c>
      <c r="Q198" s="5" t="s">
        <v>454</v>
      </c>
    </row>
    <row r="199" spans="1:17" x14ac:dyDescent="0.25">
      <c r="A199">
        <v>140.875</v>
      </c>
      <c r="B199">
        <v>-6.7916699999999999</v>
      </c>
      <c r="C199">
        <v>167</v>
      </c>
      <c r="D199" s="5">
        <v>24165300</v>
      </c>
      <c r="F199" t="str">
        <f>VLOOKUP(C199,pgb_industrial_split_pow_ic!$D$2:$G$215,4,FALSE)</f>
        <v>PNG</v>
      </c>
      <c r="G199">
        <f>VLOOKUP(C199,pgb_industrial_split_pow_ic!$D$2:$F$215,3,FALSE)</f>
        <v>0</v>
      </c>
      <c r="H199" s="7">
        <f t="shared" si="12"/>
        <v>0</v>
      </c>
      <c r="I199" s="7" t="e">
        <f>VLOOKUP(F199,lohrmann_withdrawalm3py_capacmw!$A$2:$C$146,3,FALSE)</f>
        <v>#N/A</v>
      </c>
      <c r="L199" s="7" t="str">
        <f t="shared" si="13"/>
        <v/>
      </c>
      <c r="M199" s="7" t="str">
        <f t="shared" si="14"/>
        <v/>
      </c>
      <c r="P199" s="5" t="s">
        <v>454</v>
      </c>
      <c r="Q199" s="5" t="s">
        <v>454</v>
      </c>
    </row>
    <row r="200" spans="1:17" x14ac:dyDescent="0.25">
      <c r="A200">
        <v>155.542</v>
      </c>
      <c r="B200">
        <v>-7.375</v>
      </c>
      <c r="C200">
        <v>185</v>
      </c>
      <c r="D200" s="5">
        <v>2790030</v>
      </c>
      <c r="F200" t="str">
        <f>VLOOKUP(C200,pgb_industrial_split_pow_ic!$D$2:$G$215,4,FALSE)</f>
        <v>SLB</v>
      </c>
      <c r="G200">
        <f>VLOOKUP(C200,pgb_industrial_split_pow_ic!$D$2:$F$215,3,FALSE)</f>
        <v>0</v>
      </c>
      <c r="H200" s="7">
        <f t="shared" si="12"/>
        <v>0</v>
      </c>
      <c r="I200" s="7" t="e">
        <f>VLOOKUP(F200,lohrmann_withdrawalm3py_capacmw!$A$2:$C$146,3,FALSE)</f>
        <v>#N/A</v>
      </c>
      <c r="L200" s="7" t="str">
        <f t="shared" si="13"/>
        <v/>
      </c>
      <c r="M200" s="7" t="str">
        <f t="shared" si="14"/>
        <v/>
      </c>
      <c r="P200" s="5" t="s">
        <v>454</v>
      </c>
      <c r="Q200" s="5" t="s">
        <v>454</v>
      </c>
    </row>
    <row r="201" spans="1:17" x14ac:dyDescent="0.25">
      <c r="A201">
        <v>-73.958299999999994</v>
      </c>
      <c r="B201">
        <v>-7.5416699999999999</v>
      </c>
      <c r="C201">
        <v>31</v>
      </c>
      <c r="D201" s="5">
        <v>12125000000</v>
      </c>
      <c r="F201" t="str">
        <f>VLOOKUP(C201,pgb_industrial_split_pow_ic!$D$2:$G$215,4,FALSE)</f>
        <v>BRA</v>
      </c>
      <c r="G201">
        <f>VLOOKUP(C201,pgb_industrial_split_pow_ic!$D$2:$F$215,3,FALSE)</f>
        <v>38.549999999999997</v>
      </c>
      <c r="H201" s="7">
        <f t="shared" si="12"/>
        <v>467418749999.99994</v>
      </c>
      <c r="I201" s="7">
        <f>VLOOKUP(F201,lohrmann_withdrawalm3py_capacmw!$A$2:$C$146,3,FALSE)</f>
        <v>1354570000000</v>
      </c>
      <c r="L201" s="7">
        <f t="shared" si="13"/>
        <v>467418749999.99994</v>
      </c>
      <c r="M201" s="7">
        <f t="shared" si="14"/>
        <v>1354570000000</v>
      </c>
      <c r="P201" s="5" t="s">
        <v>454</v>
      </c>
      <c r="Q201" s="5" t="s">
        <v>454</v>
      </c>
    </row>
    <row r="202" spans="1:17" x14ac:dyDescent="0.25">
      <c r="A202">
        <v>-14.375</v>
      </c>
      <c r="B202">
        <v>-7.9583300000000001</v>
      </c>
      <c r="C202">
        <v>220</v>
      </c>
      <c r="D202">
        <v>0</v>
      </c>
      <c r="F202" t="e">
        <f>VLOOKUP(C202,pgb_industrial_split_pow_ic!$D$2:$G$215,4,FALSE)</f>
        <v>#N/A</v>
      </c>
      <c r="G202" t="e">
        <f>VLOOKUP(C202,pgb_industrial_split_pow_ic!$D$2:$F$215,3,FALSE)</f>
        <v>#N/A</v>
      </c>
      <c r="H202" s="7">
        <f t="shared" si="12"/>
        <v>0</v>
      </c>
      <c r="I202" s="7" t="e">
        <f>VLOOKUP(F202,lohrmann_withdrawalm3py_capacmw!$A$2:$C$146,3,FALSE)</f>
        <v>#N/A</v>
      </c>
      <c r="L202" s="7" t="str">
        <f t="shared" si="13"/>
        <v/>
      </c>
      <c r="M202" s="7" t="str">
        <f t="shared" si="14"/>
        <v/>
      </c>
      <c r="P202" s="5" t="s">
        <v>454</v>
      </c>
      <c r="Q202" s="5" t="s">
        <v>454</v>
      </c>
    </row>
    <row r="203" spans="1:17" x14ac:dyDescent="0.25">
      <c r="A203">
        <v>46.291699999999999</v>
      </c>
      <c r="B203">
        <v>-9.375</v>
      </c>
      <c r="C203">
        <v>186</v>
      </c>
      <c r="D203">
        <v>0</v>
      </c>
      <c r="F203" t="str">
        <f>VLOOKUP(C203,pgb_industrial_split_pow_ic!$D$2:$G$215,4,FALSE)</f>
        <v>SYC</v>
      </c>
      <c r="G203">
        <f>VLOOKUP(C203,pgb_industrial_split_pow_ic!$D$2:$F$215,3,FALSE)</f>
        <v>0</v>
      </c>
      <c r="H203" s="7">
        <f t="shared" si="12"/>
        <v>0</v>
      </c>
      <c r="I203" s="7" t="e">
        <f>VLOOKUP(F203,lohrmann_withdrawalm3py_capacmw!$A$2:$C$146,3,FALSE)</f>
        <v>#N/A</v>
      </c>
      <c r="L203" s="7" t="str">
        <f t="shared" si="13"/>
        <v/>
      </c>
      <c r="M203" s="7" t="str">
        <f t="shared" si="14"/>
        <v/>
      </c>
      <c r="P203" s="5" t="s">
        <v>454</v>
      </c>
      <c r="Q203" s="5" t="s">
        <v>454</v>
      </c>
    </row>
    <row r="204" spans="1:17" x14ac:dyDescent="0.25">
      <c r="A204">
        <v>124.125</v>
      </c>
      <c r="B204">
        <v>-9.375</v>
      </c>
      <c r="C204">
        <v>202</v>
      </c>
      <c r="D204" s="5">
        <v>3983230</v>
      </c>
      <c r="F204" t="str">
        <f>VLOOKUP(C204,pgb_industrial_split_pow_ic!$D$2:$G$215,4,FALSE)</f>
        <v>TLS</v>
      </c>
      <c r="G204">
        <f>VLOOKUP(C204,pgb_industrial_split_pow_ic!$D$2:$F$215,3,FALSE)</f>
        <v>0</v>
      </c>
      <c r="H204" s="7">
        <f t="shared" si="12"/>
        <v>0</v>
      </c>
      <c r="I204" s="7">
        <f>VLOOKUP(F204,lohrmann_withdrawalm3py_capacmw!$A$2:$C$146,3,FALSE)</f>
        <v>3925469.8569999998</v>
      </c>
      <c r="L204" s="7">
        <f t="shared" si="13"/>
        <v>0</v>
      </c>
      <c r="M204" s="7">
        <f t="shared" si="14"/>
        <v>3925469.8569999998</v>
      </c>
      <c r="P204" s="5" t="s">
        <v>454</v>
      </c>
      <c r="Q204" s="5" t="s">
        <v>454</v>
      </c>
    </row>
    <row r="205" spans="1:17" x14ac:dyDescent="0.25">
      <c r="A205">
        <v>43.208300000000001</v>
      </c>
      <c r="B205">
        <v>-11.791700000000001</v>
      </c>
      <c r="C205">
        <v>128</v>
      </c>
      <c r="D205">
        <v>37375.9</v>
      </c>
      <c r="F205" t="str">
        <f>VLOOKUP(C205,pgb_industrial_split_pow_ic!$D$2:$G$215,4,FALSE)</f>
        <v>COM</v>
      </c>
      <c r="G205">
        <f>VLOOKUP(C205,pgb_industrial_split_pow_ic!$D$2:$F$215,3,FALSE)</f>
        <v>0</v>
      </c>
      <c r="H205" s="7">
        <f t="shared" si="12"/>
        <v>0</v>
      </c>
      <c r="I205" s="7" t="e">
        <f>VLOOKUP(F205,lohrmann_withdrawalm3py_capacmw!$A$2:$C$146,3,FALSE)</f>
        <v>#N/A</v>
      </c>
      <c r="L205" s="7" t="str">
        <f t="shared" si="13"/>
        <v/>
      </c>
      <c r="M205" s="7" t="str">
        <f t="shared" si="14"/>
        <v/>
      </c>
      <c r="P205" s="5" t="s">
        <v>454</v>
      </c>
      <c r="Q205" s="5" t="s">
        <v>454</v>
      </c>
    </row>
    <row r="206" spans="1:17" x14ac:dyDescent="0.25">
      <c r="A206">
        <v>-172.792</v>
      </c>
      <c r="B206">
        <v>-13.541700000000001</v>
      </c>
      <c r="C206">
        <v>238</v>
      </c>
      <c r="D206">
        <v>0</v>
      </c>
      <c r="F206" t="str">
        <f>VLOOKUP(C206,pgb_industrial_split_pow_ic!$D$2:$G$215,4,FALSE)</f>
        <v>WSM</v>
      </c>
      <c r="G206">
        <f>VLOOKUP(C206,pgb_industrial_split_pow_ic!$D$2:$F$215,3,FALSE)</f>
        <v>0</v>
      </c>
      <c r="H206" s="7">
        <f t="shared" si="12"/>
        <v>0</v>
      </c>
      <c r="I206" s="7" t="e">
        <f>VLOOKUP(F206,lohrmann_withdrawalm3py_capacmw!$A$2:$C$146,3,FALSE)</f>
        <v>#N/A</v>
      </c>
      <c r="L206" s="7" t="str">
        <f t="shared" si="13"/>
        <v/>
      </c>
      <c r="M206" s="7" t="str">
        <f t="shared" si="14"/>
        <v/>
      </c>
      <c r="P206" s="5" t="s">
        <v>454</v>
      </c>
      <c r="Q206" s="5" t="s">
        <v>454</v>
      </c>
    </row>
    <row r="207" spans="1:17" x14ac:dyDescent="0.25">
      <c r="A207">
        <v>32.708300000000001</v>
      </c>
      <c r="B207">
        <v>-13.625</v>
      </c>
      <c r="C207">
        <v>134</v>
      </c>
      <c r="D207" s="5">
        <v>44248000</v>
      </c>
      <c r="F207" t="str">
        <f>VLOOKUP(C207,pgb_industrial_split_pow_ic!$D$2:$G$215,4,FALSE)</f>
        <v>MWI</v>
      </c>
      <c r="G207">
        <f>VLOOKUP(C207,pgb_industrial_split_pow_ic!$D$2:$F$215,3,FALSE)</f>
        <v>0</v>
      </c>
      <c r="H207" s="7">
        <f t="shared" si="12"/>
        <v>0</v>
      </c>
      <c r="I207" s="7" t="e">
        <f>VLOOKUP(F207,lohrmann_withdrawalm3py_capacmw!$A$2:$C$146,3,FALSE)</f>
        <v>#N/A</v>
      </c>
      <c r="L207" s="7" t="str">
        <f t="shared" si="13"/>
        <v/>
      </c>
      <c r="M207" s="7" t="str">
        <f t="shared" si="14"/>
        <v/>
      </c>
      <c r="P207" s="5" t="s">
        <v>454</v>
      </c>
      <c r="Q207" s="5" t="s">
        <v>454</v>
      </c>
    </row>
    <row r="208" spans="1:17" x14ac:dyDescent="0.25">
      <c r="A208">
        <v>-178.125</v>
      </c>
      <c r="B208">
        <v>-14.291700000000001</v>
      </c>
      <c r="C208">
        <v>237</v>
      </c>
      <c r="D208">
        <v>0</v>
      </c>
      <c r="F208" t="e">
        <f>VLOOKUP(C208,pgb_industrial_split_pow_ic!$D$2:$G$215,4,FALSE)</f>
        <v>#N/A</v>
      </c>
      <c r="G208" t="e">
        <f>VLOOKUP(C208,pgb_industrial_split_pow_ic!$D$2:$F$215,3,FALSE)</f>
        <v>#N/A</v>
      </c>
      <c r="H208" s="7">
        <f t="shared" si="12"/>
        <v>0</v>
      </c>
      <c r="I208" s="7" t="e">
        <f>VLOOKUP(F208,lohrmann_withdrawalm3py_capacmw!$A$2:$C$146,3,FALSE)</f>
        <v>#N/A</v>
      </c>
      <c r="L208" s="7" t="str">
        <f t="shared" si="13"/>
        <v/>
      </c>
      <c r="M208" s="7" t="str">
        <f t="shared" si="14"/>
        <v/>
      </c>
      <c r="P208" s="5" t="s">
        <v>454</v>
      </c>
      <c r="Q208" s="5" t="s">
        <v>454</v>
      </c>
    </row>
    <row r="209" spans="1:17" x14ac:dyDescent="0.25">
      <c r="A209">
        <v>-170.708</v>
      </c>
      <c r="B209">
        <v>-14.291700000000001</v>
      </c>
      <c r="C209">
        <v>13</v>
      </c>
      <c r="D209">
        <v>0</v>
      </c>
      <c r="F209" t="str">
        <f>VLOOKUP(C209,pgb_industrial_split_pow_ic!$D$2:$G$215,4,FALSE)</f>
        <v>ASM</v>
      </c>
      <c r="G209">
        <f>VLOOKUP(C209,pgb_industrial_split_pow_ic!$D$2:$F$215,3,FALSE)</f>
        <v>0</v>
      </c>
      <c r="H209" s="7">
        <f t="shared" si="12"/>
        <v>0</v>
      </c>
      <c r="I209" s="7" t="e">
        <f>VLOOKUP(F209,lohrmann_withdrawalm3py_capacmw!$A$2:$C$146,3,FALSE)</f>
        <v>#N/A</v>
      </c>
      <c r="L209" s="7" t="str">
        <f t="shared" si="13"/>
        <v/>
      </c>
      <c r="M209" s="7" t="str">
        <f t="shared" si="14"/>
        <v/>
      </c>
      <c r="P209" s="5" t="s">
        <v>454</v>
      </c>
      <c r="Q209" s="5" t="s">
        <v>454</v>
      </c>
    </row>
    <row r="210" spans="1:17" x14ac:dyDescent="0.25">
      <c r="A210">
        <v>-148.625</v>
      </c>
      <c r="B210">
        <v>-14.875</v>
      </c>
      <c r="C210">
        <v>1257</v>
      </c>
      <c r="D210">
        <v>0</v>
      </c>
      <c r="F210" t="e">
        <f>VLOOKUP(C210,pgb_industrial_split_pow_ic!$D$2:$G$215,4,FALSE)</f>
        <v>#N/A</v>
      </c>
      <c r="G210" t="e">
        <f>VLOOKUP(C210,pgb_industrial_split_pow_ic!$D$2:$F$215,3,FALSE)</f>
        <v>#N/A</v>
      </c>
      <c r="H210" s="7">
        <f t="shared" si="12"/>
        <v>0</v>
      </c>
      <c r="I210" s="7" t="e">
        <f>VLOOKUP(F210,lohrmann_withdrawalm3py_capacmw!$A$2:$C$146,3,FALSE)</f>
        <v>#N/A</v>
      </c>
      <c r="L210" s="7" t="str">
        <f t="shared" si="13"/>
        <v/>
      </c>
      <c r="M210" s="7" t="str">
        <f t="shared" si="14"/>
        <v/>
      </c>
      <c r="P210" s="5" t="s">
        <v>454</v>
      </c>
      <c r="Q210" s="5" t="s">
        <v>454</v>
      </c>
    </row>
    <row r="211" spans="1:17" x14ac:dyDescent="0.25">
      <c r="A211">
        <v>166.542</v>
      </c>
      <c r="B211">
        <v>-14.875</v>
      </c>
      <c r="C211">
        <v>236</v>
      </c>
      <c r="D211">
        <v>37688.400000000001</v>
      </c>
      <c r="F211" t="str">
        <f>VLOOKUP(C211,pgb_industrial_split_pow_ic!$D$2:$G$215,4,FALSE)</f>
        <v>VUT</v>
      </c>
      <c r="G211">
        <f>VLOOKUP(C211,pgb_industrial_split_pow_ic!$D$2:$F$215,3,FALSE)</f>
        <v>0</v>
      </c>
      <c r="H211" s="7">
        <f t="shared" si="12"/>
        <v>0</v>
      </c>
      <c r="I211" s="7" t="e">
        <f>VLOOKUP(F211,lohrmann_withdrawalm3py_capacmw!$A$2:$C$146,3,FALSE)</f>
        <v>#N/A</v>
      </c>
      <c r="L211" s="7" t="str">
        <f t="shared" si="13"/>
        <v/>
      </c>
      <c r="M211" s="7" t="str">
        <f t="shared" si="14"/>
        <v/>
      </c>
      <c r="P211" s="5" t="s">
        <v>454</v>
      </c>
      <c r="Q211" s="5" t="s">
        <v>454</v>
      </c>
    </row>
    <row r="212" spans="1:17" x14ac:dyDescent="0.25">
      <c r="A212">
        <v>30.291699999999999</v>
      </c>
      <c r="B212">
        <v>-15.208299999999999</v>
      </c>
      <c r="C212">
        <v>160</v>
      </c>
      <c r="D212" s="5">
        <v>15306500</v>
      </c>
      <c r="F212" t="str">
        <f>VLOOKUP(C212,pgb_industrial_split_pow_ic!$D$2:$G$215,4,FALSE)</f>
        <v>MOZ</v>
      </c>
      <c r="G212">
        <f>VLOOKUP(C212,pgb_industrial_split_pow_ic!$D$2:$F$215,3,FALSE)</f>
        <v>0</v>
      </c>
      <c r="H212" s="7">
        <f t="shared" si="12"/>
        <v>0</v>
      </c>
      <c r="I212" s="7">
        <f>VLOOKUP(F212,lohrmann_withdrawalm3py_capacmw!$A$2:$C$146,3,FALSE)</f>
        <v>6838382.8899999997</v>
      </c>
      <c r="L212" s="7">
        <f t="shared" si="13"/>
        <v>0</v>
      </c>
      <c r="M212" s="7">
        <f t="shared" si="14"/>
        <v>6838382.8899999997</v>
      </c>
      <c r="P212" s="5" t="s">
        <v>454</v>
      </c>
      <c r="Q212" s="5" t="s">
        <v>454</v>
      </c>
    </row>
    <row r="213" spans="1:17" x14ac:dyDescent="0.25">
      <c r="A213">
        <v>-175.625</v>
      </c>
      <c r="B213">
        <v>-15.625</v>
      </c>
      <c r="C213">
        <v>216</v>
      </c>
      <c r="D213">
        <v>0</v>
      </c>
      <c r="F213" t="str">
        <f>VLOOKUP(C213,pgb_industrial_split_pow_ic!$D$2:$G$215,4,FALSE)</f>
        <v>TON</v>
      </c>
      <c r="G213">
        <f>VLOOKUP(C213,pgb_industrial_split_pow_ic!$D$2:$F$215,3,FALSE)</f>
        <v>0</v>
      </c>
      <c r="H213" s="7">
        <f t="shared" si="12"/>
        <v>0</v>
      </c>
      <c r="I213" s="7" t="e">
        <f>VLOOKUP(F213,lohrmann_withdrawalm3py_capacmw!$A$2:$C$146,3,FALSE)</f>
        <v>#N/A</v>
      </c>
      <c r="L213" s="7" t="str">
        <f t="shared" si="13"/>
        <v/>
      </c>
      <c r="M213" s="7" t="str">
        <f t="shared" si="14"/>
        <v/>
      </c>
      <c r="P213" s="5" t="s">
        <v>454</v>
      </c>
      <c r="Q213" s="5" t="s">
        <v>454</v>
      </c>
    </row>
    <row r="214" spans="1:17" x14ac:dyDescent="0.25">
      <c r="A214">
        <v>22.041699999999999</v>
      </c>
      <c r="B214">
        <v>-16.208300000000001</v>
      </c>
      <c r="C214">
        <v>229</v>
      </c>
      <c r="D214" s="5">
        <v>195783000</v>
      </c>
      <c r="F214" t="str">
        <f>VLOOKUP(C214,pgb_industrial_split_pow_ic!$D$2:$G$215,4,FALSE)</f>
        <v>ZMB</v>
      </c>
      <c r="G214">
        <f>VLOOKUP(C214,pgb_industrial_split_pow_ic!$D$2:$F$215,3,FALSE)</f>
        <v>0</v>
      </c>
      <c r="H214" s="7">
        <f t="shared" si="12"/>
        <v>0</v>
      </c>
      <c r="I214" s="7">
        <f>VLOOKUP(F214,lohrmann_withdrawalm3py_capacmw!$A$2:$C$146,3,FALSE)</f>
        <v>2991604.716</v>
      </c>
      <c r="L214" s="7">
        <f t="shared" si="13"/>
        <v>0</v>
      </c>
      <c r="M214" s="7">
        <f t="shared" si="14"/>
        <v>2991604.716</v>
      </c>
      <c r="P214" s="5" t="s">
        <v>454</v>
      </c>
      <c r="Q214" s="5" t="s">
        <v>454</v>
      </c>
    </row>
    <row r="215" spans="1:17" x14ac:dyDescent="0.25">
      <c r="A215">
        <v>-152.292</v>
      </c>
      <c r="B215">
        <v>-16.458300000000001</v>
      </c>
      <c r="C215">
        <v>1</v>
      </c>
      <c r="D215">
        <v>0</v>
      </c>
      <c r="F215" t="str">
        <f>VLOOKUP(C215,pgb_industrial_split_pow_ic!$D$2:$G$215,4,FALSE)</f>
        <v>PYF</v>
      </c>
      <c r="G215">
        <f>VLOOKUP(C215,pgb_industrial_split_pow_ic!$D$2:$F$215,3,FALSE)</f>
        <v>0</v>
      </c>
      <c r="H215" s="7">
        <f t="shared" si="12"/>
        <v>0</v>
      </c>
      <c r="I215" s="7" t="e">
        <f>VLOOKUP(F215,lohrmann_withdrawalm3py_capacmw!$A$2:$C$146,3,FALSE)</f>
        <v>#N/A</v>
      </c>
      <c r="L215" s="7" t="str">
        <f t="shared" si="13"/>
        <v/>
      </c>
      <c r="M215" s="7" t="str">
        <f t="shared" si="14"/>
        <v/>
      </c>
      <c r="P215" s="5" t="s">
        <v>454</v>
      </c>
      <c r="Q215" s="5" t="s">
        <v>454</v>
      </c>
    </row>
    <row r="216" spans="1:17" x14ac:dyDescent="0.25">
      <c r="A216">
        <v>-179.958</v>
      </c>
      <c r="B216">
        <v>-16.875</v>
      </c>
      <c r="C216">
        <v>81</v>
      </c>
      <c r="D216" s="5">
        <v>7040100</v>
      </c>
      <c r="F216" t="str">
        <f>VLOOKUP(C216,pgb_industrial_split_pow_ic!$D$2:$G$215,4,FALSE)</f>
        <v>FJI</v>
      </c>
      <c r="G216">
        <f>VLOOKUP(C216,pgb_industrial_split_pow_ic!$D$2:$F$215,3,FALSE)</f>
        <v>0</v>
      </c>
      <c r="H216" s="7">
        <f t="shared" si="12"/>
        <v>0</v>
      </c>
      <c r="I216" s="7" t="e">
        <f>VLOOKUP(F216,lohrmann_withdrawalm3py_capacmw!$A$2:$C$146,3,FALSE)</f>
        <v>#N/A</v>
      </c>
      <c r="L216" s="7" t="str">
        <f t="shared" si="13"/>
        <v/>
      </c>
      <c r="M216" s="7" t="str">
        <f t="shared" si="14"/>
        <v/>
      </c>
      <c r="P216" s="5" t="s">
        <v>454</v>
      </c>
      <c r="Q216" s="5" t="s">
        <v>454</v>
      </c>
    </row>
    <row r="217" spans="1:17" x14ac:dyDescent="0.25">
      <c r="A217">
        <v>11.708299999999999</v>
      </c>
      <c r="B217">
        <v>-17.208300000000001</v>
      </c>
      <c r="C217">
        <v>5</v>
      </c>
      <c r="D217" s="5">
        <v>47558800</v>
      </c>
      <c r="F217" t="str">
        <f>VLOOKUP(C217,pgb_industrial_split_pow_ic!$D$2:$G$215,4,FALSE)</f>
        <v>AGO</v>
      </c>
      <c r="G217">
        <f>VLOOKUP(C217,pgb_industrial_split_pow_ic!$D$2:$F$215,3,FALSE)</f>
        <v>65.34</v>
      </c>
      <c r="H217" s="7">
        <f t="shared" si="12"/>
        <v>3107491992</v>
      </c>
      <c r="I217" s="7">
        <f>VLOOKUP(F217,lohrmann_withdrawalm3py_capacmw!$A$2:$C$146,3,FALSE)</f>
        <v>25745566129</v>
      </c>
      <c r="L217" s="7">
        <f t="shared" si="13"/>
        <v>3107491992</v>
      </c>
      <c r="M217" s="7">
        <f t="shared" si="14"/>
        <v>25745566129</v>
      </c>
      <c r="P217" s="5" t="s">
        <v>454</v>
      </c>
      <c r="Q217" s="5" t="s">
        <v>454</v>
      </c>
    </row>
    <row r="218" spans="1:17" x14ac:dyDescent="0.25">
      <c r="A218">
        <v>-69.541700000000006</v>
      </c>
      <c r="B218">
        <v>-17.291699999999999</v>
      </c>
      <c r="C218">
        <v>30</v>
      </c>
      <c r="D218" s="5">
        <v>119961000</v>
      </c>
      <c r="F218" t="str">
        <f>VLOOKUP(C218,pgb_industrial_split_pow_ic!$D$2:$G$215,4,FALSE)</f>
        <v>BOL</v>
      </c>
      <c r="G218">
        <f>VLOOKUP(C218,pgb_industrial_split_pow_ic!$D$2:$F$215,3,FALSE)</f>
        <v>0.75</v>
      </c>
      <c r="H218" s="7">
        <f t="shared" si="12"/>
        <v>89970750</v>
      </c>
      <c r="I218" s="7">
        <f>VLOOKUP(F218,lohrmann_withdrawalm3py_capacmw!$A$2:$C$146,3,FALSE)</f>
        <v>1190171710</v>
      </c>
      <c r="L218" s="7">
        <f t="shared" si="13"/>
        <v>89970750</v>
      </c>
      <c r="M218" s="7">
        <f t="shared" si="14"/>
        <v>1190171710</v>
      </c>
      <c r="P218" s="5" t="s">
        <v>454</v>
      </c>
      <c r="Q218" s="5" t="s">
        <v>454</v>
      </c>
    </row>
    <row r="219" spans="1:17" x14ac:dyDescent="0.25">
      <c r="A219">
        <v>11.708299999999999</v>
      </c>
      <c r="B219">
        <v>-17.875</v>
      </c>
      <c r="C219">
        <v>161</v>
      </c>
      <c r="D219" s="5">
        <v>13514400</v>
      </c>
      <c r="F219" t="str">
        <f>VLOOKUP(C219,pgb_industrial_split_pow_ic!$D$2:$G$215,4,FALSE)</f>
        <v>NAM</v>
      </c>
      <c r="G219">
        <f>VLOOKUP(C219,pgb_industrial_split_pow_ic!$D$2:$F$215,3,FALSE)</f>
        <v>0</v>
      </c>
      <c r="H219" s="7">
        <f t="shared" si="12"/>
        <v>0</v>
      </c>
      <c r="I219" s="7">
        <f>VLOOKUP(F219,lohrmann_withdrawalm3py_capacmw!$A$2:$C$146,3,FALSE)</f>
        <v>2761481.2760000001</v>
      </c>
      <c r="L219" s="7">
        <f t="shared" si="13"/>
        <v>0</v>
      </c>
      <c r="M219" s="7">
        <f t="shared" si="14"/>
        <v>2761481.2760000001</v>
      </c>
      <c r="P219" s="5" t="s">
        <v>454</v>
      </c>
      <c r="Q219" s="5" t="s">
        <v>454</v>
      </c>
    </row>
    <row r="220" spans="1:17" x14ac:dyDescent="0.25">
      <c r="A220">
        <v>25.291699999999999</v>
      </c>
      <c r="B220">
        <v>-17.958300000000001</v>
      </c>
      <c r="C220">
        <v>231</v>
      </c>
      <c r="D220" s="5">
        <v>118844000</v>
      </c>
      <c r="F220" t="str">
        <f>VLOOKUP(C220,pgb_industrial_split_pow_ic!$D$2:$G$215,4,FALSE)</f>
        <v>ZWE</v>
      </c>
      <c r="G220">
        <f>VLOOKUP(C220,pgb_industrial_split_pow_ic!$D$2:$F$215,3,FALSE)</f>
        <v>3.78</v>
      </c>
      <c r="H220" s="7">
        <f t="shared" si="12"/>
        <v>449230320</v>
      </c>
      <c r="I220" s="7">
        <f>VLOOKUP(F220,lohrmann_withdrawalm3py_capacmw!$A$2:$C$146,3,FALSE)</f>
        <v>7632158938</v>
      </c>
      <c r="L220" s="7">
        <f t="shared" si="13"/>
        <v>449230320</v>
      </c>
      <c r="M220" s="7">
        <f t="shared" si="14"/>
        <v>7632158938</v>
      </c>
      <c r="P220" s="5" t="s">
        <v>454</v>
      </c>
      <c r="Q220" s="5" t="s">
        <v>454</v>
      </c>
    </row>
    <row r="221" spans="1:17" x14ac:dyDescent="0.25">
      <c r="A221">
        <v>162.958</v>
      </c>
      <c r="B221">
        <v>-18.041699999999999</v>
      </c>
      <c r="C221">
        <v>152</v>
      </c>
      <c r="D221">
        <v>0</v>
      </c>
      <c r="F221" t="str">
        <f>VLOOKUP(C221,pgb_industrial_split_pow_ic!$D$2:$G$215,4,FALSE)</f>
        <v>NCL</v>
      </c>
      <c r="G221">
        <f>VLOOKUP(C221,pgb_industrial_split_pow_ic!$D$2:$F$215,3,FALSE)</f>
        <v>0</v>
      </c>
      <c r="H221" s="7">
        <f t="shared" si="12"/>
        <v>0</v>
      </c>
      <c r="I221" s="7" t="e">
        <f>VLOOKUP(F221,lohrmann_withdrawalm3py_capacmw!$A$2:$C$146,3,FALSE)</f>
        <v>#N/A</v>
      </c>
      <c r="L221" s="7" t="str">
        <f t="shared" si="13"/>
        <v/>
      </c>
      <c r="M221" s="7" t="str">
        <f t="shared" si="14"/>
        <v/>
      </c>
      <c r="P221" s="5" t="s">
        <v>454</v>
      </c>
      <c r="Q221" s="5" t="s">
        <v>454</v>
      </c>
    </row>
    <row r="222" spans="1:17" x14ac:dyDescent="0.25">
      <c r="A222">
        <v>-169.875</v>
      </c>
      <c r="B222">
        <v>-19.125</v>
      </c>
      <c r="C222">
        <v>165</v>
      </c>
      <c r="D222">
        <v>0</v>
      </c>
      <c r="F222" t="e">
        <f>VLOOKUP(C222,pgb_industrial_split_pow_ic!$D$2:$G$215,4,FALSE)</f>
        <v>#N/A</v>
      </c>
      <c r="G222" t="e">
        <f>VLOOKUP(C222,pgb_industrial_split_pow_ic!$D$2:$F$215,3,FALSE)</f>
        <v>#N/A</v>
      </c>
      <c r="H222" s="7">
        <f t="shared" si="12"/>
        <v>0</v>
      </c>
      <c r="I222" s="7" t="e">
        <f>VLOOKUP(F222,lohrmann_withdrawalm3py_capacmw!$A$2:$C$146,3,FALSE)</f>
        <v>#N/A</v>
      </c>
      <c r="L222" s="7" t="str">
        <f t="shared" si="13"/>
        <v/>
      </c>
      <c r="M222" s="7" t="str">
        <f t="shared" si="14"/>
        <v/>
      </c>
      <c r="P222" s="5" t="s">
        <v>454</v>
      </c>
      <c r="Q222" s="5" t="s">
        <v>454</v>
      </c>
    </row>
    <row r="223" spans="1:17" x14ac:dyDescent="0.25">
      <c r="A223">
        <v>57.375</v>
      </c>
      <c r="B223">
        <v>-20.458300000000001</v>
      </c>
      <c r="C223">
        <v>149</v>
      </c>
      <c r="D223">
        <v>3512.06</v>
      </c>
      <c r="F223" t="str">
        <f>VLOOKUP(C223,pgb_industrial_split_pow_ic!$D$2:$G$215,4,FALSE)</f>
        <v>MUS</v>
      </c>
      <c r="G223">
        <f>VLOOKUP(C223,pgb_industrial_split_pow_ic!$D$2:$F$215,3,FALSE)</f>
        <v>48.94</v>
      </c>
      <c r="H223" s="7">
        <f t="shared" si="12"/>
        <v>171880.21639999998</v>
      </c>
      <c r="I223" s="7">
        <f>VLOOKUP(F223,lohrmann_withdrawalm3py_capacmw!$A$2:$C$146,3,FALSE)</f>
        <v>2592576288</v>
      </c>
      <c r="L223" s="7">
        <f t="shared" si="13"/>
        <v>171880.21639999998</v>
      </c>
      <c r="M223" s="7">
        <f t="shared" si="14"/>
        <v>2592576288</v>
      </c>
      <c r="P223" s="5" t="s">
        <v>454</v>
      </c>
      <c r="Q223" s="5" t="s">
        <v>454</v>
      </c>
    </row>
    <row r="224" spans="1:17" x14ac:dyDescent="0.25">
      <c r="A224">
        <v>-159.792</v>
      </c>
      <c r="B224">
        <v>-21.208300000000001</v>
      </c>
      <c r="C224">
        <v>44</v>
      </c>
      <c r="D224">
        <v>0</v>
      </c>
      <c r="F224" t="e">
        <f>VLOOKUP(C224,pgb_industrial_split_pow_ic!$D$2:$G$215,4,FALSE)</f>
        <v>#N/A</v>
      </c>
      <c r="G224" t="e">
        <f>VLOOKUP(C224,pgb_industrial_split_pow_ic!$D$2:$F$215,3,FALSE)</f>
        <v>#N/A</v>
      </c>
      <c r="H224" s="7">
        <f t="shared" si="12"/>
        <v>0</v>
      </c>
      <c r="I224" s="7" t="e">
        <f>VLOOKUP(F224,lohrmann_withdrawalm3py_capacmw!$A$2:$C$146,3,FALSE)</f>
        <v>#N/A</v>
      </c>
      <c r="L224" s="7" t="str">
        <f t="shared" si="13"/>
        <v/>
      </c>
      <c r="M224" s="7" t="str">
        <f t="shared" si="14"/>
        <v/>
      </c>
      <c r="P224" s="5" t="s">
        <v>454</v>
      </c>
      <c r="Q224" s="5" t="s">
        <v>454</v>
      </c>
    </row>
    <row r="225" spans="1:17" x14ac:dyDescent="0.25">
      <c r="A225">
        <v>-62.625</v>
      </c>
      <c r="B225">
        <v>-22.291699999999999</v>
      </c>
      <c r="C225">
        <v>182</v>
      </c>
      <c r="D225" s="5">
        <v>277918000</v>
      </c>
      <c r="F225" t="str">
        <f>VLOOKUP(C225,pgb_industrial_split_pow_ic!$D$2:$G$215,4,FALSE)</f>
        <v>PRY</v>
      </c>
      <c r="G225">
        <f>VLOOKUP(C225,pgb_industrial_split_pow_ic!$D$2:$F$215,3,FALSE)</f>
        <v>0</v>
      </c>
      <c r="H225" s="7">
        <f t="shared" si="12"/>
        <v>0</v>
      </c>
      <c r="I225" s="7" t="e">
        <f>VLOOKUP(F225,lohrmann_withdrawalm3py_capacmw!$A$2:$C$146,3,FALSE)</f>
        <v>#N/A</v>
      </c>
      <c r="L225" s="7" t="str">
        <f t="shared" si="13"/>
        <v/>
      </c>
      <c r="M225" s="7" t="str">
        <f t="shared" si="14"/>
        <v/>
      </c>
      <c r="P225" s="5" t="s">
        <v>454</v>
      </c>
      <c r="Q225" s="5" t="s">
        <v>454</v>
      </c>
    </row>
    <row r="226" spans="1:17" x14ac:dyDescent="0.25">
      <c r="A226">
        <v>43.208300000000001</v>
      </c>
      <c r="B226">
        <v>-22.541699999999999</v>
      </c>
      <c r="C226">
        <v>151</v>
      </c>
      <c r="D226">
        <v>0</v>
      </c>
      <c r="F226" t="str">
        <f>VLOOKUP(C226,pgb_industrial_split_pow_ic!$D$2:$G$215,4,FALSE)</f>
        <v>MDG</v>
      </c>
      <c r="G226">
        <f>VLOOKUP(C226,pgb_industrial_split_pow_ic!$D$2:$F$215,3,FALSE)</f>
        <v>4.1100000000000003</v>
      </c>
      <c r="H226" s="7">
        <f t="shared" si="12"/>
        <v>0</v>
      </c>
      <c r="I226" s="7">
        <f>VLOOKUP(F226,lohrmann_withdrawalm3py_capacmw!$A$2:$C$146,3,FALSE)</f>
        <v>911806598.79999995</v>
      </c>
      <c r="L226" s="7">
        <f t="shared" si="13"/>
        <v>0</v>
      </c>
      <c r="M226" s="7">
        <f t="shared" si="14"/>
        <v>911806598.79999995</v>
      </c>
      <c r="P226" s="5" t="s">
        <v>454</v>
      </c>
      <c r="Q226" s="5" t="s">
        <v>454</v>
      </c>
    </row>
    <row r="227" spans="1:17" x14ac:dyDescent="0.25">
      <c r="A227">
        <v>20.041699999999999</v>
      </c>
      <c r="B227">
        <v>-24.791699999999999</v>
      </c>
      <c r="C227">
        <v>33</v>
      </c>
      <c r="D227" s="5">
        <v>35506700</v>
      </c>
      <c r="F227" t="str">
        <f>VLOOKUP(C227,pgb_industrial_split_pow_ic!$D$2:$G$215,4,FALSE)</f>
        <v>BWA</v>
      </c>
      <c r="G227">
        <f>VLOOKUP(C227,pgb_industrial_split_pow_ic!$D$2:$F$215,3,FALSE)</f>
        <v>6.2</v>
      </c>
      <c r="H227" s="7">
        <f t="shared" si="12"/>
        <v>220141540</v>
      </c>
      <c r="I227" s="7">
        <f>VLOOKUP(F227,lohrmann_withdrawalm3py_capacmw!$A$2:$C$146,3,FALSE)</f>
        <v>3547259571</v>
      </c>
      <c r="L227" s="7">
        <f t="shared" si="13"/>
        <v>220141540</v>
      </c>
      <c r="M227" s="7">
        <f t="shared" si="14"/>
        <v>3547259571</v>
      </c>
      <c r="P227" s="5" t="s">
        <v>454</v>
      </c>
      <c r="Q227" s="5" t="s">
        <v>454</v>
      </c>
    </row>
    <row r="228" spans="1:17" x14ac:dyDescent="0.25">
      <c r="A228">
        <v>112.958</v>
      </c>
      <c r="B228">
        <v>-25.625</v>
      </c>
      <c r="C228">
        <v>15</v>
      </c>
      <c r="D228" s="5">
        <v>410689000</v>
      </c>
      <c r="F228" t="str">
        <f>VLOOKUP(C228,pgb_industrial_split_pow_ic!$D$2:$G$215,4,FALSE)</f>
        <v>AUS</v>
      </c>
      <c r="G228">
        <f>VLOOKUP(C228,pgb_industrial_split_pow_ic!$D$2:$F$215,3,FALSE)</f>
        <v>83.09</v>
      </c>
      <c r="H228" s="7">
        <f t="shared" si="12"/>
        <v>34124149010</v>
      </c>
      <c r="I228" s="7">
        <f>VLOOKUP(F228,lohrmann_withdrawalm3py_capacmw!$A$2:$C$146,3,FALSE)</f>
        <v>904771000000</v>
      </c>
      <c r="L228" s="7">
        <f t="shared" si="13"/>
        <v>34124149010</v>
      </c>
      <c r="M228" s="7">
        <f t="shared" si="14"/>
        <v>904771000000</v>
      </c>
      <c r="P228" s="5" t="s">
        <v>454</v>
      </c>
      <c r="Q228" s="5" t="s">
        <v>454</v>
      </c>
    </row>
    <row r="229" spans="1:17" x14ac:dyDescent="0.25">
      <c r="A229">
        <v>30.875</v>
      </c>
      <c r="B229">
        <v>-26.791699999999999</v>
      </c>
      <c r="C229">
        <v>203</v>
      </c>
      <c r="D229" s="5">
        <v>23454800</v>
      </c>
      <c r="F229" t="str">
        <f>VLOOKUP(C229,pgb_industrial_split_pow_ic!$D$2:$G$215,4,FALSE)</f>
        <v>SWZ</v>
      </c>
      <c r="G229">
        <f>VLOOKUP(C229,pgb_industrial_split_pow_ic!$D$2:$F$215,3,FALSE)</f>
        <v>0</v>
      </c>
      <c r="H229" s="7">
        <f t="shared" si="12"/>
        <v>0</v>
      </c>
      <c r="I229" s="7" t="e">
        <f>VLOOKUP(F229,lohrmann_withdrawalm3py_capacmw!$A$2:$C$146,3,FALSE)</f>
        <v>#N/A</v>
      </c>
      <c r="L229" s="7" t="str">
        <f t="shared" si="13"/>
        <v/>
      </c>
      <c r="M229" s="7" t="str">
        <f t="shared" si="14"/>
        <v/>
      </c>
      <c r="P229" s="5" t="s">
        <v>454</v>
      </c>
      <c r="Q229" s="5" t="s">
        <v>454</v>
      </c>
    </row>
    <row r="230" spans="1:17" x14ac:dyDescent="0.25">
      <c r="A230">
        <v>-109.375</v>
      </c>
      <c r="B230">
        <v>-27.125</v>
      </c>
      <c r="C230">
        <v>45</v>
      </c>
      <c r="D230" s="5">
        <v>1432000000</v>
      </c>
      <c r="F230" t="str">
        <f>VLOOKUP(C230,pgb_industrial_split_pow_ic!$D$2:$G$215,4,FALSE)</f>
        <v>CHL</v>
      </c>
      <c r="G230">
        <f>VLOOKUP(C230,pgb_industrial_split_pow_ic!$D$2:$F$215,3,FALSE)</f>
        <v>92.48</v>
      </c>
      <c r="H230" s="7">
        <f t="shared" si="12"/>
        <v>132431360000</v>
      </c>
      <c r="I230" s="7">
        <f>VLOOKUP(F230,lohrmann_withdrawalm3py_capacmw!$A$2:$C$146,3,FALSE)</f>
        <v>1022730000000</v>
      </c>
      <c r="L230" s="7">
        <f t="shared" si="13"/>
        <v>132431360000</v>
      </c>
      <c r="M230" s="7">
        <f t="shared" si="14"/>
        <v>1022730000000</v>
      </c>
      <c r="P230" s="5" t="s">
        <v>454</v>
      </c>
      <c r="Q230" s="5" t="s">
        <v>454</v>
      </c>
    </row>
    <row r="231" spans="1:17" x14ac:dyDescent="0.25">
      <c r="A231">
        <v>16.458300000000001</v>
      </c>
      <c r="B231">
        <v>-28.625</v>
      </c>
      <c r="C231">
        <v>227</v>
      </c>
      <c r="D231" s="5">
        <v>2071130000</v>
      </c>
      <c r="F231" t="str">
        <f>VLOOKUP(C231,pgb_industrial_split_pow_ic!$D$2:$G$215,4,FALSE)</f>
        <v>ZAF</v>
      </c>
      <c r="G231">
        <f>VLOOKUP(C231,pgb_industrial_split_pow_ic!$D$2:$F$215,3,FALSE)</f>
        <v>69.849999999999994</v>
      </c>
      <c r="H231" s="7">
        <f t="shared" si="12"/>
        <v>144668430500</v>
      </c>
      <c r="I231" s="7">
        <f>VLOOKUP(F231,lohrmann_withdrawalm3py_capacmw!$A$2:$C$146,3,FALSE)</f>
        <v>788496000000</v>
      </c>
      <c r="L231" s="7">
        <f t="shared" si="13"/>
        <v>144668430500</v>
      </c>
      <c r="M231" s="7">
        <f t="shared" si="14"/>
        <v>788496000000</v>
      </c>
      <c r="P231" s="5" t="s">
        <v>454</v>
      </c>
      <c r="Q231" s="5" t="s">
        <v>454</v>
      </c>
    </row>
    <row r="232" spans="1:17" x14ac:dyDescent="0.25">
      <c r="A232">
        <v>167.958</v>
      </c>
      <c r="B232">
        <v>-29.125</v>
      </c>
      <c r="C232">
        <v>154</v>
      </c>
      <c r="D232">
        <v>0</v>
      </c>
      <c r="F232" t="e">
        <f>VLOOKUP(C232,pgb_industrial_split_pow_ic!$D$2:$G$215,4,FALSE)</f>
        <v>#N/A</v>
      </c>
      <c r="G232" t="e">
        <f>VLOOKUP(C232,pgb_industrial_split_pow_ic!$D$2:$F$215,3,FALSE)</f>
        <v>#N/A</v>
      </c>
      <c r="H232" s="7">
        <f t="shared" si="12"/>
        <v>0</v>
      </c>
      <c r="I232" s="7" t="e">
        <f>VLOOKUP(F232,lohrmann_withdrawalm3py_capacmw!$A$2:$C$146,3,FALSE)</f>
        <v>#N/A</v>
      </c>
      <c r="L232" s="7" t="str">
        <f t="shared" si="13"/>
        <v/>
      </c>
      <c r="M232" s="7" t="str">
        <f t="shared" si="14"/>
        <v/>
      </c>
      <c r="P232" s="5" t="s">
        <v>454</v>
      </c>
      <c r="Q232" s="5" t="s">
        <v>454</v>
      </c>
    </row>
    <row r="233" spans="1:17" x14ac:dyDescent="0.25">
      <c r="A233">
        <v>27.041699999999999</v>
      </c>
      <c r="B233">
        <v>-29.625</v>
      </c>
      <c r="C233">
        <v>116</v>
      </c>
      <c r="D233" s="5">
        <v>8593330</v>
      </c>
      <c r="F233" t="str">
        <f>VLOOKUP(C233,pgb_industrial_split_pow_ic!$D$2:$G$215,4,FALSE)</f>
        <v>LSO</v>
      </c>
      <c r="G233">
        <f>VLOOKUP(C233,pgb_industrial_split_pow_ic!$D$2:$F$215,3,FALSE)</f>
        <v>0</v>
      </c>
      <c r="H233" s="7">
        <f t="shared" si="12"/>
        <v>0</v>
      </c>
      <c r="I233" s="7" t="e">
        <f>VLOOKUP(F233,lohrmann_withdrawalm3py_capacmw!$A$2:$C$146,3,FALSE)</f>
        <v>#N/A</v>
      </c>
      <c r="L233" s="7" t="str">
        <f t="shared" si="13"/>
        <v/>
      </c>
      <c r="M233" s="7" t="str">
        <f t="shared" si="14"/>
        <v/>
      </c>
      <c r="P233" s="5" t="s">
        <v>454</v>
      </c>
      <c r="Q233" s="5" t="s">
        <v>454</v>
      </c>
    </row>
    <row r="234" spans="1:17" x14ac:dyDescent="0.25">
      <c r="A234">
        <v>-58.458300000000001</v>
      </c>
      <c r="B234">
        <v>-33.708300000000001</v>
      </c>
      <c r="C234">
        <v>235</v>
      </c>
      <c r="D234" s="5">
        <v>139766000</v>
      </c>
      <c r="F234" t="str">
        <f>VLOOKUP(C234,pgb_industrial_split_pow_ic!$D$2:$G$215,4,FALSE)</f>
        <v>URY</v>
      </c>
      <c r="G234">
        <f>VLOOKUP(C234,pgb_industrial_split_pow_ic!$D$2:$F$215,3,FALSE)</f>
        <v>96.73</v>
      </c>
      <c r="H234" s="7">
        <f t="shared" si="12"/>
        <v>13519565180</v>
      </c>
      <c r="I234" s="7">
        <f>VLOOKUP(F234,lohrmann_withdrawalm3py_capacmw!$A$2:$C$146,3,FALSE)</f>
        <v>176705000000</v>
      </c>
      <c r="L234" s="7">
        <f t="shared" si="13"/>
        <v>13519565180</v>
      </c>
      <c r="M234" s="7">
        <f t="shared" si="14"/>
        <v>176705000000</v>
      </c>
      <c r="P234" s="5" t="s">
        <v>454</v>
      </c>
      <c r="Q234" s="5" t="s">
        <v>454</v>
      </c>
    </row>
    <row r="235" spans="1:17" x14ac:dyDescent="0.25">
      <c r="A235">
        <v>-176.792</v>
      </c>
      <c r="B235">
        <v>-43.791699999999999</v>
      </c>
      <c r="C235">
        <v>170</v>
      </c>
      <c r="D235" s="5">
        <v>309893000</v>
      </c>
      <c r="F235" t="str">
        <f>VLOOKUP(C235,pgb_industrial_split_pow_ic!$D$2:$G$215,4,FALSE)</f>
        <v>NZL</v>
      </c>
      <c r="G235">
        <f>VLOOKUP(C235,pgb_industrial_split_pow_ic!$D$2:$F$215,3,FALSE)</f>
        <v>6.21</v>
      </c>
      <c r="H235" s="7">
        <f t="shared" si="12"/>
        <v>1924435530</v>
      </c>
      <c r="I235" s="7">
        <f>VLOOKUP(F235,lohrmann_withdrawalm3py_capacmw!$A$2:$C$146,3,FALSE)</f>
        <v>10638694981</v>
      </c>
      <c r="L235" s="7">
        <f t="shared" si="13"/>
        <v>1924435530</v>
      </c>
      <c r="M235" s="7">
        <f t="shared" si="14"/>
        <v>10638694981</v>
      </c>
      <c r="P235" s="5" t="s">
        <v>454</v>
      </c>
      <c r="Q235" s="5" t="s">
        <v>454</v>
      </c>
    </row>
    <row r="236" spans="1:17" x14ac:dyDescent="0.25">
      <c r="A236">
        <v>50.208300000000001</v>
      </c>
      <c r="B236">
        <v>-46.125</v>
      </c>
      <c r="C236">
        <v>213</v>
      </c>
      <c r="D236">
        <v>0</v>
      </c>
      <c r="F236" t="e">
        <f>VLOOKUP(C236,pgb_industrial_split_pow_ic!$D$2:$G$215,4,FALSE)</f>
        <v>#N/A</v>
      </c>
      <c r="G236" t="e">
        <f>VLOOKUP(C236,pgb_industrial_split_pow_ic!$D$2:$F$215,3,FALSE)</f>
        <v>#N/A</v>
      </c>
      <c r="H236" s="7">
        <f t="shared" si="12"/>
        <v>0</v>
      </c>
      <c r="I236" s="7" t="e">
        <f>VLOOKUP(F236,lohrmann_withdrawalm3py_capacmw!$A$2:$C$146,3,FALSE)</f>
        <v>#N/A</v>
      </c>
      <c r="L236" s="7" t="str">
        <f t="shared" si="13"/>
        <v/>
      </c>
      <c r="M236" s="7" t="str">
        <f t="shared" si="14"/>
        <v/>
      </c>
      <c r="P236" s="5" t="s">
        <v>454</v>
      </c>
      <c r="Q236" s="5" t="s">
        <v>454</v>
      </c>
    </row>
    <row r="237" spans="1:17" x14ac:dyDescent="0.25">
      <c r="A237">
        <v>-73.541700000000006</v>
      </c>
      <c r="B237">
        <v>-50.291699999999999</v>
      </c>
      <c r="C237">
        <v>7</v>
      </c>
      <c r="D237" s="5">
        <v>9099100000</v>
      </c>
      <c r="F237" t="str">
        <f>VLOOKUP(C237,pgb_industrial_split_pow_ic!$D$2:$G$215,4,FALSE)</f>
        <v>ARG</v>
      </c>
      <c r="G237">
        <f>VLOOKUP(C237,pgb_industrial_split_pow_ic!$D$2:$F$215,3,FALSE)</f>
        <v>70.12</v>
      </c>
      <c r="H237" s="7">
        <f t="shared" si="12"/>
        <v>638028892000</v>
      </c>
      <c r="I237" s="7">
        <f>VLOOKUP(F237,lohrmann_withdrawalm3py_capacmw!$A$2:$C$146,3,FALSE)</f>
        <v>1046790000000</v>
      </c>
      <c r="L237" s="7">
        <f t="shared" si="13"/>
        <v>638028892000</v>
      </c>
      <c r="M237" s="7">
        <f t="shared" si="14"/>
        <v>1046790000000</v>
      </c>
      <c r="P237" s="5" t="s">
        <v>454</v>
      </c>
      <c r="Q237" s="5" t="s">
        <v>454</v>
      </c>
    </row>
    <row r="238" spans="1:17" x14ac:dyDescent="0.25">
      <c r="A238">
        <v>-61.291699999999999</v>
      </c>
      <c r="B238">
        <v>-51.708300000000001</v>
      </c>
      <c r="C238">
        <v>82</v>
      </c>
      <c r="D238">
        <v>0</v>
      </c>
      <c r="F238" t="e">
        <f>VLOOKUP(C238,pgb_industrial_split_pow_ic!$D$2:$G$215,4,FALSE)</f>
        <v>#N/A</v>
      </c>
      <c r="G238" t="e">
        <f>VLOOKUP(C238,pgb_industrial_split_pow_ic!$D$2:$F$215,3,FALSE)</f>
        <v>#N/A</v>
      </c>
      <c r="H238" s="7">
        <f t="shared" si="12"/>
        <v>0</v>
      </c>
      <c r="I238" s="7" t="e">
        <f>VLOOKUP(F238,lohrmann_withdrawalm3py_capacmw!$A$2:$C$146,3,FALSE)</f>
        <v>#N/A</v>
      </c>
      <c r="L238" s="7" t="str">
        <f t="shared" si="13"/>
        <v/>
      </c>
      <c r="M238" s="7" t="str">
        <f t="shared" si="14"/>
        <v/>
      </c>
      <c r="P238" s="5" t="s">
        <v>454</v>
      </c>
      <c r="Q238" s="5" t="s">
        <v>454</v>
      </c>
    </row>
    <row r="239" spans="1:17" x14ac:dyDescent="0.25">
      <c r="A239">
        <v>73.375</v>
      </c>
      <c r="B239">
        <v>-53.041699999999999</v>
      </c>
      <c r="C239">
        <v>85</v>
      </c>
      <c r="D239">
        <v>0</v>
      </c>
      <c r="F239" t="e">
        <f>VLOOKUP(C239,pgb_industrial_split_pow_ic!$D$2:$G$215,4,FALSE)</f>
        <v>#N/A</v>
      </c>
      <c r="G239" t="e">
        <f>VLOOKUP(C239,pgb_industrial_split_pow_ic!$D$2:$F$215,3,FALSE)</f>
        <v>#N/A</v>
      </c>
      <c r="H239" s="7">
        <f t="shared" si="12"/>
        <v>0</v>
      </c>
      <c r="I239" s="7" t="e">
        <f>VLOOKUP(F239,lohrmann_withdrawalm3py_capacmw!$A$2:$C$146,3,FALSE)</f>
        <v>#N/A</v>
      </c>
      <c r="L239" s="7" t="str">
        <f t="shared" si="13"/>
        <v/>
      </c>
      <c r="M239" s="7" t="str">
        <f t="shared" si="14"/>
        <v/>
      </c>
      <c r="P239" s="5" t="s">
        <v>454</v>
      </c>
      <c r="Q239" s="5" t="s">
        <v>454</v>
      </c>
    </row>
    <row r="240" spans="1:17" x14ac:dyDescent="0.25">
      <c r="A240">
        <v>-37.875</v>
      </c>
      <c r="B240">
        <v>-54.041699999999999</v>
      </c>
      <c r="C240">
        <v>92</v>
      </c>
      <c r="D240">
        <v>0</v>
      </c>
      <c r="F240" t="e">
        <f>VLOOKUP(C240,pgb_industrial_split_pow_ic!$D$2:$G$215,4,FALSE)</f>
        <v>#N/A</v>
      </c>
      <c r="G240" t="e">
        <f>VLOOKUP(C240,pgb_industrial_split_pow_ic!$D$2:$F$215,3,FALSE)</f>
        <v>#N/A</v>
      </c>
      <c r="H240" s="7">
        <f t="shared" si="12"/>
        <v>0</v>
      </c>
      <c r="I240" s="7" t="e">
        <f>VLOOKUP(F240,lohrmann_withdrawalm3py_capacmw!$A$2:$C$146,3,FALSE)</f>
        <v>#N/A</v>
      </c>
      <c r="L240" s="7" t="str">
        <f t="shared" si="13"/>
        <v/>
      </c>
      <c r="M240" s="7" t="str">
        <f t="shared" si="14"/>
        <v/>
      </c>
      <c r="P240" s="5" t="s">
        <v>454</v>
      </c>
      <c r="Q240" s="5" t="s">
        <v>454</v>
      </c>
    </row>
    <row r="241" spans="1:13" x14ac:dyDescent="0.25">
      <c r="A241">
        <v>-179.958</v>
      </c>
      <c r="B241">
        <v>-89.875</v>
      </c>
      <c r="C241">
        <v>6</v>
      </c>
      <c r="D241">
        <v>0</v>
      </c>
      <c r="F241" t="e">
        <f>VLOOKUP(C241,pgb_industrial_split_pow_ic!$D$2:$G$215,4,FALSE)</f>
        <v>#N/A</v>
      </c>
      <c r="G241" t="e">
        <f>VLOOKUP(C241,pgb_industrial_split_pow_ic!$D$2:$F$215,3,FALSE)</f>
        <v>#N/A</v>
      </c>
      <c r="H241" s="7">
        <f t="shared" si="12"/>
        <v>0</v>
      </c>
      <c r="I241" s="7" t="e">
        <f>VLOOKUP(F241,lohrmann_withdrawalm3py_capacmw!$A$2:$C$146,3,FALSE)</f>
        <v>#N/A</v>
      </c>
      <c r="L241" s="7" t="str">
        <f t="shared" si="13"/>
        <v/>
      </c>
      <c r="M241" s="7" t="str">
        <f t="shared" si="14"/>
        <v/>
      </c>
    </row>
  </sheetData>
  <sortState xmlns:xlrd2="http://schemas.microsoft.com/office/spreadsheetml/2017/richdata2" ref="P3:Q241">
    <sortCondition ref="P3:P2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pgb_industrial_split_pow_ic</vt:lpstr>
      <vt:lpstr>lohrmann_withdrawalm3py_capacmw</vt:lpstr>
      <vt:lpstr>pgb_aqueduct_industrial_2015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2025-03-04T12:57:04Z</dcterms:created>
  <dcterms:modified xsi:type="dcterms:W3CDTF">2025-03-06T15:29:53Z</dcterms:modified>
</cp:coreProperties>
</file>