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tritium\datasets\version_20230509\"/>
    </mc:Choice>
  </mc:AlternateContent>
  <xr:revisionPtr revIDLastSave="0" documentId="13_ncr:1_{59D85C73-1816-40B3-8EAE-AA1BFF1B8AEA}" xr6:coauthVersionLast="47" xr6:coauthVersionMax="47" xr10:uidLastSave="{00000000-0000-0000-0000-000000000000}"/>
  <bookViews>
    <workbookView xWindow="-120" yWindow="-120" windowWidth="29040" windowHeight="15990" activeTab="1" xr2:uid="{BC77A242-3BF1-4127-AA08-AF45CA6B146A}"/>
  </bookViews>
  <sheets>
    <sheet name="dataset" sheetId="9" r:id="rId1"/>
    <sheet name="dataset_selected" sheetId="14" r:id="rId2"/>
    <sheet name="explanation" sheetId="10" r:id="rId3"/>
    <sheet name="dwt_edwin" sheetId="13" r:id="rId4"/>
    <sheet name="dwt" sheetId="12" r:id="rId5"/>
  </sheets>
  <definedNames>
    <definedName name="_xlnm._FilterDatabase" localSheetId="0" hidden="1">dataset!$A$1:$AH$45</definedName>
    <definedName name="_xlnm._FilterDatabase" localSheetId="1" hidden="1">dataset_selected!$A$1:$H$45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2" i="14"/>
  <c r="X3" i="9"/>
  <c r="Y3" i="9" s="1"/>
  <c r="X4" i="9"/>
  <c r="X5" i="9"/>
  <c r="X6" i="9"/>
  <c r="X7" i="9"/>
  <c r="X8" i="9"/>
  <c r="X9" i="9"/>
  <c r="Y9" i="9" s="1"/>
  <c r="X10" i="9"/>
  <c r="Y10" i="9" s="1"/>
  <c r="X11" i="9"/>
  <c r="Y11" i="9" s="1"/>
  <c r="X12" i="9"/>
  <c r="X13" i="9"/>
  <c r="X14" i="9"/>
  <c r="X15" i="9"/>
  <c r="X16" i="9"/>
  <c r="X17" i="9"/>
  <c r="Y17" i="9" s="1"/>
  <c r="X18" i="9"/>
  <c r="Y18" i="9" s="1"/>
  <c r="X19" i="9"/>
  <c r="Y19" i="9" s="1"/>
  <c r="X20" i="9"/>
  <c r="X21" i="9"/>
  <c r="X22" i="9"/>
  <c r="X23" i="9"/>
  <c r="X24" i="9"/>
  <c r="X25" i="9"/>
  <c r="Y25" i="9" s="1"/>
  <c r="X26" i="9"/>
  <c r="Y26" i="9" s="1"/>
  <c r="X27" i="9"/>
  <c r="Y27" i="9" s="1"/>
  <c r="X28" i="9"/>
  <c r="X29" i="9"/>
  <c r="X30" i="9"/>
  <c r="X31" i="9"/>
  <c r="X32" i="9"/>
  <c r="X33" i="9"/>
  <c r="Y33" i="9" s="1"/>
  <c r="X34" i="9"/>
  <c r="Y34" i="9" s="1"/>
  <c r="X35" i="9"/>
  <c r="Y35" i="9" s="1"/>
  <c r="X36" i="9"/>
  <c r="X37" i="9"/>
  <c r="X38" i="9"/>
  <c r="X39" i="9"/>
  <c r="X40" i="9"/>
  <c r="X41" i="9"/>
  <c r="Y41" i="9" s="1"/>
  <c r="X42" i="9"/>
  <c r="Y42" i="9" s="1"/>
  <c r="X43" i="9"/>
  <c r="Y43" i="9" s="1"/>
  <c r="X44" i="9"/>
  <c r="X45" i="9"/>
  <c r="X2" i="9"/>
  <c r="Y2" i="9" s="1"/>
  <c r="Y4" i="9"/>
  <c r="Y5" i="9"/>
  <c r="Y6" i="9"/>
  <c r="Y7" i="9"/>
  <c r="Y8" i="9"/>
  <c r="Y12" i="9"/>
  <c r="Y13" i="9"/>
  <c r="Y14" i="9"/>
  <c r="Y15" i="9"/>
  <c r="Y16" i="9"/>
  <c r="Y20" i="9"/>
  <c r="Y21" i="9"/>
  <c r="Y22" i="9"/>
  <c r="Y23" i="9"/>
  <c r="Y24" i="9"/>
  <c r="Y28" i="9"/>
  <c r="Y29" i="9"/>
  <c r="Y30" i="9"/>
  <c r="Y31" i="9"/>
  <c r="Y32" i="9"/>
  <c r="Y36" i="9"/>
  <c r="Y37" i="9"/>
  <c r="Y38" i="9"/>
  <c r="Y39" i="9"/>
  <c r="Y40" i="9"/>
  <c r="Y44" i="9"/>
  <c r="Y45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1" i="9"/>
  <c r="R19" i="9"/>
  <c r="R28" i="9"/>
  <c r="R29" i="9"/>
  <c r="R17" i="9"/>
  <c r="R27" i="9"/>
  <c r="R18" i="9"/>
  <c r="R34" i="9"/>
  <c r="R35" i="9"/>
  <c r="R37" i="9"/>
  <c r="R38" i="9"/>
  <c r="R20" i="9"/>
  <c r="R21" i="9"/>
  <c r="R22" i="9"/>
  <c r="R23" i="9"/>
  <c r="R12" i="9"/>
  <c r="R13" i="9"/>
  <c r="R14" i="9"/>
  <c r="R15" i="9"/>
  <c r="R16" i="9"/>
  <c r="R45" i="9"/>
  <c r="R39" i="9"/>
  <c r="R44" i="9"/>
  <c r="R40" i="9"/>
  <c r="R41" i="9"/>
  <c r="R2" i="9"/>
  <c r="R3" i="9"/>
  <c r="R4" i="9"/>
  <c r="R5" i="9"/>
  <c r="R6" i="9"/>
  <c r="R7" i="9"/>
  <c r="R8" i="9"/>
  <c r="R9" i="9"/>
  <c r="R10" i="9"/>
  <c r="R11" i="9"/>
  <c r="R42" i="9"/>
  <c r="R24" i="9"/>
  <c r="R30" i="9"/>
  <c r="R31" i="9"/>
  <c r="R32" i="9"/>
  <c r="R33" i="9"/>
  <c r="R26" i="9"/>
  <c r="R36" i="9"/>
  <c r="R25" i="9"/>
  <c r="R43" i="9"/>
  <c r="T19" i="9"/>
  <c r="T28" i="9"/>
  <c r="T29" i="9"/>
  <c r="T17" i="9"/>
  <c r="T27" i="9"/>
  <c r="T18" i="9"/>
  <c r="T34" i="9"/>
  <c r="T35" i="9"/>
  <c r="T37" i="9"/>
  <c r="T38" i="9"/>
  <c r="T20" i="9"/>
  <c r="T21" i="9"/>
  <c r="T22" i="9"/>
  <c r="T23" i="9"/>
  <c r="T12" i="9"/>
  <c r="T13" i="9"/>
  <c r="T14" i="9"/>
  <c r="T15" i="9"/>
  <c r="T16" i="9"/>
  <c r="T45" i="9"/>
  <c r="T39" i="9"/>
  <c r="T44" i="9"/>
  <c r="T40" i="9"/>
  <c r="T41" i="9"/>
  <c r="T2" i="9"/>
  <c r="T3" i="9"/>
  <c r="T4" i="9"/>
  <c r="T5" i="9"/>
  <c r="T6" i="9"/>
  <c r="T7" i="9"/>
  <c r="T8" i="9"/>
  <c r="T9" i="9"/>
  <c r="T10" i="9"/>
  <c r="T11" i="9"/>
  <c r="T42" i="9"/>
  <c r="T24" i="9"/>
  <c r="T30" i="9"/>
  <c r="T31" i="9"/>
  <c r="T32" i="9"/>
  <c r="T33" i="9"/>
  <c r="T26" i="9"/>
  <c r="T36" i="9"/>
  <c r="T25" i="9"/>
  <c r="T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tc={2AA57831-6BCD-47FA-B5C8-8BEC818503CE}</author>
    <author>tc={4EB67ACF-9134-48F5-B2CD-1FF988FDC3C9}</author>
  </authors>
  <commentList>
    <comment ref="P1" authorId="0" shapeId="0" xr:uid="{2AA57831-6BCD-47FA-B5C8-8BEC818503CE}">
      <text>
        <t>[Threaded comment]
Your version of Excel allows you to read this threaded comment; however, any edits to it will get removed if the file is opened in a newer version of Excel. Learn more: https://go.microsoft.com/fwlink/?linkid=870924
Comment:
    PET from re-extracting values to points dated 20230713 (source HydroAtlas level9)</t>
      </text>
    </comment>
    <comment ref="V1" authorId="1" shapeId="0" xr:uid="{4EB67ACF-9134-48F5-B2CD-1FF988FDC3C9}">
      <text>
        <t>[Threaded comment]
Your version of Excel allows you to read this threaded comment; however, any edits to it will get removed if the file is opened in a newer version of Excel. Learn more: https://go.microsoft.com/fwlink/?linkid=870924
Comment:
    DWT from re-extracting values to points dated 20230713 (source PCR-GLOBWB)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tc={8DE773A3-712C-49CA-BC8F-EA8CF680E281}</author>
  </authors>
  <commentList>
    <comment ref="F1" authorId="0" shapeId="0" xr:uid="{8DE773A3-712C-49CA-BC8F-EA8CF680E281}">
      <text>
        <t>[Threaded comment]
Your version of Excel allows you to read this threaded comment; however, any edits to it will get removed if the file is opened in a newer version of Excel. Learn more: https://go.microsoft.com/fwlink/?linkid=870924
Comment:
    PET from re-extracting values to points dated 20230713 (source HydroAtlas level9)</t>
      </text>
    </comment>
  </commentList>
</comments>
</file>

<file path=xl/sharedStrings.xml><?xml version="1.0" encoding="utf-8"?>
<sst xmlns="http://schemas.openxmlformats.org/spreadsheetml/2006/main" count="237" uniqueCount="157">
  <si>
    <t>aet_p</t>
  </si>
  <si>
    <t>pet_p</t>
  </si>
  <si>
    <t>dwt</t>
  </si>
  <si>
    <t>No</t>
  </si>
  <si>
    <t>Country</t>
  </si>
  <si>
    <t>Study names</t>
  </si>
  <si>
    <t>Site</t>
  </si>
  <si>
    <t>SiteID</t>
  </si>
  <si>
    <t>SiteUniID</t>
  </si>
  <si>
    <t>urb_pc_use(%)</t>
  </si>
  <si>
    <t>Lat</t>
  </si>
  <si>
    <t>Lon</t>
  </si>
  <si>
    <t>map</t>
  </si>
  <si>
    <t>aet</t>
  </si>
  <si>
    <t>pet</t>
  </si>
  <si>
    <t>Tsamp</t>
  </si>
  <si>
    <t>Zpeak1963</t>
  </si>
  <si>
    <t>PERC</t>
  </si>
  <si>
    <t>cxtfit_v</t>
  </si>
  <si>
    <t>cxtfit_D</t>
  </si>
  <si>
    <t>cxtfit_R2</t>
  </si>
  <si>
    <t>ComplexModel</t>
  </si>
  <si>
    <t>SimpleModel</t>
  </si>
  <si>
    <t>UK</t>
  </si>
  <si>
    <t>Berkshire, UK</t>
  </si>
  <si>
    <t>Berkshire</t>
  </si>
  <si>
    <t>Cyprus</t>
  </si>
  <si>
    <t>Akrotiri, CY</t>
  </si>
  <si>
    <t>Akrotiri</t>
  </si>
  <si>
    <t>AK3</t>
  </si>
  <si>
    <t>USA</t>
  </si>
  <si>
    <t>Yucca1, US</t>
  </si>
  <si>
    <t>Yucca Mountain, Nevada</t>
  </si>
  <si>
    <t>UZ#4</t>
  </si>
  <si>
    <t>Yucca2, US</t>
  </si>
  <si>
    <t>UZ#5</t>
  </si>
  <si>
    <t>Senegal</t>
  </si>
  <si>
    <t>Louga, SN</t>
  </si>
  <si>
    <t>Louga</t>
  </si>
  <si>
    <t>L22</t>
  </si>
  <si>
    <t>Amargosa, US</t>
  </si>
  <si>
    <t>Amargosa Desert, Nevada</t>
  </si>
  <si>
    <t>UZB-1</t>
  </si>
  <si>
    <t>Mojave, US</t>
  </si>
  <si>
    <t>Mojave Desert, California</t>
  </si>
  <si>
    <t>LOGW-1</t>
  </si>
  <si>
    <t>China</t>
  </si>
  <si>
    <t>Pingding1, CN</t>
  </si>
  <si>
    <t>Pingding, Shaanxi</t>
  </si>
  <si>
    <t>CHN85</t>
  </si>
  <si>
    <t>Pingding2, CN</t>
  </si>
  <si>
    <t>CHN98</t>
  </si>
  <si>
    <t>Wudan1, CN</t>
  </si>
  <si>
    <t>Wudan, Inner Megolia</t>
  </si>
  <si>
    <t>CHN88</t>
  </si>
  <si>
    <t>Wudan2, CN</t>
  </si>
  <si>
    <t>CHN97</t>
  </si>
  <si>
    <t>Changwu1, CN</t>
  </si>
  <si>
    <t>Changwu, Shaanxi</t>
  </si>
  <si>
    <t>Changwu1</t>
  </si>
  <si>
    <t>Changwu2, CN</t>
  </si>
  <si>
    <t>Changwu2</t>
  </si>
  <si>
    <t>Changwu3, CN</t>
  </si>
  <si>
    <t>Changwu3</t>
  </si>
  <si>
    <t>Changwu5, CN</t>
  </si>
  <si>
    <t>Changwu4</t>
  </si>
  <si>
    <t>South Africa</t>
  </si>
  <si>
    <t>Kalahari1, ZA</t>
  </si>
  <si>
    <t>Kalahari</t>
  </si>
  <si>
    <t>BH7</t>
  </si>
  <si>
    <t>Kalahari2, ZA</t>
  </si>
  <si>
    <t>BH3</t>
  </si>
  <si>
    <t>Kalahari3, ZA</t>
  </si>
  <si>
    <t>PA1</t>
  </si>
  <si>
    <t>Kalahari4, ZA</t>
  </si>
  <si>
    <t>BH9</t>
  </si>
  <si>
    <t>Kalahari5, ZA</t>
  </si>
  <si>
    <t>BH8</t>
  </si>
  <si>
    <t>Norfolk77, UK</t>
  </si>
  <si>
    <t>Norfolk77</t>
  </si>
  <si>
    <t>Dorset70a, UK</t>
  </si>
  <si>
    <t>Dorset70a</t>
  </si>
  <si>
    <t>Berkshire68, UK</t>
  </si>
  <si>
    <t>Berkshire68</t>
  </si>
  <si>
    <t>DorsetLower77, UK</t>
  </si>
  <si>
    <t>DorsetLower77</t>
  </si>
  <si>
    <t>Dorset lower</t>
  </si>
  <si>
    <t>DorsetUpper77, UK</t>
  </si>
  <si>
    <t>DorsetUpper77</t>
  </si>
  <si>
    <t>Dorset upper</t>
  </si>
  <si>
    <t>Australia</t>
  </si>
  <si>
    <t>Gambier Pl 1, AU</t>
  </si>
  <si>
    <t>Gambier Pl</t>
  </si>
  <si>
    <t>NO2</t>
  </si>
  <si>
    <t>Gambier Pl 2, AU</t>
  </si>
  <si>
    <t>NO6</t>
  </si>
  <si>
    <t>Gambier Pl 3, AU</t>
  </si>
  <si>
    <t>NO8</t>
  </si>
  <si>
    <t>Gambier Pl 4, AU</t>
  </si>
  <si>
    <t>NO9</t>
  </si>
  <si>
    <t>Gambier Pl 5, AU</t>
  </si>
  <si>
    <t>NO11</t>
  </si>
  <si>
    <t>Gambier Pl 6, AU</t>
  </si>
  <si>
    <t>NO12</t>
  </si>
  <si>
    <t>Gambier Pl 7, AU</t>
  </si>
  <si>
    <t>NO13</t>
  </si>
  <si>
    <t>Gambier Pl 8, AU</t>
  </si>
  <si>
    <t>NO14</t>
  </si>
  <si>
    <t>Gambier Pl 9, AU</t>
  </si>
  <si>
    <t>NO15</t>
  </si>
  <si>
    <t>Gambier Pl 10, AU</t>
  </si>
  <si>
    <t>NO16</t>
  </si>
  <si>
    <t>Dorset70b, UK</t>
  </si>
  <si>
    <t>Dorset70b</t>
  </si>
  <si>
    <t>Dorset2</t>
  </si>
  <si>
    <t>farmland-tableland</t>
  </si>
  <si>
    <t>Changwu5</t>
  </si>
  <si>
    <t>Qingjian, Shaanxi</t>
  </si>
  <si>
    <t>Jujube 6 yrs</t>
  </si>
  <si>
    <t>Qingjian1</t>
  </si>
  <si>
    <t>Jujube 16 yrs</t>
  </si>
  <si>
    <t>Qingjian2</t>
  </si>
  <si>
    <t>Grass 7 yrs</t>
  </si>
  <si>
    <t>Qingjian3</t>
  </si>
  <si>
    <t>Grass 16 yrs</t>
  </si>
  <si>
    <t>Qingjian4</t>
  </si>
  <si>
    <t>Luochuan, Shaanxi</t>
  </si>
  <si>
    <t>Apple 24yrs</t>
  </si>
  <si>
    <t>Luochuan</t>
  </si>
  <si>
    <t>Shenmu, Shaanxi</t>
  </si>
  <si>
    <t>Grass 15yr</t>
  </si>
  <si>
    <t>Shenmu</t>
  </si>
  <si>
    <t>Xifeng,Gansu</t>
  </si>
  <si>
    <t>XZ1</t>
  </si>
  <si>
    <t>Xifeng</t>
  </si>
  <si>
    <t>Column name</t>
  </si>
  <si>
    <t>Site ID for profiles from the same location</t>
  </si>
  <si>
    <t>model variable</t>
  </si>
  <si>
    <t>tritium method validity (years before or after 2022) setting 0.3 TU as threshold</t>
  </si>
  <si>
    <t>see respective sheet</t>
  </si>
  <si>
    <t>Explanation</t>
  </si>
  <si>
    <t>Applicability_tau</t>
  </si>
  <si>
    <t>dwt*</t>
  </si>
  <si>
    <t>pre_mm_uyr*</t>
  </si>
  <si>
    <t>pet_mm_uyr</t>
  </si>
  <si>
    <t>pet_p*</t>
  </si>
  <si>
    <t>aet_mm_uyr</t>
  </si>
  <si>
    <t>aet_p*</t>
  </si>
  <si>
    <t>dwt_edwin</t>
  </si>
  <si>
    <t>SiteUniqueId</t>
  </si>
  <si>
    <t>site unique ids</t>
  </si>
  <si>
    <t>dwt_m</t>
  </si>
  <si>
    <t>check_pet_p*</t>
  </si>
  <si>
    <t>p_mmpyr</t>
  </si>
  <si>
    <t>pet_mmpyr</t>
  </si>
  <si>
    <t>pet_p_ratio</t>
  </si>
  <si>
    <t>Applicability_tau_yr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</si>
</sst>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Alignment="1">
      <alignment horizontal="right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1" fontId="0" fillId="4" borderId="0" xfId="0" applyNumberFormat="1" applyFill="1" applyAlignment="1"/>
    <xf numFmtId="166" fontId="1" fillId="4" borderId="0" xfId="0" applyNumberFormat="1" applyFont="1" applyFill="1" applyAlignment="1">
      <alignment horizontal="center"/>
    </xf>
    <xf numFmtId="166" fontId="0" fillId="4" borderId="0" xfId="0" applyNumberFormat="1" applyFill="1" applyAlignment="1"/>
    <xf numFmtId="165" fontId="1" fillId="4" borderId="0" xfId="0" applyNumberFormat="1" applyFont="1" applyFill="1" applyAlignment="1">
      <alignment horizontal="center"/>
    </xf>
    <xf numFmtId="165" fontId="0" fillId="4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risto, J. (Jaivime)" id="{E010F12A-618C-4E71-B8CB-48AF8F74FE3D}" userId="S::j.evaristo@uu.nl::de594827-5f50-41e1-affb-b3c18833a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07-13T08:03:49.21" personId="{E010F12A-618C-4E71-B8CB-48AF8F74FE3D}" id="{2AA57831-6BCD-47FA-B5C8-8BEC818503CE}">
    <text>PET from re-extracting values to points dated 20230713 (source HydroAtlas level9)</text>
  </threadedComment>
  <threadedComment ref="V1" dT="2023-07-13T08:03:10.23" personId="{E010F12A-618C-4E71-B8CB-48AF8F74FE3D}" id="{4EB67ACF-9134-48F5-B2CD-1FF988FDC3C9}">
    <text>DWT from re-extracting values to points dated 20230713 (source PCR-GLOBWB)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7-13T08:03:49.21" personId="{E010F12A-618C-4E71-B8CB-48AF8F74FE3D}" id="{8DE773A3-712C-49CA-BC8F-EA8CF680E281}">
    <text>PET from re-extracting values to points dated 20230713 (source HydroAtlas level9)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6B72-95AA-42AD-8878-67904618E05F}">
  <dimension ref="A1:AH45"/>
  <sheetViews>
    <sheetView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2" max="2" width="11.7109375" bestFit="1" customWidth="1"/>
    <col min="3" max="3" width="18" bestFit="1" customWidth="1"/>
    <col min="4" max="4" width="24.140625" bestFit="1" customWidth="1"/>
    <col min="7" max="7" width="13.42578125" bestFit="1" customWidth="1"/>
    <col min="9" max="9" width="7.7109375" bestFit="1" customWidth="1"/>
    <col min="10" max="10" width="9.42578125" bestFit="1" customWidth="1"/>
    <col min="11" max="11" width="4.7109375" bestFit="1" customWidth="1"/>
    <col min="12" max="12" width="12.85546875" bestFit="1" customWidth="1"/>
    <col min="13" max="13" width="4" bestFit="1" customWidth="1"/>
    <col min="14" max="14" width="11.7109375" bestFit="1" customWidth="1"/>
    <col min="15" max="15" width="5" bestFit="1" customWidth="1"/>
    <col min="16" max="16" width="11.85546875" bestFit="1" customWidth="1"/>
    <col min="17" max="17" width="5.7109375" bestFit="1" customWidth="1"/>
    <col min="18" max="18" width="12" bestFit="1" customWidth="1"/>
    <col min="19" max="19" width="6" bestFit="1" customWidth="1"/>
    <col min="20" max="20" width="12" bestFit="1" customWidth="1"/>
    <col min="21" max="21" width="4.28515625" bestFit="1" customWidth="1"/>
    <col min="22" max="22" width="8.85546875" style="2"/>
    <col min="23" max="23" width="11" style="2" bestFit="1" customWidth="1"/>
    <col min="24" max="25" width="11" style="2" customWidth="1"/>
    <col min="26" max="26" width="6.5703125" bestFit="1" customWidth="1"/>
    <col min="27" max="27" width="10.140625" bestFit="1" customWidth="1"/>
    <col min="28" max="28" width="6" bestFit="1" customWidth="1"/>
    <col min="32" max="32" width="15.28515625" bestFit="1" customWidth="1"/>
    <col min="33" max="33" width="12.42578125" bestFit="1" customWidth="1"/>
    <col min="34" max="34" width="12.7109375" bestFit="1" customWidth="1"/>
  </cols>
  <sheetData>
    <row r="1" spans="1:34" s="1" customForma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tr">
        <f>F1</f>
        <v>SiteUniID</v>
      </c>
      <c r="K1" s="1" t="s">
        <v>12</v>
      </c>
      <c r="L1" s="8" t="s">
        <v>143</v>
      </c>
      <c r="M1" s="1" t="s">
        <v>13</v>
      </c>
      <c r="N1" s="8" t="s">
        <v>146</v>
      </c>
      <c r="O1" s="1" t="s">
        <v>14</v>
      </c>
      <c r="P1" s="8" t="s">
        <v>144</v>
      </c>
      <c r="Q1" s="1" t="s">
        <v>0</v>
      </c>
      <c r="R1" s="8" t="s">
        <v>147</v>
      </c>
      <c r="S1" s="1" t="s">
        <v>1</v>
      </c>
      <c r="T1" s="7" t="s">
        <v>145</v>
      </c>
      <c r="U1" s="1" t="s">
        <v>2</v>
      </c>
      <c r="V1" s="6" t="s">
        <v>142</v>
      </c>
      <c r="W1" s="6" t="s">
        <v>148</v>
      </c>
      <c r="X1" s="6"/>
      <c r="Y1" s="6"/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141</v>
      </c>
      <c r="AG1" s="5" t="s">
        <v>22</v>
      </c>
      <c r="AH1" s="7" t="s">
        <v>22</v>
      </c>
    </row>
    <row r="2" spans="1:34" x14ac:dyDescent="0.25">
      <c r="A2">
        <v>26</v>
      </c>
      <c r="B2" t="s">
        <v>90</v>
      </c>
      <c r="C2" t="s">
        <v>91</v>
      </c>
      <c r="D2" t="s">
        <v>92</v>
      </c>
      <c r="E2" t="s">
        <v>93</v>
      </c>
      <c r="F2">
        <v>1</v>
      </c>
      <c r="G2">
        <v>2</v>
      </c>
      <c r="H2">
        <v>-37.67</v>
      </c>
      <c r="I2">
        <v>140.5</v>
      </c>
      <c r="J2" s="1">
        <f t="shared" ref="J2:J45" si="0">F2</f>
        <v>1</v>
      </c>
      <c r="K2">
        <v>748</v>
      </c>
      <c r="L2">
        <v>750</v>
      </c>
      <c r="M2">
        <v>620</v>
      </c>
      <c r="N2">
        <v>619</v>
      </c>
      <c r="O2">
        <v>1038</v>
      </c>
      <c r="P2">
        <v>1037</v>
      </c>
      <c r="Q2">
        <v>0.8</v>
      </c>
      <c r="R2">
        <f>N2/L2</f>
        <v>0.82533333333333336</v>
      </c>
      <c r="S2">
        <v>1.4</v>
      </c>
      <c r="T2">
        <f>P2/L2</f>
        <v>1.3826666666666667</v>
      </c>
      <c r="U2">
        <v>25</v>
      </c>
      <c r="V2" s="2">
        <v>11.759639999999999</v>
      </c>
      <c r="W2" s="2">
        <f>VLOOKUP(F2,dwt_edwin!$D$2:$E$18,2)</f>
        <v>24.671600000000002</v>
      </c>
      <c r="X2" s="2">
        <f>ROUND(W2,0)</f>
        <v>25</v>
      </c>
      <c r="Y2" s="2">
        <f>X2-U2</f>
        <v>0</v>
      </c>
      <c r="Z2">
        <v>1975</v>
      </c>
      <c r="AA2">
        <v>4</v>
      </c>
      <c r="AB2">
        <v>0.32</v>
      </c>
      <c r="AC2" s="4">
        <v>0.17899999999999999</v>
      </c>
      <c r="AD2" s="4">
        <v>2.2690000000000001</v>
      </c>
      <c r="AE2" s="4">
        <v>0.28000000000000003</v>
      </c>
      <c r="AF2" s="3">
        <v>6</v>
      </c>
      <c r="AG2">
        <v>-6.9645700724333999</v>
      </c>
      <c r="AH2">
        <v>-7.318990447</v>
      </c>
    </row>
    <row r="3" spans="1:34" x14ac:dyDescent="0.25">
      <c r="A3">
        <v>27</v>
      </c>
      <c r="B3" t="s">
        <v>90</v>
      </c>
      <c r="C3" t="s">
        <v>94</v>
      </c>
      <c r="D3" t="s">
        <v>92</v>
      </c>
      <c r="E3" t="s">
        <v>95</v>
      </c>
      <c r="F3">
        <v>1</v>
      </c>
      <c r="G3">
        <v>2</v>
      </c>
      <c r="H3">
        <v>-37.67</v>
      </c>
      <c r="I3">
        <v>140.5</v>
      </c>
      <c r="J3" s="1">
        <f t="shared" si="0"/>
        <v>1</v>
      </c>
      <c r="K3">
        <v>748</v>
      </c>
      <c r="L3">
        <v>750</v>
      </c>
      <c r="M3">
        <v>620</v>
      </c>
      <c r="N3">
        <v>619</v>
      </c>
      <c r="O3">
        <v>1038</v>
      </c>
      <c r="P3">
        <v>1037</v>
      </c>
      <c r="Q3">
        <v>0.8</v>
      </c>
      <c r="R3">
        <f>N3/L3</f>
        <v>0.82533333333333336</v>
      </c>
      <c r="S3">
        <v>1.4</v>
      </c>
      <c r="T3">
        <f>P3/L3</f>
        <v>1.3826666666666667</v>
      </c>
      <c r="U3">
        <v>25</v>
      </c>
      <c r="V3" s="2">
        <v>11.759639999999999</v>
      </c>
      <c r="W3" s="2">
        <f>VLOOKUP(F3,dwt_edwin!$D$2:$E$18,2)</f>
        <v>24.671600000000002</v>
      </c>
      <c r="X3" s="2">
        <f t="shared" ref="X3:X45" si="1">ROUND(W3,0)</f>
        <v>25</v>
      </c>
      <c r="Y3" s="2">
        <f t="shared" ref="Y3:Y45" si="2">X3-U3</f>
        <v>0</v>
      </c>
      <c r="Z3">
        <v>1975</v>
      </c>
      <c r="AA3">
        <v>1.22</v>
      </c>
      <c r="AB3">
        <v>0.1</v>
      </c>
      <c r="AC3" s="4">
        <v>9.5000000000000001E-2</v>
      </c>
      <c r="AD3" s="4">
        <v>0.49399999999999999</v>
      </c>
      <c r="AE3" s="4">
        <v>0.51</v>
      </c>
      <c r="AF3" s="3">
        <v>6</v>
      </c>
      <c r="AG3">
        <v>-6.9645700724333999</v>
      </c>
      <c r="AH3">
        <v>-7.318990447</v>
      </c>
    </row>
    <row r="4" spans="1:34" x14ac:dyDescent="0.25">
      <c r="A4">
        <v>28</v>
      </c>
      <c r="B4" t="s">
        <v>90</v>
      </c>
      <c r="C4" t="s">
        <v>96</v>
      </c>
      <c r="D4" t="s">
        <v>92</v>
      </c>
      <c r="E4" t="s">
        <v>97</v>
      </c>
      <c r="F4">
        <v>1</v>
      </c>
      <c r="G4">
        <v>2</v>
      </c>
      <c r="H4">
        <v>-37.67</v>
      </c>
      <c r="I4">
        <v>140.5</v>
      </c>
      <c r="J4" s="1">
        <f t="shared" si="0"/>
        <v>1</v>
      </c>
      <c r="K4">
        <v>748</v>
      </c>
      <c r="L4">
        <v>750</v>
      </c>
      <c r="M4">
        <v>620</v>
      </c>
      <c r="N4">
        <v>619</v>
      </c>
      <c r="O4">
        <v>1038</v>
      </c>
      <c r="P4">
        <v>1037</v>
      </c>
      <c r="Q4">
        <v>0.8</v>
      </c>
      <c r="R4">
        <f>N4/L4</f>
        <v>0.82533333333333336</v>
      </c>
      <c r="S4">
        <v>1.4</v>
      </c>
      <c r="T4">
        <f>P4/L4</f>
        <v>1.3826666666666667</v>
      </c>
      <c r="U4">
        <v>25</v>
      </c>
      <c r="V4" s="2">
        <v>11.759639999999999</v>
      </c>
      <c r="W4" s="2">
        <f>VLOOKUP(F4,dwt_edwin!$D$2:$E$18,2)</f>
        <v>24.671600000000002</v>
      </c>
      <c r="X4" s="2">
        <f t="shared" si="1"/>
        <v>25</v>
      </c>
      <c r="Y4" s="2">
        <f t="shared" si="2"/>
        <v>0</v>
      </c>
      <c r="Z4">
        <v>1975</v>
      </c>
      <c r="AA4">
        <v>5.22</v>
      </c>
      <c r="AB4">
        <v>0.44</v>
      </c>
      <c r="AC4" s="4">
        <v>0.25600000000000001</v>
      </c>
      <c r="AD4" s="4">
        <v>0.79900000000000004</v>
      </c>
      <c r="AE4" s="4">
        <v>0.59</v>
      </c>
      <c r="AF4" s="3">
        <v>4</v>
      </c>
      <c r="AG4">
        <v>-6.9645700724333999</v>
      </c>
      <c r="AH4">
        <v>-7.318990447</v>
      </c>
    </row>
    <row r="5" spans="1:34" x14ac:dyDescent="0.25">
      <c r="A5">
        <v>29</v>
      </c>
      <c r="B5" t="s">
        <v>90</v>
      </c>
      <c r="C5" t="s">
        <v>98</v>
      </c>
      <c r="D5" t="s">
        <v>92</v>
      </c>
      <c r="E5" t="s">
        <v>99</v>
      </c>
      <c r="F5">
        <v>1</v>
      </c>
      <c r="G5">
        <v>2</v>
      </c>
      <c r="H5">
        <v>-37.67</v>
      </c>
      <c r="I5">
        <v>140.5</v>
      </c>
      <c r="J5" s="1">
        <f t="shared" si="0"/>
        <v>1</v>
      </c>
      <c r="K5">
        <v>748</v>
      </c>
      <c r="L5">
        <v>750</v>
      </c>
      <c r="M5">
        <v>620</v>
      </c>
      <c r="N5">
        <v>619</v>
      </c>
      <c r="O5">
        <v>1038</v>
      </c>
      <c r="P5">
        <v>1037</v>
      </c>
      <c r="Q5">
        <v>0.8</v>
      </c>
      <c r="R5">
        <f>N5/L5</f>
        <v>0.82533333333333336</v>
      </c>
      <c r="S5">
        <v>1.4</v>
      </c>
      <c r="T5">
        <f>P5/L5</f>
        <v>1.3826666666666667</v>
      </c>
      <c r="U5">
        <v>25</v>
      </c>
      <c r="V5" s="2">
        <v>11.759639999999999</v>
      </c>
      <c r="W5" s="2">
        <f>VLOOKUP(F5,dwt_edwin!$D$2:$E$18,2)</f>
        <v>24.671600000000002</v>
      </c>
      <c r="X5" s="2">
        <f t="shared" si="1"/>
        <v>25</v>
      </c>
      <c r="Y5" s="2">
        <f t="shared" si="2"/>
        <v>0</v>
      </c>
      <c r="Z5">
        <v>1975</v>
      </c>
      <c r="AA5">
        <v>4.6399999999999997</v>
      </c>
      <c r="AB5">
        <v>0.39</v>
      </c>
      <c r="AC5" s="4">
        <v>0.29599999999999999</v>
      </c>
      <c r="AD5" s="4">
        <v>0.94399999999999995</v>
      </c>
      <c r="AE5" s="4">
        <v>0.9</v>
      </c>
      <c r="AF5" s="3">
        <v>9</v>
      </c>
      <c r="AG5">
        <v>-6.9645700724333999</v>
      </c>
      <c r="AH5">
        <v>-7.318990447</v>
      </c>
    </row>
    <row r="6" spans="1:34" x14ac:dyDescent="0.25">
      <c r="A6">
        <v>30</v>
      </c>
      <c r="B6" t="s">
        <v>90</v>
      </c>
      <c r="C6" t="s">
        <v>100</v>
      </c>
      <c r="D6" t="s">
        <v>92</v>
      </c>
      <c r="E6" t="s">
        <v>101</v>
      </c>
      <c r="F6">
        <v>1</v>
      </c>
      <c r="G6">
        <v>2</v>
      </c>
      <c r="H6">
        <v>-37.67</v>
      </c>
      <c r="I6">
        <v>140.5</v>
      </c>
      <c r="J6" s="1">
        <f t="shared" si="0"/>
        <v>1</v>
      </c>
      <c r="K6">
        <v>748</v>
      </c>
      <c r="L6">
        <v>750</v>
      </c>
      <c r="M6">
        <v>620</v>
      </c>
      <c r="N6">
        <v>619</v>
      </c>
      <c r="O6">
        <v>1038</v>
      </c>
      <c r="P6">
        <v>1037</v>
      </c>
      <c r="Q6">
        <v>0.8</v>
      </c>
      <c r="R6">
        <f>N6/L6</f>
        <v>0.82533333333333336</v>
      </c>
      <c r="S6">
        <v>1.4</v>
      </c>
      <c r="T6">
        <f>P6/L6</f>
        <v>1.3826666666666667</v>
      </c>
      <c r="U6">
        <v>25</v>
      </c>
      <c r="V6" s="2">
        <v>11.759639999999999</v>
      </c>
      <c r="W6" s="2">
        <f>VLOOKUP(F6,dwt_edwin!$D$2:$E$18,2)</f>
        <v>24.671600000000002</v>
      </c>
      <c r="X6" s="2">
        <f t="shared" si="1"/>
        <v>25</v>
      </c>
      <c r="Y6" s="2">
        <f t="shared" si="2"/>
        <v>0</v>
      </c>
      <c r="Z6">
        <v>1975</v>
      </c>
      <c r="AA6">
        <v>2.37</v>
      </c>
      <c r="AB6">
        <v>0.2</v>
      </c>
      <c r="AC6" s="4">
        <v>0.20499999999999999</v>
      </c>
      <c r="AD6" s="4">
        <v>0.33900000000000002</v>
      </c>
      <c r="AE6" s="4">
        <v>0.91</v>
      </c>
      <c r="AF6" s="3">
        <v>8</v>
      </c>
      <c r="AG6">
        <v>-6.9645700724333999</v>
      </c>
      <c r="AH6">
        <v>-7.318990447</v>
      </c>
    </row>
    <row r="7" spans="1:34" x14ac:dyDescent="0.25">
      <c r="A7">
        <v>31</v>
      </c>
      <c r="B7" t="s">
        <v>90</v>
      </c>
      <c r="C7" t="s">
        <v>102</v>
      </c>
      <c r="D7" t="s">
        <v>92</v>
      </c>
      <c r="E7" t="s">
        <v>103</v>
      </c>
      <c r="F7">
        <v>1</v>
      </c>
      <c r="G7">
        <v>2</v>
      </c>
      <c r="H7">
        <v>-37.67</v>
      </c>
      <c r="I7">
        <v>140.5</v>
      </c>
      <c r="J7" s="1">
        <f t="shared" si="0"/>
        <v>1</v>
      </c>
      <c r="K7">
        <v>748</v>
      </c>
      <c r="L7">
        <v>750</v>
      </c>
      <c r="M7">
        <v>620</v>
      </c>
      <c r="N7">
        <v>619</v>
      </c>
      <c r="O7">
        <v>1038</v>
      </c>
      <c r="P7">
        <v>1037</v>
      </c>
      <c r="Q7">
        <v>0.8</v>
      </c>
      <c r="R7">
        <f>N7/L7</f>
        <v>0.82533333333333336</v>
      </c>
      <c r="S7">
        <v>1.4</v>
      </c>
      <c r="T7">
        <f>P7/L7</f>
        <v>1.3826666666666667</v>
      </c>
      <c r="U7">
        <v>25</v>
      </c>
      <c r="V7" s="2">
        <v>11.759639999999999</v>
      </c>
      <c r="W7" s="2">
        <f>VLOOKUP(F7,dwt_edwin!$D$2:$E$18,2)</f>
        <v>24.671600000000002</v>
      </c>
      <c r="X7" s="2">
        <f t="shared" si="1"/>
        <v>25</v>
      </c>
      <c r="Y7" s="2">
        <f t="shared" si="2"/>
        <v>0</v>
      </c>
      <c r="Z7">
        <v>1975</v>
      </c>
      <c r="AA7">
        <v>3.63</v>
      </c>
      <c r="AB7">
        <v>0.3</v>
      </c>
      <c r="AC7" s="4">
        <v>0.29799999999999999</v>
      </c>
      <c r="AD7" s="4">
        <v>4.1230000000000002</v>
      </c>
      <c r="AE7" s="4">
        <v>0.63</v>
      </c>
      <c r="AF7" s="3">
        <v>9</v>
      </c>
      <c r="AG7">
        <v>-6.9645700724333999</v>
      </c>
      <c r="AH7">
        <v>-7.318990447</v>
      </c>
    </row>
    <row r="8" spans="1:34" x14ac:dyDescent="0.25">
      <c r="A8">
        <v>32</v>
      </c>
      <c r="B8" t="s">
        <v>90</v>
      </c>
      <c r="C8" t="s">
        <v>104</v>
      </c>
      <c r="D8" t="s">
        <v>92</v>
      </c>
      <c r="E8" t="s">
        <v>105</v>
      </c>
      <c r="F8">
        <v>1</v>
      </c>
      <c r="G8">
        <v>2</v>
      </c>
      <c r="H8">
        <v>-37.67</v>
      </c>
      <c r="I8">
        <v>140.5</v>
      </c>
      <c r="J8" s="1">
        <f t="shared" si="0"/>
        <v>1</v>
      </c>
      <c r="K8">
        <v>748</v>
      </c>
      <c r="L8">
        <v>750</v>
      </c>
      <c r="M8">
        <v>620</v>
      </c>
      <c r="N8">
        <v>619</v>
      </c>
      <c r="O8">
        <v>1038</v>
      </c>
      <c r="P8">
        <v>1037</v>
      </c>
      <c r="Q8">
        <v>0.8</v>
      </c>
      <c r="R8">
        <f>N8/L8</f>
        <v>0.82533333333333336</v>
      </c>
      <c r="S8">
        <v>1.4</v>
      </c>
      <c r="T8">
        <f>P8/L8</f>
        <v>1.3826666666666667</v>
      </c>
      <c r="U8">
        <v>25</v>
      </c>
      <c r="V8" s="2">
        <v>11.759639999999999</v>
      </c>
      <c r="W8" s="2">
        <f>VLOOKUP(F8,dwt_edwin!$D$2:$E$18,2)</f>
        <v>24.671600000000002</v>
      </c>
      <c r="X8" s="2">
        <f t="shared" si="1"/>
        <v>25</v>
      </c>
      <c r="Y8" s="2">
        <f t="shared" si="2"/>
        <v>0</v>
      </c>
      <c r="Z8">
        <v>1975</v>
      </c>
      <c r="AA8">
        <v>3.58</v>
      </c>
      <c r="AB8">
        <v>0.3</v>
      </c>
      <c r="AC8" s="4">
        <v>0.23300000000000001</v>
      </c>
      <c r="AD8" s="4">
        <v>1.333</v>
      </c>
      <c r="AE8" s="4">
        <v>0.8</v>
      </c>
      <c r="AF8" s="3">
        <v>6</v>
      </c>
      <c r="AG8">
        <v>-6.9645700724333999</v>
      </c>
      <c r="AH8">
        <v>-7.318990447</v>
      </c>
    </row>
    <row r="9" spans="1:34" x14ac:dyDescent="0.25">
      <c r="A9">
        <v>33</v>
      </c>
      <c r="B9" t="s">
        <v>90</v>
      </c>
      <c r="C9" t="s">
        <v>106</v>
      </c>
      <c r="D9" t="s">
        <v>92</v>
      </c>
      <c r="E9" t="s">
        <v>107</v>
      </c>
      <c r="F9">
        <v>1</v>
      </c>
      <c r="G9">
        <v>2</v>
      </c>
      <c r="H9">
        <v>-37.67</v>
      </c>
      <c r="I9">
        <v>140.5</v>
      </c>
      <c r="J9" s="1">
        <f t="shared" si="0"/>
        <v>1</v>
      </c>
      <c r="K9">
        <v>748</v>
      </c>
      <c r="L9">
        <v>750</v>
      </c>
      <c r="M9">
        <v>620</v>
      </c>
      <c r="N9">
        <v>619</v>
      </c>
      <c r="O9">
        <v>1038</v>
      </c>
      <c r="P9">
        <v>1037</v>
      </c>
      <c r="Q9">
        <v>0.8</v>
      </c>
      <c r="R9">
        <f>N9/L9</f>
        <v>0.82533333333333336</v>
      </c>
      <c r="S9">
        <v>1.4</v>
      </c>
      <c r="T9">
        <f>P9/L9</f>
        <v>1.3826666666666667</v>
      </c>
      <c r="U9">
        <v>25</v>
      </c>
      <c r="V9" s="2">
        <v>11.759639999999999</v>
      </c>
      <c r="W9" s="2">
        <f>VLOOKUP(F9,dwt_edwin!$D$2:$E$18,2)</f>
        <v>24.671600000000002</v>
      </c>
      <c r="X9" s="2">
        <f t="shared" si="1"/>
        <v>25</v>
      </c>
      <c r="Y9" s="2">
        <f t="shared" si="2"/>
        <v>0</v>
      </c>
      <c r="Z9">
        <v>1975</v>
      </c>
      <c r="AA9">
        <v>0.12</v>
      </c>
      <c r="AB9">
        <v>0.01</v>
      </c>
      <c r="AC9" s="4">
        <v>0.247</v>
      </c>
      <c r="AD9" s="4">
        <v>0.52300000000000002</v>
      </c>
      <c r="AE9" s="4">
        <v>0.82</v>
      </c>
      <c r="AF9" s="3">
        <v>3</v>
      </c>
      <c r="AG9">
        <v>-6.9645700724333999</v>
      </c>
      <c r="AH9">
        <v>-7.318990447</v>
      </c>
    </row>
    <row r="10" spans="1:34" x14ac:dyDescent="0.25">
      <c r="A10">
        <v>34</v>
      </c>
      <c r="B10" t="s">
        <v>90</v>
      </c>
      <c r="C10" t="s">
        <v>108</v>
      </c>
      <c r="D10" t="s">
        <v>92</v>
      </c>
      <c r="E10" t="s">
        <v>109</v>
      </c>
      <c r="F10">
        <v>1</v>
      </c>
      <c r="G10">
        <v>2</v>
      </c>
      <c r="H10">
        <v>-37.67</v>
      </c>
      <c r="I10">
        <v>140.5</v>
      </c>
      <c r="J10" s="1">
        <f t="shared" si="0"/>
        <v>1</v>
      </c>
      <c r="K10">
        <v>748</v>
      </c>
      <c r="L10">
        <v>750</v>
      </c>
      <c r="M10">
        <v>620</v>
      </c>
      <c r="N10">
        <v>619</v>
      </c>
      <c r="O10">
        <v>1038</v>
      </c>
      <c r="P10">
        <v>1037</v>
      </c>
      <c r="Q10">
        <v>0.8</v>
      </c>
      <c r="R10">
        <f>N10/L10</f>
        <v>0.82533333333333336</v>
      </c>
      <c r="S10">
        <v>1.4</v>
      </c>
      <c r="T10">
        <f>P10/L10</f>
        <v>1.3826666666666667</v>
      </c>
      <c r="U10">
        <v>25</v>
      </c>
      <c r="V10" s="2">
        <v>11.759639999999999</v>
      </c>
      <c r="W10" s="2">
        <f>VLOOKUP(F10,dwt_edwin!$D$2:$E$18,2)</f>
        <v>24.671600000000002</v>
      </c>
      <c r="X10" s="2">
        <f t="shared" si="1"/>
        <v>25</v>
      </c>
      <c r="Y10" s="2">
        <f t="shared" si="2"/>
        <v>0</v>
      </c>
      <c r="Z10">
        <v>1975</v>
      </c>
      <c r="AA10">
        <v>9.7100000000000009</v>
      </c>
      <c r="AB10">
        <v>0.81</v>
      </c>
      <c r="AC10" s="4">
        <v>0.50900000000000001</v>
      </c>
      <c r="AD10" s="4">
        <v>1.4590000000000001</v>
      </c>
      <c r="AE10" s="4">
        <v>0.92</v>
      </c>
      <c r="AF10" s="3">
        <v>-14.155623489129766</v>
      </c>
      <c r="AG10">
        <v>-6.9645700724334096</v>
      </c>
      <c r="AH10">
        <v>-7.318990447</v>
      </c>
    </row>
    <row r="11" spans="1:34" x14ac:dyDescent="0.25">
      <c r="A11">
        <v>35</v>
      </c>
      <c r="B11" t="s">
        <v>90</v>
      </c>
      <c r="C11" t="s">
        <v>110</v>
      </c>
      <c r="D11" t="s">
        <v>92</v>
      </c>
      <c r="E11" t="s">
        <v>111</v>
      </c>
      <c r="F11">
        <v>1</v>
      </c>
      <c r="G11">
        <v>2</v>
      </c>
      <c r="H11">
        <v>-37.67</v>
      </c>
      <c r="I11">
        <v>140.5</v>
      </c>
      <c r="J11" s="1">
        <f t="shared" si="0"/>
        <v>1</v>
      </c>
      <c r="K11">
        <v>748</v>
      </c>
      <c r="L11">
        <v>750</v>
      </c>
      <c r="M11">
        <v>620</v>
      </c>
      <c r="N11">
        <v>619</v>
      </c>
      <c r="O11">
        <v>1038</v>
      </c>
      <c r="P11">
        <v>1037</v>
      </c>
      <c r="Q11">
        <v>0.8</v>
      </c>
      <c r="R11">
        <f>N11/L11</f>
        <v>0.82533333333333336</v>
      </c>
      <c r="S11">
        <v>1.4</v>
      </c>
      <c r="T11">
        <f>P11/L11</f>
        <v>1.3826666666666667</v>
      </c>
      <c r="U11">
        <v>25</v>
      </c>
      <c r="V11" s="2">
        <v>11.759639999999999</v>
      </c>
      <c r="W11" s="2">
        <f>VLOOKUP(F11,dwt_edwin!$D$2:$E$18,2)</f>
        <v>24.671600000000002</v>
      </c>
      <c r="X11" s="2">
        <f t="shared" si="1"/>
        <v>25</v>
      </c>
      <c r="Y11" s="2">
        <f t="shared" si="2"/>
        <v>0</v>
      </c>
      <c r="Z11">
        <v>1975</v>
      </c>
      <c r="AA11">
        <v>9.39</v>
      </c>
      <c r="AB11">
        <v>0.78</v>
      </c>
      <c r="AC11" s="4">
        <v>0.60199999999999998</v>
      </c>
      <c r="AD11" s="4">
        <v>2.8570000000000002</v>
      </c>
      <c r="AE11" s="4">
        <v>0.84</v>
      </c>
      <c r="AF11" s="3">
        <v>-14.516959883527306</v>
      </c>
      <c r="AG11">
        <v>-6.9645700724334096</v>
      </c>
      <c r="AH11">
        <v>-7.318990447</v>
      </c>
    </row>
    <row r="12" spans="1:34" x14ac:dyDescent="0.25">
      <c r="A12">
        <v>16</v>
      </c>
      <c r="B12" t="s">
        <v>66</v>
      </c>
      <c r="C12" t="s">
        <v>67</v>
      </c>
      <c r="D12" t="s">
        <v>68</v>
      </c>
      <c r="E12" t="s">
        <v>69</v>
      </c>
      <c r="F12">
        <v>2</v>
      </c>
      <c r="G12">
        <v>3</v>
      </c>
      <c r="H12">
        <v>-27.22</v>
      </c>
      <c r="I12">
        <v>23.2</v>
      </c>
      <c r="J12" s="1">
        <f t="shared" si="0"/>
        <v>2</v>
      </c>
      <c r="K12">
        <v>471</v>
      </c>
      <c r="L12">
        <v>466</v>
      </c>
      <c r="M12">
        <v>398</v>
      </c>
      <c r="N12">
        <v>394</v>
      </c>
      <c r="O12">
        <v>1620</v>
      </c>
      <c r="P12">
        <v>1625</v>
      </c>
      <c r="Q12">
        <v>0.8</v>
      </c>
      <c r="R12">
        <f>N12/L12</f>
        <v>0.84549356223175964</v>
      </c>
      <c r="S12">
        <v>3.4</v>
      </c>
      <c r="T12">
        <f>P12/L12</f>
        <v>3.4871244635193133</v>
      </c>
      <c r="U12">
        <v>49</v>
      </c>
      <c r="V12" s="2">
        <v>48.900019999999998</v>
      </c>
      <c r="W12" s="2">
        <f>VLOOKUP(F12,dwt_edwin!$D$2:$E$18,2)</f>
        <v>48.9</v>
      </c>
      <c r="X12" s="2">
        <f t="shared" si="1"/>
        <v>49</v>
      </c>
      <c r="Y12" s="2">
        <f t="shared" si="2"/>
        <v>0</v>
      </c>
      <c r="Z12">
        <v>1977</v>
      </c>
      <c r="AA12">
        <v>8</v>
      </c>
      <c r="AB12">
        <v>0.59</v>
      </c>
      <c r="AC12" s="4">
        <v>0.52600000000000002</v>
      </c>
      <c r="AD12" s="4">
        <v>1.2050000000000001</v>
      </c>
      <c r="AE12" s="4">
        <v>0.84</v>
      </c>
      <c r="AF12" s="3">
        <v>13</v>
      </c>
      <c r="AG12">
        <v>23.828452407391701</v>
      </c>
      <c r="AH12">
        <v>23.750491314000001</v>
      </c>
    </row>
    <row r="13" spans="1:34" x14ac:dyDescent="0.25">
      <c r="A13">
        <v>17</v>
      </c>
      <c r="B13" t="s">
        <v>66</v>
      </c>
      <c r="C13" t="s">
        <v>70</v>
      </c>
      <c r="D13" t="s">
        <v>68</v>
      </c>
      <c r="E13" t="s">
        <v>71</v>
      </c>
      <c r="F13">
        <v>2</v>
      </c>
      <c r="G13">
        <v>3</v>
      </c>
      <c r="H13">
        <v>-27.22</v>
      </c>
      <c r="I13">
        <v>23.2</v>
      </c>
      <c r="J13" s="1">
        <f t="shared" si="0"/>
        <v>2</v>
      </c>
      <c r="K13">
        <v>471</v>
      </c>
      <c r="L13">
        <v>466</v>
      </c>
      <c r="M13">
        <v>398</v>
      </c>
      <c r="N13">
        <v>394</v>
      </c>
      <c r="O13">
        <v>1620</v>
      </c>
      <c r="P13">
        <v>1625</v>
      </c>
      <c r="Q13">
        <v>0.8</v>
      </c>
      <c r="R13">
        <f>N13/L13</f>
        <v>0.84549356223175964</v>
      </c>
      <c r="S13">
        <v>3.4</v>
      </c>
      <c r="T13">
        <f>P13/L13</f>
        <v>3.4871244635193133</v>
      </c>
      <c r="U13">
        <v>49</v>
      </c>
      <c r="V13" s="2">
        <v>48.900019999999998</v>
      </c>
      <c r="W13" s="2">
        <f>VLOOKUP(F13,dwt_edwin!$D$2:$E$18,2)</f>
        <v>48.9</v>
      </c>
      <c r="X13" s="2">
        <f t="shared" si="1"/>
        <v>49</v>
      </c>
      <c r="Y13" s="2">
        <f t="shared" si="2"/>
        <v>0</v>
      </c>
      <c r="Z13">
        <v>1977</v>
      </c>
      <c r="AA13">
        <v>3</v>
      </c>
      <c r="AB13">
        <v>0.23</v>
      </c>
      <c r="AC13" s="4">
        <v>0.41</v>
      </c>
      <c r="AD13" s="4">
        <v>0.39600000000000002</v>
      </c>
      <c r="AE13" s="4">
        <v>0.92</v>
      </c>
      <c r="AF13" s="3">
        <v>7</v>
      </c>
      <c r="AG13">
        <v>23.828452407391701</v>
      </c>
      <c r="AH13">
        <v>23.750491314000001</v>
      </c>
    </row>
    <row r="14" spans="1:34" x14ac:dyDescent="0.25">
      <c r="A14">
        <v>18</v>
      </c>
      <c r="B14" t="s">
        <v>66</v>
      </c>
      <c r="C14" t="s">
        <v>72</v>
      </c>
      <c r="D14" t="s">
        <v>68</v>
      </c>
      <c r="E14" t="s">
        <v>73</v>
      </c>
      <c r="F14">
        <v>2</v>
      </c>
      <c r="G14">
        <v>3</v>
      </c>
      <c r="H14">
        <v>-27.22</v>
      </c>
      <c r="I14">
        <v>23.2</v>
      </c>
      <c r="J14" s="1">
        <f t="shared" si="0"/>
        <v>2</v>
      </c>
      <c r="K14">
        <v>471</v>
      </c>
      <c r="L14">
        <v>466</v>
      </c>
      <c r="M14">
        <v>398</v>
      </c>
      <c r="N14">
        <v>394</v>
      </c>
      <c r="O14">
        <v>1620</v>
      </c>
      <c r="P14">
        <v>1625</v>
      </c>
      <c r="Q14">
        <v>0.8</v>
      </c>
      <c r="R14">
        <f>N14/L14</f>
        <v>0.84549356223175964</v>
      </c>
      <c r="S14">
        <v>3.4</v>
      </c>
      <c r="T14">
        <f>P14/L14</f>
        <v>3.4871244635193133</v>
      </c>
      <c r="U14">
        <v>49</v>
      </c>
      <c r="V14" s="2">
        <v>48.900019999999998</v>
      </c>
      <c r="W14" s="2">
        <f>VLOOKUP(F14,dwt_edwin!$D$2:$E$18,2)</f>
        <v>48.9</v>
      </c>
      <c r="X14" s="2">
        <f t="shared" si="1"/>
        <v>49</v>
      </c>
      <c r="Y14" s="2">
        <f t="shared" si="2"/>
        <v>0</v>
      </c>
      <c r="Z14">
        <v>1977</v>
      </c>
      <c r="AA14">
        <v>8</v>
      </c>
      <c r="AB14">
        <v>0.55000000000000004</v>
      </c>
      <c r="AC14" s="4">
        <v>0.505</v>
      </c>
      <c r="AD14" s="4">
        <v>0.74199999999999999</v>
      </c>
      <c r="AE14" s="4">
        <v>0.73</v>
      </c>
      <c r="AF14" s="3">
        <v>9</v>
      </c>
      <c r="AG14">
        <v>23.828452407391701</v>
      </c>
      <c r="AH14">
        <v>23.750491314000001</v>
      </c>
    </row>
    <row r="15" spans="1:34" x14ac:dyDescent="0.25">
      <c r="A15">
        <v>19</v>
      </c>
      <c r="B15" t="s">
        <v>66</v>
      </c>
      <c r="C15" t="s">
        <v>74</v>
      </c>
      <c r="D15" t="s">
        <v>68</v>
      </c>
      <c r="E15" t="s">
        <v>75</v>
      </c>
      <c r="F15">
        <v>2</v>
      </c>
      <c r="G15">
        <v>3</v>
      </c>
      <c r="H15">
        <v>-27.22</v>
      </c>
      <c r="I15">
        <v>23.2</v>
      </c>
      <c r="J15" s="1">
        <f t="shared" si="0"/>
        <v>2</v>
      </c>
      <c r="K15">
        <v>471</v>
      </c>
      <c r="L15">
        <v>466</v>
      </c>
      <c r="M15">
        <v>398</v>
      </c>
      <c r="N15">
        <v>394</v>
      </c>
      <c r="O15">
        <v>1620</v>
      </c>
      <c r="P15">
        <v>1625</v>
      </c>
      <c r="Q15">
        <v>0.8</v>
      </c>
      <c r="R15">
        <f>N15/L15</f>
        <v>0.84549356223175964</v>
      </c>
      <c r="S15">
        <v>3.4</v>
      </c>
      <c r="T15">
        <f>P15/L15</f>
        <v>3.4871244635193133</v>
      </c>
      <c r="U15">
        <v>49</v>
      </c>
      <c r="V15" s="2">
        <v>48.900019999999998</v>
      </c>
      <c r="W15" s="2">
        <f>VLOOKUP(F15,dwt_edwin!$D$2:$E$18,2)</f>
        <v>48.9</v>
      </c>
      <c r="X15" s="2">
        <f t="shared" si="1"/>
        <v>49</v>
      </c>
      <c r="Y15" s="2">
        <f t="shared" si="2"/>
        <v>0</v>
      </c>
      <c r="Z15">
        <v>1977</v>
      </c>
      <c r="AA15">
        <v>10</v>
      </c>
      <c r="AB15">
        <v>0.7</v>
      </c>
      <c r="AC15" s="4">
        <v>0.629</v>
      </c>
      <c r="AD15" s="4">
        <v>1.992</v>
      </c>
      <c r="AE15" s="4">
        <v>0.64</v>
      </c>
      <c r="AF15" s="3">
        <v>10</v>
      </c>
      <c r="AG15">
        <v>23.828452407391701</v>
      </c>
      <c r="AH15">
        <v>23.750491314000001</v>
      </c>
    </row>
    <row r="16" spans="1:34" x14ac:dyDescent="0.25">
      <c r="A16">
        <v>20</v>
      </c>
      <c r="B16" t="s">
        <v>66</v>
      </c>
      <c r="C16" t="s">
        <v>76</v>
      </c>
      <c r="D16" t="s">
        <v>68</v>
      </c>
      <c r="E16" t="s">
        <v>77</v>
      </c>
      <c r="F16">
        <v>2</v>
      </c>
      <c r="G16">
        <v>3</v>
      </c>
      <c r="H16">
        <v>-27.22</v>
      </c>
      <c r="I16">
        <v>23.2</v>
      </c>
      <c r="J16" s="1">
        <f t="shared" si="0"/>
        <v>2</v>
      </c>
      <c r="K16">
        <v>471</v>
      </c>
      <c r="L16">
        <v>466</v>
      </c>
      <c r="M16">
        <v>398</v>
      </c>
      <c r="N16">
        <v>394</v>
      </c>
      <c r="O16">
        <v>1620</v>
      </c>
      <c r="P16">
        <v>1625</v>
      </c>
      <c r="Q16">
        <v>0.8</v>
      </c>
      <c r="R16">
        <f>N16/L16</f>
        <v>0.84549356223175964</v>
      </c>
      <c r="S16">
        <v>3.4</v>
      </c>
      <c r="T16">
        <f>P16/L16</f>
        <v>3.4871244635193133</v>
      </c>
      <c r="U16">
        <v>49</v>
      </c>
      <c r="V16" s="2">
        <v>48.900019999999998</v>
      </c>
      <c r="W16" s="2">
        <f>VLOOKUP(F16,dwt_edwin!$D$2:$E$18,2)</f>
        <v>48.9</v>
      </c>
      <c r="X16" s="2">
        <f t="shared" si="1"/>
        <v>49</v>
      </c>
      <c r="Y16" s="2">
        <f t="shared" si="2"/>
        <v>0</v>
      </c>
      <c r="Z16">
        <v>1977</v>
      </c>
      <c r="AA16">
        <v>14</v>
      </c>
      <c r="AB16">
        <v>0.97</v>
      </c>
      <c r="AC16" s="4">
        <v>1.1259999999999999</v>
      </c>
      <c r="AD16" s="4">
        <v>1.3640000000000001</v>
      </c>
      <c r="AE16" s="4">
        <v>0.74</v>
      </c>
      <c r="AF16" s="3">
        <v>-16.487001282204119</v>
      </c>
      <c r="AG16">
        <v>23.828452407391701</v>
      </c>
      <c r="AH16">
        <v>23.750491314000001</v>
      </c>
    </row>
    <row r="17" spans="1:34" x14ac:dyDescent="0.25">
      <c r="A17">
        <v>5</v>
      </c>
      <c r="B17" t="s">
        <v>36</v>
      </c>
      <c r="C17" t="s">
        <v>37</v>
      </c>
      <c r="D17" t="s">
        <v>38</v>
      </c>
      <c r="E17" t="s">
        <v>39</v>
      </c>
      <c r="F17">
        <v>3</v>
      </c>
      <c r="G17">
        <v>0</v>
      </c>
      <c r="H17">
        <v>15.7</v>
      </c>
      <c r="I17">
        <v>-16.32</v>
      </c>
      <c r="J17" s="1">
        <f t="shared" si="0"/>
        <v>3</v>
      </c>
      <c r="K17">
        <v>345</v>
      </c>
      <c r="L17">
        <v>345</v>
      </c>
      <c r="M17">
        <v>290</v>
      </c>
      <c r="N17">
        <v>290</v>
      </c>
      <c r="O17">
        <v>1753</v>
      </c>
      <c r="P17">
        <v>1753</v>
      </c>
      <c r="Q17">
        <v>0.8</v>
      </c>
      <c r="R17">
        <f>N17/L17</f>
        <v>0.84057971014492749</v>
      </c>
      <c r="S17">
        <v>5.0999999999999996</v>
      </c>
      <c r="T17">
        <f>P17/L17</f>
        <v>5.0811594202898549</v>
      </c>
      <c r="U17">
        <v>34</v>
      </c>
      <c r="V17" s="2">
        <v>34.220880000000001</v>
      </c>
      <c r="W17" s="2">
        <f>VLOOKUP(F17,dwt_edwin!$D$2:$E$18,2)</f>
        <v>34.2209</v>
      </c>
      <c r="X17" s="2">
        <f t="shared" si="1"/>
        <v>34</v>
      </c>
      <c r="Y17" s="2">
        <f t="shared" si="2"/>
        <v>0</v>
      </c>
      <c r="Z17">
        <v>1990</v>
      </c>
      <c r="AA17">
        <v>11</v>
      </c>
      <c r="AB17">
        <v>0.41</v>
      </c>
      <c r="AC17" s="4">
        <v>0.40100000000000002</v>
      </c>
      <c r="AD17" s="4">
        <v>0.121</v>
      </c>
      <c r="AE17" s="4">
        <v>0.89</v>
      </c>
      <c r="AF17" s="3">
        <v>25.602198406073967</v>
      </c>
      <c r="AG17">
        <v>37.797264383411402</v>
      </c>
      <c r="AH17">
        <v>34.292356540999997</v>
      </c>
    </row>
    <row r="18" spans="1:34" x14ac:dyDescent="0.25">
      <c r="A18">
        <v>7</v>
      </c>
      <c r="B18" t="s">
        <v>30</v>
      </c>
      <c r="C18" t="s">
        <v>43</v>
      </c>
      <c r="D18" t="s">
        <v>44</v>
      </c>
      <c r="E18" t="s">
        <v>45</v>
      </c>
      <c r="F18">
        <v>4</v>
      </c>
      <c r="G18">
        <v>22</v>
      </c>
      <c r="H18">
        <v>34.450000000000003</v>
      </c>
      <c r="I18">
        <v>-117.33</v>
      </c>
      <c r="J18" s="1">
        <f t="shared" si="0"/>
        <v>4</v>
      </c>
      <c r="K18">
        <v>556</v>
      </c>
      <c r="L18">
        <v>556</v>
      </c>
      <c r="M18">
        <v>453</v>
      </c>
      <c r="N18">
        <v>453</v>
      </c>
      <c r="O18">
        <v>1356</v>
      </c>
      <c r="P18">
        <v>1356</v>
      </c>
      <c r="Q18">
        <v>0.8</v>
      </c>
      <c r="R18">
        <f>N18/L18</f>
        <v>0.81474820143884896</v>
      </c>
      <c r="S18">
        <v>2.4</v>
      </c>
      <c r="T18">
        <f>P18/L18</f>
        <v>2.4388489208633093</v>
      </c>
      <c r="U18">
        <v>77</v>
      </c>
      <c r="V18" s="2">
        <v>76.766909999999996</v>
      </c>
      <c r="W18" s="2">
        <f>VLOOKUP(F18,dwt_edwin!$D$2:$E$18,2)</f>
        <v>76.766900000000007</v>
      </c>
      <c r="X18" s="2">
        <f t="shared" si="1"/>
        <v>77</v>
      </c>
      <c r="Y18" s="2">
        <f t="shared" si="2"/>
        <v>0</v>
      </c>
      <c r="Z18">
        <v>1995</v>
      </c>
      <c r="AA18">
        <v>12</v>
      </c>
      <c r="AB18">
        <v>0.39</v>
      </c>
      <c r="AC18" s="4">
        <v>0.30399999999999999</v>
      </c>
      <c r="AD18" s="4">
        <v>1.4830000000000001</v>
      </c>
      <c r="AE18" s="4">
        <v>0.36</v>
      </c>
      <c r="AF18" s="3">
        <v>12</v>
      </c>
      <c r="AG18">
        <v>25.977675719351002</v>
      </c>
      <c r="AH18">
        <v>24.514833471999999</v>
      </c>
    </row>
    <row r="19" spans="1:34" x14ac:dyDescent="0.25">
      <c r="A19">
        <v>2</v>
      </c>
      <c r="B19" t="s">
        <v>26</v>
      </c>
      <c r="C19" t="s">
        <v>27</v>
      </c>
      <c r="D19" t="s">
        <v>28</v>
      </c>
      <c r="E19" t="s">
        <v>29</v>
      </c>
      <c r="F19">
        <v>5</v>
      </c>
      <c r="G19">
        <v>20</v>
      </c>
      <c r="H19">
        <v>34.619999999999997</v>
      </c>
      <c r="I19">
        <v>32.97</v>
      </c>
      <c r="J19" s="1">
        <f t="shared" si="0"/>
        <v>5</v>
      </c>
      <c r="K19">
        <v>426</v>
      </c>
      <c r="L19">
        <v>426</v>
      </c>
      <c r="M19">
        <v>360</v>
      </c>
      <c r="N19">
        <v>360</v>
      </c>
      <c r="O19">
        <v>1299</v>
      </c>
      <c r="P19">
        <v>1299</v>
      </c>
      <c r="Q19">
        <v>0.8</v>
      </c>
      <c r="R19">
        <f>N19/L19</f>
        <v>0.84507042253521125</v>
      </c>
      <c r="S19">
        <v>3</v>
      </c>
      <c r="T19">
        <f>P19/L19</f>
        <v>3.0492957746478875</v>
      </c>
      <c r="U19">
        <v>13</v>
      </c>
      <c r="V19" s="2">
        <v>12.67131</v>
      </c>
      <c r="W19" s="2">
        <f>VLOOKUP(F19,dwt_edwin!$D$2:$E$18,2)</f>
        <v>12.6713</v>
      </c>
      <c r="X19" s="2">
        <f t="shared" si="1"/>
        <v>13</v>
      </c>
      <c r="Y19" s="2">
        <f t="shared" si="2"/>
        <v>0</v>
      </c>
      <c r="Z19">
        <v>1977</v>
      </c>
      <c r="AA19">
        <v>10</v>
      </c>
      <c r="AB19">
        <v>0.72</v>
      </c>
      <c r="AC19" s="4">
        <v>0.67500000000000004</v>
      </c>
      <c r="AD19" s="4">
        <v>0.84399999999999997</v>
      </c>
      <c r="AE19" s="4">
        <v>0.72</v>
      </c>
      <c r="AF19" s="3">
        <v>-41.569065515074044</v>
      </c>
      <c r="AG19">
        <v>7.8520263206513796</v>
      </c>
      <c r="AH19">
        <v>10.427697538</v>
      </c>
    </row>
    <row r="20" spans="1:34" x14ac:dyDescent="0.25">
      <c r="A20">
        <v>12</v>
      </c>
      <c r="B20" t="s">
        <v>46</v>
      </c>
      <c r="C20" t="s">
        <v>57</v>
      </c>
      <c r="D20" t="s">
        <v>58</v>
      </c>
      <c r="E20" t="s">
        <v>59</v>
      </c>
      <c r="F20">
        <v>6</v>
      </c>
      <c r="G20">
        <v>2</v>
      </c>
      <c r="H20">
        <v>35.17</v>
      </c>
      <c r="I20">
        <v>107.8</v>
      </c>
      <c r="J20" s="1">
        <f t="shared" si="0"/>
        <v>6</v>
      </c>
      <c r="K20">
        <v>602</v>
      </c>
      <c r="L20">
        <v>602</v>
      </c>
      <c r="M20">
        <v>514</v>
      </c>
      <c r="N20">
        <v>514</v>
      </c>
      <c r="O20">
        <v>1005</v>
      </c>
      <c r="P20">
        <v>1005</v>
      </c>
      <c r="Q20">
        <v>0.9</v>
      </c>
      <c r="R20">
        <f>N20/L20</f>
        <v>0.85382059800664456</v>
      </c>
      <c r="S20">
        <v>1.7</v>
      </c>
      <c r="T20">
        <f>P20/L20</f>
        <v>1.669435215946844</v>
      </c>
      <c r="U20">
        <v>195</v>
      </c>
      <c r="V20" s="2">
        <v>194.82079999999999</v>
      </c>
      <c r="W20" s="2">
        <f>VLOOKUP(F20,dwt_edwin!$D$2:$E$18,2)</f>
        <v>194.821</v>
      </c>
      <c r="X20" s="2">
        <f t="shared" si="1"/>
        <v>195</v>
      </c>
      <c r="Y20" s="2">
        <f t="shared" si="2"/>
        <v>0</v>
      </c>
      <c r="Z20">
        <v>2015</v>
      </c>
      <c r="AA20">
        <v>7</v>
      </c>
      <c r="AB20">
        <v>0.13</v>
      </c>
      <c r="AC20" s="4">
        <v>0.124</v>
      </c>
      <c r="AD20" s="4">
        <v>0.02</v>
      </c>
      <c r="AE20" s="4">
        <v>0.79</v>
      </c>
      <c r="AF20" s="3">
        <v>63</v>
      </c>
      <c r="AG20">
        <v>78.505808968825605</v>
      </c>
      <c r="AH20">
        <v>64.517577136</v>
      </c>
    </row>
    <row r="21" spans="1:34" x14ac:dyDescent="0.25">
      <c r="A21">
        <v>13</v>
      </c>
      <c r="B21" t="s">
        <v>46</v>
      </c>
      <c r="C21" t="s">
        <v>60</v>
      </c>
      <c r="D21" t="s">
        <v>58</v>
      </c>
      <c r="E21" t="s">
        <v>61</v>
      </c>
      <c r="F21">
        <v>6</v>
      </c>
      <c r="G21">
        <v>2</v>
      </c>
      <c r="H21">
        <v>35.17</v>
      </c>
      <c r="I21">
        <v>107.8</v>
      </c>
      <c r="J21" s="1">
        <f t="shared" si="0"/>
        <v>6</v>
      </c>
      <c r="K21">
        <v>602</v>
      </c>
      <c r="L21">
        <v>602</v>
      </c>
      <c r="M21">
        <v>514</v>
      </c>
      <c r="N21">
        <v>514</v>
      </c>
      <c r="O21">
        <v>1005</v>
      </c>
      <c r="P21">
        <v>1005</v>
      </c>
      <c r="Q21">
        <v>0.9</v>
      </c>
      <c r="R21">
        <f>N21/L21</f>
        <v>0.85382059800664456</v>
      </c>
      <c r="S21">
        <v>1.7</v>
      </c>
      <c r="T21">
        <f>P21/L21</f>
        <v>1.669435215946844</v>
      </c>
      <c r="U21">
        <v>195</v>
      </c>
      <c r="V21" s="2">
        <v>194.82079999999999</v>
      </c>
      <c r="W21" s="2">
        <f>VLOOKUP(F21,dwt_edwin!$D$2:$E$18,2)</f>
        <v>194.821</v>
      </c>
      <c r="X21" s="2">
        <f t="shared" si="1"/>
        <v>195</v>
      </c>
      <c r="Y21" s="2">
        <f t="shared" si="2"/>
        <v>0</v>
      </c>
      <c r="Z21">
        <v>2015</v>
      </c>
      <c r="AA21">
        <v>7</v>
      </c>
      <c r="AB21">
        <v>0.14000000000000001</v>
      </c>
      <c r="AC21" s="4">
        <v>0.14000000000000001</v>
      </c>
      <c r="AD21" s="4">
        <v>1.7999999999999999E-2</v>
      </c>
      <c r="AE21" s="4">
        <v>0.96</v>
      </c>
      <c r="AF21" s="3">
        <v>74</v>
      </c>
      <c r="AG21">
        <v>78.505808968825605</v>
      </c>
      <c r="AH21">
        <v>64.517577136</v>
      </c>
    </row>
    <row r="22" spans="1:34" x14ac:dyDescent="0.25">
      <c r="A22">
        <v>14</v>
      </c>
      <c r="B22" t="s">
        <v>46</v>
      </c>
      <c r="C22" t="s">
        <v>62</v>
      </c>
      <c r="D22" t="s">
        <v>58</v>
      </c>
      <c r="E22" t="s">
        <v>63</v>
      </c>
      <c r="F22">
        <v>6</v>
      </c>
      <c r="G22">
        <v>2</v>
      </c>
      <c r="H22">
        <v>35.17</v>
      </c>
      <c r="I22">
        <v>107.8</v>
      </c>
      <c r="J22" s="1">
        <f t="shared" si="0"/>
        <v>6</v>
      </c>
      <c r="K22">
        <v>602</v>
      </c>
      <c r="L22">
        <v>602</v>
      </c>
      <c r="M22">
        <v>514</v>
      </c>
      <c r="N22">
        <v>514</v>
      </c>
      <c r="O22">
        <v>1005</v>
      </c>
      <c r="P22">
        <v>1005</v>
      </c>
      <c r="Q22">
        <v>0.9</v>
      </c>
      <c r="R22">
        <f>N22/L22</f>
        <v>0.85382059800664456</v>
      </c>
      <c r="S22">
        <v>1.7</v>
      </c>
      <c r="T22">
        <f>P22/L22</f>
        <v>1.669435215946844</v>
      </c>
      <c r="U22">
        <v>195</v>
      </c>
      <c r="V22" s="2">
        <v>194.82079999999999</v>
      </c>
      <c r="W22" s="2">
        <f>VLOOKUP(F22,dwt_edwin!$D$2:$E$18,2)</f>
        <v>194.821</v>
      </c>
      <c r="X22" s="2">
        <f t="shared" si="1"/>
        <v>195</v>
      </c>
      <c r="Y22" s="2">
        <f t="shared" si="2"/>
        <v>0</v>
      </c>
      <c r="Z22">
        <v>2015</v>
      </c>
      <c r="AA22">
        <v>8</v>
      </c>
      <c r="AB22">
        <v>0.15</v>
      </c>
      <c r="AC22" s="4">
        <v>0.14099999999999999</v>
      </c>
      <c r="AD22" s="4">
        <v>3.4000000000000002E-2</v>
      </c>
      <c r="AE22" s="4">
        <v>0.92</v>
      </c>
      <c r="AF22" s="3">
        <v>74</v>
      </c>
      <c r="AG22">
        <v>78.505808968825605</v>
      </c>
      <c r="AH22">
        <v>64.517577136</v>
      </c>
    </row>
    <row r="23" spans="1:34" x14ac:dyDescent="0.25">
      <c r="A23">
        <v>15</v>
      </c>
      <c r="B23" t="s">
        <v>46</v>
      </c>
      <c r="C23" t="s">
        <v>64</v>
      </c>
      <c r="D23" t="s">
        <v>58</v>
      </c>
      <c r="E23" t="s">
        <v>65</v>
      </c>
      <c r="F23">
        <v>6</v>
      </c>
      <c r="G23">
        <v>2</v>
      </c>
      <c r="H23">
        <v>35.17</v>
      </c>
      <c r="I23">
        <v>107.8</v>
      </c>
      <c r="J23" s="1">
        <f t="shared" si="0"/>
        <v>6</v>
      </c>
      <c r="K23">
        <v>602</v>
      </c>
      <c r="L23">
        <v>602</v>
      </c>
      <c r="M23">
        <v>514</v>
      </c>
      <c r="N23">
        <v>514</v>
      </c>
      <c r="O23">
        <v>1005</v>
      </c>
      <c r="P23">
        <v>1005</v>
      </c>
      <c r="Q23">
        <v>0.9</v>
      </c>
      <c r="R23">
        <f>N23/L23</f>
        <v>0.85382059800664456</v>
      </c>
      <c r="S23">
        <v>1.7</v>
      </c>
      <c r="T23">
        <f>P23/L23</f>
        <v>1.669435215946844</v>
      </c>
      <c r="U23">
        <v>195</v>
      </c>
      <c r="V23" s="2">
        <v>194.82079999999999</v>
      </c>
      <c r="W23" s="2">
        <f>VLOOKUP(F23,dwt_edwin!$D$2:$E$18,2)</f>
        <v>194.821</v>
      </c>
      <c r="X23" s="2">
        <f t="shared" si="1"/>
        <v>195</v>
      </c>
      <c r="Y23" s="2">
        <f t="shared" si="2"/>
        <v>0</v>
      </c>
      <c r="Z23">
        <v>2015</v>
      </c>
      <c r="AA23">
        <v>7</v>
      </c>
      <c r="AB23">
        <v>0.13</v>
      </c>
      <c r="AC23" s="4">
        <v>0.11799999999999999</v>
      </c>
      <c r="AD23" s="4">
        <v>6.0999999999999999E-2</v>
      </c>
      <c r="AE23" s="4">
        <v>0.81</v>
      </c>
      <c r="AF23" s="3">
        <v>71</v>
      </c>
      <c r="AG23">
        <v>78.505808968825605</v>
      </c>
      <c r="AH23">
        <v>64.517577136</v>
      </c>
    </row>
    <row r="24" spans="1:34" x14ac:dyDescent="0.25">
      <c r="A24">
        <v>37</v>
      </c>
      <c r="B24" t="s">
        <v>46</v>
      </c>
      <c r="C24" t="s">
        <v>58</v>
      </c>
      <c r="D24" t="s">
        <v>115</v>
      </c>
      <c r="E24" t="s">
        <v>116</v>
      </c>
      <c r="F24">
        <v>6</v>
      </c>
      <c r="G24">
        <v>2</v>
      </c>
      <c r="H24">
        <v>35.17</v>
      </c>
      <c r="I24">
        <v>107.8</v>
      </c>
      <c r="J24" s="1">
        <f t="shared" si="0"/>
        <v>6</v>
      </c>
      <c r="K24">
        <v>602</v>
      </c>
      <c r="L24">
        <v>602</v>
      </c>
      <c r="M24">
        <v>514</v>
      </c>
      <c r="N24">
        <v>514</v>
      </c>
      <c r="O24">
        <v>1005</v>
      </c>
      <c r="P24">
        <v>1005</v>
      </c>
      <c r="Q24">
        <v>0.9</v>
      </c>
      <c r="R24">
        <f>N24/L24</f>
        <v>0.85382059800664456</v>
      </c>
      <c r="S24">
        <v>1.7</v>
      </c>
      <c r="T24">
        <f>P24/L24</f>
        <v>1.669435215946844</v>
      </c>
      <c r="U24">
        <v>195</v>
      </c>
      <c r="V24" s="2">
        <v>194.82079999999999</v>
      </c>
      <c r="W24" s="2">
        <f>VLOOKUP(F24,dwt_edwin!$D$2:$E$18,2)</f>
        <v>194.821</v>
      </c>
      <c r="X24" s="2">
        <f t="shared" si="1"/>
        <v>195</v>
      </c>
      <c r="Y24" s="2">
        <f t="shared" si="2"/>
        <v>0</v>
      </c>
      <c r="Z24">
        <v>2015</v>
      </c>
      <c r="AA24">
        <v>7</v>
      </c>
      <c r="AB24">
        <v>0.13600000000000001</v>
      </c>
      <c r="AC24" s="4">
        <v>0.13</v>
      </c>
      <c r="AD24" s="4">
        <v>5.1999999999999998E-2</v>
      </c>
      <c r="AE24" s="4">
        <v>0.82</v>
      </c>
      <c r="AF24" s="3">
        <v>71</v>
      </c>
      <c r="AG24">
        <v>78.505808968825605</v>
      </c>
      <c r="AH24">
        <v>64.517577136</v>
      </c>
    </row>
    <row r="25" spans="1:34" x14ac:dyDescent="0.25">
      <c r="A25">
        <v>44</v>
      </c>
      <c r="B25" t="s">
        <v>46</v>
      </c>
      <c r="C25" t="s">
        <v>132</v>
      </c>
      <c r="D25" t="s">
        <v>133</v>
      </c>
      <c r="E25" t="s">
        <v>134</v>
      </c>
      <c r="F25">
        <v>7</v>
      </c>
      <c r="G25">
        <v>1</v>
      </c>
      <c r="H25">
        <v>35.5</v>
      </c>
      <c r="I25">
        <v>107.65</v>
      </c>
      <c r="J25" s="1">
        <f t="shared" si="0"/>
        <v>7</v>
      </c>
      <c r="K25">
        <v>495</v>
      </c>
      <c r="L25">
        <v>497</v>
      </c>
      <c r="M25">
        <v>425</v>
      </c>
      <c r="N25">
        <v>427</v>
      </c>
      <c r="O25">
        <v>982</v>
      </c>
      <c r="P25">
        <v>983</v>
      </c>
      <c r="Q25">
        <v>0.9</v>
      </c>
      <c r="R25">
        <f>N25/L25</f>
        <v>0.85915492957746475</v>
      </c>
      <c r="S25">
        <v>2</v>
      </c>
      <c r="T25">
        <f>P25/L25</f>
        <v>1.9778672032193159</v>
      </c>
      <c r="U25">
        <v>152</v>
      </c>
      <c r="V25" s="2">
        <v>221.66990000000001</v>
      </c>
      <c r="W25" s="2">
        <f>VLOOKUP(F25,dwt_edwin!$D$2:$E$18,2)</f>
        <v>151.601</v>
      </c>
      <c r="X25" s="2">
        <f t="shared" si="1"/>
        <v>152</v>
      </c>
      <c r="Y25" s="2">
        <f t="shared" si="2"/>
        <v>0</v>
      </c>
      <c r="Z25">
        <v>2018</v>
      </c>
      <c r="AA25">
        <v>7.21</v>
      </c>
      <c r="AB25">
        <v>0.13</v>
      </c>
      <c r="AC25" s="4">
        <v>9.5000000000000001E-2</v>
      </c>
      <c r="AD25" s="4">
        <v>0.30299999999999999</v>
      </c>
      <c r="AE25" s="4">
        <v>0.16</v>
      </c>
      <c r="AF25" s="3">
        <v>55</v>
      </c>
      <c r="AG25">
        <v>57.208851950641296</v>
      </c>
      <c r="AH25">
        <v>73.066902135999996</v>
      </c>
    </row>
    <row r="26" spans="1:34" x14ac:dyDescent="0.25">
      <c r="A26">
        <v>42</v>
      </c>
      <c r="B26" t="s">
        <v>46</v>
      </c>
      <c r="C26" t="s">
        <v>126</v>
      </c>
      <c r="D26" t="s">
        <v>127</v>
      </c>
      <c r="E26" t="s">
        <v>128</v>
      </c>
      <c r="F26">
        <v>8</v>
      </c>
      <c r="G26">
        <v>0</v>
      </c>
      <c r="H26">
        <v>35.83</v>
      </c>
      <c r="I26">
        <v>109.5</v>
      </c>
      <c r="J26" s="1">
        <f t="shared" si="0"/>
        <v>8</v>
      </c>
      <c r="K26">
        <v>546</v>
      </c>
      <c r="L26">
        <v>546</v>
      </c>
      <c r="M26">
        <v>467</v>
      </c>
      <c r="N26">
        <v>467</v>
      </c>
      <c r="O26">
        <v>1024</v>
      </c>
      <c r="P26">
        <v>1024</v>
      </c>
      <c r="Q26">
        <v>0.9</v>
      </c>
      <c r="R26">
        <f>N26/L26</f>
        <v>0.85531135531135527</v>
      </c>
      <c r="S26">
        <v>1.9</v>
      </c>
      <c r="T26">
        <f>P26/L26</f>
        <v>1.8754578754578755</v>
      </c>
      <c r="U26">
        <v>104</v>
      </c>
      <c r="V26" s="2">
        <v>143.0436</v>
      </c>
      <c r="W26" s="2">
        <f>VLOOKUP(F26,dwt_edwin!$D$2:$E$18,2)</f>
        <v>104.42</v>
      </c>
      <c r="X26" s="2">
        <f t="shared" si="1"/>
        <v>104</v>
      </c>
      <c r="Y26" s="2">
        <f t="shared" si="2"/>
        <v>0</v>
      </c>
      <c r="Z26">
        <v>2015</v>
      </c>
      <c r="AA26">
        <v>8.16</v>
      </c>
      <c r="AB26">
        <v>0.16</v>
      </c>
      <c r="AC26" s="4">
        <v>0.15</v>
      </c>
      <c r="AD26" s="4">
        <v>5.6000000000000001E-2</v>
      </c>
      <c r="AE26" s="4">
        <v>0.82</v>
      </c>
      <c r="AF26" s="3">
        <v>74</v>
      </c>
      <c r="AG26">
        <v>35.307259943854703</v>
      </c>
      <c r="AH26">
        <v>45.215398549</v>
      </c>
    </row>
    <row r="27" spans="1:34" x14ac:dyDescent="0.25">
      <c r="A27">
        <v>6</v>
      </c>
      <c r="B27" t="s">
        <v>30</v>
      </c>
      <c r="C27" t="s">
        <v>40</v>
      </c>
      <c r="D27" t="s">
        <v>41</v>
      </c>
      <c r="E27" t="s">
        <v>42</v>
      </c>
      <c r="F27">
        <v>9</v>
      </c>
      <c r="G27">
        <v>0</v>
      </c>
      <c r="H27">
        <v>36.770000000000003</v>
      </c>
      <c r="I27">
        <v>-116.7</v>
      </c>
      <c r="J27" s="1">
        <f t="shared" si="0"/>
        <v>9</v>
      </c>
      <c r="K27">
        <v>150</v>
      </c>
      <c r="L27">
        <v>143</v>
      </c>
      <c r="M27">
        <v>129</v>
      </c>
      <c r="N27">
        <v>123</v>
      </c>
      <c r="O27">
        <v>1370</v>
      </c>
      <c r="P27">
        <v>1398</v>
      </c>
      <c r="Q27">
        <v>0.9</v>
      </c>
      <c r="R27">
        <f>N27/L27</f>
        <v>0.8601398601398601</v>
      </c>
      <c r="S27">
        <v>9.1</v>
      </c>
      <c r="T27">
        <f>P27/L27</f>
        <v>9.7762237762237767</v>
      </c>
      <c r="U27">
        <v>140</v>
      </c>
      <c r="V27" s="2">
        <v>140.4067</v>
      </c>
      <c r="W27" s="2">
        <f>VLOOKUP(F27,dwt_edwin!$D$2:$E$18,2)</f>
        <v>140.40700000000001</v>
      </c>
      <c r="X27" s="2">
        <f t="shared" si="1"/>
        <v>140</v>
      </c>
      <c r="Y27" s="2">
        <f t="shared" si="2"/>
        <v>0</v>
      </c>
      <c r="Z27">
        <v>1992</v>
      </c>
      <c r="AA27">
        <v>21</v>
      </c>
      <c r="AB27">
        <v>0.71</v>
      </c>
      <c r="AC27" s="4">
        <v>0.64800000000000002</v>
      </c>
      <c r="AD27" s="4">
        <v>2.3889999999999998</v>
      </c>
      <c r="AE27" s="4">
        <v>0.94</v>
      </c>
      <c r="AF27" s="3">
        <v>74</v>
      </c>
      <c r="AG27">
        <v>47.424332692981899</v>
      </c>
      <c r="AH27">
        <v>52.116595279000002</v>
      </c>
    </row>
    <row r="28" spans="1:34" x14ac:dyDescent="0.25">
      <c r="A28">
        <v>3</v>
      </c>
      <c r="B28" t="s">
        <v>30</v>
      </c>
      <c r="C28" t="s">
        <v>31</v>
      </c>
      <c r="D28" t="s">
        <v>32</v>
      </c>
      <c r="E28" t="s">
        <v>33</v>
      </c>
      <c r="F28">
        <v>10</v>
      </c>
      <c r="G28">
        <v>0</v>
      </c>
      <c r="H28">
        <v>36.93</v>
      </c>
      <c r="I28">
        <v>-116.48</v>
      </c>
      <c r="J28" s="1">
        <f t="shared" si="0"/>
        <v>10</v>
      </c>
      <c r="K28">
        <v>201</v>
      </c>
      <c r="L28">
        <v>186</v>
      </c>
      <c r="M28">
        <v>174</v>
      </c>
      <c r="N28">
        <v>161</v>
      </c>
      <c r="O28">
        <v>1261</v>
      </c>
      <c r="P28">
        <v>1307</v>
      </c>
      <c r="Q28">
        <v>0.9</v>
      </c>
      <c r="R28">
        <f>N28/L28</f>
        <v>0.86559139784946237</v>
      </c>
      <c r="S28">
        <v>6.3</v>
      </c>
      <c r="T28">
        <f>P28/L28</f>
        <v>7.0268817204301079</v>
      </c>
      <c r="U28">
        <v>624</v>
      </c>
      <c r="V28" s="2">
        <v>623.61590000000001</v>
      </c>
      <c r="W28" s="2">
        <f>VLOOKUP(F28,dwt_edwin!$D$2:$E$18,2)</f>
        <v>623.61599999999999</v>
      </c>
      <c r="X28" s="2">
        <f t="shared" si="1"/>
        <v>624</v>
      </c>
      <c r="Y28" s="2">
        <f t="shared" si="2"/>
        <v>0</v>
      </c>
      <c r="Z28">
        <v>1984</v>
      </c>
      <c r="AA28">
        <v>54</v>
      </c>
      <c r="AB28">
        <v>2.56</v>
      </c>
      <c r="AC28" s="4">
        <v>2.3359999999999999</v>
      </c>
      <c r="AD28" s="4">
        <v>2.8570000000000002</v>
      </c>
      <c r="AE28" s="4">
        <v>0.93</v>
      </c>
      <c r="AF28" s="3">
        <v>36</v>
      </c>
      <c r="AG28">
        <v>41.588908180951201</v>
      </c>
      <c r="AH28">
        <v>39.798823620999997</v>
      </c>
    </row>
    <row r="29" spans="1:34" x14ac:dyDescent="0.25">
      <c r="A29">
        <v>4</v>
      </c>
      <c r="B29" t="s">
        <v>30</v>
      </c>
      <c r="C29" t="s">
        <v>34</v>
      </c>
      <c r="D29" t="s">
        <v>32</v>
      </c>
      <c r="E29" t="s">
        <v>35</v>
      </c>
      <c r="F29">
        <v>10</v>
      </c>
      <c r="G29">
        <v>0</v>
      </c>
      <c r="H29">
        <v>36.93</v>
      </c>
      <c r="I29">
        <v>-116.48</v>
      </c>
      <c r="J29" s="1">
        <f t="shared" si="0"/>
        <v>10</v>
      </c>
      <c r="K29">
        <v>201</v>
      </c>
      <c r="L29">
        <v>186</v>
      </c>
      <c r="M29">
        <v>174</v>
      </c>
      <c r="N29">
        <v>161</v>
      </c>
      <c r="O29">
        <v>1261</v>
      </c>
      <c r="P29">
        <v>1307</v>
      </c>
      <c r="Q29">
        <v>0.9</v>
      </c>
      <c r="R29">
        <f>N29/L29</f>
        <v>0.86559139784946237</v>
      </c>
      <c r="S29">
        <v>6.3</v>
      </c>
      <c r="T29">
        <f>P29/L29</f>
        <v>7.0268817204301079</v>
      </c>
      <c r="U29">
        <v>624</v>
      </c>
      <c r="V29" s="2">
        <v>623.61590000000001</v>
      </c>
      <c r="W29" s="2">
        <f>VLOOKUP(F29,dwt_edwin!$D$2:$E$18,2)</f>
        <v>623.61599999999999</v>
      </c>
      <c r="X29" s="2">
        <f t="shared" si="1"/>
        <v>624</v>
      </c>
      <c r="Y29" s="2">
        <f t="shared" si="2"/>
        <v>0</v>
      </c>
      <c r="Z29">
        <v>1984</v>
      </c>
      <c r="AA29">
        <v>28</v>
      </c>
      <c r="AB29">
        <v>1.34</v>
      </c>
      <c r="AC29" s="4">
        <v>1.32</v>
      </c>
      <c r="AD29" s="4">
        <v>1.1950000000000001</v>
      </c>
      <c r="AE29" s="4">
        <v>0.66</v>
      </c>
      <c r="AF29" s="3">
        <v>39</v>
      </c>
      <c r="AG29">
        <v>41.5889081809513</v>
      </c>
      <c r="AH29">
        <v>39.798823620999997</v>
      </c>
    </row>
    <row r="30" spans="1:34" x14ac:dyDescent="0.25">
      <c r="A30">
        <v>38</v>
      </c>
      <c r="B30" t="s">
        <v>46</v>
      </c>
      <c r="C30" t="s">
        <v>117</v>
      </c>
      <c r="D30" t="s">
        <v>118</v>
      </c>
      <c r="E30" t="s">
        <v>119</v>
      </c>
      <c r="F30">
        <v>11</v>
      </c>
      <c r="G30">
        <v>0</v>
      </c>
      <c r="H30">
        <v>37.17</v>
      </c>
      <c r="I30">
        <v>110.25</v>
      </c>
      <c r="J30" s="1">
        <f t="shared" si="0"/>
        <v>11</v>
      </c>
      <c r="K30">
        <v>497</v>
      </c>
      <c r="L30">
        <v>497</v>
      </c>
      <c r="M30">
        <v>425</v>
      </c>
      <c r="N30">
        <v>425</v>
      </c>
      <c r="O30">
        <v>1104</v>
      </c>
      <c r="P30">
        <v>1104</v>
      </c>
      <c r="Q30">
        <v>0.9</v>
      </c>
      <c r="R30">
        <f>N30/L30</f>
        <v>0.85513078470824955</v>
      </c>
      <c r="S30">
        <v>2.2000000000000002</v>
      </c>
      <c r="T30">
        <f>P30/L30</f>
        <v>2.2213279678068409</v>
      </c>
      <c r="U30">
        <v>222</v>
      </c>
      <c r="V30" s="2">
        <v>290.85300000000001</v>
      </c>
      <c r="W30" s="2">
        <f>VLOOKUP(F30,dwt_edwin!$D$2:$E$18,2)</f>
        <v>222.15</v>
      </c>
      <c r="X30" s="2">
        <f t="shared" si="1"/>
        <v>222</v>
      </c>
      <c r="Y30" s="2">
        <f t="shared" si="2"/>
        <v>0</v>
      </c>
      <c r="Z30">
        <v>2015</v>
      </c>
      <c r="AA30">
        <v>9.51</v>
      </c>
      <c r="AB30">
        <v>0.18</v>
      </c>
      <c r="AC30" s="4">
        <v>0.18099999999999999</v>
      </c>
      <c r="AD30" s="4">
        <v>4.5999999999999999E-2</v>
      </c>
      <c r="AE30" s="4">
        <v>0.79</v>
      </c>
      <c r="AF30" s="3">
        <v>81</v>
      </c>
      <c r="AG30">
        <v>86.773480048457998</v>
      </c>
      <c r="AH30">
        <v>95.037277395000004</v>
      </c>
    </row>
    <row r="31" spans="1:34" x14ac:dyDescent="0.25">
      <c r="A31">
        <v>39</v>
      </c>
      <c r="B31" t="s">
        <v>46</v>
      </c>
      <c r="C31" t="s">
        <v>117</v>
      </c>
      <c r="D31" t="s">
        <v>120</v>
      </c>
      <c r="E31" t="s">
        <v>121</v>
      </c>
      <c r="F31">
        <v>11</v>
      </c>
      <c r="G31">
        <v>0</v>
      </c>
      <c r="H31">
        <v>37.17</v>
      </c>
      <c r="I31">
        <v>110.25</v>
      </c>
      <c r="J31" s="1">
        <f t="shared" si="0"/>
        <v>11</v>
      </c>
      <c r="K31">
        <v>497</v>
      </c>
      <c r="L31">
        <v>497</v>
      </c>
      <c r="M31">
        <v>425</v>
      </c>
      <c r="N31">
        <v>425</v>
      </c>
      <c r="O31">
        <v>1104</v>
      </c>
      <c r="P31">
        <v>1104</v>
      </c>
      <c r="Q31">
        <v>0.9</v>
      </c>
      <c r="R31">
        <f>N31/L31</f>
        <v>0.85513078470824955</v>
      </c>
      <c r="S31">
        <v>2.2000000000000002</v>
      </c>
      <c r="T31">
        <f>P31/L31</f>
        <v>2.2213279678068409</v>
      </c>
      <c r="U31">
        <v>222</v>
      </c>
      <c r="V31" s="2">
        <v>290.85300000000001</v>
      </c>
      <c r="W31" s="2">
        <f>VLOOKUP(F31,dwt_edwin!$D$2:$E$18,2)</f>
        <v>222.15</v>
      </c>
      <c r="X31" s="2">
        <f t="shared" si="1"/>
        <v>222</v>
      </c>
      <c r="Y31" s="2">
        <f t="shared" si="2"/>
        <v>0</v>
      </c>
      <c r="Z31">
        <v>2015</v>
      </c>
      <c r="AA31">
        <v>11.3</v>
      </c>
      <c r="AB31">
        <v>0.22</v>
      </c>
      <c r="AC31" s="4">
        <v>0.20300000000000001</v>
      </c>
      <c r="AD31" s="4">
        <v>0.13600000000000001</v>
      </c>
      <c r="AE31" s="4">
        <v>0.77</v>
      </c>
      <c r="AF31" s="3">
        <v>78</v>
      </c>
      <c r="AG31">
        <v>86.773480048457998</v>
      </c>
      <c r="AH31">
        <v>95.037277395000004</v>
      </c>
    </row>
    <row r="32" spans="1:34" x14ac:dyDescent="0.25">
      <c r="A32">
        <v>40</v>
      </c>
      <c r="B32" t="s">
        <v>46</v>
      </c>
      <c r="C32" t="s">
        <v>117</v>
      </c>
      <c r="D32" t="s">
        <v>122</v>
      </c>
      <c r="E32" t="s">
        <v>123</v>
      </c>
      <c r="F32">
        <v>11</v>
      </c>
      <c r="G32">
        <v>0</v>
      </c>
      <c r="H32">
        <v>37.17</v>
      </c>
      <c r="I32">
        <v>110.25</v>
      </c>
      <c r="J32" s="1">
        <f t="shared" si="0"/>
        <v>11</v>
      </c>
      <c r="K32">
        <v>497</v>
      </c>
      <c r="L32">
        <v>497</v>
      </c>
      <c r="M32">
        <v>425</v>
      </c>
      <c r="N32">
        <v>425</v>
      </c>
      <c r="O32">
        <v>1104</v>
      </c>
      <c r="P32">
        <v>1104</v>
      </c>
      <c r="Q32">
        <v>0.9</v>
      </c>
      <c r="R32">
        <f>N32/L32</f>
        <v>0.85513078470824955</v>
      </c>
      <c r="S32">
        <v>2.2000000000000002</v>
      </c>
      <c r="T32">
        <f>P32/L32</f>
        <v>2.2213279678068409</v>
      </c>
      <c r="U32">
        <v>222</v>
      </c>
      <c r="V32" s="2">
        <v>290.85300000000001</v>
      </c>
      <c r="W32" s="2">
        <f>VLOOKUP(F32,dwt_edwin!$D$2:$E$18,2)</f>
        <v>222.15</v>
      </c>
      <c r="X32" s="2">
        <f t="shared" si="1"/>
        <v>222</v>
      </c>
      <c r="Y32" s="2">
        <f t="shared" si="2"/>
        <v>0</v>
      </c>
      <c r="Z32">
        <v>2015</v>
      </c>
      <c r="AA32">
        <v>10.050000000000001</v>
      </c>
      <c r="AB32">
        <v>0.19</v>
      </c>
      <c r="AC32" s="4">
        <v>0.187</v>
      </c>
      <c r="AD32" s="4">
        <v>7.0000000000000007E-2</v>
      </c>
      <c r="AE32" s="4">
        <v>0.77</v>
      </c>
      <c r="AF32" s="3">
        <v>79</v>
      </c>
      <c r="AG32">
        <v>86.773480048457998</v>
      </c>
      <c r="AH32">
        <v>95.037277395000004</v>
      </c>
    </row>
    <row r="33" spans="1:34" x14ac:dyDescent="0.25">
      <c r="A33">
        <v>41</v>
      </c>
      <c r="B33" t="s">
        <v>46</v>
      </c>
      <c r="C33" t="s">
        <v>117</v>
      </c>
      <c r="D33" t="s">
        <v>124</v>
      </c>
      <c r="E33" t="s">
        <v>125</v>
      </c>
      <c r="F33">
        <v>11</v>
      </c>
      <c r="G33">
        <v>0</v>
      </c>
      <c r="H33">
        <v>37.17</v>
      </c>
      <c r="I33">
        <v>110.25</v>
      </c>
      <c r="J33" s="1">
        <f t="shared" si="0"/>
        <v>11</v>
      </c>
      <c r="K33">
        <v>497</v>
      </c>
      <c r="L33">
        <v>497</v>
      </c>
      <c r="M33">
        <v>425</v>
      </c>
      <c r="N33">
        <v>425</v>
      </c>
      <c r="O33">
        <v>1104</v>
      </c>
      <c r="P33">
        <v>1104</v>
      </c>
      <c r="Q33">
        <v>0.9</v>
      </c>
      <c r="R33">
        <f>N33/L33</f>
        <v>0.85513078470824955</v>
      </c>
      <c r="S33">
        <v>2.2000000000000002</v>
      </c>
      <c r="T33">
        <f>P33/L33</f>
        <v>2.2213279678068409</v>
      </c>
      <c r="U33">
        <v>222</v>
      </c>
      <c r="V33" s="2">
        <v>290.85300000000001</v>
      </c>
      <c r="W33" s="2">
        <f>VLOOKUP(F33,dwt_edwin!$D$2:$E$18,2)</f>
        <v>222.15</v>
      </c>
      <c r="X33" s="2">
        <f t="shared" si="1"/>
        <v>222</v>
      </c>
      <c r="Y33" s="2">
        <f t="shared" si="2"/>
        <v>0</v>
      </c>
      <c r="Z33">
        <v>2015</v>
      </c>
      <c r="AA33">
        <v>11.35</v>
      </c>
      <c r="AB33">
        <v>0.22</v>
      </c>
      <c r="AC33" s="4">
        <v>0.21099999999999999</v>
      </c>
      <c r="AD33" s="4">
        <v>9.2999999999999999E-2</v>
      </c>
      <c r="AE33" s="4">
        <v>0.8</v>
      </c>
      <c r="AF33" s="3">
        <v>75</v>
      </c>
      <c r="AG33">
        <v>86.773480048457998</v>
      </c>
      <c r="AH33">
        <v>95.037277395000004</v>
      </c>
    </row>
    <row r="34" spans="1:34" x14ac:dyDescent="0.25">
      <c r="A34">
        <v>8</v>
      </c>
      <c r="B34" t="s">
        <v>46</v>
      </c>
      <c r="C34" t="s">
        <v>47</v>
      </c>
      <c r="D34" t="s">
        <v>48</v>
      </c>
      <c r="E34" t="s">
        <v>49</v>
      </c>
      <c r="F34">
        <v>12</v>
      </c>
      <c r="G34">
        <v>25</v>
      </c>
      <c r="H34">
        <v>37.68</v>
      </c>
      <c r="I34">
        <v>113.68</v>
      </c>
      <c r="J34" s="1">
        <f t="shared" si="0"/>
        <v>12</v>
      </c>
      <c r="K34">
        <v>502</v>
      </c>
      <c r="L34">
        <v>495</v>
      </c>
      <c r="M34">
        <v>431</v>
      </c>
      <c r="N34">
        <v>425</v>
      </c>
      <c r="O34">
        <v>1036</v>
      </c>
      <c r="P34">
        <v>1043</v>
      </c>
      <c r="Q34">
        <v>0.9</v>
      </c>
      <c r="R34">
        <f>N34/L34</f>
        <v>0.85858585858585856</v>
      </c>
      <c r="S34">
        <v>2.1</v>
      </c>
      <c r="T34">
        <f>P34/L34</f>
        <v>2.1070707070707071</v>
      </c>
      <c r="U34">
        <v>115</v>
      </c>
      <c r="V34" s="2">
        <v>115.499</v>
      </c>
      <c r="W34" s="2">
        <f>VLOOKUP(F34,dwt_edwin!$D$2:$E$18,2)</f>
        <v>115.499</v>
      </c>
      <c r="X34" s="2">
        <f t="shared" si="1"/>
        <v>115</v>
      </c>
      <c r="Y34" s="2">
        <f t="shared" si="2"/>
        <v>0</v>
      </c>
      <c r="Z34">
        <v>1985</v>
      </c>
      <c r="AA34">
        <v>6</v>
      </c>
      <c r="AB34">
        <v>0.26700000000000002</v>
      </c>
      <c r="AC34" s="4">
        <v>0.251</v>
      </c>
      <c r="AD34" s="4">
        <v>7.9000000000000001E-2</v>
      </c>
      <c r="AE34" s="4">
        <v>0.93</v>
      </c>
      <c r="AF34" s="3">
        <v>68</v>
      </c>
      <c r="AG34">
        <v>40.787408676395501</v>
      </c>
      <c r="AH34">
        <v>35.935048874000003</v>
      </c>
    </row>
    <row r="35" spans="1:34" x14ac:dyDescent="0.25">
      <c r="A35">
        <v>9</v>
      </c>
      <c r="B35" t="s">
        <v>46</v>
      </c>
      <c r="C35" t="s">
        <v>50</v>
      </c>
      <c r="D35" t="s">
        <v>48</v>
      </c>
      <c r="E35" t="s">
        <v>51</v>
      </c>
      <c r="F35">
        <v>12</v>
      </c>
      <c r="G35">
        <v>25</v>
      </c>
      <c r="H35">
        <v>37.68</v>
      </c>
      <c r="I35">
        <v>113.68</v>
      </c>
      <c r="J35" s="1">
        <f t="shared" si="0"/>
        <v>12</v>
      </c>
      <c r="K35">
        <v>502</v>
      </c>
      <c r="L35">
        <v>495</v>
      </c>
      <c r="M35">
        <v>431</v>
      </c>
      <c r="N35">
        <v>425</v>
      </c>
      <c r="O35">
        <v>1036</v>
      </c>
      <c r="P35">
        <v>1043</v>
      </c>
      <c r="Q35">
        <v>0.9</v>
      </c>
      <c r="R35">
        <f>N35/L35</f>
        <v>0.85858585858585856</v>
      </c>
      <c r="S35">
        <v>2.1</v>
      </c>
      <c r="T35">
        <f>P35/L35</f>
        <v>2.1070707070707071</v>
      </c>
      <c r="U35">
        <v>115</v>
      </c>
      <c r="V35" s="2">
        <v>115.499</v>
      </c>
      <c r="W35" s="2">
        <f>VLOOKUP(F35,dwt_edwin!$D$2:$E$18,2)</f>
        <v>115.499</v>
      </c>
      <c r="X35" s="2">
        <f t="shared" si="1"/>
        <v>115</v>
      </c>
      <c r="Y35" s="2">
        <f t="shared" si="2"/>
        <v>0</v>
      </c>
      <c r="Z35">
        <v>1998</v>
      </c>
      <c r="AA35">
        <v>10</v>
      </c>
      <c r="AB35">
        <v>0.28999999999999998</v>
      </c>
      <c r="AC35" s="4">
        <v>0.25600000000000001</v>
      </c>
      <c r="AD35" s="4">
        <v>0.41299999999999998</v>
      </c>
      <c r="AE35" s="4">
        <v>0.71</v>
      </c>
      <c r="AF35" s="3">
        <v>76</v>
      </c>
      <c r="AG35">
        <v>40.7874086763956</v>
      </c>
      <c r="AH35">
        <v>35.935048874000003</v>
      </c>
    </row>
    <row r="36" spans="1:34" x14ac:dyDescent="0.25">
      <c r="A36">
        <v>43</v>
      </c>
      <c r="B36" t="s">
        <v>46</v>
      </c>
      <c r="C36" t="s">
        <v>129</v>
      </c>
      <c r="D36" t="s">
        <v>130</v>
      </c>
      <c r="E36" t="s">
        <v>131</v>
      </c>
      <c r="F36">
        <v>13</v>
      </c>
      <c r="G36">
        <v>3</v>
      </c>
      <c r="H36">
        <v>38.799999999999997</v>
      </c>
      <c r="I36">
        <v>110.37</v>
      </c>
      <c r="J36" s="1">
        <f t="shared" si="0"/>
        <v>13</v>
      </c>
      <c r="K36">
        <v>441</v>
      </c>
      <c r="L36">
        <v>412</v>
      </c>
      <c r="M36">
        <v>379</v>
      </c>
      <c r="N36">
        <v>357</v>
      </c>
      <c r="O36">
        <v>1032</v>
      </c>
      <c r="P36">
        <v>974</v>
      </c>
      <c r="Q36">
        <v>0.9</v>
      </c>
      <c r="R36">
        <f>N36/L36</f>
        <v>0.86650485436893199</v>
      </c>
      <c r="S36">
        <v>2.2999999999999998</v>
      </c>
      <c r="T36">
        <f>P36/L36</f>
        <v>2.3640776699029127</v>
      </c>
      <c r="U36">
        <v>122</v>
      </c>
      <c r="V36" s="2">
        <v>121.5</v>
      </c>
      <c r="W36" s="2">
        <f>VLOOKUP(F36,dwt_edwin!$D$2:$E$18,2)</f>
        <v>121.5</v>
      </c>
      <c r="X36" s="2">
        <f t="shared" si="1"/>
        <v>122</v>
      </c>
      <c r="Y36" s="2">
        <f t="shared" si="2"/>
        <v>0</v>
      </c>
      <c r="Z36">
        <v>2017</v>
      </c>
      <c r="AA36">
        <v>11.45</v>
      </c>
      <c r="AB36">
        <v>0.21</v>
      </c>
      <c r="AC36" s="4">
        <v>0.20699999999999999</v>
      </c>
      <c r="AD36" s="4">
        <v>2.8000000000000001E-2</v>
      </c>
      <c r="AE36" s="4">
        <v>0.76</v>
      </c>
      <c r="AF36" s="3">
        <v>83</v>
      </c>
      <c r="AG36">
        <v>44.123602944384999</v>
      </c>
      <c r="AH36">
        <v>38.611663067999999</v>
      </c>
    </row>
    <row r="37" spans="1:34" x14ac:dyDescent="0.25">
      <c r="A37">
        <v>10</v>
      </c>
      <c r="B37" t="s">
        <v>46</v>
      </c>
      <c r="C37" t="s">
        <v>52</v>
      </c>
      <c r="D37" t="s">
        <v>53</v>
      </c>
      <c r="E37" t="s">
        <v>54</v>
      </c>
      <c r="F37">
        <v>14</v>
      </c>
      <c r="G37">
        <v>0</v>
      </c>
      <c r="H37">
        <v>42.87</v>
      </c>
      <c r="I37">
        <v>118.93</v>
      </c>
      <c r="J37" s="1">
        <f t="shared" si="0"/>
        <v>14</v>
      </c>
      <c r="K37">
        <v>415</v>
      </c>
      <c r="L37">
        <v>415</v>
      </c>
      <c r="M37">
        <v>363</v>
      </c>
      <c r="N37">
        <v>363</v>
      </c>
      <c r="O37">
        <v>855</v>
      </c>
      <c r="P37">
        <v>855</v>
      </c>
      <c r="Q37">
        <v>0.9</v>
      </c>
      <c r="R37">
        <f>N37/L37</f>
        <v>0.87469879518072291</v>
      </c>
      <c r="S37">
        <v>2.1</v>
      </c>
      <c r="T37">
        <f>P37/L37</f>
        <v>2.0602409638554215</v>
      </c>
      <c r="U37">
        <v>87</v>
      </c>
      <c r="V37" s="2">
        <v>86.638000000000005</v>
      </c>
      <c r="W37" s="2">
        <f>VLOOKUP(F37,dwt_edwin!$D$2:$E$18,2)</f>
        <v>86.638000000000005</v>
      </c>
      <c r="X37" s="2">
        <f t="shared" si="1"/>
        <v>87</v>
      </c>
      <c r="Y37" s="2">
        <f t="shared" si="2"/>
        <v>0</v>
      </c>
      <c r="Z37">
        <v>1988</v>
      </c>
      <c r="AA37">
        <v>7</v>
      </c>
      <c r="AB37">
        <v>0.26200000000000001</v>
      </c>
      <c r="AC37" s="4">
        <v>0.252</v>
      </c>
      <c r="AD37" s="4">
        <v>5.8000000000000003E-2</v>
      </c>
      <c r="AE37" s="4">
        <v>0.89</v>
      </c>
      <c r="AF37" s="3">
        <v>71</v>
      </c>
      <c r="AG37">
        <v>28.505394490085202</v>
      </c>
      <c r="AH37">
        <v>25.784684479999999</v>
      </c>
    </row>
    <row r="38" spans="1:34" x14ac:dyDescent="0.25">
      <c r="A38">
        <v>11</v>
      </c>
      <c r="B38" t="s">
        <v>46</v>
      </c>
      <c r="C38" t="s">
        <v>55</v>
      </c>
      <c r="D38" t="s">
        <v>53</v>
      </c>
      <c r="E38" t="s">
        <v>56</v>
      </c>
      <c r="F38">
        <v>14</v>
      </c>
      <c r="G38">
        <v>0</v>
      </c>
      <c r="H38">
        <v>42.87</v>
      </c>
      <c r="I38">
        <v>118.93</v>
      </c>
      <c r="J38" s="1">
        <f t="shared" si="0"/>
        <v>14</v>
      </c>
      <c r="K38">
        <v>415</v>
      </c>
      <c r="L38">
        <v>415</v>
      </c>
      <c r="M38">
        <v>363</v>
      </c>
      <c r="N38">
        <v>363</v>
      </c>
      <c r="O38">
        <v>855</v>
      </c>
      <c r="P38">
        <v>855</v>
      </c>
      <c r="Q38">
        <v>0.9</v>
      </c>
      <c r="R38">
        <f>N38/L38</f>
        <v>0.87469879518072291</v>
      </c>
      <c r="S38">
        <v>2.1</v>
      </c>
      <c r="T38">
        <f>P38/L38</f>
        <v>2.0602409638554215</v>
      </c>
      <c r="U38">
        <v>87</v>
      </c>
      <c r="V38" s="2">
        <v>86.638000000000005</v>
      </c>
      <c r="W38" s="2">
        <f>VLOOKUP(F38,dwt_edwin!$D$2:$E$18,2)</f>
        <v>86.638000000000005</v>
      </c>
      <c r="X38" s="2">
        <f t="shared" si="1"/>
        <v>87</v>
      </c>
      <c r="Y38" s="2">
        <f t="shared" si="2"/>
        <v>0</v>
      </c>
      <c r="Z38">
        <v>1997</v>
      </c>
      <c r="AA38">
        <v>10</v>
      </c>
      <c r="AB38">
        <v>0.3</v>
      </c>
      <c r="AC38" s="4">
        <v>0.29799999999999999</v>
      </c>
      <c r="AD38" s="4">
        <v>6.9000000000000006E-2</v>
      </c>
      <c r="AE38" s="4">
        <v>0.79</v>
      </c>
      <c r="AF38" s="3">
        <v>77</v>
      </c>
      <c r="AG38">
        <v>28.505394490085202</v>
      </c>
      <c r="AH38">
        <v>25.784684479999999</v>
      </c>
    </row>
    <row r="39" spans="1:34" x14ac:dyDescent="0.25">
      <c r="A39">
        <v>22</v>
      </c>
      <c r="B39" t="s">
        <v>23</v>
      </c>
      <c r="C39" t="s">
        <v>80</v>
      </c>
      <c r="D39" t="s">
        <v>81</v>
      </c>
      <c r="E39" t="s">
        <v>81</v>
      </c>
      <c r="F39">
        <v>15</v>
      </c>
      <c r="G39">
        <v>2</v>
      </c>
      <c r="H39">
        <v>50.9</v>
      </c>
      <c r="I39">
        <v>-1.98</v>
      </c>
      <c r="J39" s="1">
        <f t="shared" si="0"/>
        <v>15</v>
      </c>
      <c r="K39">
        <v>804</v>
      </c>
      <c r="L39">
        <v>804</v>
      </c>
      <c r="M39">
        <v>531</v>
      </c>
      <c r="N39">
        <v>531</v>
      </c>
      <c r="O39">
        <v>692</v>
      </c>
      <c r="P39">
        <v>692</v>
      </c>
      <c r="Q39">
        <v>0.7</v>
      </c>
      <c r="R39">
        <f>N39/L39</f>
        <v>0.66044776119402981</v>
      </c>
      <c r="S39">
        <v>0.9</v>
      </c>
      <c r="T39">
        <f>P39/L39</f>
        <v>0.86069651741293529</v>
      </c>
      <c r="U39">
        <v>26</v>
      </c>
      <c r="V39" s="2">
        <v>25.77131</v>
      </c>
      <c r="W39" s="2">
        <f>VLOOKUP(F39,dwt_edwin!$D$2:$E$18,2)</f>
        <v>25.7713</v>
      </c>
      <c r="X39" s="2">
        <f t="shared" si="1"/>
        <v>26</v>
      </c>
      <c r="Y39" s="2">
        <f t="shared" si="2"/>
        <v>0</v>
      </c>
      <c r="Z39">
        <v>1970</v>
      </c>
      <c r="AA39">
        <v>7</v>
      </c>
      <c r="AB39">
        <v>1.02</v>
      </c>
      <c r="AC39" s="4">
        <v>0.995</v>
      </c>
      <c r="AD39" s="4">
        <v>9.6000000000000002E-2</v>
      </c>
      <c r="AE39" s="4">
        <v>0.89</v>
      </c>
      <c r="AF39" s="3">
        <v>-33.166438083026151</v>
      </c>
      <c r="AG39">
        <v>-12.306187329646599</v>
      </c>
      <c r="AH39">
        <v>-6.6936213809999998</v>
      </c>
    </row>
    <row r="40" spans="1:34" x14ac:dyDescent="0.25">
      <c r="A40">
        <v>24</v>
      </c>
      <c r="B40" t="s">
        <v>23</v>
      </c>
      <c r="C40" t="s">
        <v>84</v>
      </c>
      <c r="D40" t="s">
        <v>85</v>
      </c>
      <c r="E40" t="s">
        <v>86</v>
      </c>
      <c r="F40">
        <v>15</v>
      </c>
      <c r="G40">
        <v>2</v>
      </c>
      <c r="H40">
        <v>50.9</v>
      </c>
      <c r="I40">
        <v>-1.98</v>
      </c>
      <c r="J40" s="1">
        <f t="shared" si="0"/>
        <v>15</v>
      </c>
      <c r="K40">
        <v>804</v>
      </c>
      <c r="L40">
        <v>804</v>
      </c>
      <c r="M40">
        <v>531</v>
      </c>
      <c r="N40">
        <v>531</v>
      </c>
      <c r="O40">
        <v>692</v>
      </c>
      <c r="P40">
        <v>692</v>
      </c>
      <c r="Q40">
        <v>0.7</v>
      </c>
      <c r="R40">
        <f>N40/L40</f>
        <v>0.66044776119402981</v>
      </c>
      <c r="S40">
        <v>0.9</v>
      </c>
      <c r="T40">
        <f>P40/L40</f>
        <v>0.86069651741293529</v>
      </c>
      <c r="U40">
        <v>26</v>
      </c>
      <c r="V40" s="2">
        <v>25.77131</v>
      </c>
      <c r="W40" s="2">
        <f>VLOOKUP(F40,dwt_edwin!$D$2:$E$18,2)</f>
        <v>25.7713</v>
      </c>
      <c r="X40" s="2">
        <f t="shared" si="1"/>
        <v>26</v>
      </c>
      <c r="Y40" s="2">
        <f t="shared" si="2"/>
        <v>0</v>
      </c>
      <c r="Z40">
        <v>1977</v>
      </c>
      <c r="AA40">
        <v>11</v>
      </c>
      <c r="AB40">
        <v>0.77</v>
      </c>
      <c r="AC40" s="4">
        <v>0.76200000000000001</v>
      </c>
      <c r="AD40" s="4">
        <v>0.107</v>
      </c>
      <c r="AE40" s="4">
        <v>0.63</v>
      </c>
      <c r="AF40" s="3">
        <v>-25.344929657834882</v>
      </c>
      <c r="AG40">
        <v>-12.306187329646599</v>
      </c>
      <c r="AH40">
        <v>-6.6936213809999998</v>
      </c>
    </row>
    <row r="41" spans="1:34" x14ac:dyDescent="0.25">
      <c r="A41">
        <v>25</v>
      </c>
      <c r="B41" t="s">
        <v>23</v>
      </c>
      <c r="C41" t="s">
        <v>87</v>
      </c>
      <c r="D41" t="s">
        <v>88</v>
      </c>
      <c r="E41" t="s">
        <v>89</v>
      </c>
      <c r="F41">
        <v>15</v>
      </c>
      <c r="G41">
        <v>2</v>
      </c>
      <c r="H41">
        <v>50.9</v>
      </c>
      <c r="I41">
        <v>-1.98</v>
      </c>
      <c r="J41" s="1">
        <f t="shared" si="0"/>
        <v>15</v>
      </c>
      <c r="K41">
        <v>804</v>
      </c>
      <c r="L41">
        <v>804</v>
      </c>
      <c r="M41">
        <v>531</v>
      </c>
      <c r="N41">
        <v>531</v>
      </c>
      <c r="O41">
        <v>692</v>
      </c>
      <c r="P41">
        <v>692</v>
      </c>
      <c r="Q41">
        <v>0.7</v>
      </c>
      <c r="R41">
        <f>N41/L41</f>
        <v>0.66044776119402981</v>
      </c>
      <c r="S41">
        <v>0.9</v>
      </c>
      <c r="T41">
        <f>P41/L41</f>
        <v>0.86069651741293529</v>
      </c>
      <c r="U41">
        <v>26</v>
      </c>
      <c r="V41" s="2">
        <v>25.77131</v>
      </c>
      <c r="W41" s="2">
        <f>VLOOKUP(F41,dwt_edwin!$D$2:$E$18,2)</f>
        <v>25.7713</v>
      </c>
      <c r="X41" s="2">
        <f t="shared" si="1"/>
        <v>26</v>
      </c>
      <c r="Y41" s="2">
        <f t="shared" si="2"/>
        <v>0</v>
      </c>
      <c r="Z41">
        <v>1977</v>
      </c>
      <c r="AA41">
        <v>10</v>
      </c>
      <c r="AB41">
        <v>0.75</v>
      </c>
      <c r="AC41" s="4">
        <v>0.73699999999999999</v>
      </c>
      <c r="AD41" s="4">
        <v>9.7000000000000003E-2</v>
      </c>
      <c r="AE41" s="4">
        <v>0.63</v>
      </c>
      <c r="AF41" s="3">
        <v>-24.222810371212972</v>
      </c>
      <c r="AG41">
        <v>-12.306187329646599</v>
      </c>
      <c r="AH41">
        <v>-6.6936213809999998</v>
      </c>
    </row>
    <row r="42" spans="1:34" x14ac:dyDescent="0.25">
      <c r="A42">
        <v>36</v>
      </c>
      <c r="B42" t="s">
        <v>23</v>
      </c>
      <c r="C42" t="s">
        <v>112</v>
      </c>
      <c r="D42" t="s">
        <v>113</v>
      </c>
      <c r="E42" t="s">
        <v>114</v>
      </c>
      <c r="F42">
        <v>15</v>
      </c>
      <c r="G42">
        <v>2</v>
      </c>
      <c r="H42">
        <v>50.9</v>
      </c>
      <c r="I42">
        <v>-1.98</v>
      </c>
      <c r="J42" s="1">
        <f t="shared" si="0"/>
        <v>15</v>
      </c>
      <c r="K42">
        <v>804</v>
      </c>
      <c r="L42">
        <v>804</v>
      </c>
      <c r="M42">
        <v>531</v>
      </c>
      <c r="N42">
        <v>531</v>
      </c>
      <c r="O42">
        <v>692</v>
      </c>
      <c r="P42">
        <v>692</v>
      </c>
      <c r="Q42">
        <v>0.7</v>
      </c>
      <c r="R42">
        <f>N42/L42</f>
        <v>0.66044776119402981</v>
      </c>
      <c r="S42">
        <v>0.9</v>
      </c>
      <c r="T42">
        <f>P42/L42</f>
        <v>0.86069651741293529</v>
      </c>
      <c r="U42">
        <v>26</v>
      </c>
      <c r="V42" s="2">
        <v>25.77131</v>
      </c>
      <c r="W42" s="2">
        <f>VLOOKUP(F42,dwt_edwin!$D$2:$E$18,2)</f>
        <v>25.7713</v>
      </c>
      <c r="X42" s="2">
        <f t="shared" si="1"/>
        <v>26</v>
      </c>
      <c r="Y42" s="2">
        <f t="shared" si="2"/>
        <v>0</v>
      </c>
      <c r="Z42">
        <v>1970</v>
      </c>
      <c r="AA42">
        <v>7</v>
      </c>
      <c r="AB42">
        <v>0.98</v>
      </c>
      <c r="AC42" s="4">
        <v>0.96599999999999997</v>
      </c>
      <c r="AD42" s="4">
        <v>0.105</v>
      </c>
      <c r="AE42" s="4">
        <v>0.82</v>
      </c>
      <c r="AF42" s="3">
        <v>-31.540306240391828</v>
      </c>
      <c r="AG42">
        <v>-12.306187329646599</v>
      </c>
      <c r="AH42">
        <v>-6.6936213809999998</v>
      </c>
    </row>
    <row r="43" spans="1:34" x14ac:dyDescent="0.25">
      <c r="A43">
        <v>1</v>
      </c>
      <c r="B43" t="s">
        <v>23</v>
      </c>
      <c r="C43" t="s">
        <v>24</v>
      </c>
      <c r="D43" t="s">
        <v>25</v>
      </c>
      <c r="E43" t="s">
        <v>23</v>
      </c>
      <c r="F43">
        <v>16</v>
      </c>
      <c r="G43">
        <v>1</v>
      </c>
      <c r="H43">
        <v>51.48</v>
      </c>
      <c r="I43">
        <v>-1.4</v>
      </c>
      <c r="J43" s="1">
        <f t="shared" si="0"/>
        <v>16</v>
      </c>
      <c r="K43">
        <v>706</v>
      </c>
      <c r="L43">
        <v>706</v>
      </c>
      <c r="M43">
        <v>513</v>
      </c>
      <c r="N43">
        <v>513</v>
      </c>
      <c r="O43">
        <v>678</v>
      </c>
      <c r="P43">
        <v>678</v>
      </c>
      <c r="Q43">
        <v>0.7</v>
      </c>
      <c r="R43">
        <f>N43/L43</f>
        <v>0.72662889518413598</v>
      </c>
      <c r="S43">
        <v>1</v>
      </c>
      <c r="T43">
        <f>P43/L43</f>
        <v>0.96033994334277617</v>
      </c>
      <c r="U43">
        <v>45</v>
      </c>
      <c r="V43" s="2">
        <v>45.347990000000003</v>
      </c>
      <c r="W43" s="2">
        <f>VLOOKUP(F43,dwt_edwin!$D$2:$E$18,2)</f>
        <v>45.347999999999999</v>
      </c>
      <c r="X43" s="2">
        <f t="shared" si="1"/>
        <v>45</v>
      </c>
      <c r="Y43" s="2">
        <f t="shared" si="2"/>
        <v>0</v>
      </c>
      <c r="Z43">
        <v>1968</v>
      </c>
      <c r="AA43">
        <v>4</v>
      </c>
      <c r="AB43">
        <v>0.83199999999999996</v>
      </c>
      <c r="AC43" s="4">
        <v>0.80500000000000005</v>
      </c>
      <c r="AD43" s="4">
        <v>0.109</v>
      </c>
      <c r="AE43" s="4">
        <v>0.77</v>
      </c>
      <c r="AF43" s="3">
        <v>-2.7489095441462723</v>
      </c>
      <c r="AG43">
        <v>-0.54019561635418201</v>
      </c>
      <c r="AH43">
        <v>2.6352004083999998</v>
      </c>
    </row>
    <row r="44" spans="1:34" x14ac:dyDescent="0.25">
      <c r="A44">
        <v>23</v>
      </c>
      <c r="B44" t="s">
        <v>23</v>
      </c>
      <c r="C44" t="s">
        <v>82</v>
      </c>
      <c r="D44" t="s">
        <v>83</v>
      </c>
      <c r="E44" t="s">
        <v>25</v>
      </c>
      <c r="F44">
        <v>16</v>
      </c>
      <c r="G44">
        <v>1</v>
      </c>
      <c r="H44">
        <v>51.48</v>
      </c>
      <c r="I44">
        <v>-1.4</v>
      </c>
      <c r="J44" s="1">
        <f t="shared" si="0"/>
        <v>16</v>
      </c>
      <c r="K44">
        <v>706</v>
      </c>
      <c r="L44">
        <v>706</v>
      </c>
      <c r="M44">
        <v>513</v>
      </c>
      <c r="N44">
        <v>513</v>
      </c>
      <c r="O44">
        <v>678</v>
      </c>
      <c r="P44">
        <v>678</v>
      </c>
      <c r="Q44">
        <v>0.7</v>
      </c>
      <c r="R44">
        <f>N44/L44</f>
        <v>0.72662889518413598</v>
      </c>
      <c r="S44">
        <v>1</v>
      </c>
      <c r="T44">
        <f>P44/L44</f>
        <v>0.96033994334277617</v>
      </c>
      <c r="U44">
        <v>45</v>
      </c>
      <c r="V44" s="2">
        <v>45.347990000000003</v>
      </c>
      <c r="W44" s="2">
        <f>VLOOKUP(F44,dwt_edwin!$D$2:$E$18,2)</f>
        <v>45.347999999999999</v>
      </c>
      <c r="X44" s="2">
        <f t="shared" si="1"/>
        <v>45</v>
      </c>
      <c r="Y44" s="2">
        <f t="shared" si="2"/>
        <v>0</v>
      </c>
      <c r="Z44">
        <v>1968</v>
      </c>
      <c r="AA44">
        <v>4</v>
      </c>
      <c r="AB44">
        <v>0.85</v>
      </c>
      <c r="AC44" s="4">
        <v>0.83699999999999997</v>
      </c>
      <c r="AD44" s="4">
        <v>7.3999999999999996E-2</v>
      </c>
      <c r="AE44" s="4">
        <v>0.87</v>
      </c>
      <c r="AF44" s="3">
        <v>-4.9626232494008491</v>
      </c>
      <c r="AG44">
        <v>-0.54019561635435698</v>
      </c>
      <c r="AH44">
        <v>2.6352004083999998</v>
      </c>
    </row>
    <row r="45" spans="1:34" x14ac:dyDescent="0.25">
      <c r="A45">
        <v>21</v>
      </c>
      <c r="B45" t="s">
        <v>23</v>
      </c>
      <c r="C45" t="s">
        <v>78</v>
      </c>
      <c r="D45" t="s">
        <v>79</v>
      </c>
      <c r="E45" t="s">
        <v>79</v>
      </c>
      <c r="F45">
        <v>17</v>
      </c>
      <c r="G45">
        <v>3</v>
      </c>
      <c r="H45">
        <v>52.6</v>
      </c>
      <c r="I45">
        <v>0.88</v>
      </c>
      <c r="J45" s="1">
        <f t="shared" si="0"/>
        <v>17</v>
      </c>
      <c r="K45">
        <v>620</v>
      </c>
      <c r="L45">
        <v>600</v>
      </c>
      <c r="M45">
        <v>487</v>
      </c>
      <c r="N45">
        <v>487</v>
      </c>
      <c r="O45">
        <v>645</v>
      </c>
      <c r="P45">
        <v>655</v>
      </c>
      <c r="Q45">
        <v>0.8</v>
      </c>
      <c r="R45">
        <f>N45/L45</f>
        <v>0.81166666666666665</v>
      </c>
      <c r="S45">
        <v>1</v>
      </c>
      <c r="T45">
        <f>P45/L45</f>
        <v>1.0916666666666666</v>
      </c>
      <c r="U45">
        <v>15</v>
      </c>
      <c r="V45" s="2">
        <v>15.01219</v>
      </c>
      <c r="W45" s="2">
        <f>VLOOKUP(F45,dwt_edwin!$D$2:$E$18,2)</f>
        <v>15.0122</v>
      </c>
      <c r="X45" s="2">
        <f t="shared" si="1"/>
        <v>15</v>
      </c>
      <c r="Y45" s="2">
        <f t="shared" si="2"/>
        <v>0</v>
      </c>
      <c r="Z45">
        <v>1977</v>
      </c>
      <c r="AA45">
        <v>10</v>
      </c>
      <c r="AB45">
        <v>0.75</v>
      </c>
      <c r="AC45" s="4">
        <v>0.73899999999999999</v>
      </c>
      <c r="AD45" s="4">
        <v>7.1999999999999995E-2</v>
      </c>
      <c r="AE45" s="4">
        <v>0.86</v>
      </c>
      <c r="AF45" s="3">
        <v>-38.821813076446233</v>
      </c>
      <c r="AG45">
        <v>-17.268822449430601</v>
      </c>
      <c r="AH45">
        <v>-9.0123051729999997</v>
      </c>
    </row>
  </sheetData>
  <sortState xmlns:xlrd2="http://schemas.microsoft.com/office/spreadsheetml/2017/richdata2" ref="A2:AH45">
    <sortCondition ref="F2:F45"/>
    <sortCondition ref="A2:A45"/>
    <sortCondition ref="B2:B45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82C4-21AE-45C0-A9AF-608A045D46CB}">
  <dimension ref="A1:J45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5.7109375" style="11" customWidth="1"/>
    <col min="2" max="2" width="11.42578125" style="11" customWidth="1"/>
    <col min="3" max="3" width="6.7109375" style="11" bestFit="1" customWidth="1"/>
    <col min="4" max="4" width="7.7109375" style="11" bestFit="1" customWidth="1"/>
    <col min="5" max="5" width="13.42578125" style="11" bestFit="1" customWidth="1"/>
    <col min="6" max="6" width="12.28515625" style="11" bestFit="1" customWidth="1"/>
    <col min="7" max="7" width="11" style="16" bestFit="1" customWidth="1"/>
    <col min="8" max="8" width="20.7109375" style="11" customWidth="1"/>
    <col min="9" max="9" width="12" style="11" bestFit="1" customWidth="1"/>
    <col min="10" max="10" width="13.28515625" style="14" bestFit="1" customWidth="1"/>
    <col min="11" max="14" width="9.140625" style="11"/>
    <col min="15" max="15" width="19.28515625" style="11" bestFit="1" customWidth="1"/>
    <col min="16" max="16" width="14.28515625" style="11" bestFit="1" customWidth="1"/>
    <col min="17" max="16384" width="9.140625" style="11"/>
  </cols>
  <sheetData>
    <row r="1" spans="1:10" s="10" customFormat="1" x14ac:dyDescent="0.25">
      <c r="A1" s="10" t="s">
        <v>3</v>
      </c>
      <c r="B1" s="10" t="s">
        <v>8</v>
      </c>
      <c r="C1" s="10" t="s">
        <v>10</v>
      </c>
      <c r="D1" s="10" t="s">
        <v>11</v>
      </c>
      <c r="E1" s="10" t="s">
        <v>153</v>
      </c>
      <c r="F1" s="10" t="s">
        <v>154</v>
      </c>
      <c r="G1" s="15" t="s">
        <v>151</v>
      </c>
      <c r="H1" s="10" t="s">
        <v>156</v>
      </c>
      <c r="I1" s="10" t="s">
        <v>155</v>
      </c>
      <c r="J1" s="13" t="s">
        <v>152</v>
      </c>
    </row>
    <row r="2" spans="1:10" x14ac:dyDescent="0.25">
      <c r="A2" s="11">
        <v>26</v>
      </c>
      <c r="B2" s="11">
        <v>1</v>
      </c>
      <c r="C2" s="11">
        <v>-37.67</v>
      </c>
      <c r="D2" s="11">
        <v>140.5</v>
      </c>
      <c r="E2" s="11">
        <v>750</v>
      </c>
      <c r="F2" s="11">
        <v>1037</v>
      </c>
      <c r="G2" s="16">
        <v>24.671600000000002</v>
      </c>
      <c r="H2" s="12">
        <v>6</v>
      </c>
      <c r="I2" s="11">
        <v>1.3826666666666667</v>
      </c>
      <c r="J2" s="14">
        <f>I2-F2/E2</f>
        <v>0</v>
      </c>
    </row>
    <row r="3" spans="1:10" x14ac:dyDescent="0.25">
      <c r="A3" s="11">
        <v>27</v>
      </c>
      <c r="B3" s="11">
        <v>1</v>
      </c>
      <c r="C3" s="11">
        <v>-37.67</v>
      </c>
      <c r="D3" s="11">
        <v>140.5</v>
      </c>
      <c r="E3" s="11">
        <v>750</v>
      </c>
      <c r="F3" s="11">
        <v>1037</v>
      </c>
      <c r="G3" s="16">
        <v>24.671600000000002</v>
      </c>
      <c r="H3" s="12">
        <v>6</v>
      </c>
      <c r="I3" s="11">
        <v>1.3826666666666667</v>
      </c>
      <c r="J3" s="14">
        <f>I3-F3/E3</f>
        <v>0</v>
      </c>
    </row>
    <row r="4" spans="1:10" x14ac:dyDescent="0.25">
      <c r="A4" s="11">
        <v>28</v>
      </c>
      <c r="B4" s="11">
        <v>1</v>
      </c>
      <c r="C4" s="11">
        <v>-37.67</v>
      </c>
      <c r="D4" s="11">
        <v>140.5</v>
      </c>
      <c r="E4" s="11">
        <v>750</v>
      </c>
      <c r="F4" s="11">
        <v>1037</v>
      </c>
      <c r="G4" s="16">
        <v>24.671600000000002</v>
      </c>
      <c r="H4" s="12">
        <v>4</v>
      </c>
      <c r="I4" s="11">
        <v>1.3826666666666667</v>
      </c>
      <c r="J4" s="14">
        <f>I4-F4/E4</f>
        <v>0</v>
      </c>
    </row>
    <row r="5" spans="1:10" x14ac:dyDescent="0.25">
      <c r="A5" s="11">
        <v>29</v>
      </c>
      <c r="B5" s="11">
        <v>1</v>
      </c>
      <c r="C5" s="11">
        <v>-37.67</v>
      </c>
      <c r="D5" s="11">
        <v>140.5</v>
      </c>
      <c r="E5" s="11">
        <v>750</v>
      </c>
      <c r="F5" s="11">
        <v>1037</v>
      </c>
      <c r="G5" s="16">
        <v>24.671600000000002</v>
      </c>
      <c r="H5" s="12">
        <v>9</v>
      </c>
      <c r="I5" s="11">
        <v>1.3826666666666667</v>
      </c>
      <c r="J5" s="14">
        <f>I5-F5/E5</f>
        <v>0</v>
      </c>
    </row>
    <row r="6" spans="1:10" x14ac:dyDescent="0.25">
      <c r="A6" s="11">
        <v>30</v>
      </c>
      <c r="B6" s="11">
        <v>1</v>
      </c>
      <c r="C6" s="11">
        <v>-37.67</v>
      </c>
      <c r="D6" s="11">
        <v>140.5</v>
      </c>
      <c r="E6" s="11">
        <v>750</v>
      </c>
      <c r="F6" s="11">
        <v>1037</v>
      </c>
      <c r="G6" s="16">
        <v>24.671600000000002</v>
      </c>
      <c r="H6" s="12">
        <v>8</v>
      </c>
      <c r="I6" s="11">
        <v>1.3826666666666667</v>
      </c>
      <c r="J6" s="14">
        <f>I6-F6/E6</f>
        <v>0</v>
      </c>
    </row>
    <row r="7" spans="1:10" x14ac:dyDescent="0.25">
      <c r="A7" s="11">
        <v>31</v>
      </c>
      <c r="B7" s="11">
        <v>1</v>
      </c>
      <c r="C7" s="11">
        <v>-37.67</v>
      </c>
      <c r="D7" s="11">
        <v>140.5</v>
      </c>
      <c r="E7" s="11">
        <v>750</v>
      </c>
      <c r="F7" s="11">
        <v>1037</v>
      </c>
      <c r="G7" s="16">
        <v>24.671600000000002</v>
      </c>
      <c r="H7" s="12">
        <v>9</v>
      </c>
      <c r="I7" s="11">
        <v>1.3826666666666667</v>
      </c>
      <c r="J7" s="14">
        <f>I7-F7/E7</f>
        <v>0</v>
      </c>
    </row>
    <row r="8" spans="1:10" x14ac:dyDescent="0.25">
      <c r="A8" s="11">
        <v>32</v>
      </c>
      <c r="B8" s="11">
        <v>1</v>
      </c>
      <c r="C8" s="11">
        <v>-37.67</v>
      </c>
      <c r="D8" s="11">
        <v>140.5</v>
      </c>
      <c r="E8" s="11">
        <v>750</v>
      </c>
      <c r="F8" s="11">
        <v>1037</v>
      </c>
      <c r="G8" s="16">
        <v>24.671600000000002</v>
      </c>
      <c r="H8" s="12">
        <v>6</v>
      </c>
      <c r="I8" s="11">
        <v>1.3826666666666667</v>
      </c>
      <c r="J8" s="14">
        <f>I8-F8/E8</f>
        <v>0</v>
      </c>
    </row>
    <row r="9" spans="1:10" x14ac:dyDescent="0.25">
      <c r="A9" s="11">
        <v>33</v>
      </c>
      <c r="B9" s="11">
        <v>1</v>
      </c>
      <c r="C9" s="11">
        <v>-37.67</v>
      </c>
      <c r="D9" s="11">
        <v>140.5</v>
      </c>
      <c r="E9" s="11">
        <v>750</v>
      </c>
      <c r="F9" s="11">
        <v>1037</v>
      </c>
      <c r="G9" s="16">
        <v>24.671600000000002</v>
      </c>
      <c r="H9" s="12">
        <v>3</v>
      </c>
      <c r="I9" s="11">
        <v>1.3826666666666667</v>
      </c>
      <c r="J9" s="14">
        <f>I9-F9/E9</f>
        <v>0</v>
      </c>
    </row>
    <row r="10" spans="1:10" x14ac:dyDescent="0.25">
      <c r="A10" s="11">
        <v>34</v>
      </c>
      <c r="B10" s="11">
        <v>1</v>
      </c>
      <c r="C10" s="11">
        <v>-37.67</v>
      </c>
      <c r="D10" s="11">
        <v>140.5</v>
      </c>
      <c r="E10" s="11">
        <v>750</v>
      </c>
      <c r="F10" s="11">
        <v>1037</v>
      </c>
      <c r="G10" s="16">
        <v>24.671600000000002</v>
      </c>
      <c r="H10" s="12">
        <v>-14.155623489129766</v>
      </c>
      <c r="I10" s="11">
        <v>1.3826666666666667</v>
      </c>
      <c r="J10" s="14">
        <f>I10-F10/E10</f>
        <v>0</v>
      </c>
    </row>
    <row r="11" spans="1:10" x14ac:dyDescent="0.25">
      <c r="A11" s="11">
        <v>35</v>
      </c>
      <c r="B11" s="11">
        <v>1</v>
      </c>
      <c r="C11" s="11">
        <v>-37.67</v>
      </c>
      <c r="D11" s="11">
        <v>140.5</v>
      </c>
      <c r="E11" s="11">
        <v>750</v>
      </c>
      <c r="F11" s="11">
        <v>1037</v>
      </c>
      <c r="G11" s="16">
        <v>24.671600000000002</v>
      </c>
      <c r="H11" s="12">
        <v>-14.516959883527306</v>
      </c>
      <c r="I11" s="11">
        <v>1.3826666666666667</v>
      </c>
      <c r="J11" s="14">
        <f>I11-F11/E11</f>
        <v>0</v>
      </c>
    </row>
    <row r="12" spans="1:10" x14ac:dyDescent="0.25">
      <c r="A12" s="11">
        <v>16</v>
      </c>
      <c r="B12" s="11">
        <v>2</v>
      </c>
      <c r="C12" s="11">
        <v>-27.22</v>
      </c>
      <c r="D12" s="11">
        <v>23.2</v>
      </c>
      <c r="E12" s="11">
        <v>466</v>
      </c>
      <c r="F12" s="11">
        <v>1625</v>
      </c>
      <c r="G12" s="16">
        <v>48.9</v>
      </c>
      <c r="H12" s="12">
        <v>13</v>
      </c>
      <c r="I12" s="11">
        <v>3.4871244635193133</v>
      </c>
      <c r="J12" s="14">
        <f>I12-F12/E12</f>
        <v>0</v>
      </c>
    </row>
    <row r="13" spans="1:10" x14ac:dyDescent="0.25">
      <c r="A13" s="11">
        <v>17</v>
      </c>
      <c r="B13" s="11">
        <v>2</v>
      </c>
      <c r="C13" s="11">
        <v>-27.22</v>
      </c>
      <c r="D13" s="11">
        <v>23.2</v>
      </c>
      <c r="E13" s="11">
        <v>466</v>
      </c>
      <c r="F13" s="11">
        <v>1625</v>
      </c>
      <c r="G13" s="16">
        <v>48.9</v>
      </c>
      <c r="H13" s="12">
        <v>7</v>
      </c>
      <c r="I13" s="11">
        <v>3.4871244635193133</v>
      </c>
      <c r="J13" s="14">
        <f>I13-F13/E13</f>
        <v>0</v>
      </c>
    </row>
    <row r="14" spans="1:10" x14ac:dyDescent="0.25">
      <c r="A14" s="11">
        <v>18</v>
      </c>
      <c r="B14" s="11">
        <v>2</v>
      </c>
      <c r="C14" s="11">
        <v>-27.22</v>
      </c>
      <c r="D14" s="11">
        <v>23.2</v>
      </c>
      <c r="E14" s="11">
        <v>466</v>
      </c>
      <c r="F14" s="11">
        <v>1625</v>
      </c>
      <c r="G14" s="16">
        <v>48.9</v>
      </c>
      <c r="H14" s="12">
        <v>9</v>
      </c>
      <c r="I14" s="11">
        <v>3.4871244635193133</v>
      </c>
      <c r="J14" s="14">
        <f>I14-F14/E14</f>
        <v>0</v>
      </c>
    </row>
    <row r="15" spans="1:10" x14ac:dyDescent="0.25">
      <c r="A15" s="11">
        <v>19</v>
      </c>
      <c r="B15" s="11">
        <v>2</v>
      </c>
      <c r="C15" s="11">
        <v>-27.22</v>
      </c>
      <c r="D15" s="11">
        <v>23.2</v>
      </c>
      <c r="E15" s="11">
        <v>466</v>
      </c>
      <c r="F15" s="11">
        <v>1625</v>
      </c>
      <c r="G15" s="16">
        <v>48.9</v>
      </c>
      <c r="H15" s="12">
        <v>10</v>
      </c>
      <c r="I15" s="11">
        <v>3.4871244635193133</v>
      </c>
      <c r="J15" s="14">
        <f>I15-F15/E15</f>
        <v>0</v>
      </c>
    </row>
    <row r="16" spans="1:10" x14ac:dyDescent="0.25">
      <c r="A16" s="11">
        <v>20</v>
      </c>
      <c r="B16" s="11">
        <v>2</v>
      </c>
      <c r="C16" s="11">
        <v>-27.22</v>
      </c>
      <c r="D16" s="11">
        <v>23.2</v>
      </c>
      <c r="E16" s="11">
        <v>466</v>
      </c>
      <c r="F16" s="11">
        <v>1625</v>
      </c>
      <c r="G16" s="16">
        <v>48.9</v>
      </c>
      <c r="H16" s="12">
        <v>-16.487001282204119</v>
      </c>
      <c r="I16" s="11">
        <v>3.4871244635193133</v>
      </c>
      <c r="J16" s="14">
        <f>I16-F16/E16</f>
        <v>0</v>
      </c>
    </row>
    <row r="17" spans="1:10" x14ac:dyDescent="0.25">
      <c r="A17" s="11">
        <v>5</v>
      </c>
      <c r="B17" s="11">
        <v>3</v>
      </c>
      <c r="C17" s="11">
        <v>15.7</v>
      </c>
      <c r="D17" s="11">
        <v>-16.32</v>
      </c>
      <c r="E17" s="11">
        <v>345</v>
      </c>
      <c r="F17" s="11">
        <v>1753</v>
      </c>
      <c r="G17" s="16">
        <v>34.2209</v>
      </c>
      <c r="H17" s="12">
        <v>25.602198406073967</v>
      </c>
      <c r="I17" s="11">
        <v>5.0811594202898549</v>
      </c>
      <c r="J17" s="14">
        <f>I17-F17/E17</f>
        <v>0</v>
      </c>
    </row>
    <row r="18" spans="1:10" x14ac:dyDescent="0.25">
      <c r="A18" s="11">
        <v>7</v>
      </c>
      <c r="B18" s="11">
        <v>4</v>
      </c>
      <c r="C18" s="11">
        <v>34.450000000000003</v>
      </c>
      <c r="D18" s="11">
        <v>-117.33</v>
      </c>
      <c r="E18" s="11">
        <v>556</v>
      </c>
      <c r="F18" s="11">
        <v>1356</v>
      </c>
      <c r="G18" s="16">
        <v>76.766900000000007</v>
      </c>
      <c r="H18" s="12">
        <v>12</v>
      </c>
      <c r="I18" s="11">
        <v>2.4388489208633093</v>
      </c>
      <c r="J18" s="14">
        <f>I18-F18/E18</f>
        <v>0</v>
      </c>
    </row>
    <row r="19" spans="1:10" x14ac:dyDescent="0.25">
      <c r="A19" s="11">
        <v>2</v>
      </c>
      <c r="B19" s="11">
        <v>5</v>
      </c>
      <c r="C19" s="11">
        <v>34.619999999999997</v>
      </c>
      <c r="D19" s="11">
        <v>32.97</v>
      </c>
      <c r="E19" s="11">
        <v>426</v>
      </c>
      <c r="F19" s="11">
        <v>1299</v>
      </c>
      <c r="G19" s="16">
        <v>12.6713</v>
      </c>
      <c r="H19" s="12">
        <v>-41.569065515074044</v>
      </c>
      <c r="I19" s="11">
        <v>3.0492957746478875</v>
      </c>
      <c r="J19" s="14">
        <f>I19-F19/E19</f>
        <v>0</v>
      </c>
    </row>
    <row r="20" spans="1:10" x14ac:dyDescent="0.25">
      <c r="A20" s="11">
        <v>12</v>
      </c>
      <c r="B20" s="11">
        <v>6</v>
      </c>
      <c r="C20" s="11">
        <v>35.17</v>
      </c>
      <c r="D20" s="11">
        <v>107.8</v>
      </c>
      <c r="E20" s="11">
        <v>602</v>
      </c>
      <c r="F20" s="11">
        <v>1005</v>
      </c>
      <c r="G20" s="16">
        <v>194.821</v>
      </c>
      <c r="H20" s="12">
        <v>63</v>
      </c>
      <c r="I20" s="11">
        <v>1.669435215946844</v>
      </c>
      <c r="J20" s="14">
        <f>I20-F20/E20</f>
        <v>0</v>
      </c>
    </row>
    <row r="21" spans="1:10" x14ac:dyDescent="0.25">
      <c r="A21" s="11">
        <v>13</v>
      </c>
      <c r="B21" s="11">
        <v>6</v>
      </c>
      <c r="C21" s="11">
        <v>35.17</v>
      </c>
      <c r="D21" s="11">
        <v>107.8</v>
      </c>
      <c r="E21" s="11">
        <v>602</v>
      </c>
      <c r="F21" s="11">
        <v>1005</v>
      </c>
      <c r="G21" s="16">
        <v>194.821</v>
      </c>
      <c r="H21" s="12">
        <v>74</v>
      </c>
      <c r="I21" s="11">
        <v>1.669435215946844</v>
      </c>
      <c r="J21" s="14">
        <f>I21-F21/E21</f>
        <v>0</v>
      </c>
    </row>
    <row r="22" spans="1:10" x14ac:dyDescent="0.25">
      <c r="A22" s="11">
        <v>14</v>
      </c>
      <c r="B22" s="11">
        <v>6</v>
      </c>
      <c r="C22" s="11">
        <v>35.17</v>
      </c>
      <c r="D22" s="11">
        <v>107.8</v>
      </c>
      <c r="E22" s="11">
        <v>602</v>
      </c>
      <c r="F22" s="11">
        <v>1005</v>
      </c>
      <c r="G22" s="16">
        <v>194.821</v>
      </c>
      <c r="H22" s="12">
        <v>74</v>
      </c>
      <c r="I22" s="11">
        <v>1.669435215946844</v>
      </c>
      <c r="J22" s="14">
        <f>I22-F22/E22</f>
        <v>0</v>
      </c>
    </row>
    <row r="23" spans="1:10" x14ac:dyDescent="0.25">
      <c r="A23" s="11">
        <v>15</v>
      </c>
      <c r="B23" s="11">
        <v>6</v>
      </c>
      <c r="C23" s="11">
        <v>35.17</v>
      </c>
      <c r="D23" s="11">
        <v>107.8</v>
      </c>
      <c r="E23" s="11">
        <v>602</v>
      </c>
      <c r="F23" s="11">
        <v>1005</v>
      </c>
      <c r="G23" s="16">
        <v>194.821</v>
      </c>
      <c r="H23" s="12">
        <v>71</v>
      </c>
      <c r="I23" s="11">
        <v>1.669435215946844</v>
      </c>
      <c r="J23" s="14">
        <f>I23-F23/E23</f>
        <v>0</v>
      </c>
    </row>
    <row r="24" spans="1:10" x14ac:dyDescent="0.25">
      <c r="A24" s="11">
        <v>37</v>
      </c>
      <c r="B24" s="11">
        <v>6</v>
      </c>
      <c r="C24" s="11">
        <v>35.17</v>
      </c>
      <c r="D24" s="11">
        <v>107.8</v>
      </c>
      <c r="E24" s="11">
        <v>602</v>
      </c>
      <c r="F24" s="11">
        <v>1005</v>
      </c>
      <c r="G24" s="16">
        <v>194.821</v>
      </c>
      <c r="H24" s="12">
        <v>71</v>
      </c>
      <c r="I24" s="11">
        <v>1.669435215946844</v>
      </c>
      <c r="J24" s="14">
        <f>I24-F24/E24</f>
        <v>0</v>
      </c>
    </row>
    <row r="25" spans="1:10" x14ac:dyDescent="0.25">
      <c r="A25" s="11">
        <v>44</v>
      </c>
      <c r="B25" s="11">
        <v>7</v>
      </c>
      <c r="C25" s="11">
        <v>35.5</v>
      </c>
      <c r="D25" s="11">
        <v>107.65</v>
      </c>
      <c r="E25" s="11">
        <v>497</v>
      </c>
      <c r="F25" s="11">
        <v>983</v>
      </c>
      <c r="G25" s="16">
        <v>151.601</v>
      </c>
      <c r="H25" s="12">
        <v>55</v>
      </c>
      <c r="I25" s="11">
        <v>1.9778672032193159</v>
      </c>
      <c r="J25" s="14">
        <f>I25-F25/E25</f>
        <v>0</v>
      </c>
    </row>
    <row r="26" spans="1:10" x14ac:dyDescent="0.25">
      <c r="A26" s="11">
        <v>42</v>
      </c>
      <c r="B26" s="11">
        <v>8</v>
      </c>
      <c r="C26" s="11">
        <v>35.83</v>
      </c>
      <c r="D26" s="11">
        <v>109.5</v>
      </c>
      <c r="E26" s="11">
        <v>546</v>
      </c>
      <c r="F26" s="11">
        <v>1024</v>
      </c>
      <c r="G26" s="16">
        <v>104.42</v>
      </c>
      <c r="H26" s="12">
        <v>74</v>
      </c>
      <c r="I26" s="11">
        <v>1.8754578754578755</v>
      </c>
      <c r="J26" s="14">
        <f>I26-F26/E26</f>
        <v>0</v>
      </c>
    </row>
    <row r="27" spans="1:10" x14ac:dyDescent="0.25">
      <c r="A27" s="11">
        <v>6</v>
      </c>
      <c r="B27" s="11">
        <v>9</v>
      </c>
      <c r="C27" s="11">
        <v>36.770000000000003</v>
      </c>
      <c r="D27" s="11">
        <v>-116.7</v>
      </c>
      <c r="E27" s="11">
        <v>143</v>
      </c>
      <c r="F27" s="11">
        <v>1398</v>
      </c>
      <c r="G27" s="16">
        <v>140.40700000000001</v>
      </c>
      <c r="H27" s="12">
        <v>74</v>
      </c>
      <c r="I27" s="11">
        <v>9.7762237762237767</v>
      </c>
      <c r="J27" s="14">
        <f>I27-F27/E27</f>
        <v>0</v>
      </c>
    </row>
    <row r="28" spans="1:10" x14ac:dyDescent="0.25">
      <c r="A28" s="11">
        <v>3</v>
      </c>
      <c r="B28" s="11">
        <v>10</v>
      </c>
      <c r="C28" s="11">
        <v>36.93</v>
      </c>
      <c r="D28" s="11">
        <v>-116.48</v>
      </c>
      <c r="E28" s="11">
        <v>186</v>
      </c>
      <c r="F28" s="11">
        <v>1307</v>
      </c>
      <c r="G28" s="16">
        <v>623.61599999999999</v>
      </c>
      <c r="H28" s="12">
        <v>36</v>
      </c>
      <c r="I28" s="11">
        <v>7.0268817204301079</v>
      </c>
      <c r="J28" s="14">
        <f>I28-F28/E28</f>
        <v>0</v>
      </c>
    </row>
    <row r="29" spans="1:10" x14ac:dyDescent="0.25">
      <c r="A29" s="11">
        <v>4</v>
      </c>
      <c r="B29" s="11">
        <v>10</v>
      </c>
      <c r="C29" s="11">
        <v>36.93</v>
      </c>
      <c r="D29" s="11">
        <v>-116.48</v>
      </c>
      <c r="E29" s="11">
        <v>186</v>
      </c>
      <c r="F29" s="11">
        <v>1307</v>
      </c>
      <c r="G29" s="16">
        <v>623.61599999999999</v>
      </c>
      <c r="H29" s="12">
        <v>39</v>
      </c>
      <c r="I29" s="11">
        <v>7.0268817204301079</v>
      </c>
      <c r="J29" s="14">
        <f>I29-F29/E29</f>
        <v>0</v>
      </c>
    </row>
    <row r="30" spans="1:10" x14ac:dyDescent="0.25">
      <c r="A30" s="11">
        <v>38</v>
      </c>
      <c r="B30" s="11">
        <v>11</v>
      </c>
      <c r="C30" s="11">
        <v>37.17</v>
      </c>
      <c r="D30" s="11">
        <v>110.25</v>
      </c>
      <c r="E30" s="11">
        <v>497</v>
      </c>
      <c r="F30" s="11">
        <v>1104</v>
      </c>
      <c r="G30" s="16">
        <v>222.15</v>
      </c>
      <c r="H30" s="12">
        <v>81</v>
      </c>
      <c r="I30" s="11">
        <v>2.2213279678068409</v>
      </c>
      <c r="J30" s="14">
        <f>I30-F30/E30</f>
        <v>0</v>
      </c>
    </row>
    <row r="31" spans="1:10" x14ac:dyDescent="0.25">
      <c r="A31" s="11">
        <v>39</v>
      </c>
      <c r="B31" s="11">
        <v>11</v>
      </c>
      <c r="C31" s="11">
        <v>37.17</v>
      </c>
      <c r="D31" s="11">
        <v>110.25</v>
      </c>
      <c r="E31" s="11">
        <v>497</v>
      </c>
      <c r="F31" s="11">
        <v>1104</v>
      </c>
      <c r="G31" s="16">
        <v>222.15</v>
      </c>
      <c r="H31" s="12">
        <v>78</v>
      </c>
      <c r="I31" s="11">
        <v>2.2213279678068409</v>
      </c>
      <c r="J31" s="14">
        <f>I31-F31/E31</f>
        <v>0</v>
      </c>
    </row>
    <row r="32" spans="1:10" x14ac:dyDescent="0.25">
      <c r="A32" s="11">
        <v>40</v>
      </c>
      <c r="B32" s="11">
        <v>11</v>
      </c>
      <c r="C32" s="11">
        <v>37.17</v>
      </c>
      <c r="D32" s="11">
        <v>110.25</v>
      </c>
      <c r="E32" s="11">
        <v>497</v>
      </c>
      <c r="F32" s="11">
        <v>1104</v>
      </c>
      <c r="G32" s="16">
        <v>222.15</v>
      </c>
      <c r="H32" s="12">
        <v>79</v>
      </c>
      <c r="I32" s="11">
        <v>2.2213279678068409</v>
      </c>
      <c r="J32" s="14">
        <f>I32-F32/E32</f>
        <v>0</v>
      </c>
    </row>
    <row r="33" spans="1:10" x14ac:dyDescent="0.25">
      <c r="A33" s="11">
        <v>41</v>
      </c>
      <c r="B33" s="11">
        <v>11</v>
      </c>
      <c r="C33" s="11">
        <v>37.17</v>
      </c>
      <c r="D33" s="11">
        <v>110.25</v>
      </c>
      <c r="E33" s="11">
        <v>497</v>
      </c>
      <c r="F33" s="11">
        <v>1104</v>
      </c>
      <c r="G33" s="16">
        <v>222.15</v>
      </c>
      <c r="H33" s="12">
        <v>75</v>
      </c>
      <c r="I33" s="11">
        <v>2.2213279678068409</v>
      </c>
      <c r="J33" s="14">
        <f>I33-F33/E33</f>
        <v>0</v>
      </c>
    </row>
    <row r="34" spans="1:10" x14ac:dyDescent="0.25">
      <c r="A34" s="11">
        <v>8</v>
      </c>
      <c r="B34" s="11">
        <v>12</v>
      </c>
      <c r="C34" s="11">
        <v>37.68</v>
      </c>
      <c r="D34" s="11">
        <v>113.68</v>
      </c>
      <c r="E34" s="11">
        <v>495</v>
      </c>
      <c r="F34" s="11">
        <v>1043</v>
      </c>
      <c r="G34" s="16">
        <v>115.499</v>
      </c>
      <c r="H34" s="12">
        <v>68</v>
      </c>
      <c r="I34" s="11">
        <v>2.1070707070707071</v>
      </c>
      <c r="J34" s="14">
        <f>I34-F34/E34</f>
        <v>0</v>
      </c>
    </row>
    <row r="35" spans="1:10" x14ac:dyDescent="0.25">
      <c r="A35" s="11">
        <v>9</v>
      </c>
      <c r="B35" s="11">
        <v>12</v>
      </c>
      <c r="C35" s="11">
        <v>37.68</v>
      </c>
      <c r="D35" s="11">
        <v>113.68</v>
      </c>
      <c r="E35" s="11">
        <v>495</v>
      </c>
      <c r="F35" s="11">
        <v>1043</v>
      </c>
      <c r="G35" s="16">
        <v>115.499</v>
      </c>
      <c r="H35" s="12">
        <v>76</v>
      </c>
      <c r="I35" s="11">
        <v>2.1070707070707071</v>
      </c>
      <c r="J35" s="14">
        <f>I35-F35/E35</f>
        <v>0</v>
      </c>
    </row>
    <row r="36" spans="1:10" x14ac:dyDescent="0.25">
      <c r="A36" s="11">
        <v>43</v>
      </c>
      <c r="B36" s="11">
        <v>13</v>
      </c>
      <c r="C36" s="11">
        <v>38.799999999999997</v>
      </c>
      <c r="D36" s="11">
        <v>110.37</v>
      </c>
      <c r="E36" s="11">
        <v>412</v>
      </c>
      <c r="F36" s="11">
        <v>974</v>
      </c>
      <c r="G36" s="16">
        <v>121.5</v>
      </c>
      <c r="H36" s="12">
        <v>83</v>
      </c>
      <c r="I36" s="11">
        <v>2.3640776699029127</v>
      </c>
      <c r="J36" s="14">
        <f>I36-F36/E36</f>
        <v>0</v>
      </c>
    </row>
    <row r="37" spans="1:10" x14ac:dyDescent="0.25">
      <c r="A37" s="11">
        <v>10</v>
      </c>
      <c r="B37" s="11">
        <v>14</v>
      </c>
      <c r="C37" s="11">
        <v>42.87</v>
      </c>
      <c r="D37" s="11">
        <v>118.93</v>
      </c>
      <c r="E37" s="11">
        <v>415</v>
      </c>
      <c r="F37" s="11">
        <v>855</v>
      </c>
      <c r="G37" s="16">
        <v>86.638000000000005</v>
      </c>
      <c r="H37" s="12">
        <v>71</v>
      </c>
      <c r="I37" s="11">
        <v>2.0602409638554215</v>
      </c>
      <c r="J37" s="14">
        <f>I37-F37/E37</f>
        <v>0</v>
      </c>
    </row>
    <row r="38" spans="1:10" x14ac:dyDescent="0.25">
      <c r="A38" s="11">
        <v>11</v>
      </c>
      <c r="B38" s="11">
        <v>14</v>
      </c>
      <c r="C38" s="11">
        <v>42.87</v>
      </c>
      <c r="D38" s="11">
        <v>118.93</v>
      </c>
      <c r="E38" s="11">
        <v>415</v>
      </c>
      <c r="F38" s="11">
        <v>855</v>
      </c>
      <c r="G38" s="16">
        <v>86.638000000000005</v>
      </c>
      <c r="H38" s="12">
        <v>77</v>
      </c>
      <c r="I38" s="11">
        <v>2.0602409638554215</v>
      </c>
      <c r="J38" s="14">
        <f>I38-F38/E38</f>
        <v>0</v>
      </c>
    </row>
    <row r="39" spans="1:10" x14ac:dyDescent="0.25">
      <c r="A39" s="11">
        <v>22</v>
      </c>
      <c r="B39" s="11">
        <v>15</v>
      </c>
      <c r="C39" s="11">
        <v>50.9</v>
      </c>
      <c r="D39" s="11">
        <v>-1.98</v>
      </c>
      <c r="E39" s="11">
        <v>804</v>
      </c>
      <c r="F39" s="11">
        <v>692</v>
      </c>
      <c r="G39" s="16">
        <v>25.7713</v>
      </c>
      <c r="H39" s="12">
        <v>-33.166438083026151</v>
      </c>
      <c r="I39" s="11">
        <v>0.86069651741293529</v>
      </c>
      <c r="J39" s="14">
        <f>I39-F39/E39</f>
        <v>0</v>
      </c>
    </row>
    <row r="40" spans="1:10" x14ac:dyDescent="0.25">
      <c r="A40" s="11">
        <v>24</v>
      </c>
      <c r="B40" s="11">
        <v>15</v>
      </c>
      <c r="C40" s="11">
        <v>50.9</v>
      </c>
      <c r="D40" s="11">
        <v>-1.98</v>
      </c>
      <c r="E40" s="11">
        <v>804</v>
      </c>
      <c r="F40" s="11">
        <v>692</v>
      </c>
      <c r="G40" s="16">
        <v>25.7713</v>
      </c>
      <c r="H40" s="12">
        <v>-25.344929657834882</v>
      </c>
      <c r="I40" s="11">
        <v>0.86069651741293529</v>
      </c>
      <c r="J40" s="14">
        <f>I40-F40/E40</f>
        <v>0</v>
      </c>
    </row>
    <row r="41" spans="1:10" x14ac:dyDescent="0.25">
      <c r="A41" s="11">
        <v>25</v>
      </c>
      <c r="B41" s="11">
        <v>15</v>
      </c>
      <c r="C41" s="11">
        <v>50.9</v>
      </c>
      <c r="D41" s="11">
        <v>-1.98</v>
      </c>
      <c r="E41" s="11">
        <v>804</v>
      </c>
      <c r="F41" s="11">
        <v>692</v>
      </c>
      <c r="G41" s="16">
        <v>25.7713</v>
      </c>
      <c r="H41" s="12">
        <v>-24.222810371212972</v>
      </c>
      <c r="I41" s="11">
        <v>0.86069651741293529</v>
      </c>
      <c r="J41" s="14">
        <f>I41-F41/E41</f>
        <v>0</v>
      </c>
    </row>
    <row r="42" spans="1:10" x14ac:dyDescent="0.25">
      <c r="A42" s="11">
        <v>36</v>
      </c>
      <c r="B42" s="11">
        <v>15</v>
      </c>
      <c r="C42" s="11">
        <v>50.9</v>
      </c>
      <c r="D42" s="11">
        <v>-1.98</v>
      </c>
      <c r="E42" s="11">
        <v>804</v>
      </c>
      <c r="F42" s="11">
        <v>692</v>
      </c>
      <c r="G42" s="16">
        <v>25.7713</v>
      </c>
      <c r="H42" s="12">
        <v>-31.540306240391828</v>
      </c>
      <c r="I42" s="11">
        <v>0.86069651741293529</v>
      </c>
      <c r="J42" s="14">
        <f>I42-F42/E42</f>
        <v>0</v>
      </c>
    </row>
    <row r="43" spans="1:10" x14ac:dyDescent="0.25">
      <c r="A43" s="11">
        <v>1</v>
      </c>
      <c r="B43" s="11">
        <v>16</v>
      </c>
      <c r="C43" s="11">
        <v>51.48</v>
      </c>
      <c r="D43" s="11">
        <v>-1.4</v>
      </c>
      <c r="E43" s="11">
        <v>706</v>
      </c>
      <c r="F43" s="11">
        <v>678</v>
      </c>
      <c r="G43" s="16">
        <v>45.347999999999999</v>
      </c>
      <c r="H43" s="12">
        <v>-2.7489095441462723</v>
      </c>
      <c r="I43" s="11">
        <v>0.96033994334277617</v>
      </c>
      <c r="J43" s="14">
        <f>I43-F43/E43</f>
        <v>0</v>
      </c>
    </row>
    <row r="44" spans="1:10" x14ac:dyDescent="0.25">
      <c r="A44" s="11">
        <v>23</v>
      </c>
      <c r="B44" s="11">
        <v>16</v>
      </c>
      <c r="C44" s="11">
        <v>51.48</v>
      </c>
      <c r="D44" s="11">
        <v>-1.4</v>
      </c>
      <c r="E44" s="11">
        <v>706</v>
      </c>
      <c r="F44" s="11">
        <v>678</v>
      </c>
      <c r="G44" s="16">
        <v>45.347999999999999</v>
      </c>
      <c r="H44" s="12">
        <v>-4.9626232494008491</v>
      </c>
      <c r="I44" s="11">
        <v>0.96033994334277617</v>
      </c>
      <c r="J44" s="14">
        <f>I44-F44/E44</f>
        <v>0</v>
      </c>
    </row>
    <row r="45" spans="1:10" x14ac:dyDescent="0.25">
      <c r="A45" s="11">
        <v>21</v>
      </c>
      <c r="B45" s="11">
        <v>17</v>
      </c>
      <c r="C45" s="11">
        <v>52.6</v>
      </c>
      <c r="D45" s="11">
        <v>0.88</v>
      </c>
      <c r="E45" s="11">
        <v>600</v>
      </c>
      <c r="F45" s="11">
        <v>655</v>
      </c>
      <c r="G45" s="16">
        <v>15.0122</v>
      </c>
      <c r="H45" s="12">
        <v>-38.821813076446233</v>
      </c>
      <c r="I45" s="11">
        <v>1.0916666666666666</v>
      </c>
      <c r="J45" s="14">
        <f>I45-F45/E45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966-60A9-47F0-AE93-467DD5CA2BE5}">
  <dimension ref="A1:B8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66.85546875" bestFit="1" customWidth="1"/>
  </cols>
  <sheetData>
    <row r="1" spans="1:2" x14ac:dyDescent="0.25">
      <c r="A1" s="1" t="s">
        <v>135</v>
      </c>
      <c r="B1" s="1" t="s">
        <v>140</v>
      </c>
    </row>
    <row r="2" spans="1:2" x14ac:dyDescent="0.25">
      <c r="A2" t="s">
        <v>8</v>
      </c>
      <c r="B2" t="s">
        <v>136</v>
      </c>
    </row>
    <row r="3" spans="1:2" x14ac:dyDescent="0.25">
      <c r="A3" t="s">
        <v>0</v>
      </c>
      <c r="B3" t="s">
        <v>137</v>
      </c>
    </row>
    <row r="4" spans="1:2" x14ac:dyDescent="0.25">
      <c r="A4" t="s">
        <v>1</v>
      </c>
      <c r="B4" t="s">
        <v>137</v>
      </c>
    </row>
    <row r="5" spans="1:2" x14ac:dyDescent="0.25">
      <c r="A5" t="s">
        <v>2</v>
      </c>
      <c r="B5" t="s">
        <v>137</v>
      </c>
    </row>
    <row r="6" spans="1:2" x14ac:dyDescent="0.25">
      <c r="A6" t="s">
        <v>141</v>
      </c>
      <c r="B6" t="s">
        <v>138</v>
      </c>
    </row>
    <row r="7" spans="1:2" x14ac:dyDescent="0.25">
      <c r="A7" t="s">
        <v>22</v>
      </c>
      <c r="B7" t="s">
        <v>139</v>
      </c>
    </row>
    <row r="8" spans="1:2" x14ac:dyDescent="0.25">
      <c r="A8" t="s">
        <v>21</v>
      </c>
      <c r="B8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4B63-6DE7-44EE-A86E-EEA8D45D15AA}">
  <dimension ref="B1:E18"/>
  <sheetViews>
    <sheetView workbookViewId="0">
      <selection activeCell="E7" sqref="E7"/>
    </sheetView>
  </sheetViews>
  <sheetFormatPr defaultRowHeight="15" x14ac:dyDescent="0.25"/>
  <cols>
    <col min="4" max="4" width="14.140625" style="9" bestFit="1" customWidth="1"/>
    <col min="5" max="5" width="8" style="9" bestFit="1" customWidth="1"/>
  </cols>
  <sheetData>
    <row r="1" spans="2:5" x14ac:dyDescent="0.25">
      <c r="D1" s="9" t="s">
        <v>150</v>
      </c>
      <c r="E1" s="9" t="s">
        <v>2</v>
      </c>
    </row>
    <row r="2" spans="2:5" x14ac:dyDescent="0.25">
      <c r="B2">
        <v>140.542</v>
      </c>
      <c r="C2">
        <v>-37.708300000000001</v>
      </c>
      <c r="D2" s="9">
        <v>1</v>
      </c>
      <c r="E2" s="9">
        <v>24.671600000000002</v>
      </c>
    </row>
    <row r="3" spans="2:5" x14ac:dyDescent="0.25">
      <c r="B3">
        <v>23.208300000000001</v>
      </c>
      <c r="C3">
        <v>-27.208300000000001</v>
      </c>
      <c r="D3" s="9">
        <v>2</v>
      </c>
      <c r="E3" s="9">
        <v>48.9</v>
      </c>
    </row>
    <row r="4" spans="2:5" x14ac:dyDescent="0.25">
      <c r="B4">
        <v>-16.291699999999999</v>
      </c>
      <c r="C4">
        <v>15.708299999999999</v>
      </c>
      <c r="D4" s="9">
        <v>3</v>
      </c>
      <c r="E4" s="9">
        <v>34.2209</v>
      </c>
    </row>
    <row r="5" spans="2:5" x14ac:dyDescent="0.25">
      <c r="B5">
        <v>-117.292</v>
      </c>
      <c r="C5">
        <v>34.458300000000001</v>
      </c>
      <c r="D5" s="9">
        <v>4</v>
      </c>
      <c r="E5" s="9">
        <v>76.766900000000007</v>
      </c>
    </row>
    <row r="6" spans="2:5" x14ac:dyDescent="0.25">
      <c r="B6">
        <v>32.958300000000001</v>
      </c>
      <c r="C6">
        <v>34.625</v>
      </c>
      <c r="D6" s="9">
        <v>5</v>
      </c>
      <c r="E6" s="9">
        <v>12.6713</v>
      </c>
    </row>
    <row r="7" spans="2:5" x14ac:dyDescent="0.25">
      <c r="B7">
        <v>107.792</v>
      </c>
      <c r="C7">
        <v>35.208300000000001</v>
      </c>
      <c r="D7" s="9">
        <v>6</v>
      </c>
      <c r="E7" s="9">
        <v>194.821</v>
      </c>
    </row>
    <row r="8" spans="2:5" x14ac:dyDescent="0.25">
      <c r="B8">
        <v>107.625</v>
      </c>
      <c r="C8">
        <v>35.458300000000001</v>
      </c>
      <c r="D8" s="9">
        <v>7</v>
      </c>
      <c r="E8" s="9">
        <v>151.601</v>
      </c>
    </row>
    <row r="9" spans="2:5" x14ac:dyDescent="0.25">
      <c r="B9">
        <v>109.542</v>
      </c>
      <c r="C9">
        <v>35.791699999999999</v>
      </c>
      <c r="D9" s="9">
        <v>8</v>
      </c>
      <c r="E9" s="9">
        <v>104.42</v>
      </c>
    </row>
    <row r="10" spans="2:5" x14ac:dyDescent="0.25">
      <c r="B10">
        <v>-116.708</v>
      </c>
      <c r="C10">
        <v>36.791699999999999</v>
      </c>
      <c r="D10" s="9">
        <v>9</v>
      </c>
      <c r="E10" s="9">
        <v>140.40700000000001</v>
      </c>
    </row>
    <row r="11" spans="2:5" x14ac:dyDescent="0.25">
      <c r="B11">
        <v>-116.458</v>
      </c>
      <c r="C11">
        <v>36.958300000000001</v>
      </c>
      <c r="D11" s="9">
        <v>10</v>
      </c>
      <c r="E11" s="9">
        <v>623.61599999999999</v>
      </c>
    </row>
    <row r="12" spans="2:5" x14ac:dyDescent="0.25">
      <c r="B12">
        <v>110.292</v>
      </c>
      <c r="C12">
        <v>37.208300000000001</v>
      </c>
      <c r="D12" s="9">
        <v>11</v>
      </c>
      <c r="E12" s="9">
        <v>222.15</v>
      </c>
    </row>
    <row r="13" spans="2:5" x14ac:dyDescent="0.25">
      <c r="B13">
        <v>113.708</v>
      </c>
      <c r="C13">
        <v>37.708300000000001</v>
      </c>
      <c r="D13" s="9">
        <v>12</v>
      </c>
      <c r="E13" s="9">
        <v>115.499</v>
      </c>
    </row>
    <row r="14" spans="2:5" x14ac:dyDescent="0.25">
      <c r="B14">
        <v>110.375</v>
      </c>
      <c r="C14">
        <v>38.791699999999999</v>
      </c>
      <c r="D14" s="9">
        <v>13</v>
      </c>
      <c r="E14" s="9">
        <v>121.5</v>
      </c>
    </row>
    <row r="15" spans="2:5" x14ac:dyDescent="0.25">
      <c r="B15">
        <v>118.958</v>
      </c>
      <c r="C15">
        <v>42.875</v>
      </c>
      <c r="D15" s="9">
        <v>14</v>
      </c>
      <c r="E15" s="9">
        <v>86.638000000000005</v>
      </c>
    </row>
    <row r="16" spans="2:5" x14ac:dyDescent="0.25">
      <c r="B16">
        <v>-1.9583299999999999</v>
      </c>
      <c r="C16">
        <v>50.875</v>
      </c>
      <c r="D16" s="9">
        <v>15</v>
      </c>
      <c r="E16" s="9">
        <v>25.7713</v>
      </c>
    </row>
    <row r="17" spans="2:5" x14ac:dyDescent="0.25">
      <c r="B17">
        <v>-1.375</v>
      </c>
      <c r="C17">
        <v>51.458300000000001</v>
      </c>
      <c r="D17" s="9">
        <v>16</v>
      </c>
      <c r="E17" s="9">
        <v>45.347999999999999</v>
      </c>
    </row>
    <row r="18" spans="2:5" x14ac:dyDescent="0.25">
      <c r="B18">
        <v>0.875</v>
      </c>
      <c r="C18">
        <v>52.625</v>
      </c>
      <c r="D18" s="9">
        <v>17</v>
      </c>
      <c r="E18" s="9">
        <v>15.0122</v>
      </c>
    </row>
  </sheetData>
  <sortState xmlns:xlrd2="http://schemas.microsoft.com/office/spreadsheetml/2017/richdata2" ref="B2:E18">
    <sortCondition ref="D2:D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E3CF-FD2F-4E1F-8FAA-5DB804B07E45}">
  <dimension ref="A1:B1"/>
  <sheetViews>
    <sheetView workbookViewId="0">
      <selection activeCell="J22" sqref="J22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149</v>
      </c>
      <c r="B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dataset_selected</vt:lpstr>
      <vt:lpstr>explanation</vt:lpstr>
      <vt:lpstr>dwt_edwin</vt:lpstr>
      <vt:lpstr>dwt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Evaristo, J. (Jaivime)</dc:creator>
  <cp:lastModifiedBy>Sutanudjaja, E.H. (Edwin)</cp:lastModifiedBy>
  <dcterms:created xsi:type="dcterms:W3CDTF">2021-04-19T11:29:42Z</dcterms:created>
  <dcterms:modified xsi:type="dcterms:W3CDTF">2023-08-08T07:49:39Z</dcterms:modified>
</cp:coreProperties>
</file>