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various_tools\pore_velocity\"/>
    </mc:Choice>
  </mc:AlternateContent>
  <xr:revisionPtr revIDLastSave="0" documentId="8_{156FA5C7-0F7E-440F-9738-731AA2637583}" xr6:coauthVersionLast="45" xr6:coauthVersionMax="45" xr10:uidLastSave="{00000000-0000-0000-0000-000000000000}"/>
  <bookViews>
    <workbookView xWindow="-120" yWindow="-120" windowWidth="29040" windowHeight="15840" xr2:uid="{4D1C135C-DC0E-408A-9B1C-E5030C35A25A}"/>
  </bookViews>
  <sheets>
    <sheet name="Sheet1" sheetId="1" r:id="rId1"/>
  </sheets>
  <definedNames>
    <definedName name="_xlnm._FilterDatabase" localSheetId="0" hidden="1">Sheet1!$A$1:$Y$45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2" i="1"/>
  <c r="V45" i="1" l="1"/>
  <c r="R45" i="1"/>
  <c r="N45" i="1"/>
  <c r="J45" i="1"/>
  <c r="K45" i="1" s="1"/>
  <c r="V44" i="1"/>
  <c r="R44" i="1"/>
  <c r="N44" i="1"/>
  <c r="J44" i="1"/>
  <c r="P44" i="1" s="1"/>
  <c r="V43" i="1"/>
  <c r="R43" i="1"/>
  <c r="N43" i="1"/>
  <c r="J43" i="1"/>
  <c r="P43" i="1" s="1"/>
  <c r="V42" i="1"/>
  <c r="R42" i="1"/>
  <c r="N42" i="1"/>
  <c r="J42" i="1"/>
  <c r="P42" i="1" s="1"/>
  <c r="V41" i="1"/>
  <c r="R41" i="1"/>
  <c r="N41" i="1"/>
  <c r="J41" i="1"/>
  <c r="K41" i="1" s="1"/>
  <c r="V40" i="1"/>
  <c r="R40" i="1"/>
  <c r="N40" i="1"/>
  <c r="J40" i="1"/>
  <c r="P40" i="1" s="1"/>
  <c r="V39" i="1"/>
  <c r="R39" i="1"/>
  <c r="N39" i="1"/>
  <c r="J39" i="1"/>
  <c r="P39" i="1" s="1"/>
  <c r="V38" i="1"/>
  <c r="R38" i="1"/>
  <c r="N38" i="1"/>
  <c r="J38" i="1"/>
  <c r="P38" i="1" s="1"/>
  <c r="V37" i="1"/>
  <c r="R37" i="1"/>
  <c r="P37" i="1"/>
  <c r="N37" i="1"/>
  <c r="K37" i="1"/>
  <c r="O37" i="1" s="1"/>
  <c r="V36" i="1"/>
  <c r="R36" i="1"/>
  <c r="P36" i="1"/>
  <c r="N36" i="1"/>
  <c r="K36" i="1"/>
  <c r="M36" i="1" s="1"/>
  <c r="V35" i="1"/>
  <c r="R35" i="1"/>
  <c r="P35" i="1"/>
  <c r="N35" i="1"/>
  <c r="K35" i="1"/>
  <c r="M35" i="1" s="1"/>
  <c r="V34" i="1"/>
  <c r="R34" i="1"/>
  <c r="P34" i="1"/>
  <c r="N34" i="1"/>
  <c r="K34" i="1"/>
  <c r="O34" i="1" s="1"/>
  <c r="V33" i="1"/>
  <c r="R33" i="1"/>
  <c r="P33" i="1"/>
  <c r="N33" i="1"/>
  <c r="K33" i="1"/>
  <c r="O33" i="1" s="1"/>
  <c r="V32" i="1"/>
  <c r="R32" i="1"/>
  <c r="P32" i="1"/>
  <c r="N32" i="1"/>
  <c r="K32" i="1"/>
  <c r="O32" i="1" s="1"/>
  <c r="V31" i="1"/>
  <c r="R31" i="1"/>
  <c r="P31" i="1"/>
  <c r="N31" i="1"/>
  <c r="K31" i="1"/>
  <c r="O31" i="1" s="1"/>
  <c r="V30" i="1"/>
  <c r="R30" i="1"/>
  <c r="P30" i="1"/>
  <c r="N30" i="1"/>
  <c r="K30" i="1"/>
  <c r="M30" i="1" s="1"/>
  <c r="V29" i="1"/>
  <c r="R29" i="1"/>
  <c r="P29" i="1"/>
  <c r="N29" i="1"/>
  <c r="K29" i="1"/>
  <c r="O29" i="1" s="1"/>
  <c r="V28" i="1"/>
  <c r="R28" i="1"/>
  <c r="P28" i="1"/>
  <c r="N28" i="1"/>
  <c r="K28" i="1"/>
  <c r="M28" i="1" s="1"/>
  <c r="V27" i="1"/>
  <c r="R27" i="1"/>
  <c r="P27" i="1"/>
  <c r="N27" i="1"/>
  <c r="K27" i="1"/>
  <c r="M27" i="1" s="1"/>
  <c r="V26" i="1"/>
  <c r="R26" i="1"/>
  <c r="P26" i="1"/>
  <c r="N26" i="1"/>
  <c r="K26" i="1"/>
  <c r="O26" i="1" s="1"/>
  <c r="V25" i="1"/>
  <c r="R25" i="1"/>
  <c r="P25" i="1"/>
  <c r="N25" i="1"/>
  <c r="K25" i="1"/>
  <c r="O25" i="1" s="1"/>
  <c r="V24" i="1"/>
  <c r="R24" i="1"/>
  <c r="P24" i="1"/>
  <c r="N24" i="1"/>
  <c r="K24" i="1"/>
  <c r="O24" i="1" s="1"/>
  <c r="V23" i="1"/>
  <c r="R23" i="1"/>
  <c r="P23" i="1"/>
  <c r="N23" i="1"/>
  <c r="K23" i="1"/>
  <c r="O23" i="1" s="1"/>
  <c r="V22" i="1"/>
  <c r="R22" i="1"/>
  <c r="P22" i="1"/>
  <c r="N22" i="1"/>
  <c r="K22" i="1"/>
  <c r="O22" i="1" s="1"/>
  <c r="V21" i="1"/>
  <c r="R21" i="1"/>
  <c r="P21" i="1"/>
  <c r="N21" i="1"/>
  <c r="K21" i="1"/>
  <c r="M21" i="1" s="1"/>
  <c r="V20" i="1"/>
  <c r="R20" i="1"/>
  <c r="P20" i="1"/>
  <c r="N20" i="1"/>
  <c r="K20" i="1"/>
  <c r="M20" i="1" s="1"/>
  <c r="V19" i="1"/>
  <c r="R19" i="1"/>
  <c r="P19" i="1"/>
  <c r="N19" i="1"/>
  <c r="K19" i="1"/>
  <c r="M19" i="1" s="1"/>
  <c r="V18" i="1"/>
  <c r="R18" i="1"/>
  <c r="P18" i="1"/>
  <c r="N18" i="1"/>
  <c r="K18" i="1"/>
  <c r="O18" i="1" s="1"/>
  <c r="V17" i="1"/>
  <c r="R17" i="1"/>
  <c r="P17" i="1"/>
  <c r="N17" i="1"/>
  <c r="K17" i="1"/>
  <c r="O17" i="1" s="1"/>
  <c r="V16" i="1"/>
  <c r="R16" i="1"/>
  <c r="P16" i="1"/>
  <c r="N16" i="1"/>
  <c r="K16" i="1"/>
  <c r="O16" i="1" s="1"/>
  <c r="V15" i="1"/>
  <c r="R15" i="1"/>
  <c r="P15" i="1"/>
  <c r="N15" i="1"/>
  <c r="K15" i="1"/>
  <c r="O15" i="1" s="1"/>
  <c r="V14" i="1"/>
  <c r="R14" i="1"/>
  <c r="P14" i="1"/>
  <c r="N14" i="1"/>
  <c r="K14" i="1"/>
  <c r="M14" i="1" s="1"/>
  <c r="V13" i="1"/>
  <c r="R13" i="1"/>
  <c r="P13" i="1"/>
  <c r="N13" i="1"/>
  <c r="K13" i="1"/>
  <c r="M13" i="1" s="1"/>
  <c r="V12" i="1"/>
  <c r="R12" i="1"/>
  <c r="P12" i="1"/>
  <c r="N12" i="1"/>
  <c r="K12" i="1"/>
  <c r="M12" i="1" s="1"/>
  <c r="V11" i="1"/>
  <c r="R11" i="1"/>
  <c r="P11" i="1"/>
  <c r="N11" i="1"/>
  <c r="K11" i="1"/>
  <c r="M11" i="1" s="1"/>
  <c r="V10" i="1"/>
  <c r="R10" i="1"/>
  <c r="P10" i="1"/>
  <c r="N10" i="1"/>
  <c r="K10" i="1"/>
  <c r="O10" i="1" s="1"/>
  <c r="V9" i="1"/>
  <c r="R9" i="1"/>
  <c r="P9" i="1"/>
  <c r="N9" i="1"/>
  <c r="K9" i="1"/>
  <c r="O9" i="1" s="1"/>
  <c r="V8" i="1"/>
  <c r="R8" i="1"/>
  <c r="P8" i="1"/>
  <c r="N8" i="1"/>
  <c r="K8" i="1"/>
  <c r="O8" i="1" s="1"/>
  <c r="V7" i="1"/>
  <c r="R7" i="1"/>
  <c r="P7" i="1"/>
  <c r="N7" i="1"/>
  <c r="K7" i="1"/>
  <c r="O7" i="1" s="1"/>
  <c r="V6" i="1"/>
  <c r="R6" i="1"/>
  <c r="P6" i="1"/>
  <c r="N6" i="1"/>
  <c r="K6" i="1"/>
  <c r="M6" i="1" s="1"/>
  <c r="V5" i="1"/>
  <c r="R5" i="1"/>
  <c r="P5" i="1"/>
  <c r="N5" i="1"/>
  <c r="K5" i="1"/>
  <c r="M5" i="1" s="1"/>
  <c r="V4" i="1"/>
  <c r="R4" i="1"/>
  <c r="P4" i="1"/>
  <c r="N4" i="1"/>
  <c r="K4" i="1"/>
  <c r="O4" i="1" s="1"/>
  <c r="V3" i="1"/>
  <c r="R3" i="1"/>
  <c r="P3" i="1"/>
  <c r="N3" i="1"/>
  <c r="K3" i="1"/>
  <c r="M3" i="1" s="1"/>
  <c r="V2" i="1"/>
  <c r="R2" i="1"/>
  <c r="P2" i="1"/>
  <c r="N2" i="1"/>
  <c r="K2" i="1"/>
  <c r="O2" i="1" s="1"/>
  <c r="O35" i="1" l="1"/>
  <c r="M8" i="1"/>
  <c r="O20" i="1"/>
  <c r="Q20" i="1" s="1"/>
  <c r="O21" i="1"/>
  <c r="Q21" i="1" s="1"/>
  <c r="M22" i="1"/>
  <c r="M25" i="1"/>
  <c r="O13" i="1"/>
  <c r="Q13" i="1" s="1"/>
  <c r="O14" i="1"/>
  <c r="Q14" i="1" s="1"/>
  <c r="M17" i="1"/>
  <c r="K42" i="1"/>
  <c r="O42" i="1" s="1"/>
  <c r="Q42" i="1" s="1"/>
  <c r="K39" i="1"/>
  <c r="O39" i="1" s="1"/>
  <c r="Q39" i="1" s="1"/>
  <c r="M7" i="1"/>
  <c r="O27" i="1"/>
  <c r="M33" i="1"/>
  <c r="O36" i="1"/>
  <c r="P45" i="1"/>
  <c r="O11" i="1"/>
  <c r="P41" i="1"/>
  <c r="O5" i="1"/>
  <c r="O12" i="1"/>
  <c r="Q4" i="1"/>
  <c r="M15" i="1"/>
  <c r="M23" i="1"/>
  <c r="M29" i="1"/>
  <c r="M32" i="1"/>
  <c r="K43" i="1"/>
  <c r="O3" i="1"/>
  <c r="O6" i="1"/>
  <c r="O30" i="1"/>
  <c r="Q30" i="1" s="1"/>
  <c r="K38" i="1"/>
  <c r="M4" i="1"/>
  <c r="M31" i="1"/>
  <c r="M37" i="1"/>
  <c r="M16" i="1"/>
  <c r="M24" i="1"/>
  <c r="O28" i="1"/>
  <c r="O19" i="1"/>
  <c r="Q10" i="1"/>
  <c r="Q15" i="1"/>
  <c r="Q2" i="1"/>
  <c r="Q16" i="1"/>
  <c r="Q7" i="1"/>
  <c r="Q17" i="1"/>
  <c r="Q25" i="1"/>
  <c r="Q34" i="1"/>
  <c r="Q23" i="1"/>
  <c r="Q31" i="1"/>
  <c r="Q32" i="1"/>
  <c r="Q9" i="1"/>
  <c r="Q24" i="1"/>
  <c r="Q33" i="1"/>
  <c r="O41" i="1"/>
  <c r="M41" i="1"/>
  <c r="Q8" i="1"/>
  <c r="Q18" i="1"/>
  <c r="Q26" i="1"/>
  <c r="O45" i="1"/>
  <c r="M45" i="1"/>
  <c r="M10" i="1"/>
  <c r="M18" i="1"/>
  <c r="M26" i="1"/>
  <c r="Q29" i="1"/>
  <c r="M34" i="1"/>
  <c r="Q37" i="1"/>
  <c r="K40" i="1"/>
  <c r="K44" i="1"/>
  <c r="M9" i="1"/>
  <c r="Q6" i="1"/>
  <c r="Q22" i="1"/>
  <c r="M2" i="1"/>
  <c r="M39" i="1" l="1"/>
  <c r="Q27" i="1"/>
  <c r="Q35" i="1"/>
  <c r="M42" i="1"/>
  <c r="Q11" i="1"/>
  <c r="Q12" i="1"/>
  <c r="Q5" i="1"/>
  <c r="Q36" i="1"/>
  <c r="Q19" i="1"/>
  <c r="O43" i="1"/>
  <c r="M43" i="1"/>
  <c r="Q3" i="1"/>
  <c r="Q28" i="1"/>
  <c r="O38" i="1"/>
  <c r="M38" i="1"/>
  <c r="O40" i="1"/>
  <c r="M40" i="1"/>
  <c r="O44" i="1"/>
  <c r="M44" i="1"/>
  <c r="Q45" i="1"/>
  <c r="Q41" i="1"/>
  <c r="Q43" i="1" l="1"/>
  <c r="Q38" i="1"/>
  <c r="Q44" i="1"/>
  <c r="Q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tc={7545FB93-801C-445C-AD76-A8A27D9D368F}</author>
    <author>tc={00730079-31E4-4457-9822-42C6363EB2D1}</author>
    <author>tc={30941B3A-1E74-4D00-AF20-72E5258E3168}</author>
    <author>tc={F83AC134-043F-4D41-BE88-48701E2FF585}</author>
    <author>tc={135519CD-3248-40EF-BFC4-86611100270C}</author>
    <author>tc={9DF33A0B-64D3-4966-B12C-942815F24184}</author>
    <author>tc={DA3B2054-CD66-4D16-800E-4BEB2EE39DB3}</author>
    <author>tc={79CEFDA7-6C75-4ECB-9776-A12E2019F28E}</author>
    <author>tc={AE2D6980-CD2B-464B-9EEB-30B5D1821EE6}</author>
    <author>tc={A4A4A33F-498E-451A-A751-8C56A768F009}</author>
    <author>tc={06FAFE0B-126C-48A2-9ED8-7C9C6DCD82A4}</author>
  </authors>
  <commentList>
    <comment ref="H1" authorId="0" shapeId="0" xr:uid="{7545FB93-801C-445C-AD76-A8A27D9D368F}">
      <text>
        <t>[Threaded comment]
Your version of Excel allows you to read this threaded comment; however, any edits to it will get removed if the file is opened in a newer version of Excel. Learn more: https://go.microsoft.com/fwlink/?linkid=870924
Comment:
    PCR</t>
      </text>
    </comment>
    <comment ref="I1" authorId="1" shapeId="0" xr:uid="{00730079-31E4-4457-9822-42C6363EB2D1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sampling year</t>
      </text>
    </comment>
    <comment ref="K1" authorId="2" shapeId="0" xr:uid="{30941B3A-1E74-4D00-AF20-72E5258E316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percolation rate (Eqn. 3)</t>
      </text>
    </comment>
    <comment ref="L1" authorId="3" shapeId="0" xr:uid="{F83AC134-043F-4D41-BE88-48701E2FF585}">
      <text>
        <t>[Threaded comment]
Your version of Excel allows you to read this threaded comment; however, any edits to it will get removed if the file is opened in a newer version of Excel. Learn more: https://go.microsoft.com/fwlink/?linkid=870924
Comment:
    PCR pore velocity (m/yr)</t>
      </text>
    </comment>
    <comment ref="O1" authorId="4" shapeId="0" xr:uid="{135519CD-3248-40EF-BFC4-86611100270C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Equation2
Reply:
    2020PeakDepth* mean, m</t>
      </text>
    </comment>
    <comment ref="P1" authorId="5" shapeId="0" xr:uid="{9DF33A0B-64D3-4966-B12C-942815F2418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Equation2
Reply:
    2020PeakDepth* mean, m</t>
      </text>
    </comment>
    <comment ref="Q1" authorId="6" shapeId="0" xr:uid="{DA3B2054-CD66-4D16-800E-4BEB2EE39DB3}">
      <text>
        <t>[Threaded comment]
Your version of Excel allows you to read this threaded comment; however, any edits to it will get removed if the file is opened in a newer version of Excel. Learn more: https://go.microsoft.com/fwlink/?linkid=870924
Comment:
    Tau-Z, Eqn. 4
Reply:
    years-thick (m)</t>
      </text>
    </comment>
    <comment ref="R1" authorId="7" shapeId="0" xr:uid="{79CEFDA7-6C75-4ECB-9776-A12E2019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Tau-alpha. Eqn. 5
Reply:
    years-decay (PeakTU)</t>
      </text>
    </comment>
    <comment ref="S1" authorId="8" shapeId="0" xr:uid="{AE2D6980-CD2B-464B-9EEB-30B5D1821E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profile depth (m)</t>
      </text>
    </comment>
    <comment ref="T1" authorId="9" shapeId="0" xr:uid="{A4A4A33F-498E-451A-A751-8C56A768F00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"PeakDepth Mean ParEst"
Reply:
    parameter "c" in Eqn. 1
Reply:
    peak depth (m)</t>
      </text>
    </comment>
    <comment ref="U1" authorId="10" shapeId="0" xr:uid="{06FAFE0B-126C-48A2-9ED8-7C9C6DCD82A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"PeakTU Mean ParEst" column
Reply:
    parameter "a" in Eqn. 1
Reply:
    peak T contents, TU or peak value (TU)</t>
      </text>
    </comment>
  </commentList>
</comments>
</file>

<file path=xl/sharedStrings.xml><?xml version="1.0" encoding="utf-8"?>
<sst xmlns="http://schemas.openxmlformats.org/spreadsheetml/2006/main" count="287" uniqueCount="177">
  <si>
    <t>Country</t>
    <phoneticPr fontId="0" type="noConversion"/>
  </si>
  <si>
    <t>Study names</t>
  </si>
  <si>
    <t>Site</t>
    <phoneticPr fontId="0" type="noConversion"/>
  </si>
  <si>
    <t>SiteID</t>
  </si>
  <si>
    <t>LAT</t>
  </si>
  <si>
    <t>LON</t>
  </si>
  <si>
    <t>dwt</t>
  </si>
  <si>
    <t>Tsamp</t>
  </si>
  <si>
    <t>Zpeak1963</t>
  </si>
  <si>
    <t>PERC</t>
  </si>
  <si>
    <t>pore_vel</t>
  </si>
  <si>
    <t>TT_PERC</t>
  </si>
  <si>
    <t>TT_pore_vel</t>
  </si>
  <si>
    <t>Z_peak1963 (2020)</t>
  </si>
  <si>
    <t>Z_peak1963 (2020)_pcr</t>
  </si>
  <si>
    <t>TauZ</t>
  </si>
  <si>
    <t>TauAlpha</t>
  </si>
  <si>
    <t>profiledepth</t>
  </si>
  <si>
    <t>peakvalue</t>
  </si>
  <si>
    <t>yr validity since Tsamp</t>
  </si>
  <si>
    <t>Data source</t>
    <phoneticPr fontId="0" type="noConversion"/>
  </si>
  <si>
    <t>Title</t>
  </si>
  <si>
    <t>R2 (Lorentzian Peak)</t>
  </si>
  <si>
    <t>UK</t>
    <phoneticPr fontId="0" type="noConversion"/>
  </si>
  <si>
    <t>Berkshire, UK</t>
  </si>
  <si>
    <t>Berkshire</t>
  </si>
  <si>
    <t>UK</t>
  </si>
  <si>
    <t>Smith et al. (1970)</t>
    <phoneticPr fontId="0" type="noConversion"/>
  </si>
  <si>
    <t>Water movement in the unsaturated zone of high and low permeability strata by measuring natural tritium</t>
    <phoneticPr fontId="0" type="noConversion"/>
  </si>
  <si>
    <t>Cyprus</t>
  </si>
  <si>
    <t>Akrotiri, CY</t>
  </si>
  <si>
    <t>Akrotiri</t>
    <phoneticPr fontId="0" type="noConversion"/>
  </si>
  <si>
    <t>AK3</t>
  </si>
  <si>
    <t>Edmunds and Walton (1978)</t>
    <phoneticPr fontId="0" type="noConversion"/>
  </si>
  <si>
    <t>A geochemical and isotopic approach to recharge evaluation in semi-arid zones, past and present, Arid-zone hydrology: Investigations with isotope techniques</t>
    <phoneticPr fontId="0" type="noConversion"/>
  </si>
  <si>
    <t>USA</t>
    <phoneticPr fontId="0" type="noConversion"/>
  </si>
  <si>
    <t>Yucca1, US</t>
  </si>
  <si>
    <t>Yucca Mountain, Nevada</t>
    <phoneticPr fontId="0" type="noConversion"/>
  </si>
  <si>
    <t>UZ#4</t>
    <phoneticPr fontId="0" type="noConversion"/>
  </si>
  <si>
    <t>Yang et al. (1996)</t>
    <phoneticPr fontId="0" type="noConversion"/>
  </si>
  <si>
    <t>Interpretation of chemical and isotopic data from boreholes in the unsaturated zone at Yucca Mountain</t>
    <phoneticPr fontId="0" type="noConversion"/>
  </si>
  <si>
    <t>Yucca2, US</t>
  </si>
  <si>
    <t>UZ#5</t>
    <phoneticPr fontId="0" type="noConversion"/>
  </si>
  <si>
    <t>Berkshire68, UK</t>
  </si>
  <si>
    <t>Berkshire68</t>
  </si>
  <si>
    <t>Berkshire</t>
    <phoneticPr fontId="0" type="noConversion"/>
  </si>
  <si>
    <t>Foster et all. (1980)</t>
  </si>
  <si>
    <t>The interpretation of tritium in the Chalk unsaturated zone</t>
  </si>
  <si>
    <t>Dorset70a, UK</t>
  </si>
  <si>
    <t>Dorset70a</t>
  </si>
  <si>
    <t>Mojave, US</t>
  </si>
  <si>
    <t>Mojave Desert, California</t>
    <phoneticPr fontId="0" type="noConversion"/>
  </si>
  <si>
    <t>LOGW-1</t>
  </si>
  <si>
    <t>Izbicki et al. (2000)</t>
    <phoneticPr fontId="0" type="noConversion"/>
  </si>
  <si>
    <t>Water movement through a thick unsaturated zone underlying an intermittent stream in the western Mojave Desert</t>
    <phoneticPr fontId="0" type="noConversion"/>
  </si>
  <si>
    <t>Dorset70b, UK</t>
  </si>
  <si>
    <t>Dorset70b</t>
  </si>
  <si>
    <t>Dorset2</t>
  </si>
  <si>
    <t>Smith et al. (1971)</t>
  </si>
  <si>
    <t>China</t>
    <phoneticPr fontId="0" type="noConversion"/>
  </si>
  <si>
    <t>Pingding2, CN</t>
  </si>
  <si>
    <t>Pingding, Shanxi</t>
    <phoneticPr fontId="0" type="noConversion"/>
  </si>
  <si>
    <t>CHN98</t>
  </si>
  <si>
    <t>Lin and  Wei (2006)</t>
    <phoneticPr fontId="0" type="noConversion"/>
  </si>
  <si>
    <t>Tritium profiles of pore water in the Chinese loess unsaturated zone: Implications for estimation of groundwater recharge</t>
  </si>
  <si>
    <t>South Africa</t>
    <phoneticPr fontId="0" type="noConversion"/>
  </si>
  <si>
    <t>Kalahari2, ZA</t>
  </si>
  <si>
    <t>Kalahari</t>
  </si>
  <si>
    <t>BH3</t>
  </si>
  <si>
    <t>Verhagen et al. (1979)</t>
  </si>
  <si>
    <t>Tritium profiles in Kalahari sands as a measure of rain water recharge</t>
  </si>
  <si>
    <t>Wudan2, CN</t>
  </si>
  <si>
    <t>Wudan, Inner Megolia</t>
    <phoneticPr fontId="0" type="noConversion"/>
  </si>
  <si>
    <t>CHN97</t>
    <phoneticPr fontId="0" type="noConversion"/>
  </si>
  <si>
    <t>Tritium profiles of pore water in the Chinese loess unsaturated zone: Implications for estimation of groundwater recharge</t>
    <phoneticPr fontId="0" type="noConversion"/>
  </si>
  <si>
    <t>Changwu1, CN</t>
  </si>
  <si>
    <t>Changwu, Shaanxi</t>
    <phoneticPr fontId="0" type="noConversion"/>
  </si>
  <si>
    <t>Changwu1</t>
  </si>
  <si>
    <t>this study</t>
    <phoneticPr fontId="0" type="noConversion"/>
  </si>
  <si>
    <t>Norfolk77, UK</t>
  </si>
  <si>
    <t>Norfolk77</t>
  </si>
  <si>
    <t>Norfolk</t>
  </si>
  <si>
    <t>Pingding1, CN</t>
  </si>
  <si>
    <t>CHN85</t>
    <phoneticPr fontId="0" type="noConversion"/>
  </si>
  <si>
    <t>Wudan1, CN</t>
  </si>
  <si>
    <t>CHN88</t>
    <phoneticPr fontId="0" type="noConversion"/>
  </si>
  <si>
    <t>Kalahari1, ZA</t>
  </si>
  <si>
    <t>BH7</t>
  </si>
  <si>
    <t>Senegal</t>
  </si>
  <si>
    <t>Louga, SN</t>
  </si>
  <si>
    <t>Louga</t>
  </si>
  <si>
    <t>L22</t>
    <phoneticPr fontId="0" type="noConversion"/>
  </si>
  <si>
    <t>Gaye and Edmunds (1996)</t>
    <phoneticPr fontId="0" type="noConversion"/>
  </si>
  <si>
    <t>Groundwater recharge estimation using chloride, stable isotopes and tritium profiles in the sands of northwestern Senegal</t>
    <phoneticPr fontId="0" type="noConversion"/>
  </si>
  <si>
    <t>Kalahari3, ZA</t>
  </si>
  <si>
    <t>PA1</t>
  </si>
  <si>
    <t>Kalahari4, ZA</t>
  </si>
  <si>
    <t>BH9</t>
  </si>
  <si>
    <t>Kalahari5, ZA</t>
  </si>
  <si>
    <t>BH8</t>
  </si>
  <si>
    <t>Amargosa, US</t>
  </si>
  <si>
    <t>Amargosa Desert, Nevada</t>
    <phoneticPr fontId="0" type="noConversion"/>
  </si>
  <si>
    <t>UZB-1</t>
    <phoneticPr fontId="0" type="noConversion"/>
  </si>
  <si>
    <t>Prudic et al. (1997)</t>
    <phoneticPr fontId="0" type="noConversion"/>
  </si>
  <si>
    <t>Tritium, deuterium, and oxygen-18 in water collected from unsaturated sediments near a low-level radioactive-waste burial site south of Beatty</t>
    <phoneticPr fontId="0" type="noConversion"/>
  </si>
  <si>
    <t>Changwu2, CN</t>
  </si>
  <si>
    <t>Changwu2</t>
  </si>
  <si>
    <t>Changwu3, CN</t>
  </si>
  <si>
    <t>Changwu3</t>
  </si>
  <si>
    <t>DorsetLower77, UK</t>
  </si>
  <si>
    <t>DorsetLower77</t>
  </si>
  <si>
    <t>Dorset lower</t>
  </si>
  <si>
    <t>DorsetUpper77, UK</t>
  </si>
  <si>
    <t>DorsetUpper77</t>
  </si>
  <si>
    <t>Dorset upper</t>
  </si>
  <si>
    <t>Australia</t>
  </si>
  <si>
    <t>Gambier Pl 1, AU</t>
  </si>
  <si>
    <t>Gambier Pl</t>
  </si>
  <si>
    <t>NO2</t>
  </si>
  <si>
    <t>Allison and Hughes (1978)</t>
  </si>
  <si>
    <t>The use of environmental chloride and tritium to estimate total recharge to an unconfined aquifer</t>
  </si>
  <si>
    <t>Gambier Pl 2, AU</t>
  </si>
  <si>
    <t>NO6</t>
  </si>
  <si>
    <t>Gambier Pl 3, AU</t>
  </si>
  <si>
    <t>NO8</t>
  </si>
  <si>
    <t>Gambier Pl 4, AU</t>
  </si>
  <si>
    <t>NO9</t>
  </si>
  <si>
    <t>Gambier Pl 5, AU</t>
  </si>
  <si>
    <t>NO11</t>
  </si>
  <si>
    <t>Gambier Pl 6, AU</t>
  </si>
  <si>
    <t>NO12</t>
  </si>
  <si>
    <t>Gambier Pl 7, AU</t>
  </si>
  <si>
    <t>NO13</t>
  </si>
  <si>
    <t>Gambier Pl 8, AU</t>
  </si>
  <si>
    <t>NO14</t>
  </si>
  <si>
    <t>Gambier Pl 9, AU</t>
  </si>
  <si>
    <t>NO15</t>
  </si>
  <si>
    <t>Gambier Pl 10, AU</t>
  </si>
  <si>
    <t>NO16</t>
  </si>
  <si>
    <t>Changwu5, CN</t>
  </si>
  <si>
    <t>Changwu4</t>
  </si>
  <si>
    <t>China</t>
    <phoneticPr fontId="0" type="noConversion"/>
  </si>
  <si>
    <t>Changwu, Shaanxi</t>
    <phoneticPr fontId="0" type="noConversion"/>
  </si>
  <si>
    <t>farmland-tableland</t>
    <phoneticPr fontId="0" type="noConversion"/>
  </si>
  <si>
    <t>Changwu5</t>
  </si>
  <si>
    <t>Li et al. (2018)</t>
  </si>
  <si>
    <t>Rooting depth controls potential groundwater recharge on hillslopes</t>
  </si>
  <si>
    <t>Qingjian, Shaanxi</t>
    <phoneticPr fontId="0" type="noConversion"/>
  </si>
  <si>
    <t>Jujube 6 yrs</t>
  </si>
  <si>
    <t>Qingjian1</t>
  </si>
  <si>
    <t>Li et al. (2019)</t>
  </si>
  <si>
    <t>Uncertainties in tritium mass balance models for groundwater recharge estimation</t>
  </si>
  <si>
    <t>Jujube 16 yrs</t>
    <phoneticPr fontId="0" type="noConversion"/>
  </si>
  <si>
    <t>Qingjian2</t>
  </si>
  <si>
    <t>Grass 7 yrs</t>
    <phoneticPr fontId="0" type="noConversion"/>
  </si>
  <si>
    <t>Qingjian3</t>
  </si>
  <si>
    <t>Grass 16 yrs</t>
    <phoneticPr fontId="0" type="noConversion"/>
  </si>
  <si>
    <t>Qingjian4</t>
  </si>
  <si>
    <t>Luochuan, Shaanxi</t>
    <phoneticPr fontId="0" type="noConversion"/>
  </si>
  <si>
    <t>Apple 24yrs</t>
    <phoneticPr fontId="0" type="noConversion"/>
  </si>
  <si>
    <t>Luochuan</t>
  </si>
  <si>
    <t>Huang et al. (2019)</t>
  </si>
  <si>
    <t>Multiple tracers reveal different groundwater recharge mechanisms in deep loess deposits</t>
  </si>
  <si>
    <t>Shenmu, Shaanxi</t>
    <phoneticPr fontId="0" type="noConversion"/>
  </si>
  <si>
    <t>Grass 15yr</t>
    <phoneticPr fontId="0" type="noConversion"/>
  </si>
  <si>
    <t>Shenmu</t>
  </si>
  <si>
    <t>Ji et al. (2019)</t>
  </si>
  <si>
    <t>Legacy nitrate in the deep loess deposits after conversion of arable farmland to non-fertilizer land uses for degraded land restoration</t>
  </si>
  <si>
    <t>Xifeng,Gansu</t>
    <phoneticPr fontId="0" type="noConversion"/>
  </si>
  <si>
    <t>XZ1</t>
    <phoneticPr fontId="0" type="noConversion"/>
  </si>
  <si>
    <t>Xifeng</t>
  </si>
  <si>
    <t>Huang et al. (2020)</t>
  </si>
  <si>
    <t>How does precipitation recharge groundwater in loess aquifers? Evidence from multiple environmental tracers.</t>
  </si>
  <si>
    <t>UniID</t>
  </si>
  <si>
    <t>id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</si>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</sst>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2" fontId="1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risto, J. (Jaivime)" id="{8BF86002-2938-437A-8D24-3302EDCE3F0E}" userId="S::j.evaristo@uu.nl::de594827-5f50-41e1-affb-b3c18833a4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6-03T07:16:21.64" personId="{8BF86002-2938-437A-8D24-3302EDCE3F0E}" id="{7545FB93-801C-445C-AD76-A8A27D9D368F}">
    <text>PCR</text>
  </threadedComment>
  <threadedComment ref="I1" dT="2021-03-29T12:28:22.44" personId="{8BF86002-2938-437A-8D24-3302EDCE3F0E}" id="{00730079-31E4-4457-9822-42C6363EB2D1}">
    <text>sampling year</text>
  </threadedComment>
  <threadedComment ref="K1" dT="2021-03-29T12:28:37.65" personId="{8BF86002-2938-437A-8D24-3302EDCE3F0E}" id="{30941B3A-1E74-4D00-AF20-72E5258E3168}">
    <text>percolation rate (Eqn. 3)</text>
  </threadedComment>
  <threadedComment ref="L1" dT="2021-06-03T07:20:07.38" personId="{8BF86002-2938-437A-8D24-3302EDCE3F0E}" id="{F83AC134-043F-4D41-BE88-48701E2FF585}">
    <text>PCR pore velocity (m/yr)</text>
  </threadedComment>
  <threadedComment ref="O1" dT="2021-03-29T12:20:50.44" personId="{8BF86002-2938-437A-8D24-3302EDCE3F0E}" id="{135519CD-3248-40EF-BFC4-86611100270C}">
    <text>Equation2</text>
  </threadedComment>
  <threadedComment ref="O1" dT="2021-03-29T12:23:57.99" personId="{8BF86002-2938-437A-8D24-3302EDCE3F0E}" id="{64476D48-55BC-4EAB-8B88-6F25409E529C}" parentId="{135519CD-3248-40EF-BFC4-86611100270C}">
    <text>2020PeakDepth* mean, m</text>
  </threadedComment>
  <threadedComment ref="P1" dT="2021-03-29T12:20:50.44" personId="{8BF86002-2938-437A-8D24-3302EDCE3F0E}" id="{9DF33A0B-64D3-4966-B12C-942815F24184}">
    <text>Equation2</text>
  </threadedComment>
  <threadedComment ref="P1" dT="2021-03-29T12:23:57.99" personId="{8BF86002-2938-437A-8D24-3302EDCE3F0E}" id="{ABF46FEA-5F8B-40C5-915A-92613C07BF16}" parentId="{9DF33A0B-64D3-4966-B12C-942815F24184}">
    <text>2020PeakDepth* mean, m</text>
  </threadedComment>
  <threadedComment ref="Q1" dT="2020-01-20T13:57:31.83" personId="{8BF86002-2938-437A-8D24-3302EDCE3F0E}" id="{DA3B2054-CD66-4D16-800E-4BEB2EE39DB3}">
    <text>Tau-Z, Eqn. 4</text>
  </threadedComment>
  <threadedComment ref="Q1" dT="2021-03-29T12:32:31.79" personId="{8BF86002-2938-437A-8D24-3302EDCE3F0E}" id="{F422A01B-AF1D-4CEE-86DC-512A17C04C5D}" parentId="{DA3B2054-CD66-4D16-800E-4BEB2EE39DB3}">
    <text>years-thick (m)</text>
  </threadedComment>
  <threadedComment ref="R1" dT="2020-01-20T13:58:02.49" personId="{8BF86002-2938-437A-8D24-3302EDCE3F0E}" id="{79CEFDA7-6C75-4ECB-9776-A12E2019F28E}">
    <text>Tau-alpha. Eqn. 5</text>
  </threadedComment>
  <threadedComment ref="R1" dT="2021-03-29T12:32:47.56" personId="{8BF86002-2938-437A-8D24-3302EDCE3F0E}" id="{F5215E81-E929-442B-913F-D068832AB918}" parentId="{79CEFDA7-6C75-4ECB-9776-A12E2019F28E}">
    <text>years-decay (PeakTU)</text>
  </threadedComment>
  <threadedComment ref="S1" dT="2021-03-29T12:58:22.36" personId="{8BF86002-2938-437A-8D24-3302EDCE3F0E}" id="{AE2D6980-CD2B-464B-9EEB-30B5D1821EE6}">
    <text>profile depth (m)</text>
  </threadedComment>
  <threadedComment ref="T1" dT="2020-01-01T17:11:59.53" personId="{00000000-0000-0000-0000-000000000000}" id="{A4A4A33F-498E-451A-A751-8C56A768F009}">
    <text>same as "PeakDepth Mean ParEst"</text>
  </threadedComment>
  <threadedComment ref="T1" dT="2020-01-20T13:52:27.13" personId="{8BF86002-2938-437A-8D24-3302EDCE3F0E}" id="{51C689D7-4CF2-4A82-8CB3-FE213EB18DDD}" parentId="{A4A4A33F-498E-451A-A751-8C56A768F009}">
    <text>parameter "c" in Eqn. 1</text>
  </threadedComment>
  <threadedComment ref="T1" dT="2021-03-29T12:58:46.15" personId="{8BF86002-2938-437A-8D24-3302EDCE3F0E}" id="{518E5FA4-2A87-4FBE-A7FB-A2B4043CA3C9}" parentId="{A4A4A33F-498E-451A-A751-8C56A768F009}">
    <text>peak depth (m)</text>
  </threadedComment>
  <threadedComment ref="U1" dT="2020-01-01T17:03:38.78" personId="{00000000-0000-0000-0000-000000000000}" id="{06FAFE0B-126C-48A2-9ED8-7C9C6DCD82A4}">
    <text>same as "PeakTU Mean ParEst" column</text>
  </threadedComment>
  <threadedComment ref="U1" dT="2020-01-20T13:52:47.75" personId="{8BF86002-2938-437A-8D24-3302EDCE3F0E}" id="{4AE2B18F-3528-4BC6-BDE4-0232EAA1E174}" parentId="{06FAFE0B-126C-48A2-9ED8-7C9C6DCD82A4}">
    <text>parameter "a" in Eqn. 1</text>
  </threadedComment>
  <threadedComment ref="U1" dT="2021-03-29T12:34:03.41" personId="{8BF86002-2938-437A-8D24-3302EDCE3F0E}" id="{29CFC65F-5947-4F1C-B887-1BC6BA3DC08F}" parentId="{06FAFE0B-126C-48A2-9ED8-7C9C6DCD82A4}">
    <text>peak T contents, TU or peak value (TU)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46FF-7567-4DD7-994A-D0F19276D172}">
  <dimension ref="A1:AC47"/>
  <sheetViews>
    <sheetView tabSelected="1" workbookViewId="0">
      <selection activeCell="AA2" sqref="AA2:AC45"/>
    </sheetView>
  </sheetViews>
  <sheetFormatPr defaultColWidth="13.42578125" defaultRowHeight="12.75" x14ac:dyDescent="0.2"/>
  <cols>
    <col min="1" max="1" width="5.5703125" style="1" bestFit="1" customWidth="1"/>
    <col min="2" max="2" width="10.85546875" style="1" bestFit="1" customWidth="1"/>
    <col min="3" max="3" width="17.140625" style="1" bestFit="1" customWidth="1"/>
    <col min="4" max="4" width="21.85546875" style="1" bestFit="1" customWidth="1"/>
    <col min="5" max="5" width="11.28515625" style="1" bestFit="1" customWidth="1"/>
    <col min="6" max="6" width="10.85546875" style="1" bestFit="1" customWidth="1"/>
    <col min="7" max="7" width="10.5703125" style="1" bestFit="1" customWidth="1"/>
    <col min="8" max="8" width="7.42578125" style="2" hidden="1" customWidth="1"/>
    <col min="9" max="9" width="11.85546875" style="1" hidden="1" customWidth="1"/>
    <col min="10" max="10" width="13.7109375" style="2" hidden="1" customWidth="1"/>
    <col min="11" max="11" width="12.7109375" style="2" bestFit="1" customWidth="1"/>
    <col min="12" max="14" width="12.7109375" style="2" customWidth="1"/>
    <col min="15" max="15" width="22.7109375" style="2" hidden="1" customWidth="1"/>
    <col min="16" max="16" width="21" style="2" hidden="1" customWidth="1"/>
    <col min="17" max="17" width="9.140625" style="1" hidden="1" customWidth="1"/>
    <col min="18" max="18" width="17.5703125" style="2" hidden="1" customWidth="1"/>
    <col min="19" max="19" width="13.85546875" style="1" hidden="1" customWidth="1"/>
    <col min="20" max="20" width="18.42578125" style="2" hidden="1" customWidth="1"/>
    <col min="21" max="22" width="18" style="2" hidden="1" customWidth="1"/>
    <col min="23" max="23" width="22.140625" style="1" hidden="1" customWidth="1"/>
    <col min="24" max="24" width="24" style="1" hidden="1" customWidth="1"/>
    <col min="25" max="25" width="18.42578125" style="2" bestFit="1" customWidth="1"/>
    <col min="26" max="16384" width="13.42578125" style="1"/>
  </cols>
  <sheetData>
    <row r="1" spans="1:29" x14ac:dyDescent="0.2">
      <c r="A1" s="18" t="s">
        <v>173</v>
      </c>
      <c r="B1" s="18" t="s">
        <v>0</v>
      </c>
      <c r="C1" s="18" t="s">
        <v>1</v>
      </c>
      <c r="D1" s="18" t="s">
        <v>2</v>
      </c>
      <c r="E1" s="18" t="s">
        <v>3</v>
      </c>
      <c r="F1" s="19" t="s">
        <v>4</v>
      </c>
      <c r="G1" s="19" t="s">
        <v>5</v>
      </c>
      <c r="H1" s="20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2" t="s">
        <v>11</v>
      </c>
      <c r="N1" s="2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18" t="s">
        <v>17</v>
      </c>
      <c r="T1" s="20" t="s">
        <v>8</v>
      </c>
      <c r="U1" s="20" t="s">
        <v>18</v>
      </c>
      <c r="V1" s="20" t="s">
        <v>19</v>
      </c>
      <c r="W1" s="18" t="s">
        <v>20</v>
      </c>
      <c r="X1" s="18" t="s">
        <v>21</v>
      </c>
      <c r="Y1" s="18" t="s">
        <v>22</v>
      </c>
      <c r="AA1" s="2" t="s">
        <v>174</v>
      </c>
      <c r="AB1" s="2" t="s">
        <v>175</v>
      </c>
      <c r="AC1" s="2" t="s">
        <v>176</v>
      </c>
    </row>
    <row r="2" spans="1:29" x14ac:dyDescent="0.2">
      <c r="A2" s="14">
        <v>1</v>
      </c>
      <c r="B2" s="7" t="s">
        <v>23</v>
      </c>
      <c r="C2" s="7" t="s">
        <v>24</v>
      </c>
      <c r="D2" s="7" t="s">
        <v>25</v>
      </c>
      <c r="E2" s="7" t="s">
        <v>26</v>
      </c>
      <c r="F2" s="8">
        <v>51.483333000000002</v>
      </c>
      <c r="G2" s="8">
        <v>-1.4</v>
      </c>
      <c r="H2" s="9">
        <v>45.347991943359297</v>
      </c>
      <c r="I2" s="7">
        <v>1968</v>
      </c>
      <c r="J2" s="9">
        <v>4.16</v>
      </c>
      <c r="K2" s="10">
        <f t="shared" ref="K2:K45" si="0">J2/(I2-1963)</f>
        <v>0.83200000000000007</v>
      </c>
      <c r="L2" s="11">
        <v>1.0011188301724649</v>
      </c>
      <c r="M2" s="9">
        <f>H2/K2</f>
        <v>54.504798008845306</v>
      </c>
      <c r="N2" s="9">
        <f>H2/L2</f>
        <v>45.297311944024763</v>
      </c>
      <c r="O2" s="12">
        <f t="shared" ref="O2:O45" si="1">K2*(2020-I2)+J2</f>
        <v>47.424000000000007</v>
      </c>
      <c r="P2" s="12">
        <f t="shared" ref="P2:P45" si="2">L2*(2020-I2)+J2</f>
        <v>56.218179168968177</v>
      </c>
      <c r="Q2" s="13">
        <f t="shared" ref="Q2:Q45" si="3">(H2-O2)/K2</f>
        <v>-2.495201991154699</v>
      </c>
      <c r="R2" s="13">
        <f t="shared" ref="R2:R45" si="4">-LN(10/U2)/0.0565-(2020-I2)</f>
        <v>20.345807389541989</v>
      </c>
      <c r="S2" s="7">
        <v>27</v>
      </c>
      <c r="T2" s="14">
        <v>4.16</v>
      </c>
      <c r="U2" s="9">
        <v>595.92999999999995</v>
      </c>
      <c r="V2" s="9">
        <f t="shared" ref="V2:V45" si="5">I2+((LOG(10)-LOG(U2))/LOG(0.5)*12.3)</f>
        <v>2040.5339729503728</v>
      </c>
      <c r="W2" s="7" t="s">
        <v>27</v>
      </c>
      <c r="X2" s="15" t="s">
        <v>28</v>
      </c>
      <c r="Y2" s="14">
        <v>0.91</v>
      </c>
      <c r="AA2" s="1">
        <f>A2</f>
        <v>1</v>
      </c>
      <c r="AB2" s="23">
        <f>F2</f>
        <v>51.483333000000002</v>
      </c>
      <c r="AC2" s="23">
        <f>G2</f>
        <v>-1.4</v>
      </c>
    </row>
    <row r="3" spans="1:29" x14ac:dyDescent="0.2">
      <c r="A3" s="14">
        <v>2</v>
      </c>
      <c r="B3" s="7" t="s">
        <v>29</v>
      </c>
      <c r="C3" s="7" t="s">
        <v>30</v>
      </c>
      <c r="D3" s="7" t="s">
        <v>31</v>
      </c>
      <c r="E3" s="7" t="s">
        <v>32</v>
      </c>
      <c r="F3" s="8">
        <v>34.616667</v>
      </c>
      <c r="G3" s="8">
        <v>32.966667000000001</v>
      </c>
      <c r="H3" s="9">
        <v>12.6713094711303</v>
      </c>
      <c r="I3" s="7">
        <v>1977</v>
      </c>
      <c r="J3" s="9">
        <v>10.1</v>
      </c>
      <c r="K3" s="10">
        <f t="shared" si="0"/>
        <v>0.72142857142857142</v>
      </c>
      <c r="L3" s="11">
        <v>0.22431502875411</v>
      </c>
      <c r="M3" s="9">
        <f t="shared" ref="M3:M45" si="6">H3/K3</f>
        <v>17.564191346121209</v>
      </c>
      <c r="N3" s="9">
        <f t="shared" ref="N3:N45" si="7">H3/L3</f>
        <v>56.488901084823681</v>
      </c>
      <c r="O3" s="12">
        <f t="shared" si="1"/>
        <v>41.121428571428574</v>
      </c>
      <c r="P3" s="12">
        <f t="shared" si="2"/>
        <v>19.74554623642673</v>
      </c>
      <c r="Q3" s="13">
        <f t="shared" si="3"/>
        <v>-39.435808653878794</v>
      </c>
      <c r="R3" s="13">
        <f t="shared" si="4"/>
        <v>-7.0060292208016222</v>
      </c>
      <c r="S3" s="7">
        <v>30</v>
      </c>
      <c r="T3" s="14">
        <v>10.1</v>
      </c>
      <c r="U3" s="9">
        <v>76.42</v>
      </c>
      <c r="V3" s="9">
        <f t="shared" si="5"/>
        <v>2013.0875881696538</v>
      </c>
      <c r="W3" s="7" t="s">
        <v>33</v>
      </c>
      <c r="X3" s="15" t="s">
        <v>34</v>
      </c>
      <c r="Y3" s="14">
        <v>0.85</v>
      </c>
      <c r="AA3" s="1">
        <f t="shared" ref="AA3:AA45" si="8">A3</f>
        <v>2</v>
      </c>
      <c r="AB3" s="23">
        <f t="shared" ref="AB3:AB45" si="9">F3</f>
        <v>34.616667</v>
      </c>
      <c r="AC3" s="23">
        <f t="shared" ref="AC3:AC45" si="10">G3</f>
        <v>32.966667000000001</v>
      </c>
    </row>
    <row r="4" spans="1:29" x14ac:dyDescent="0.2">
      <c r="A4" s="14">
        <v>3</v>
      </c>
      <c r="B4" s="7" t="s">
        <v>35</v>
      </c>
      <c r="C4" s="7" t="s">
        <v>36</v>
      </c>
      <c r="D4" s="7" t="s">
        <v>37</v>
      </c>
      <c r="E4" s="7" t="s">
        <v>38</v>
      </c>
      <c r="F4" s="8">
        <v>36.933332999999998</v>
      </c>
      <c r="G4" s="8">
        <v>-116.483333</v>
      </c>
      <c r="H4" s="9">
        <v>623.61590576171795</v>
      </c>
      <c r="I4" s="7">
        <v>1984</v>
      </c>
      <c r="J4" s="9">
        <v>53.69</v>
      </c>
      <c r="K4" s="10">
        <f t="shared" si="0"/>
        <v>2.5566666666666666</v>
      </c>
      <c r="L4" s="11">
        <v>2.5109583700000002E-6</v>
      </c>
      <c r="M4" s="9">
        <f t="shared" si="6"/>
        <v>243.91756418320128</v>
      </c>
      <c r="N4" s="9">
        <f t="shared" si="7"/>
        <v>248357723.97202981</v>
      </c>
      <c r="O4" s="12">
        <f t="shared" si="1"/>
        <v>145.72999999999999</v>
      </c>
      <c r="P4" s="12">
        <f t="shared" si="2"/>
        <v>53.690090394501318</v>
      </c>
      <c r="Q4" s="13">
        <f t="shared" si="3"/>
        <v>186.91756418320128</v>
      </c>
      <c r="R4" s="13">
        <f t="shared" si="4"/>
        <v>-9.1719228964133634</v>
      </c>
      <c r="S4" s="7">
        <v>111.8</v>
      </c>
      <c r="T4" s="14">
        <v>53.69</v>
      </c>
      <c r="U4" s="9">
        <v>45.53</v>
      </c>
      <c r="V4" s="9">
        <f t="shared" si="5"/>
        <v>2010.8978547500924</v>
      </c>
      <c r="W4" s="7" t="s">
        <v>39</v>
      </c>
      <c r="X4" s="15" t="s">
        <v>40</v>
      </c>
      <c r="Y4" s="14">
        <v>0.72</v>
      </c>
      <c r="AA4" s="1">
        <f t="shared" si="8"/>
        <v>3</v>
      </c>
      <c r="AB4" s="23">
        <f t="shared" si="9"/>
        <v>36.933332999999998</v>
      </c>
      <c r="AC4" s="23">
        <f t="shared" si="10"/>
        <v>-116.483333</v>
      </c>
    </row>
    <row r="5" spans="1:29" x14ac:dyDescent="0.2">
      <c r="A5" s="14">
        <v>4</v>
      </c>
      <c r="B5" s="7" t="s">
        <v>35</v>
      </c>
      <c r="C5" s="7" t="s">
        <v>41</v>
      </c>
      <c r="D5" s="7" t="s">
        <v>37</v>
      </c>
      <c r="E5" s="7" t="s">
        <v>42</v>
      </c>
      <c r="F5" s="8">
        <v>36.933332999999998</v>
      </c>
      <c r="G5" s="8">
        <v>-116.483333</v>
      </c>
      <c r="H5" s="9">
        <v>623.61590576171795</v>
      </c>
      <c r="I5" s="7">
        <v>1984</v>
      </c>
      <c r="J5" s="9">
        <v>28.22</v>
      </c>
      <c r="K5" s="10">
        <f t="shared" si="0"/>
        <v>1.3438095238095238</v>
      </c>
      <c r="L5" s="11">
        <v>2.5109583700000002E-6</v>
      </c>
      <c r="M5" s="9">
        <f t="shared" si="6"/>
        <v>464.06569883047757</v>
      </c>
      <c r="N5" s="9">
        <f t="shared" si="7"/>
        <v>248357723.97202981</v>
      </c>
      <c r="O5" s="12">
        <f t="shared" si="1"/>
        <v>76.597142857142856</v>
      </c>
      <c r="P5" s="12">
        <f t="shared" si="2"/>
        <v>28.22009039450132</v>
      </c>
      <c r="Q5" s="13">
        <f t="shared" si="3"/>
        <v>407.06569883047757</v>
      </c>
      <c r="R5" s="13">
        <f t="shared" si="4"/>
        <v>-5.8758036508461302</v>
      </c>
      <c r="S5" s="7">
        <v>111.6</v>
      </c>
      <c r="T5" s="14">
        <v>28.22</v>
      </c>
      <c r="U5" s="9">
        <v>54.85</v>
      </c>
      <c r="V5" s="9">
        <f t="shared" si="5"/>
        <v>2014.2025469337302</v>
      </c>
      <c r="W5" s="7" t="s">
        <v>39</v>
      </c>
      <c r="X5" s="15" t="s">
        <v>40</v>
      </c>
      <c r="Y5" s="14">
        <v>0.66</v>
      </c>
      <c r="AA5" s="1">
        <f t="shared" si="8"/>
        <v>4</v>
      </c>
      <c r="AB5" s="23">
        <f t="shared" si="9"/>
        <v>36.933332999999998</v>
      </c>
      <c r="AC5" s="23">
        <f t="shared" si="10"/>
        <v>-116.483333</v>
      </c>
    </row>
    <row r="6" spans="1:29" x14ac:dyDescent="0.2">
      <c r="A6" s="14">
        <v>5</v>
      </c>
      <c r="B6" s="7" t="s">
        <v>26</v>
      </c>
      <c r="C6" s="7" t="s">
        <v>43</v>
      </c>
      <c r="D6" s="7" t="s">
        <v>44</v>
      </c>
      <c r="E6" s="7" t="s">
        <v>45</v>
      </c>
      <c r="F6" s="8">
        <v>15.7</v>
      </c>
      <c r="G6" s="8">
        <v>-16.316666999999999</v>
      </c>
      <c r="H6" s="13">
        <v>45.347991943359297</v>
      </c>
      <c r="I6" s="7">
        <v>1968</v>
      </c>
      <c r="J6" s="9">
        <v>4.26</v>
      </c>
      <c r="K6" s="10">
        <f t="shared" si="0"/>
        <v>0.85199999999999998</v>
      </c>
      <c r="L6" s="11">
        <v>6.5013318273000002E-3</v>
      </c>
      <c r="M6" s="9">
        <f t="shared" si="6"/>
        <v>53.225342656525001</v>
      </c>
      <c r="N6" s="9">
        <f t="shared" si="7"/>
        <v>6975.1849540945977</v>
      </c>
      <c r="O6" s="12">
        <f t="shared" si="1"/>
        <v>48.564</v>
      </c>
      <c r="P6" s="12">
        <f t="shared" si="2"/>
        <v>4.5980692550195998</v>
      </c>
      <c r="Q6" s="13">
        <f t="shared" si="3"/>
        <v>-3.7746573434750039</v>
      </c>
      <c r="R6" s="13">
        <f t="shared" si="4"/>
        <v>19.598440153005114</v>
      </c>
      <c r="S6" s="7">
        <v>20</v>
      </c>
      <c r="T6" s="14">
        <v>4.26</v>
      </c>
      <c r="U6" s="9">
        <v>571.29</v>
      </c>
      <c r="V6" s="9">
        <f t="shared" si="5"/>
        <v>2039.7846618724402</v>
      </c>
      <c r="W6" s="7" t="s">
        <v>46</v>
      </c>
      <c r="X6" s="7" t="s">
        <v>47</v>
      </c>
      <c r="Y6" s="14">
        <v>0.94</v>
      </c>
      <c r="AA6" s="1">
        <f t="shared" si="8"/>
        <v>5</v>
      </c>
      <c r="AB6" s="23">
        <f t="shared" si="9"/>
        <v>15.7</v>
      </c>
      <c r="AC6" s="23">
        <f t="shared" si="10"/>
        <v>-16.316666999999999</v>
      </c>
    </row>
    <row r="7" spans="1:29" x14ac:dyDescent="0.2">
      <c r="A7" s="14">
        <v>6</v>
      </c>
      <c r="B7" s="7" t="s">
        <v>26</v>
      </c>
      <c r="C7" s="7" t="s">
        <v>48</v>
      </c>
      <c r="D7" s="7" t="s">
        <v>49</v>
      </c>
      <c r="E7" s="7" t="s">
        <v>49</v>
      </c>
      <c r="F7" s="8">
        <v>36.766666999999998</v>
      </c>
      <c r="G7" s="8">
        <v>-116.7</v>
      </c>
      <c r="H7" s="13">
        <v>25.7713088989257</v>
      </c>
      <c r="I7" s="7">
        <v>1970</v>
      </c>
      <c r="J7" s="9">
        <v>7.11</v>
      </c>
      <c r="K7" s="10">
        <f t="shared" si="0"/>
        <v>1.0157142857142858</v>
      </c>
      <c r="L7" s="11">
        <v>1.760614E-7</v>
      </c>
      <c r="M7" s="9">
        <f t="shared" si="6"/>
        <v>25.372596665608985</v>
      </c>
      <c r="N7" s="9">
        <f t="shared" si="7"/>
        <v>146376825.91939914</v>
      </c>
      <c r="O7" s="12">
        <f t="shared" si="1"/>
        <v>57.895714285714291</v>
      </c>
      <c r="P7" s="12">
        <f t="shared" si="2"/>
        <v>7.1100088030700004</v>
      </c>
      <c r="Q7" s="13">
        <f t="shared" si="3"/>
        <v>-31.627403334391019</v>
      </c>
      <c r="R7" s="13">
        <f t="shared" si="4"/>
        <v>20.531536323564595</v>
      </c>
      <c r="S7" s="7">
        <v>20</v>
      </c>
      <c r="T7" s="14">
        <v>7.11</v>
      </c>
      <c r="U7" s="9">
        <v>537.87</v>
      </c>
      <c r="V7" s="9">
        <f t="shared" si="5"/>
        <v>2040.714983112915</v>
      </c>
      <c r="W7" s="7" t="s">
        <v>46</v>
      </c>
      <c r="X7" s="7" t="s">
        <v>47</v>
      </c>
      <c r="Y7" s="14">
        <v>0.93</v>
      </c>
      <c r="AA7" s="1">
        <f t="shared" si="8"/>
        <v>6</v>
      </c>
      <c r="AB7" s="23">
        <f t="shared" si="9"/>
        <v>36.766666999999998</v>
      </c>
      <c r="AC7" s="23">
        <f t="shared" si="10"/>
        <v>-116.7</v>
      </c>
    </row>
    <row r="8" spans="1:29" x14ac:dyDescent="0.2">
      <c r="A8" s="14">
        <v>7</v>
      </c>
      <c r="B8" s="7" t="s">
        <v>35</v>
      </c>
      <c r="C8" s="7" t="s">
        <v>50</v>
      </c>
      <c r="D8" s="7" t="s">
        <v>51</v>
      </c>
      <c r="E8" s="7" t="s">
        <v>52</v>
      </c>
      <c r="F8" s="8">
        <v>34.450000000000003</v>
      </c>
      <c r="G8" s="8">
        <v>-117.333333</v>
      </c>
      <c r="H8" s="9">
        <v>76.766906738281193</v>
      </c>
      <c r="I8" s="7">
        <v>1995</v>
      </c>
      <c r="J8" s="9">
        <v>12.34</v>
      </c>
      <c r="K8" s="10">
        <f t="shared" si="0"/>
        <v>0.385625</v>
      </c>
      <c r="L8" s="11">
        <v>0.65175797091812004</v>
      </c>
      <c r="M8" s="9">
        <f t="shared" si="6"/>
        <v>199.07139510737426</v>
      </c>
      <c r="N8" s="9">
        <f t="shared" si="7"/>
        <v>117.78437727449807</v>
      </c>
      <c r="O8" s="12">
        <f t="shared" si="1"/>
        <v>21.980625</v>
      </c>
      <c r="P8" s="12">
        <f t="shared" si="2"/>
        <v>28.633949272953</v>
      </c>
      <c r="Q8" s="13">
        <f t="shared" si="3"/>
        <v>142.07139510737423</v>
      </c>
      <c r="R8" s="13">
        <f t="shared" si="4"/>
        <v>-38.667086511511471</v>
      </c>
      <c r="S8" s="7">
        <v>30</v>
      </c>
      <c r="T8" s="14">
        <v>12.34</v>
      </c>
      <c r="U8" s="9">
        <v>4.62</v>
      </c>
      <c r="V8" s="9">
        <f t="shared" si="5"/>
        <v>1981.2973665080738</v>
      </c>
      <c r="W8" s="15" t="s">
        <v>53</v>
      </c>
      <c r="X8" s="15" t="s">
        <v>54</v>
      </c>
      <c r="Y8" s="14">
        <v>0.37</v>
      </c>
      <c r="AA8" s="1">
        <f t="shared" si="8"/>
        <v>7</v>
      </c>
      <c r="AB8" s="23">
        <f t="shared" si="9"/>
        <v>34.450000000000003</v>
      </c>
      <c r="AC8" s="23">
        <f t="shared" si="10"/>
        <v>-117.333333</v>
      </c>
    </row>
    <row r="9" spans="1:29" x14ac:dyDescent="0.2">
      <c r="A9" s="14">
        <v>8</v>
      </c>
      <c r="B9" s="7" t="s">
        <v>26</v>
      </c>
      <c r="C9" s="7" t="s">
        <v>55</v>
      </c>
      <c r="D9" s="7" t="s">
        <v>56</v>
      </c>
      <c r="E9" s="7" t="s">
        <v>57</v>
      </c>
      <c r="F9" s="8">
        <v>37.683332999999998</v>
      </c>
      <c r="G9" s="8">
        <v>113.683333</v>
      </c>
      <c r="H9" s="9">
        <v>25.7713088989257</v>
      </c>
      <c r="I9" s="7">
        <v>1970</v>
      </c>
      <c r="J9" s="9">
        <v>6.88</v>
      </c>
      <c r="K9" s="11">
        <f t="shared" si="0"/>
        <v>0.98285714285714287</v>
      </c>
      <c r="L9" s="11">
        <v>9.4557496777189998E-2</v>
      </c>
      <c r="M9" s="9">
        <f t="shared" si="6"/>
        <v>26.220808472744171</v>
      </c>
      <c r="N9" s="9">
        <f t="shared" si="7"/>
        <v>272.54643764155236</v>
      </c>
      <c r="O9" s="12">
        <f t="shared" si="1"/>
        <v>56.022857142857148</v>
      </c>
      <c r="P9" s="12">
        <f t="shared" si="2"/>
        <v>11.6078748388595</v>
      </c>
      <c r="Q9" s="13">
        <f t="shared" si="3"/>
        <v>-30.779191527255833</v>
      </c>
      <c r="R9" s="13">
        <f t="shared" si="4"/>
        <v>21.509300692004572</v>
      </c>
      <c r="S9" s="7">
        <v>20</v>
      </c>
      <c r="T9" s="14">
        <v>6.88</v>
      </c>
      <c r="U9" s="9">
        <v>568.41999999999996</v>
      </c>
      <c r="V9" s="9">
        <f t="shared" si="5"/>
        <v>2041.6952905669516</v>
      </c>
      <c r="W9" s="7" t="s">
        <v>58</v>
      </c>
      <c r="X9" s="7"/>
      <c r="Y9" s="11">
        <v>0.90380000000000005</v>
      </c>
      <c r="AA9" s="1">
        <f t="shared" si="8"/>
        <v>8</v>
      </c>
      <c r="AB9" s="23">
        <f t="shared" si="9"/>
        <v>37.683332999999998</v>
      </c>
      <c r="AC9" s="23">
        <f t="shared" si="10"/>
        <v>113.683333</v>
      </c>
    </row>
    <row r="10" spans="1:29" x14ac:dyDescent="0.2">
      <c r="A10" s="14">
        <v>9</v>
      </c>
      <c r="B10" s="7" t="s">
        <v>59</v>
      </c>
      <c r="C10" s="7" t="s">
        <v>60</v>
      </c>
      <c r="D10" s="7" t="s">
        <v>61</v>
      </c>
      <c r="E10" s="7" t="s">
        <v>62</v>
      </c>
      <c r="F10" s="8">
        <v>37.683332999999998</v>
      </c>
      <c r="G10" s="8">
        <v>113.683333</v>
      </c>
      <c r="H10" s="9">
        <v>115.498962402343</v>
      </c>
      <c r="I10" s="7">
        <v>1998</v>
      </c>
      <c r="J10" s="9">
        <v>10.3</v>
      </c>
      <c r="K10" s="10">
        <f t="shared" si="0"/>
        <v>0.29428571428571432</v>
      </c>
      <c r="L10" s="11">
        <v>9.4557496777189998E-2</v>
      </c>
      <c r="M10" s="9">
        <f t="shared" si="6"/>
        <v>392.47220233805871</v>
      </c>
      <c r="N10" s="9">
        <f t="shared" si="7"/>
        <v>1221.4680627015571</v>
      </c>
      <c r="O10" s="12">
        <f t="shared" si="1"/>
        <v>16.774285714285718</v>
      </c>
      <c r="P10" s="12">
        <f t="shared" si="2"/>
        <v>12.38026492909818</v>
      </c>
      <c r="Q10" s="13">
        <f t="shared" si="3"/>
        <v>335.47220233805871</v>
      </c>
      <c r="R10" s="13">
        <f t="shared" si="4"/>
        <v>31.238181295160352</v>
      </c>
      <c r="S10" s="7">
        <v>15.5</v>
      </c>
      <c r="T10" s="14">
        <v>10.3</v>
      </c>
      <c r="U10" s="9">
        <v>202.46</v>
      </c>
      <c r="V10" s="9">
        <f t="shared" si="5"/>
        <v>2051.3766494746233</v>
      </c>
      <c r="W10" s="15" t="s">
        <v>63</v>
      </c>
      <c r="X10" s="7" t="s">
        <v>64</v>
      </c>
      <c r="Y10" s="14">
        <v>0.77</v>
      </c>
      <c r="AA10" s="1">
        <f t="shared" si="8"/>
        <v>9</v>
      </c>
      <c r="AB10" s="23">
        <f t="shared" si="9"/>
        <v>37.683332999999998</v>
      </c>
      <c r="AC10" s="23">
        <f t="shared" si="10"/>
        <v>113.683333</v>
      </c>
    </row>
    <row r="11" spans="1:29" x14ac:dyDescent="0.2">
      <c r="A11" s="14">
        <v>10</v>
      </c>
      <c r="B11" s="7" t="s">
        <v>65</v>
      </c>
      <c r="C11" s="7" t="s">
        <v>66</v>
      </c>
      <c r="D11" s="7" t="s">
        <v>67</v>
      </c>
      <c r="E11" s="7" t="s">
        <v>68</v>
      </c>
      <c r="F11" s="8">
        <v>42.866667</v>
      </c>
      <c r="G11" s="8">
        <v>118.933333</v>
      </c>
      <c r="H11" s="9">
        <v>48.9000244140625</v>
      </c>
      <c r="I11" s="7">
        <v>1977</v>
      </c>
      <c r="J11" s="9">
        <v>3.27</v>
      </c>
      <c r="K11" s="10">
        <f t="shared" si="0"/>
        <v>0.23357142857142857</v>
      </c>
      <c r="L11" s="11">
        <v>9.2236959999999995E-8</v>
      </c>
      <c r="M11" s="9">
        <f t="shared" si="6"/>
        <v>209.35790269017585</v>
      </c>
      <c r="N11" s="9">
        <f t="shared" si="7"/>
        <v>530156505.74414533</v>
      </c>
      <c r="O11" s="12">
        <f t="shared" si="1"/>
        <v>13.313571428571429</v>
      </c>
      <c r="P11" s="12">
        <f t="shared" si="2"/>
        <v>3.2700039661892801</v>
      </c>
      <c r="Q11" s="13">
        <f t="shared" si="3"/>
        <v>152.35790269017585</v>
      </c>
      <c r="R11" s="13">
        <f t="shared" si="4"/>
        <v>-28.127907160172754</v>
      </c>
      <c r="S11" s="7">
        <v>10</v>
      </c>
      <c r="T11" s="14">
        <v>3.27</v>
      </c>
      <c r="U11" s="9">
        <v>23.17</v>
      </c>
      <c r="V11" s="9">
        <f t="shared" si="5"/>
        <v>1991.9107739436936</v>
      </c>
      <c r="W11" s="7" t="s">
        <v>69</v>
      </c>
      <c r="X11" s="7" t="s">
        <v>70</v>
      </c>
      <c r="Y11" s="14">
        <v>0.96</v>
      </c>
      <c r="AA11" s="1">
        <f t="shared" si="8"/>
        <v>10</v>
      </c>
      <c r="AB11" s="23">
        <f t="shared" si="9"/>
        <v>42.866667</v>
      </c>
      <c r="AC11" s="23">
        <f t="shared" si="10"/>
        <v>118.933333</v>
      </c>
    </row>
    <row r="12" spans="1:29" x14ac:dyDescent="0.2">
      <c r="A12" s="14">
        <v>11</v>
      </c>
      <c r="B12" s="7" t="s">
        <v>59</v>
      </c>
      <c r="C12" s="7" t="s">
        <v>71</v>
      </c>
      <c r="D12" s="7" t="s">
        <v>72</v>
      </c>
      <c r="E12" s="7" t="s">
        <v>73</v>
      </c>
      <c r="F12" s="8">
        <v>42.866667</v>
      </c>
      <c r="G12" s="8">
        <v>118.933333</v>
      </c>
      <c r="H12" s="9">
        <v>86.638000488281193</v>
      </c>
      <c r="I12" s="7">
        <v>1997</v>
      </c>
      <c r="J12" s="9">
        <v>10.36</v>
      </c>
      <c r="K12" s="10">
        <f t="shared" si="0"/>
        <v>0.30470588235294116</v>
      </c>
      <c r="L12" s="11">
        <v>9.2236959999999995E-8</v>
      </c>
      <c r="M12" s="9">
        <f t="shared" si="6"/>
        <v>284.33320623567187</v>
      </c>
      <c r="N12" s="9">
        <f t="shared" si="7"/>
        <v>939298091.44058084</v>
      </c>
      <c r="O12" s="12">
        <f t="shared" si="1"/>
        <v>17.368235294117646</v>
      </c>
      <c r="P12" s="12">
        <f t="shared" si="2"/>
        <v>10.36000212145008</v>
      </c>
      <c r="Q12" s="13">
        <f t="shared" si="3"/>
        <v>227.33320623567187</v>
      </c>
      <c r="R12" s="13">
        <f t="shared" si="4"/>
        <v>31.238320552833322</v>
      </c>
      <c r="S12" s="7">
        <v>15.15</v>
      </c>
      <c r="T12" s="14">
        <v>10.36</v>
      </c>
      <c r="U12" s="9">
        <v>214.23</v>
      </c>
      <c r="V12" s="9">
        <f t="shared" si="5"/>
        <v>2051.37939001316</v>
      </c>
      <c r="W12" s="15" t="s">
        <v>63</v>
      </c>
      <c r="X12" s="7" t="s">
        <v>74</v>
      </c>
      <c r="Y12" s="14">
        <v>0.86</v>
      </c>
      <c r="AA12" s="1">
        <f t="shared" si="8"/>
        <v>11</v>
      </c>
      <c r="AB12" s="23">
        <f t="shared" si="9"/>
        <v>42.866667</v>
      </c>
      <c r="AC12" s="23">
        <f t="shared" si="10"/>
        <v>118.933333</v>
      </c>
    </row>
    <row r="13" spans="1:29" x14ac:dyDescent="0.2">
      <c r="A13" s="14">
        <v>12</v>
      </c>
      <c r="B13" s="7" t="s">
        <v>59</v>
      </c>
      <c r="C13" s="7" t="s">
        <v>75</v>
      </c>
      <c r="D13" s="7" t="s">
        <v>76</v>
      </c>
      <c r="E13" s="7" t="s">
        <v>77</v>
      </c>
      <c r="F13" s="8">
        <v>35.166666999999997</v>
      </c>
      <c r="G13" s="8">
        <v>107.8</v>
      </c>
      <c r="H13" s="9">
        <v>194.82080078125</v>
      </c>
      <c r="I13" s="7">
        <v>2015</v>
      </c>
      <c r="J13" s="9">
        <v>6.5</v>
      </c>
      <c r="K13" s="14">
        <f t="shared" si="0"/>
        <v>0.125</v>
      </c>
      <c r="L13" s="11">
        <v>7.7839429359144993E-2</v>
      </c>
      <c r="M13" s="9">
        <f t="shared" si="6"/>
        <v>1558.56640625</v>
      </c>
      <c r="N13" s="9">
        <f t="shared" si="7"/>
        <v>2502.8549462042197</v>
      </c>
      <c r="O13" s="12">
        <f t="shared" si="1"/>
        <v>7.125</v>
      </c>
      <c r="P13" s="12">
        <f t="shared" si="2"/>
        <v>6.8891971467957251</v>
      </c>
      <c r="Q13" s="13">
        <f t="shared" si="3"/>
        <v>1501.56640625</v>
      </c>
      <c r="R13" s="13">
        <f t="shared" si="4"/>
        <v>13.604800248990674</v>
      </c>
      <c r="S13" s="7">
        <v>23.2</v>
      </c>
      <c r="T13" s="14">
        <v>6.5</v>
      </c>
      <c r="U13" s="9">
        <v>28.61</v>
      </c>
      <c r="V13" s="9">
        <f t="shared" si="5"/>
        <v>2033.6531898212315</v>
      </c>
      <c r="W13" s="15" t="s">
        <v>78</v>
      </c>
      <c r="X13" s="7"/>
      <c r="Y13" s="14">
        <v>0.81</v>
      </c>
      <c r="AA13" s="1">
        <f t="shared" si="8"/>
        <v>12</v>
      </c>
      <c r="AB13" s="23">
        <f t="shared" si="9"/>
        <v>35.166666999999997</v>
      </c>
      <c r="AC13" s="23">
        <f t="shared" si="10"/>
        <v>107.8</v>
      </c>
    </row>
    <row r="14" spans="1:29" x14ac:dyDescent="0.2">
      <c r="A14" s="14">
        <v>13</v>
      </c>
      <c r="B14" s="7" t="s">
        <v>26</v>
      </c>
      <c r="C14" s="7" t="s">
        <v>79</v>
      </c>
      <c r="D14" s="7" t="s">
        <v>80</v>
      </c>
      <c r="E14" s="7" t="s">
        <v>81</v>
      </c>
      <c r="F14" s="8">
        <v>35.166666999999997</v>
      </c>
      <c r="G14" s="8">
        <v>107.8</v>
      </c>
      <c r="H14" s="13">
        <v>15.0121917724609</v>
      </c>
      <c r="I14" s="7">
        <v>1977</v>
      </c>
      <c r="J14" s="9">
        <v>10.48</v>
      </c>
      <c r="K14" s="10">
        <f t="shared" si="0"/>
        <v>0.74857142857142855</v>
      </c>
      <c r="L14" s="11">
        <v>7.7839429359144993E-2</v>
      </c>
      <c r="M14" s="9">
        <f t="shared" si="6"/>
        <v>20.054454657867616</v>
      </c>
      <c r="N14" s="9">
        <f t="shared" si="7"/>
        <v>192.86102038590019</v>
      </c>
      <c r="O14" s="12">
        <f t="shared" si="1"/>
        <v>42.668571428571425</v>
      </c>
      <c r="P14" s="12">
        <f t="shared" si="2"/>
        <v>13.827095462443236</v>
      </c>
      <c r="Q14" s="13">
        <f t="shared" si="3"/>
        <v>-36.945545342132377</v>
      </c>
      <c r="R14" s="13">
        <f t="shared" si="4"/>
        <v>17.652480148862537</v>
      </c>
      <c r="S14" s="7">
        <v>20</v>
      </c>
      <c r="T14" s="14">
        <v>10.48</v>
      </c>
      <c r="U14" s="9">
        <v>307.8</v>
      </c>
      <c r="V14" s="9">
        <f t="shared" si="5"/>
        <v>2037.8102323166079</v>
      </c>
      <c r="W14" s="7" t="s">
        <v>46</v>
      </c>
      <c r="X14" s="7" t="s">
        <v>47</v>
      </c>
      <c r="Y14" s="14">
        <v>0.92</v>
      </c>
      <c r="AA14" s="1">
        <f t="shared" si="8"/>
        <v>13</v>
      </c>
      <c r="AB14" s="23">
        <f t="shared" si="9"/>
        <v>35.166666999999997</v>
      </c>
      <c r="AC14" s="23">
        <f t="shared" si="10"/>
        <v>107.8</v>
      </c>
    </row>
    <row r="15" spans="1:29" x14ac:dyDescent="0.2">
      <c r="A15" s="14">
        <v>14</v>
      </c>
      <c r="B15" s="7" t="s">
        <v>59</v>
      </c>
      <c r="C15" s="7" t="s">
        <v>82</v>
      </c>
      <c r="D15" s="7" t="s">
        <v>61</v>
      </c>
      <c r="E15" s="7" t="s">
        <v>83</v>
      </c>
      <c r="F15" s="8">
        <v>35.166666999999997</v>
      </c>
      <c r="G15" s="8">
        <v>107.8</v>
      </c>
      <c r="H15" s="9">
        <v>115.498962402343</v>
      </c>
      <c r="I15" s="7">
        <v>1985</v>
      </c>
      <c r="J15" s="9">
        <v>5.87</v>
      </c>
      <c r="K15" s="10">
        <f t="shared" si="0"/>
        <v>0.26681818181818184</v>
      </c>
      <c r="L15" s="11">
        <v>7.7839429359144993E-2</v>
      </c>
      <c r="M15" s="9">
        <f t="shared" si="6"/>
        <v>432.87515721491411</v>
      </c>
      <c r="N15" s="9">
        <f t="shared" si="7"/>
        <v>1483.8104974978669</v>
      </c>
      <c r="O15" s="12">
        <f t="shared" si="1"/>
        <v>15.208636363636366</v>
      </c>
      <c r="P15" s="12">
        <f t="shared" si="2"/>
        <v>8.5943800275700752</v>
      </c>
      <c r="Q15" s="13">
        <f t="shared" si="3"/>
        <v>375.87515721491411</v>
      </c>
      <c r="R15" s="13">
        <f t="shared" si="4"/>
        <v>26.340458456632327</v>
      </c>
      <c r="S15" s="7">
        <v>10.8</v>
      </c>
      <c r="T15" s="14">
        <v>5.87</v>
      </c>
      <c r="U15" s="9">
        <v>320</v>
      </c>
      <c r="V15" s="9">
        <f t="shared" si="5"/>
        <v>2046.5</v>
      </c>
      <c r="W15" s="15" t="s">
        <v>63</v>
      </c>
      <c r="X15" s="7" t="s">
        <v>64</v>
      </c>
      <c r="Y15" s="14">
        <v>0.94</v>
      </c>
      <c r="AA15" s="1">
        <f t="shared" si="8"/>
        <v>14</v>
      </c>
      <c r="AB15" s="23">
        <f t="shared" si="9"/>
        <v>35.166666999999997</v>
      </c>
      <c r="AC15" s="23">
        <f t="shared" si="10"/>
        <v>107.8</v>
      </c>
    </row>
    <row r="16" spans="1:29" x14ac:dyDescent="0.2">
      <c r="A16" s="14">
        <v>15</v>
      </c>
      <c r="B16" s="7" t="s">
        <v>59</v>
      </c>
      <c r="C16" s="7" t="s">
        <v>84</v>
      </c>
      <c r="D16" s="7" t="s">
        <v>72</v>
      </c>
      <c r="E16" s="7" t="s">
        <v>85</v>
      </c>
      <c r="F16" s="8">
        <v>35.166666999999997</v>
      </c>
      <c r="G16" s="8">
        <v>107.8</v>
      </c>
      <c r="H16" s="9">
        <v>86.638000488281193</v>
      </c>
      <c r="I16" s="7">
        <v>1988</v>
      </c>
      <c r="J16" s="9">
        <v>6.55</v>
      </c>
      <c r="K16" s="10">
        <f t="shared" si="0"/>
        <v>0.26200000000000001</v>
      </c>
      <c r="L16" s="11">
        <v>7.7839429359144993E-2</v>
      </c>
      <c r="M16" s="9">
        <f t="shared" si="6"/>
        <v>330.67939117664577</v>
      </c>
      <c r="N16" s="9">
        <f t="shared" si="7"/>
        <v>1113.0348873517596</v>
      </c>
      <c r="O16" s="12">
        <f t="shared" si="1"/>
        <v>14.934000000000001</v>
      </c>
      <c r="P16" s="12">
        <f t="shared" si="2"/>
        <v>9.0408617394926392</v>
      </c>
      <c r="Q16" s="13">
        <f t="shared" si="3"/>
        <v>273.67939117664577</v>
      </c>
      <c r="R16" s="13">
        <f t="shared" si="4"/>
        <v>28.194053470838305</v>
      </c>
      <c r="S16" s="7">
        <v>20.3</v>
      </c>
      <c r="T16" s="14">
        <v>6.55</v>
      </c>
      <c r="U16" s="9">
        <v>299.93</v>
      </c>
      <c r="V16" s="9">
        <f t="shared" si="5"/>
        <v>2048.35061330808</v>
      </c>
      <c r="W16" s="15" t="s">
        <v>63</v>
      </c>
      <c r="X16" s="7" t="s">
        <v>64</v>
      </c>
      <c r="Y16" s="14">
        <v>0.92</v>
      </c>
      <c r="AA16" s="1">
        <f t="shared" si="8"/>
        <v>15</v>
      </c>
      <c r="AB16" s="23">
        <f t="shared" si="9"/>
        <v>35.166666999999997</v>
      </c>
      <c r="AC16" s="23">
        <f t="shared" si="10"/>
        <v>107.8</v>
      </c>
    </row>
    <row r="17" spans="1:29" x14ac:dyDescent="0.2">
      <c r="A17" s="14">
        <v>16</v>
      </c>
      <c r="B17" s="7" t="s">
        <v>65</v>
      </c>
      <c r="C17" s="7" t="s">
        <v>86</v>
      </c>
      <c r="D17" s="7" t="s">
        <v>67</v>
      </c>
      <c r="E17" s="7" t="s">
        <v>87</v>
      </c>
      <c r="F17" s="11">
        <v>-27.216667000000001</v>
      </c>
      <c r="G17" s="11">
        <v>23.2</v>
      </c>
      <c r="H17" s="9">
        <v>48.9000244140625</v>
      </c>
      <c r="I17" s="7">
        <v>1977</v>
      </c>
      <c r="J17" s="9">
        <v>8.27</v>
      </c>
      <c r="K17" s="10">
        <f t="shared" si="0"/>
        <v>0.59071428571428564</v>
      </c>
      <c r="L17" s="11">
        <v>2.9853181004999997E-5</v>
      </c>
      <c r="M17" s="9">
        <f t="shared" si="6"/>
        <v>82.781177968183201</v>
      </c>
      <c r="N17" s="9">
        <f t="shared" si="7"/>
        <v>1638017.2151795956</v>
      </c>
      <c r="O17" s="12">
        <f t="shared" si="1"/>
        <v>33.670714285714283</v>
      </c>
      <c r="P17" s="12">
        <f t="shared" si="2"/>
        <v>8.2712836867832138</v>
      </c>
      <c r="Q17" s="13">
        <f t="shared" si="3"/>
        <v>25.781177968183201</v>
      </c>
      <c r="R17" s="13">
        <f t="shared" si="4"/>
        <v>-28.8848283914303</v>
      </c>
      <c r="S17" s="7">
        <v>19</v>
      </c>
      <c r="T17" s="14">
        <v>8.27</v>
      </c>
      <c r="U17" s="9">
        <v>22.2</v>
      </c>
      <c r="V17" s="9">
        <f t="shared" si="5"/>
        <v>1991.1518840218771</v>
      </c>
      <c r="W17" s="7" t="s">
        <v>69</v>
      </c>
      <c r="X17" s="7" t="s">
        <v>70</v>
      </c>
      <c r="Y17" s="14">
        <v>0.82</v>
      </c>
      <c r="AA17" s="1">
        <f t="shared" si="8"/>
        <v>16</v>
      </c>
      <c r="AB17" s="23">
        <f t="shared" si="9"/>
        <v>-27.216667000000001</v>
      </c>
      <c r="AC17" s="23">
        <f t="shared" si="10"/>
        <v>23.2</v>
      </c>
    </row>
    <row r="18" spans="1:29" x14ac:dyDescent="0.2">
      <c r="A18" s="14">
        <v>17</v>
      </c>
      <c r="B18" s="7" t="s">
        <v>88</v>
      </c>
      <c r="C18" s="7" t="s">
        <v>89</v>
      </c>
      <c r="D18" s="7" t="s">
        <v>90</v>
      </c>
      <c r="E18" s="7" t="s">
        <v>91</v>
      </c>
      <c r="F18" s="11">
        <v>-27.216667000000001</v>
      </c>
      <c r="G18" s="11">
        <v>23.2</v>
      </c>
      <c r="H18" s="9">
        <v>34.220882415771399</v>
      </c>
      <c r="I18" s="7">
        <v>1990</v>
      </c>
      <c r="J18" s="9">
        <v>11.19</v>
      </c>
      <c r="K18" s="10">
        <f t="shared" si="0"/>
        <v>0.41444444444444445</v>
      </c>
      <c r="L18" s="11">
        <v>2.9853181004999997E-5</v>
      </c>
      <c r="M18" s="9">
        <f>H18/K18</f>
        <v>82.570493764595867</v>
      </c>
      <c r="N18" s="9">
        <f t="shared" si="7"/>
        <v>1146306.0640016845</v>
      </c>
      <c r="O18" s="12">
        <f t="shared" si="1"/>
        <v>23.623333333333335</v>
      </c>
      <c r="P18" s="12">
        <f t="shared" si="2"/>
        <v>11.190895595430149</v>
      </c>
      <c r="Q18" s="13">
        <f t="shared" si="3"/>
        <v>25.570493764595867</v>
      </c>
      <c r="R18" s="13">
        <f t="shared" si="4"/>
        <v>-6.2741209121280903</v>
      </c>
      <c r="S18" s="7">
        <v>35</v>
      </c>
      <c r="T18" s="14">
        <v>11.19</v>
      </c>
      <c r="U18" s="9">
        <v>38.21</v>
      </c>
      <c r="V18" s="9">
        <f t="shared" si="5"/>
        <v>2013.7875881696536</v>
      </c>
      <c r="W18" s="15" t="s">
        <v>92</v>
      </c>
      <c r="X18" s="7" t="s">
        <v>93</v>
      </c>
      <c r="Y18" s="14">
        <v>0.94</v>
      </c>
      <c r="AA18" s="1">
        <f t="shared" si="8"/>
        <v>17</v>
      </c>
      <c r="AB18" s="23">
        <f t="shared" si="9"/>
        <v>-27.216667000000001</v>
      </c>
      <c r="AC18" s="23">
        <f t="shared" si="10"/>
        <v>23.2</v>
      </c>
    </row>
    <row r="19" spans="1:29" x14ac:dyDescent="0.2">
      <c r="A19" s="14">
        <v>18</v>
      </c>
      <c r="B19" s="7" t="s">
        <v>65</v>
      </c>
      <c r="C19" s="7" t="s">
        <v>94</v>
      </c>
      <c r="D19" s="7" t="s">
        <v>67</v>
      </c>
      <c r="E19" s="7" t="s">
        <v>95</v>
      </c>
      <c r="F19" s="11">
        <v>-27.216667000000001</v>
      </c>
      <c r="G19" s="11">
        <v>23.2</v>
      </c>
      <c r="H19" s="9">
        <v>48.9000244140625</v>
      </c>
      <c r="I19" s="7">
        <v>1977</v>
      </c>
      <c r="J19" s="9">
        <v>7.71</v>
      </c>
      <c r="K19" s="10">
        <f t="shared" si="0"/>
        <v>0.55071428571428571</v>
      </c>
      <c r="L19" s="11">
        <v>2.9853181004999997E-5</v>
      </c>
      <c r="M19" s="9">
        <f t="shared" si="6"/>
        <v>88.793818650697148</v>
      </c>
      <c r="N19" s="9">
        <f t="shared" si="7"/>
        <v>1638017.2151795956</v>
      </c>
      <c r="O19" s="12">
        <f t="shared" si="1"/>
        <v>31.390714285714285</v>
      </c>
      <c r="P19" s="12">
        <f t="shared" si="2"/>
        <v>7.7112836867832151</v>
      </c>
      <c r="Q19" s="13">
        <f t="shared" si="3"/>
        <v>31.793818650697148</v>
      </c>
      <c r="R19" s="13">
        <f t="shared" si="4"/>
        <v>-34.604086960081851</v>
      </c>
      <c r="S19" s="7">
        <v>15</v>
      </c>
      <c r="T19" s="14">
        <v>7.71</v>
      </c>
      <c r="U19" s="9">
        <v>16.07</v>
      </c>
      <c r="V19" s="9">
        <f t="shared" si="5"/>
        <v>1985.41775012686</v>
      </c>
      <c r="W19" s="7" t="s">
        <v>69</v>
      </c>
      <c r="X19" s="7" t="s">
        <v>70</v>
      </c>
      <c r="Y19" s="14">
        <v>0.71</v>
      </c>
      <c r="AA19" s="1">
        <f t="shared" si="8"/>
        <v>18</v>
      </c>
      <c r="AB19" s="23">
        <f t="shared" si="9"/>
        <v>-27.216667000000001</v>
      </c>
      <c r="AC19" s="23">
        <f t="shared" si="10"/>
        <v>23.2</v>
      </c>
    </row>
    <row r="20" spans="1:29" x14ac:dyDescent="0.2">
      <c r="A20" s="14">
        <v>19</v>
      </c>
      <c r="B20" s="7" t="s">
        <v>65</v>
      </c>
      <c r="C20" s="7" t="s">
        <v>96</v>
      </c>
      <c r="D20" s="7" t="s">
        <v>67</v>
      </c>
      <c r="E20" s="7" t="s">
        <v>97</v>
      </c>
      <c r="F20" s="11">
        <v>-27.216667000000001</v>
      </c>
      <c r="G20" s="11">
        <v>23.2</v>
      </c>
      <c r="H20" s="9">
        <v>48.9000244140625</v>
      </c>
      <c r="I20" s="7">
        <v>1977</v>
      </c>
      <c r="J20" s="9">
        <v>9.7899999999999991</v>
      </c>
      <c r="K20" s="10">
        <f t="shared" si="0"/>
        <v>0.69928571428571418</v>
      </c>
      <c r="L20" s="11">
        <v>2.9853181004999997E-5</v>
      </c>
      <c r="M20" s="9">
        <f t="shared" si="6"/>
        <v>69.928533380681827</v>
      </c>
      <c r="N20" s="9">
        <f t="shared" si="7"/>
        <v>1638017.2151795956</v>
      </c>
      <c r="O20" s="12">
        <f t="shared" si="1"/>
        <v>39.859285714285704</v>
      </c>
      <c r="P20" s="12">
        <f t="shared" si="2"/>
        <v>9.7912836867832134</v>
      </c>
      <c r="Q20" s="13">
        <f t="shared" si="3"/>
        <v>12.928533380681834</v>
      </c>
      <c r="R20" s="13">
        <f t="shared" si="4"/>
        <v>-33.339706324579886</v>
      </c>
      <c r="S20" s="7">
        <v>18.2</v>
      </c>
      <c r="T20" s="14">
        <v>9.7899999999999991</v>
      </c>
      <c r="U20" s="9">
        <v>17.260000000000002</v>
      </c>
      <c r="V20" s="9">
        <f t="shared" si="5"/>
        <v>1986.6854193135575</v>
      </c>
      <c r="W20" s="7" t="s">
        <v>69</v>
      </c>
      <c r="X20" s="7" t="s">
        <v>70</v>
      </c>
      <c r="Y20" s="14">
        <v>0.54</v>
      </c>
      <c r="AA20" s="1">
        <f t="shared" si="8"/>
        <v>19</v>
      </c>
      <c r="AB20" s="23">
        <f t="shared" si="9"/>
        <v>-27.216667000000001</v>
      </c>
      <c r="AC20" s="23">
        <f t="shared" si="10"/>
        <v>23.2</v>
      </c>
    </row>
    <row r="21" spans="1:29" x14ac:dyDescent="0.2">
      <c r="A21" s="14">
        <v>20</v>
      </c>
      <c r="B21" s="7" t="s">
        <v>65</v>
      </c>
      <c r="C21" s="7" t="s">
        <v>98</v>
      </c>
      <c r="D21" s="7" t="s">
        <v>67</v>
      </c>
      <c r="E21" s="7" t="s">
        <v>99</v>
      </c>
      <c r="F21" s="11">
        <v>-27.216667000000001</v>
      </c>
      <c r="G21" s="11">
        <v>23.2</v>
      </c>
      <c r="H21" s="9">
        <v>48.9000244140625</v>
      </c>
      <c r="I21" s="7">
        <v>1977</v>
      </c>
      <c r="J21" s="9">
        <v>13.52</v>
      </c>
      <c r="K21" s="10">
        <f t="shared" si="0"/>
        <v>0.96571428571428564</v>
      </c>
      <c r="L21" s="11">
        <v>2.9853181004999997E-5</v>
      </c>
      <c r="M21" s="9">
        <f t="shared" si="6"/>
        <v>50.636119955390164</v>
      </c>
      <c r="N21" s="9">
        <f t="shared" si="7"/>
        <v>1638017.2151795956</v>
      </c>
      <c r="O21" s="12">
        <f t="shared" si="1"/>
        <v>55.045714285714283</v>
      </c>
      <c r="P21" s="12">
        <f t="shared" si="2"/>
        <v>13.521283686783214</v>
      </c>
      <c r="Q21" s="13">
        <f t="shared" si="3"/>
        <v>-6.3638800446098349</v>
      </c>
      <c r="R21" s="13">
        <f t="shared" si="4"/>
        <v>-32.17885524446573</v>
      </c>
      <c r="S21" s="7">
        <v>23.5</v>
      </c>
      <c r="T21" s="14">
        <v>13.52</v>
      </c>
      <c r="U21" s="9">
        <v>18.43</v>
      </c>
      <c r="V21" s="9">
        <f t="shared" si="5"/>
        <v>1987.8492896729142</v>
      </c>
      <c r="W21" s="7" t="s">
        <v>69</v>
      </c>
      <c r="X21" s="7" t="s">
        <v>70</v>
      </c>
      <c r="Y21" s="14">
        <v>0.28000000000000003</v>
      </c>
      <c r="AA21" s="1">
        <f t="shared" si="8"/>
        <v>20</v>
      </c>
      <c r="AB21" s="23">
        <f t="shared" si="9"/>
        <v>-27.216667000000001</v>
      </c>
      <c r="AC21" s="23">
        <f t="shared" si="10"/>
        <v>23.2</v>
      </c>
    </row>
    <row r="22" spans="1:29" x14ac:dyDescent="0.2">
      <c r="A22" s="14">
        <v>21</v>
      </c>
      <c r="B22" s="7" t="s">
        <v>35</v>
      </c>
      <c r="C22" s="7" t="s">
        <v>100</v>
      </c>
      <c r="D22" s="7" t="s">
        <v>101</v>
      </c>
      <c r="E22" s="7" t="s">
        <v>102</v>
      </c>
      <c r="F22" s="11">
        <v>52.6</v>
      </c>
      <c r="G22" s="11">
        <v>0.88333300000000003</v>
      </c>
      <c r="H22" s="9">
        <v>140.40667724609301</v>
      </c>
      <c r="I22" s="7">
        <v>1992</v>
      </c>
      <c r="J22" s="9">
        <v>20.64</v>
      </c>
      <c r="K22" s="10">
        <f t="shared" si="0"/>
        <v>0.71172413793103451</v>
      </c>
      <c r="L22" s="11">
        <v>0.78900377498934504</v>
      </c>
      <c r="M22" s="9">
        <f t="shared" si="6"/>
        <v>197.27682365003378</v>
      </c>
      <c r="N22" s="9">
        <f t="shared" si="7"/>
        <v>177.95437955666196</v>
      </c>
      <c r="O22" s="12">
        <f t="shared" si="1"/>
        <v>40.568275862068965</v>
      </c>
      <c r="P22" s="12">
        <f t="shared" si="2"/>
        <v>42.732105699701663</v>
      </c>
      <c r="Q22" s="13">
        <f t="shared" si="3"/>
        <v>140.27682365003378</v>
      </c>
      <c r="R22" s="13">
        <f t="shared" si="4"/>
        <v>29.975156904030165</v>
      </c>
      <c r="S22" s="7">
        <v>85</v>
      </c>
      <c r="T22" s="14">
        <v>20.64</v>
      </c>
      <c r="U22" s="9">
        <v>264.58999999999997</v>
      </c>
      <c r="V22" s="9">
        <f t="shared" si="5"/>
        <v>2050.1259455717736</v>
      </c>
      <c r="W22" s="7" t="s">
        <v>103</v>
      </c>
      <c r="X22" s="15" t="s">
        <v>104</v>
      </c>
      <c r="Y22" s="14">
        <v>0.9</v>
      </c>
      <c r="AA22" s="1">
        <f t="shared" si="8"/>
        <v>21</v>
      </c>
      <c r="AB22" s="23">
        <f t="shared" si="9"/>
        <v>52.6</v>
      </c>
      <c r="AC22" s="23">
        <f t="shared" si="10"/>
        <v>0.88333300000000003</v>
      </c>
    </row>
    <row r="23" spans="1:29" x14ac:dyDescent="0.2">
      <c r="A23" s="14">
        <v>22</v>
      </c>
      <c r="B23" s="7" t="s">
        <v>59</v>
      </c>
      <c r="C23" s="7" t="s">
        <v>105</v>
      </c>
      <c r="D23" s="7" t="s">
        <v>76</v>
      </c>
      <c r="E23" s="7" t="s">
        <v>106</v>
      </c>
      <c r="F23" s="11">
        <v>50.9</v>
      </c>
      <c r="G23" s="11">
        <v>-1.983333</v>
      </c>
      <c r="H23" s="9">
        <v>194.82080078125</v>
      </c>
      <c r="I23" s="7">
        <v>2015</v>
      </c>
      <c r="J23" s="9">
        <v>7.42</v>
      </c>
      <c r="K23" s="10">
        <f t="shared" si="0"/>
        <v>0.1426923076923077</v>
      </c>
      <c r="L23" s="11">
        <v>0.91069604153752004</v>
      </c>
      <c r="M23" s="9">
        <f t="shared" si="6"/>
        <v>1365.3209758254716</v>
      </c>
      <c r="N23" s="9">
        <f t="shared" si="7"/>
        <v>213.92516481386673</v>
      </c>
      <c r="O23" s="12">
        <f t="shared" si="1"/>
        <v>8.133461538461539</v>
      </c>
      <c r="P23" s="12">
        <f t="shared" si="2"/>
        <v>11.973480207687601</v>
      </c>
      <c r="Q23" s="13">
        <f t="shared" si="3"/>
        <v>1308.3209758254716</v>
      </c>
      <c r="R23" s="13">
        <f t="shared" si="4"/>
        <v>24.636748825014557</v>
      </c>
      <c r="S23" s="7">
        <v>18</v>
      </c>
      <c r="T23" s="14">
        <v>7.42</v>
      </c>
      <c r="U23" s="9">
        <v>53.36</v>
      </c>
      <c r="V23" s="9">
        <f t="shared" si="5"/>
        <v>2044.7138315982268</v>
      </c>
      <c r="W23" s="7" t="s">
        <v>78</v>
      </c>
      <c r="X23" s="7"/>
      <c r="Y23" s="14">
        <v>0.95</v>
      </c>
      <c r="AA23" s="1">
        <f t="shared" si="8"/>
        <v>22</v>
      </c>
      <c r="AB23" s="23">
        <f t="shared" si="9"/>
        <v>50.9</v>
      </c>
      <c r="AC23" s="23">
        <f t="shared" si="10"/>
        <v>-1.983333</v>
      </c>
    </row>
    <row r="24" spans="1:29" x14ac:dyDescent="0.2">
      <c r="A24" s="14">
        <v>23</v>
      </c>
      <c r="B24" s="7" t="s">
        <v>59</v>
      </c>
      <c r="C24" s="7" t="s">
        <v>107</v>
      </c>
      <c r="D24" s="7" t="s">
        <v>76</v>
      </c>
      <c r="E24" s="7" t="s">
        <v>108</v>
      </c>
      <c r="F24" s="8">
        <v>51.483333000000002</v>
      </c>
      <c r="G24" s="8">
        <v>-1.4</v>
      </c>
      <c r="H24" s="9">
        <v>194.82080078125</v>
      </c>
      <c r="I24" s="7">
        <v>2015</v>
      </c>
      <c r="J24" s="9">
        <v>7.63</v>
      </c>
      <c r="K24" s="10">
        <f t="shared" si="0"/>
        <v>0.14673076923076922</v>
      </c>
      <c r="L24" s="11">
        <v>1.0011188301724649</v>
      </c>
      <c r="M24" s="9">
        <f t="shared" si="6"/>
        <v>1327.7433342889908</v>
      </c>
      <c r="N24" s="9">
        <f t="shared" si="7"/>
        <v>194.60307299153268</v>
      </c>
      <c r="O24" s="12">
        <f t="shared" si="1"/>
        <v>8.3636538461538468</v>
      </c>
      <c r="P24" s="12">
        <f t="shared" si="2"/>
        <v>12.635594150862325</v>
      </c>
      <c r="Q24" s="13">
        <f t="shared" si="3"/>
        <v>1270.7433342889908</v>
      </c>
      <c r="R24" s="13">
        <f t="shared" si="4"/>
        <v>25.04982341684094</v>
      </c>
      <c r="S24" s="7">
        <v>18</v>
      </c>
      <c r="T24" s="14">
        <v>7.63</v>
      </c>
      <c r="U24" s="9">
        <v>54.62</v>
      </c>
      <c r="V24" s="9">
        <f t="shared" si="5"/>
        <v>2045.1279805634695</v>
      </c>
      <c r="W24" s="7" t="s">
        <v>78</v>
      </c>
      <c r="X24" s="7"/>
      <c r="Y24" s="14">
        <v>0.94</v>
      </c>
      <c r="AA24" s="1">
        <f t="shared" si="8"/>
        <v>23</v>
      </c>
      <c r="AB24" s="23">
        <f t="shared" si="9"/>
        <v>51.483333000000002</v>
      </c>
      <c r="AC24" s="23">
        <f t="shared" si="10"/>
        <v>-1.4</v>
      </c>
    </row>
    <row r="25" spans="1:29" x14ac:dyDescent="0.2">
      <c r="A25" s="14">
        <v>24</v>
      </c>
      <c r="B25" s="7" t="s">
        <v>26</v>
      </c>
      <c r="C25" s="7" t="s">
        <v>109</v>
      </c>
      <c r="D25" s="7" t="s">
        <v>110</v>
      </c>
      <c r="E25" s="7" t="s">
        <v>111</v>
      </c>
      <c r="F25" s="11">
        <v>50.9</v>
      </c>
      <c r="G25" s="11">
        <v>-1.983333</v>
      </c>
      <c r="H25" s="13">
        <v>25.7713088989257</v>
      </c>
      <c r="I25" s="7">
        <v>1977</v>
      </c>
      <c r="J25" s="9">
        <v>10.81</v>
      </c>
      <c r="K25" s="10">
        <f t="shared" si="0"/>
        <v>0.77214285714285713</v>
      </c>
      <c r="L25" s="11">
        <v>0.91069604153752004</v>
      </c>
      <c r="M25" s="9">
        <f t="shared" si="6"/>
        <v>33.376348250227551</v>
      </c>
      <c r="N25" s="9">
        <f t="shared" si="7"/>
        <v>28.298474708878967</v>
      </c>
      <c r="O25" s="12">
        <f t="shared" si="1"/>
        <v>44.012142857142862</v>
      </c>
      <c r="P25" s="12">
        <f t="shared" si="2"/>
        <v>49.969929786113362</v>
      </c>
      <c r="Q25" s="13">
        <f t="shared" si="3"/>
        <v>-23.62365174977246</v>
      </c>
      <c r="R25" s="13">
        <f t="shared" si="4"/>
        <v>10.058056197721967</v>
      </c>
      <c r="S25" s="7">
        <v>17.5</v>
      </c>
      <c r="T25" s="14">
        <v>10.81</v>
      </c>
      <c r="U25" s="9">
        <v>200.41</v>
      </c>
      <c r="V25" s="9">
        <f t="shared" si="5"/>
        <v>2030.1960558864569</v>
      </c>
      <c r="W25" s="7" t="s">
        <v>46</v>
      </c>
      <c r="X25" s="7" t="s">
        <v>47</v>
      </c>
      <c r="Y25" s="14">
        <v>0.78</v>
      </c>
      <c r="AA25" s="1">
        <f t="shared" si="8"/>
        <v>24</v>
      </c>
      <c r="AB25" s="23">
        <f t="shared" si="9"/>
        <v>50.9</v>
      </c>
      <c r="AC25" s="23">
        <f t="shared" si="10"/>
        <v>-1.983333</v>
      </c>
    </row>
    <row r="26" spans="1:29" x14ac:dyDescent="0.2">
      <c r="A26" s="14">
        <v>25</v>
      </c>
      <c r="B26" s="7" t="s">
        <v>26</v>
      </c>
      <c r="C26" s="7" t="s">
        <v>112</v>
      </c>
      <c r="D26" s="7" t="s">
        <v>113</v>
      </c>
      <c r="E26" s="7" t="s">
        <v>114</v>
      </c>
      <c r="F26" s="11">
        <v>50.9</v>
      </c>
      <c r="G26" s="11">
        <v>-1.983333</v>
      </c>
      <c r="H26" s="13">
        <v>25.7713088989257</v>
      </c>
      <c r="I26" s="7">
        <v>1977</v>
      </c>
      <c r="J26" s="9">
        <v>10.48</v>
      </c>
      <c r="K26" s="10">
        <f t="shared" si="0"/>
        <v>0.74857142857142855</v>
      </c>
      <c r="L26" s="11">
        <v>0.91069604153752004</v>
      </c>
      <c r="M26" s="9">
        <f t="shared" si="6"/>
        <v>34.427321048183188</v>
      </c>
      <c r="N26" s="9">
        <f t="shared" si="7"/>
        <v>28.298474708878967</v>
      </c>
      <c r="O26" s="12">
        <f t="shared" si="1"/>
        <v>42.668571428571425</v>
      </c>
      <c r="P26" s="12">
        <f t="shared" si="2"/>
        <v>49.639929786113356</v>
      </c>
      <c r="Q26" s="13">
        <f t="shared" si="3"/>
        <v>-22.572678951816808</v>
      </c>
      <c r="R26" s="13">
        <f t="shared" si="4"/>
        <v>8.4727730269822246</v>
      </c>
      <c r="S26" s="7">
        <v>20</v>
      </c>
      <c r="T26" s="14">
        <v>10.48</v>
      </c>
      <c r="U26" s="9">
        <v>183.24</v>
      </c>
      <c r="V26" s="9">
        <f t="shared" si="5"/>
        <v>2028.6066495231278</v>
      </c>
      <c r="W26" s="7" t="s">
        <v>46</v>
      </c>
      <c r="X26" s="7" t="s">
        <v>47</v>
      </c>
      <c r="Y26" s="14">
        <v>0.78</v>
      </c>
      <c r="AA26" s="1">
        <f t="shared" si="8"/>
        <v>25</v>
      </c>
      <c r="AB26" s="23">
        <f t="shared" si="9"/>
        <v>50.9</v>
      </c>
      <c r="AC26" s="23">
        <f t="shared" si="10"/>
        <v>-1.983333</v>
      </c>
    </row>
    <row r="27" spans="1:29" ht="15" x14ac:dyDescent="0.25">
      <c r="A27" s="14">
        <v>26</v>
      </c>
      <c r="B27" s="7" t="s">
        <v>115</v>
      </c>
      <c r="C27" s="7" t="s">
        <v>116</v>
      </c>
      <c r="D27" s="7" t="s">
        <v>117</v>
      </c>
      <c r="E27" s="16" t="s">
        <v>118</v>
      </c>
      <c r="F27" s="11">
        <v>-37.666666999999997</v>
      </c>
      <c r="G27" s="11">
        <v>140.5</v>
      </c>
      <c r="H27" s="13">
        <v>24.671611785888601</v>
      </c>
      <c r="I27" s="7">
        <v>1975</v>
      </c>
      <c r="J27" s="9">
        <v>3.82</v>
      </c>
      <c r="K27" s="10">
        <f t="shared" si="0"/>
        <v>0.3183333333333333</v>
      </c>
      <c r="L27" s="11">
        <v>6.8378097348649997E-2</v>
      </c>
      <c r="M27" s="9">
        <f t="shared" si="6"/>
        <v>77.502445400697184</v>
      </c>
      <c r="N27" s="9">
        <f t="shared" si="7"/>
        <v>360.81161574431695</v>
      </c>
      <c r="O27" s="12">
        <f t="shared" si="1"/>
        <v>18.145</v>
      </c>
      <c r="P27" s="12">
        <f t="shared" si="2"/>
        <v>6.8970143806892494</v>
      </c>
      <c r="Q27" s="13">
        <f t="shared" si="3"/>
        <v>20.50244540069718</v>
      </c>
      <c r="R27" s="13">
        <f t="shared" si="4"/>
        <v>-35.411633161049338</v>
      </c>
      <c r="S27" s="7">
        <v>5.5</v>
      </c>
      <c r="T27" s="14">
        <v>3.82</v>
      </c>
      <c r="U27" s="9">
        <v>17.190000000000001</v>
      </c>
      <c r="V27" s="9">
        <f t="shared" si="5"/>
        <v>1984.6133054012364</v>
      </c>
      <c r="W27" s="7" t="s">
        <v>119</v>
      </c>
      <c r="X27" s="7" t="s">
        <v>120</v>
      </c>
      <c r="Y27" s="14">
        <v>0.32</v>
      </c>
      <c r="AA27" s="1">
        <f t="shared" si="8"/>
        <v>26</v>
      </c>
      <c r="AB27" s="23">
        <f t="shared" si="9"/>
        <v>-37.666666999999997</v>
      </c>
      <c r="AC27" s="23">
        <f t="shared" si="10"/>
        <v>140.5</v>
      </c>
    </row>
    <row r="28" spans="1:29" ht="15" x14ac:dyDescent="0.25">
      <c r="A28" s="14">
        <v>27</v>
      </c>
      <c r="B28" s="7" t="s">
        <v>115</v>
      </c>
      <c r="C28" s="7" t="s">
        <v>121</v>
      </c>
      <c r="D28" s="7" t="s">
        <v>117</v>
      </c>
      <c r="E28" s="16" t="s">
        <v>122</v>
      </c>
      <c r="F28" s="11">
        <v>-37.666666999999997</v>
      </c>
      <c r="G28" s="11">
        <v>140.5</v>
      </c>
      <c r="H28" s="13">
        <v>24.671611785888601</v>
      </c>
      <c r="I28" s="7">
        <v>1975</v>
      </c>
      <c r="J28" s="14">
        <v>1.22</v>
      </c>
      <c r="K28" s="10">
        <f t="shared" si="0"/>
        <v>0.10166666666666667</v>
      </c>
      <c r="L28" s="11">
        <v>6.8378097348649997E-2</v>
      </c>
      <c r="M28" s="9">
        <f t="shared" si="6"/>
        <v>242.6715913366092</v>
      </c>
      <c r="N28" s="9">
        <f t="shared" si="7"/>
        <v>360.81161574431695</v>
      </c>
      <c r="O28" s="12">
        <f t="shared" si="1"/>
        <v>5.7949999999999999</v>
      </c>
      <c r="P28" s="12">
        <f t="shared" si="2"/>
        <v>4.2970143806892498</v>
      </c>
      <c r="Q28" s="13">
        <f t="shared" si="3"/>
        <v>185.67159133660917</v>
      </c>
      <c r="R28" s="13">
        <f t="shared" si="4"/>
        <v>-32.865151962138874</v>
      </c>
      <c r="S28" s="7">
        <v>4.5</v>
      </c>
      <c r="T28" s="14">
        <v>1.22</v>
      </c>
      <c r="U28" s="9">
        <v>19.850000000000001</v>
      </c>
      <c r="V28" s="9">
        <f t="shared" si="5"/>
        <v>1987.1664097906294</v>
      </c>
      <c r="W28" s="7" t="s">
        <v>119</v>
      </c>
      <c r="X28" s="7" t="s">
        <v>120</v>
      </c>
      <c r="Y28" s="14">
        <v>0.56000000000000005</v>
      </c>
      <c r="AA28" s="1">
        <f t="shared" si="8"/>
        <v>27</v>
      </c>
      <c r="AB28" s="23">
        <f t="shared" si="9"/>
        <v>-37.666666999999997</v>
      </c>
      <c r="AC28" s="23">
        <f t="shared" si="10"/>
        <v>140.5</v>
      </c>
    </row>
    <row r="29" spans="1:29" ht="15" x14ac:dyDescent="0.25">
      <c r="A29" s="14">
        <v>28</v>
      </c>
      <c r="B29" s="7" t="s">
        <v>115</v>
      </c>
      <c r="C29" s="7" t="s">
        <v>123</v>
      </c>
      <c r="D29" s="7" t="s">
        <v>117</v>
      </c>
      <c r="E29" s="16" t="s">
        <v>124</v>
      </c>
      <c r="F29" s="11">
        <v>-37.666666999999997</v>
      </c>
      <c r="G29" s="11">
        <v>140.5</v>
      </c>
      <c r="H29" s="13">
        <v>24.671611785888601</v>
      </c>
      <c r="I29" s="7">
        <v>1975</v>
      </c>
      <c r="J29" s="14">
        <v>5.22</v>
      </c>
      <c r="K29" s="10">
        <f t="shared" si="0"/>
        <v>0.435</v>
      </c>
      <c r="L29" s="11">
        <v>6.8378097348649997E-2</v>
      </c>
      <c r="M29" s="9">
        <f t="shared" si="6"/>
        <v>56.716348933077242</v>
      </c>
      <c r="N29" s="9">
        <f t="shared" si="7"/>
        <v>360.81161574431695</v>
      </c>
      <c r="O29" s="12">
        <f t="shared" si="1"/>
        <v>24.794999999999998</v>
      </c>
      <c r="P29" s="12">
        <f t="shared" si="2"/>
        <v>8.2970143806892498</v>
      </c>
      <c r="Q29" s="13">
        <f t="shared" si="3"/>
        <v>-0.28365106692275249</v>
      </c>
      <c r="R29" s="13">
        <f t="shared" si="4"/>
        <v>-37.450016436842489</v>
      </c>
      <c r="S29" s="7">
        <v>6.5</v>
      </c>
      <c r="T29" s="14">
        <v>5.22</v>
      </c>
      <c r="U29" s="9">
        <v>15.32</v>
      </c>
      <c r="V29" s="9">
        <f t="shared" si="5"/>
        <v>1982.5696204563333</v>
      </c>
      <c r="W29" s="7" t="s">
        <v>119</v>
      </c>
      <c r="X29" s="7" t="s">
        <v>120</v>
      </c>
      <c r="Y29" s="14">
        <v>0.48</v>
      </c>
      <c r="AA29" s="1">
        <f t="shared" si="8"/>
        <v>28</v>
      </c>
      <c r="AB29" s="23">
        <f t="shared" si="9"/>
        <v>-37.666666999999997</v>
      </c>
      <c r="AC29" s="23">
        <f t="shared" si="10"/>
        <v>140.5</v>
      </c>
    </row>
    <row r="30" spans="1:29" ht="15" x14ac:dyDescent="0.25">
      <c r="A30" s="14">
        <v>29</v>
      </c>
      <c r="B30" s="7" t="s">
        <v>115</v>
      </c>
      <c r="C30" s="7" t="s">
        <v>125</v>
      </c>
      <c r="D30" s="7" t="s">
        <v>117</v>
      </c>
      <c r="E30" s="16" t="s">
        <v>126</v>
      </c>
      <c r="F30" s="11">
        <v>-37.666666999999997</v>
      </c>
      <c r="G30" s="11">
        <v>140.5</v>
      </c>
      <c r="H30" s="13">
        <v>24.671611785888601</v>
      </c>
      <c r="I30" s="7">
        <v>1975</v>
      </c>
      <c r="J30" s="14">
        <v>4.6399999999999997</v>
      </c>
      <c r="K30" s="10">
        <f t="shared" si="0"/>
        <v>0.38666666666666666</v>
      </c>
      <c r="L30" s="11">
        <v>6.8378097348649997E-2</v>
      </c>
      <c r="M30" s="9">
        <f t="shared" si="6"/>
        <v>63.805892549711899</v>
      </c>
      <c r="N30" s="9">
        <f t="shared" si="7"/>
        <v>360.81161574431695</v>
      </c>
      <c r="O30" s="12">
        <f t="shared" si="1"/>
        <v>22.04</v>
      </c>
      <c r="P30" s="12">
        <f t="shared" si="2"/>
        <v>7.7170143806892497</v>
      </c>
      <c r="Q30" s="13">
        <f t="shared" si="3"/>
        <v>6.8058925497119009</v>
      </c>
      <c r="R30" s="13">
        <f t="shared" si="4"/>
        <v>-31.935919536235815</v>
      </c>
      <c r="S30" s="7">
        <v>11</v>
      </c>
      <c r="T30" s="14">
        <v>4.6399999999999997</v>
      </c>
      <c r="U30" s="9">
        <v>20.92</v>
      </c>
      <c r="V30" s="9">
        <f t="shared" si="5"/>
        <v>1988.0980590744937</v>
      </c>
      <c r="W30" s="7" t="s">
        <v>119</v>
      </c>
      <c r="X30" s="7" t="s">
        <v>120</v>
      </c>
      <c r="Y30" s="14">
        <v>0.86</v>
      </c>
      <c r="AA30" s="1">
        <f t="shared" si="8"/>
        <v>29</v>
      </c>
      <c r="AB30" s="23">
        <f t="shared" si="9"/>
        <v>-37.666666999999997</v>
      </c>
      <c r="AC30" s="23">
        <f t="shared" si="10"/>
        <v>140.5</v>
      </c>
    </row>
    <row r="31" spans="1:29" ht="15" x14ac:dyDescent="0.25">
      <c r="A31" s="14">
        <v>30</v>
      </c>
      <c r="B31" s="7" t="s">
        <v>115</v>
      </c>
      <c r="C31" s="7" t="s">
        <v>127</v>
      </c>
      <c r="D31" s="7" t="s">
        <v>117</v>
      </c>
      <c r="E31" s="16" t="s">
        <v>128</v>
      </c>
      <c r="F31" s="11">
        <v>-37.666666999999997</v>
      </c>
      <c r="G31" s="11">
        <v>140.5</v>
      </c>
      <c r="H31" s="13">
        <v>24.671611785888601</v>
      </c>
      <c r="I31" s="7">
        <v>1975</v>
      </c>
      <c r="J31" s="14">
        <v>2.37</v>
      </c>
      <c r="K31" s="10">
        <f t="shared" si="0"/>
        <v>0.19750000000000001</v>
      </c>
      <c r="L31" s="11">
        <v>6.8378097348649997E-2</v>
      </c>
      <c r="M31" s="9">
        <f t="shared" si="6"/>
        <v>124.91955334627139</v>
      </c>
      <c r="N31" s="9">
        <f t="shared" si="7"/>
        <v>360.81161574431695</v>
      </c>
      <c r="O31" s="12">
        <f t="shared" si="1"/>
        <v>11.2575</v>
      </c>
      <c r="P31" s="12">
        <f t="shared" si="2"/>
        <v>5.4470143806892501</v>
      </c>
      <c r="Q31" s="13">
        <f t="shared" si="3"/>
        <v>67.919553346271385</v>
      </c>
      <c r="R31" s="13">
        <f t="shared" si="4"/>
        <v>-32.105941161110863</v>
      </c>
      <c r="S31" s="7">
        <v>10</v>
      </c>
      <c r="T31" s="14">
        <v>2.37</v>
      </c>
      <c r="U31" s="9">
        <v>20.72</v>
      </c>
      <c r="V31" s="9">
        <f t="shared" si="5"/>
        <v>1987.9275952372009</v>
      </c>
      <c r="W31" s="7" t="s">
        <v>119</v>
      </c>
      <c r="X31" s="7" t="s">
        <v>120</v>
      </c>
      <c r="Y31" s="14">
        <v>0.74</v>
      </c>
      <c r="AA31" s="1">
        <f t="shared" si="8"/>
        <v>30</v>
      </c>
      <c r="AB31" s="23">
        <f t="shared" si="9"/>
        <v>-37.666666999999997</v>
      </c>
      <c r="AC31" s="23">
        <f t="shared" si="10"/>
        <v>140.5</v>
      </c>
    </row>
    <row r="32" spans="1:29" ht="15" x14ac:dyDescent="0.25">
      <c r="A32" s="14">
        <v>31</v>
      </c>
      <c r="B32" s="7" t="s">
        <v>115</v>
      </c>
      <c r="C32" s="7" t="s">
        <v>129</v>
      </c>
      <c r="D32" s="7" t="s">
        <v>117</v>
      </c>
      <c r="E32" s="16" t="s">
        <v>130</v>
      </c>
      <c r="F32" s="11">
        <v>-37.666666999999997</v>
      </c>
      <c r="G32" s="11">
        <v>140.5</v>
      </c>
      <c r="H32" s="13">
        <v>24.671611785888601</v>
      </c>
      <c r="I32" s="7">
        <v>1975</v>
      </c>
      <c r="J32" s="14">
        <v>3.63</v>
      </c>
      <c r="K32" s="10">
        <f t="shared" si="0"/>
        <v>0.30249999999999999</v>
      </c>
      <c r="L32" s="11">
        <v>6.8378097348649997E-2</v>
      </c>
      <c r="M32" s="9">
        <f t="shared" si="6"/>
        <v>81.559047226078022</v>
      </c>
      <c r="N32" s="9">
        <f t="shared" si="7"/>
        <v>360.81161574431695</v>
      </c>
      <c r="O32" s="12">
        <f t="shared" si="1"/>
        <v>17.2425</v>
      </c>
      <c r="P32" s="12">
        <f t="shared" si="2"/>
        <v>6.7070143806892499</v>
      </c>
      <c r="Q32" s="13">
        <f t="shared" si="3"/>
        <v>24.559047226078022</v>
      </c>
      <c r="R32" s="13">
        <f t="shared" si="4"/>
        <v>-33.390010806509217</v>
      </c>
      <c r="S32" s="7">
        <v>17</v>
      </c>
      <c r="T32" s="14">
        <v>3.63</v>
      </c>
      <c r="U32" s="9">
        <v>19.27</v>
      </c>
      <c r="V32" s="9">
        <f t="shared" si="5"/>
        <v>1986.6401858310937</v>
      </c>
      <c r="W32" s="7" t="s">
        <v>119</v>
      </c>
      <c r="X32" s="7" t="s">
        <v>120</v>
      </c>
      <c r="Y32" s="14">
        <v>0.66</v>
      </c>
      <c r="AA32" s="1">
        <f t="shared" si="8"/>
        <v>31</v>
      </c>
      <c r="AB32" s="23">
        <f t="shared" si="9"/>
        <v>-37.666666999999997</v>
      </c>
      <c r="AC32" s="23">
        <f t="shared" si="10"/>
        <v>140.5</v>
      </c>
    </row>
    <row r="33" spans="1:29" ht="15" x14ac:dyDescent="0.25">
      <c r="A33" s="14">
        <v>32</v>
      </c>
      <c r="B33" s="7" t="s">
        <v>115</v>
      </c>
      <c r="C33" s="7" t="s">
        <v>131</v>
      </c>
      <c r="D33" s="7" t="s">
        <v>117</v>
      </c>
      <c r="E33" s="16" t="s">
        <v>132</v>
      </c>
      <c r="F33" s="11">
        <v>-37.666666999999997</v>
      </c>
      <c r="G33" s="11">
        <v>140.5</v>
      </c>
      <c r="H33" s="13">
        <v>24.671611785888601</v>
      </c>
      <c r="I33" s="7">
        <v>1975</v>
      </c>
      <c r="J33" s="14">
        <v>3.58</v>
      </c>
      <c r="K33" s="10">
        <f t="shared" si="0"/>
        <v>0.29833333333333334</v>
      </c>
      <c r="L33" s="11">
        <v>6.8378097348649997E-2</v>
      </c>
      <c r="M33" s="9">
        <f t="shared" si="6"/>
        <v>82.698140064431058</v>
      </c>
      <c r="N33" s="9">
        <f t="shared" si="7"/>
        <v>360.81161574431695</v>
      </c>
      <c r="O33" s="12">
        <f t="shared" si="1"/>
        <v>17.005000000000003</v>
      </c>
      <c r="P33" s="12">
        <f t="shared" si="2"/>
        <v>6.6570143806892501</v>
      </c>
      <c r="Q33" s="13">
        <f t="shared" si="3"/>
        <v>25.698140064431055</v>
      </c>
      <c r="R33" s="13">
        <f t="shared" si="4"/>
        <v>-35.42193232633516</v>
      </c>
      <c r="S33" s="7">
        <v>12</v>
      </c>
      <c r="T33" s="14">
        <v>3.58</v>
      </c>
      <c r="U33" s="9">
        <v>17.18</v>
      </c>
      <c r="V33" s="9">
        <f t="shared" si="5"/>
        <v>1984.6029794486594</v>
      </c>
      <c r="W33" s="7" t="s">
        <v>119</v>
      </c>
      <c r="X33" s="7" t="s">
        <v>120</v>
      </c>
      <c r="Y33" s="14">
        <v>0.79</v>
      </c>
      <c r="AA33" s="1">
        <f t="shared" si="8"/>
        <v>32</v>
      </c>
      <c r="AB33" s="23">
        <f t="shared" si="9"/>
        <v>-37.666666999999997</v>
      </c>
      <c r="AC33" s="23">
        <f t="shared" si="10"/>
        <v>140.5</v>
      </c>
    </row>
    <row r="34" spans="1:29" ht="15" x14ac:dyDescent="0.25">
      <c r="A34" s="14">
        <v>33</v>
      </c>
      <c r="B34" s="7" t="s">
        <v>115</v>
      </c>
      <c r="C34" s="7" t="s">
        <v>133</v>
      </c>
      <c r="D34" s="7" t="s">
        <v>117</v>
      </c>
      <c r="E34" s="16" t="s">
        <v>134</v>
      </c>
      <c r="F34" s="11">
        <v>-37.666666999999997</v>
      </c>
      <c r="G34" s="11">
        <v>140.5</v>
      </c>
      <c r="H34" s="13">
        <v>24.671611785888601</v>
      </c>
      <c r="I34" s="7">
        <v>1975</v>
      </c>
      <c r="J34" s="14">
        <v>0.12</v>
      </c>
      <c r="K34" s="14">
        <f t="shared" si="0"/>
        <v>0.01</v>
      </c>
      <c r="L34" s="11">
        <v>6.8378097348649997E-2</v>
      </c>
      <c r="M34" s="9">
        <f t="shared" si="6"/>
        <v>2467.1611785888599</v>
      </c>
      <c r="N34" s="9">
        <f t="shared" si="7"/>
        <v>360.81161574431695</v>
      </c>
      <c r="O34" s="12">
        <f t="shared" si="1"/>
        <v>0.57000000000000006</v>
      </c>
      <c r="P34" s="12">
        <f t="shared" si="2"/>
        <v>3.1970143806892501</v>
      </c>
      <c r="Q34" s="13">
        <f t="shared" si="3"/>
        <v>2410.1611785888599</v>
      </c>
      <c r="R34" s="13">
        <f t="shared" si="4"/>
        <v>-35.217079170916811</v>
      </c>
      <c r="S34" s="7">
        <v>9</v>
      </c>
      <c r="T34" s="14">
        <v>0.12</v>
      </c>
      <c r="U34" s="9">
        <v>17.38</v>
      </c>
      <c r="V34" s="9">
        <f t="shared" si="5"/>
        <v>1984.8083654104735</v>
      </c>
      <c r="W34" s="7" t="s">
        <v>119</v>
      </c>
      <c r="X34" s="7" t="s">
        <v>120</v>
      </c>
      <c r="Y34" s="14">
        <v>0.78</v>
      </c>
      <c r="AA34" s="1">
        <f t="shared" si="8"/>
        <v>33</v>
      </c>
      <c r="AB34" s="23">
        <f t="shared" si="9"/>
        <v>-37.666666999999997</v>
      </c>
      <c r="AC34" s="23">
        <f t="shared" si="10"/>
        <v>140.5</v>
      </c>
    </row>
    <row r="35" spans="1:29" ht="15" x14ac:dyDescent="0.25">
      <c r="A35" s="14">
        <v>34</v>
      </c>
      <c r="B35" s="7" t="s">
        <v>115</v>
      </c>
      <c r="C35" s="7" t="s">
        <v>135</v>
      </c>
      <c r="D35" s="7" t="s">
        <v>117</v>
      </c>
      <c r="E35" s="16" t="s">
        <v>136</v>
      </c>
      <c r="F35" s="11">
        <v>-37.666666999999997</v>
      </c>
      <c r="G35" s="11">
        <v>140.5</v>
      </c>
      <c r="H35" s="13">
        <v>24.671611785888601</v>
      </c>
      <c r="I35" s="7">
        <v>1975</v>
      </c>
      <c r="J35" s="14">
        <v>9.7100000000000009</v>
      </c>
      <c r="K35" s="10">
        <f t="shared" si="0"/>
        <v>0.8091666666666667</v>
      </c>
      <c r="L35" s="11">
        <v>6.8378097348649997E-2</v>
      </c>
      <c r="M35" s="9">
        <f t="shared" si="6"/>
        <v>30.490148448060062</v>
      </c>
      <c r="N35" s="9">
        <f t="shared" si="7"/>
        <v>360.81161574431695</v>
      </c>
      <c r="O35" s="12">
        <f t="shared" si="1"/>
        <v>46.122500000000002</v>
      </c>
      <c r="P35" s="12">
        <f t="shared" si="2"/>
        <v>12.78701438068925</v>
      </c>
      <c r="Q35" s="13">
        <f t="shared" si="3"/>
        <v>-26.509851551939938</v>
      </c>
      <c r="R35" s="13">
        <f t="shared" si="4"/>
        <v>-30.710295138938612</v>
      </c>
      <c r="S35" s="7">
        <v>7.5</v>
      </c>
      <c r="T35" s="14">
        <v>9.7100000000000009</v>
      </c>
      <c r="U35" s="9">
        <v>22.42</v>
      </c>
      <c r="V35" s="9">
        <f t="shared" si="5"/>
        <v>1989.3268712211632</v>
      </c>
      <c r="W35" s="7" t="s">
        <v>119</v>
      </c>
      <c r="X35" s="7" t="s">
        <v>120</v>
      </c>
      <c r="Y35" s="14">
        <v>0.69</v>
      </c>
      <c r="AA35" s="1">
        <f t="shared" si="8"/>
        <v>34</v>
      </c>
      <c r="AB35" s="23">
        <f t="shared" si="9"/>
        <v>-37.666666999999997</v>
      </c>
      <c r="AC35" s="23">
        <f t="shared" si="10"/>
        <v>140.5</v>
      </c>
    </row>
    <row r="36" spans="1:29" ht="15" x14ac:dyDescent="0.25">
      <c r="A36" s="14">
        <v>35</v>
      </c>
      <c r="B36" s="7" t="s">
        <v>115</v>
      </c>
      <c r="C36" s="7" t="s">
        <v>137</v>
      </c>
      <c r="D36" s="7" t="s">
        <v>117</v>
      </c>
      <c r="E36" s="16" t="s">
        <v>138</v>
      </c>
      <c r="F36" s="11">
        <v>-37.666666999999997</v>
      </c>
      <c r="G36" s="11">
        <v>140.5</v>
      </c>
      <c r="H36" s="13">
        <v>24.671611785888601</v>
      </c>
      <c r="I36" s="7">
        <v>1975</v>
      </c>
      <c r="J36" s="14">
        <v>9.39</v>
      </c>
      <c r="K36" s="10">
        <f t="shared" si="0"/>
        <v>0.78250000000000008</v>
      </c>
      <c r="L36" s="11">
        <v>6.8378097348649997E-2</v>
      </c>
      <c r="M36" s="9">
        <f t="shared" si="6"/>
        <v>31.529216339793734</v>
      </c>
      <c r="N36" s="9">
        <f t="shared" si="7"/>
        <v>360.81161574431695</v>
      </c>
      <c r="O36" s="12">
        <f t="shared" si="1"/>
        <v>44.602500000000006</v>
      </c>
      <c r="P36" s="12">
        <f t="shared" si="2"/>
        <v>12.46701438068925</v>
      </c>
      <c r="Q36" s="13">
        <f t="shared" si="3"/>
        <v>-25.470783660206266</v>
      </c>
      <c r="R36" s="13">
        <f t="shared" si="4"/>
        <v>-33.399197993346306</v>
      </c>
      <c r="S36" s="7">
        <v>12</v>
      </c>
      <c r="T36" s="14">
        <v>9.39</v>
      </c>
      <c r="U36" s="9">
        <v>19.260000000000002</v>
      </c>
      <c r="V36" s="9">
        <f t="shared" si="5"/>
        <v>1986.6309747491309</v>
      </c>
      <c r="W36" s="7" t="s">
        <v>119</v>
      </c>
      <c r="X36" s="7" t="s">
        <v>120</v>
      </c>
      <c r="Y36" s="14">
        <v>0.46</v>
      </c>
      <c r="AA36" s="1">
        <f t="shared" si="8"/>
        <v>35</v>
      </c>
      <c r="AB36" s="23">
        <f t="shared" si="9"/>
        <v>-37.666666999999997</v>
      </c>
      <c r="AC36" s="23">
        <f t="shared" si="10"/>
        <v>140.5</v>
      </c>
    </row>
    <row r="37" spans="1:29" x14ac:dyDescent="0.2">
      <c r="A37" s="14">
        <v>36</v>
      </c>
      <c r="B37" s="7" t="s">
        <v>59</v>
      </c>
      <c r="C37" s="7" t="s">
        <v>139</v>
      </c>
      <c r="D37" s="7" t="s">
        <v>76</v>
      </c>
      <c r="E37" s="7" t="s">
        <v>140</v>
      </c>
      <c r="F37" s="11">
        <v>50.9</v>
      </c>
      <c r="G37" s="11">
        <v>-1.983333</v>
      </c>
      <c r="H37" s="9">
        <v>194.82080078125</v>
      </c>
      <c r="I37" s="7">
        <v>2015</v>
      </c>
      <c r="J37" s="9">
        <v>6.59</v>
      </c>
      <c r="K37" s="10">
        <f t="shared" si="0"/>
        <v>0.12673076923076923</v>
      </c>
      <c r="L37" s="11">
        <v>0.91069604153752004</v>
      </c>
      <c r="M37" s="9">
        <f t="shared" si="6"/>
        <v>1537.2809773330805</v>
      </c>
      <c r="N37" s="9">
        <f t="shared" si="7"/>
        <v>213.92516481386673</v>
      </c>
      <c r="O37" s="12">
        <f t="shared" si="1"/>
        <v>7.2236538461538462</v>
      </c>
      <c r="P37" s="12">
        <f t="shared" si="2"/>
        <v>11.143480207687599</v>
      </c>
      <c r="Q37" s="13">
        <f t="shared" si="3"/>
        <v>1480.2809773330805</v>
      </c>
      <c r="R37" s="13">
        <f t="shared" si="4"/>
        <v>21.734533886266846</v>
      </c>
      <c r="S37" s="7">
        <v>18</v>
      </c>
      <c r="T37" s="14">
        <v>6.59</v>
      </c>
      <c r="U37" s="9">
        <v>45.29</v>
      </c>
      <c r="V37" s="9">
        <f t="shared" si="5"/>
        <v>2041.8040682344727</v>
      </c>
      <c r="W37" s="7" t="s">
        <v>78</v>
      </c>
      <c r="X37" s="7"/>
      <c r="Y37" s="14">
        <v>0.91</v>
      </c>
      <c r="AA37" s="1">
        <f t="shared" si="8"/>
        <v>36</v>
      </c>
      <c r="AB37" s="23">
        <f t="shared" si="9"/>
        <v>50.9</v>
      </c>
      <c r="AC37" s="23">
        <f t="shared" si="10"/>
        <v>-1.983333</v>
      </c>
    </row>
    <row r="38" spans="1:29" x14ac:dyDescent="0.2">
      <c r="A38" s="14">
        <v>37</v>
      </c>
      <c r="B38" s="7" t="s">
        <v>141</v>
      </c>
      <c r="C38" s="7" t="s">
        <v>142</v>
      </c>
      <c r="D38" s="7" t="s">
        <v>143</v>
      </c>
      <c r="E38" s="7" t="s">
        <v>144</v>
      </c>
      <c r="F38" s="11">
        <v>35.166666999999997</v>
      </c>
      <c r="G38" s="11">
        <v>107.8</v>
      </c>
      <c r="H38" s="9">
        <v>194.82080078125</v>
      </c>
      <c r="I38" s="7">
        <v>2015</v>
      </c>
      <c r="J38" s="9">
        <f>T38</f>
        <v>7.0834000000000001</v>
      </c>
      <c r="K38" s="11">
        <f t="shared" si="0"/>
        <v>0.13621923076923076</v>
      </c>
      <c r="L38" s="11">
        <v>7.7839429359144993E-2</v>
      </c>
      <c r="M38" s="9">
        <f t="shared" si="6"/>
        <v>1430.2004179666546</v>
      </c>
      <c r="N38" s="9">
        <f t="shared" si="7"/>
        <v>2502.8549462042197</v>
      </c>
      <c r="O38" s="11">
        <f t="shared" si="1"/>
        <v>7.7644961538461539</v>
      </c>
      <c r="P38" s="12">
        <f t="shared" si="2"/>
        <v>7.4725971467957253</v>
      </c>
      <c r="Q38" s="13">
        <f t="shared" si="3"/>
        <v>1373.2004179666546</v>
      </c>
      <c r="R38" s="9">
        <f t="shared" si="4"/>
        <v>21.849444637926023</v>
      </c>
      <c r="S38" s="7">
        <v>18</v>
      </c>
      <c r="T38" s="11">
        <v>7.0834000000000001</v>
      </c>
      <c r="U38" s="9">
        <v>45.585000000000001</v>
      </c>
      <c r="V38" s="9">
        <f t="shared" si="5"/>
        <v>2041.9192778596507</v>
      </c>
      <c r="W38" s="17" t="s">
        <v>145</v>
      </c>
      <c r="X38" s="7" t="s">
        <v>146</v>
      </c>
      <c r="Y38" s="11">
        <v>0.91700000000000004</v>
      </c>
      <c r="AA38" s="1">
        <f t="shared" si="8"/>
        <v>37</v>
      </c>
      <c r="AB38" s="23">
        <f t="shared" si="9"/>
        <v>35.166666999999997</v>
      </c>
      <c r="AC38" s="23">
        <f t="shared" si="10"/>
        <v>107.8</v>
      </c>
    </row>
    <row r="39" spans="1:29" x14ac:dyDescent="0.2">
      <c r="A39" s="14">
        <v>38</v>
      </c>
      <c r="B39" s="7" t="s">
        <v>141</v>
      </c>
      <c r="C39" s="7" t="s">
        <v>147</v>
      </c>
      <c r="D39" s="7" t="s">
        <v>148</v>
      </c>
      <c r="E39" s="7" t="s">
        <v>149</v>
      </c>
      <c r="F39" s="11">
        <v>37.166666999999997</v>
      </c>
      <c r="G39" s="11">
        <v>110.25</v>
      </c>
      <c r="H39" s="9">
        <v>222.150024</v>
      </c>
      <c r="I39" s="7">
        <v>2015</v>
      </c>
      <c r="J39" s="17">
        <f t="shared" ref="J39:J45" si="11">T39</f>
        <v>9.5069999999999997</v>
      </c>
      <c r="K39" s="11">
        <f t="shared" si="0"/>
        <v>0.18282692307692308</v>
      </c>
      <c r="L39" s="11">
        <v>3.66129675E-7</v>
      </c>
      <c r="M39" s="9">
        <f t="shared" si="6"/>
        <v>1215.0837538655728</v>
      </c>
      <c r="N39" s="9">
        <f t="shared" si="7"/>
        <v>606752304.35773885</v>
      </c>
      <c r="O39" s="11">
        <f t="shared" si="1"/>
        <v>10.421134615384615</v>
      </c>
      <c r="P39" s="12">
        <f t="shared" si="2"/>
        <v>9.5070018306483739</v>
      </c>
      <c r="Q39" s="13">
        <f t="shared" si="3"/>
        <v>1158.0837538655728</v>
      </c>
      <c r="R39" s="9">
        <f t="shared" si="4"/>
        <v>31.170724886273923</v>
      </c>
      <c r="S39" s="7">
        <v>20</v>
      </c>
      <c r="T39" s="11">
        <v>9.5069999999999997</v>
      </c>
      <c r="U39" s="9">
        <v>77.186999999999998</v>
      </c>
      <c r="V39" s="9">
        <f t="shared" si="5"/>
        <v>2051.2648019997855</v>
      </c>
      <c r="W39" s="17" t="s">
        <v>150</v>
      </c>
      <c r="X39" s="17" t="s">
        <v>151</v>
      </c>
      <c r="Y39" s="11">
        <v>0.79330000000000001</v>
      </c>
      <c r="AA39" s="1">
        <f t="shared" si="8"/>
        <v>38</v>
      </c>
      <c r="AB39" s="23">
        <f t="shared" si="9"/>
        <v>37.166666999999997</v>
      </c>
      <c r="AC39" s="23">
        <f t="shared" si="10"/>
        <v>110.25</v>
      </c>
    </row>
    <row r="40" spans="1:29" x14ac:dyDescent="0.2">
      <c r="A40" s="14">
        <v>39</v>
      </c>
      <c r="B40" s="7" t="s">
        <v>141</v>
      </c>
      <c r="C40" s="7" t="s">
        <v>147</v>
      </c>
      <c r="D40" s="7" t="s">
        <v>152</v>
      </c>
      <c r="E40" s="7" t="s">
        <v>153</v>
      </c>
      <c r="F40" s="11">
        <v>37.166666999999997</v>
      </c>
      <c r="G40" s="11">
        <v>110.25</v>
      </c>
      <c r="H40" s="9">
        <v>222.150024</v>
      </c>
      <c r="I40" s="7">
        <v>2015</v>
      </c>
      <c r="J40" s="17">
        <f t="shared" si="11"/>
        <v>11.298</v>
      </c>
      <c r="K40" s="11">
        <f t="shared" si="0"/>
        <v>0.21726923076923077</v>
      </c>
      <c r="L40" s="11">
        <v>3.66129675E-7</v>
      </c>
      <c r="M40" s="9">
        <f t="shared" si="6"/>
        <v>1022.464263409453</v>
      </c>
      <c r="N40" s="9">
        <f t="shared" si="7"/>
        <v>606752304.35773885</v>
      </c>
      <c r="O40" s="11">
        <f t="shared" si="1"/>
        <v>12.384346153846154</v>
      </c>
      <c r="P40" s="12">
        <f t="shared" si="2"/>
        <v>11.298001830648374</v>
      </c>
      <c r="Q40" s="13">
        <f t="shared" si="3"/>
        <v>965.464263409453</v>
      </c>
      <c r="R40" s="9">
        <f t="shared" si="4"/>
        <v>28.222393377117783</v>
      </c>
      <c r="S40" s="7">
        <v>20</v>
      </c>
      <c r="T40" s="11">
        <v>11.298</v>
      </c>
      <c r="U40" s="9">
        <v>65.343000000000004</v>
      </c>
      <c r="V40" s="9">
        <f t="shared" si="5"/>
        <v>2048.3088021201743</v>
      </c>
      <c r="W40" s="17" t="s">
        <v>150</v>
      </c>
      <c r="X40" s="17" t="s">
        <v>151</v>
      </c>
      <c r="Y40" s="11">
        <v>0.85640000000000005</v>
      </c>
      <c r="AA40" s="1">
        <f t="shared" si="8"/>
        <v>39</v>
      </c>
      <c r="AB40" s="23">
        <f t="shared" si="9"/>
        <v>37.166666999999997</v>
      </c>
      <c r="AC40" s="23">
        <f t="shared" si="10"/>
        <v>110.25</v>
      </c>
    </row>
    <row r="41" spans="1:29" x14ac:dyDescent="0.2">
      <c r="A41" s="14">
        <v>40</v>
      </c>
      <c r="B41" s="7" t="s">
        <v>141</v>
      </c>
      <c r="C41" s="7" t="s">
        <v>147</v>
      </c>
      <c r="D41" s="7" t="s">
        <v>154</v>
      </c>
      <c r="E41" s="7" t="s">
        <v>155</v>
      </c>
      <c r="F41" s="11">
        <v>37.166666999999997</v>
      </c>
      <c r="G41" s="11">
        <v>110.25</v>
      </c>
      <c r="H41" s="9">
        <v>222.150024</v>
      </c>
      <c r="I41" s="7">
        <v>2015</v>
      </c>
      <c r="J41" s="17">
        <f t="shared" si="11"/>
        <v>10.048</v>
      </c>
      <c r="K41" s="11">
        <f t="shared" si="0"/>
        <v>0.19323076923076923</v>
      </c>
      <c r="L41" s="11">
        <v>3.66129675E-7</v>
      </c>
      <c r="M41" s="9">
        <f t="shared" si="6"/>
        <v>1149.6617484076432</v>
      </c>
      <c r="N41" s="9">
        <f t="shared" si="7"/>
        <v>606752304.35773885</v>
      </c>
      <c r="O41" s="11">
        <f t="shared" si="1"/>
        <v>11.014153846153846</v>
      </c>
      <c r="P41" s="12">
        <f t="shared" si="2"/>
        <v>10.048001830648374</v>
      </c>
      <c r="Q41" s="13">
        <f t="shared" si="3"/>
        <v>1092.6617484076432</v>
      </c>
      <c r="R41" s="9">
        <f t="shared" si="4"/>
        <v>29.333609910838078</v>
      </c>
      <c r="S41" s="7">
        <v>18</v>
      </c>
      <c r="T41" s="11">
        <v>10.048</v>
      </c>
      <c r="U41" s="9">
        <v>69.576999999999998</v>
      </c>
      <c r="V41" s="9">
        <f t="shared" si="5"/>
        <v>2049.4229088377188</v>
      </c>
      <c r="W41" s="17" t="s">
        <v>150</v>
      </c>
      <c r="X41" s="17" t="s">
        <v>151</v>
      </c>
      <c r="Y41" s="11">
        <v>0.86399999999999999</v>
      </c>
      <c r="AA41" s="1">
        <f t="shared" si="8"/>
        <v>40</v>
      </c>
      <c r="AB41" s="23">
        <f t="shared" si="9"/>
        <v>37.166666999999997</v>
      </c>
      <c r="AC41" s="23">
        <f t="shared" si="10"/>
        <v>110.25</v>
      </c>
    </row>
    <row r="42" spans="1:29" x14ac:dyDescent="0.2">
      <c r="A42" s="14">
        <v>41</v>
      </c>
      <c r="B42" s="7" t="s">
        <v>141</v>
      </c>
      <c r="C42" s="7" t="s">
        <v>147</v>
      </c>
      <c r="D42" s="7" t="s">
        <v>156</v>
      </c>
      <c r="E42" s="7" t="s">
        <v>157</v>
      </c>
      <c r="F42" s="11">
        <v>37.166666999999997</v>
      </c>
      <c r="G42" s="11">
        <v>110.25</v>
      </c>
      <c r="H42" s="9">
        <v>222.150024</v>
      </c>
      <c r="I42" s="7">
        <v>2015</v>
      </c>
      <c r="J42" s="17">
        <f t="shared" si="11"/>
        <v>11.346</v>
      </c>
      <c r="K42" s="11">
        <f t="shared" si="0"/>
        <v>0.21819230769230769</v>
      </c>
      <c r="L42" s="11">
        <v>3.66129675E-7</v>
      </c>
      <c r="M42" s="9">
        <f t="shared" si="6"/>
        <v>1018.1386610259123</v>
      </c>
      <c r="N42" s="9">
        <f t="shared" si="7"/>
        <v>606752304.35773885</v>
      </c>
      <c r="O42" s="11">
        <f t="shared" si="1"/>
        <v>12.436961538461539</v>
      </c>
      <c r="P42" s="12">
        <f t="shared" si="2"/>
        <v>11.346001830648374</v>
      </c>
      <c r="Q42" s="13">
        <f t="shared" si="3"/>
        <v>961.13866102591226</v>
      </c>
      <c r="R42" s="9">
        <f t="shared" si="4"/>
        <v>25.105470883213425</v>
      </c>
      <c r="S42" s="7">
        <v>18</v>
      </c>
      <c r="T42" s="11">
        <v>11.346</v>
      </c>
      <c r="U42" s="9">
        <v>54.792000000000002</v>
      </c>
      <c r="V42" s="9">
        <f t="shared" si="5"/>
        <v>2045.1837727643758</v>
      </c>
      <c r="W42" s="17" t="s">
        <v>150</v>
      </c>
      <c r="X42" s="17" t="s">
        <v>151</v>
      </c>
      <c r="Y42" s="11">
        <v>0.80940000000000001</v>
      </c>
      <c r="AA42" s="1">
        <f t="shared" si="8"/>
        <v>41</v>
      </c>
      <c r="AB42" s="23">
        <f t="shared" si="9"/>
        <v>37.166666999999997</v>
      </c>
      <c r="AC42" s="23">
        <f t="shared" si="10"/>
        <v>110.25</v>
      </c>
    </row>
    <row r="43" spans="1:29" x14ac:dyDescent="0.2">
      <c r="A43" s="14">
        <v>42</v>
      </c>
      <c r="B43" s="7" t="s">
        <v>141</v>
      </c>
      <c r="C43" s="7" t="s">
        <v>158</v>
      </c>
      <c r="D43" s="7" t="s">
        <v>159</v>
      </c>
      <c r="E43" s="7" t="s">
        <v>160</v>
      </c>
      <c r="F43" s="11">
        <v>35.833333000000003</v>
      </c>
      <c r="G43" s="11">
        <v>109.5</v>
      </c>
      <c r="H43" s="9">
        <v>104.419556</v>
      </c>
      <c r="I43" s="7">
        <v>2015</v>
      </c>
      <c r="J43" s="17">
        <f t="shared" si="11"/>
        <v>8.1601999999999997</v>
      </c>
      <c r="K43" s="11">
        <f t="shared" si="0"/>
        <v>0.15692692307692307</v>
      </c>
      <c r="L43" s="11">
        <v>0.30509350064688001</v>
      </c>
      <c r="M43" s="9">
        <f t="shared" si="6"/>
        <v>665.40243033258992</v>
      </c>
      <c r="N43" s="9">
        <f t="shared" si="7"/>
        <v>342.25427870014454</v>
      </c>
      <c r="O43" s="11">
        <f t="shared" si="1"/>
        <v>8.9448346153846146</v>
      </c>
      <c r="P43" s="12">
        <f t="shared" si="2"/>
        <v>9.6856675032344004</v>
      </c>
      <c r="Q43" s="13">
        <f t="shared" si="3"/>
        <v>608.4024303325898</v>
      </c>
      <c r="R43" s="9">
        <f t="shared" si="4"/>
        <v>24.355910733461055</v>
      </c>
      <c r="S43" s="7">
        <v>18</v>
      </c>
      <c r="T43" s="11">
        <v>8.1601999999999997</v>
      </c>
      <c r="U43" s="9">
        <v>52.52</v>
      </c>
      <c r="V43" s="9">
        <f t="shared" si="5"/>
        <v>2044.4322630696388</v>
      </c>
      <c r="W43" s="17" t="s">
        <v>161</v>
      </c>
      <c r="X43" s="17" t="s">
        <v>162</v>
      </c>
      <c r="Y43" s="11">
        <v>0.85940000000000005</v>
      </c>
      <c r="AA43" s="1">
        <f t="shared" si="8"/>
        <v>42</v>
      </c>
      <c r="AB43" s="23">
        <f t="shared" si="9"/>
        <v>35.833333000000003</v>
      </c>
      <c r="AC43" s="23">
        <f t="shared" si="10"/>
        <v>109.5</v>
      </c>
    </row>
    <row r="44" spans="1:29" x14ac:dyDescent="0.2">
      <c r="A44" s="14">
        <v>43</v>
      </c>
      <c r="B44" s="7" t="s">
        <v>141</v>
      </c>
      <c r="C44" s="7" t="s">
        <v>163</v>
      </c>
      <c r="D44" s="7" t="s">
        <v>164</v>
      </c>
      <c r="E44" s="7" t="s">
        <v>165</v>
      </c>
      <c r="F44" s="11">
        <v>38.797230999999996</v>
      </c>
      <c r="G44" s="11">
        <v>110.371483</v>
      </c>
      <c r="H44" s="9">
        <v>121.5</v>
      </c>
      <c r="I44" s="7">
        <v>2017</v>
      </c>
      <c r="J44" s="17">
        <f t="shared" si="11"/>
        <v>11.448</v>
      </c>
      <c r="K44" s="11">
        <f t="shared" si="0"/>
        <v>0.21199999999999999</v>
      </c>
      <c r="L44" s="11">
        <v>0.11512320445035</v>
      </c>
      <c r="M44" s="9">
        <f t="shared" si="6"/>
        <v>573.11320754716985</v>
      </c>
      <c r="N44" s="9">
        <f t="shared" si="7"/>
        <v>1055.3910532641589</v>
      </c>
      <c r="O44" s="11">
        <f t="shared" si="1"/>
        <v>12.084</v>
      </c>
      <c r="P44" s="12">
        <f t="shared" si="2"/>
        <v>11.79336961335105</v>
      </c>
      <c r="Q44" s="13">
        <f t="shared" si="3"/>
        <v>516.11320754716985</v>
      </c>
      <c r="R44" s="9">
        <f t="shared" si="4"/>
        <v>35.996567215081193</v>
      </c>
      <c r="S44" s="7">
        <v>18</v>
      </c>
      <c r="T44" s="11">
        <v>11.448</v>
      </c>
      <c r="U44" s="9">
        <v>90.549000000000007</v>
      </c>
      <c r="V44" s="9">
        <f t="shared" si="5"/>
        <v>2056.0979941146525</v>
      </c>
      <c r="W44" s="17" t="s">
        <v>166</v>
      </c>
      <c r="X44" s="17" t="s">
        <v>167</v>
      </c>
      <c r="Y44" s="11">
        <v>0.83560000000000001</v>
      </c>
      <c r="AA44" s="1">
        <f t="shared" si="8"/>
        <v>43</v>
      </c>
      <c r="AB44" s="23">
        <f t="shared" si="9"/>
        <v>38.797230999999996</v>
      </c>
      <c r="AC44" s="23">
        <f t="shared" si="10"/>
        <v>110.371483</v>
      </c>
    </row>
    <row r="45" spans="1:29" x14ac:dyDescent="0.2">
      <c r="A45" s="14">
        <v>44</v>
      </c>
      <c r="B45" s="7" t="s">
        <v>141</v>
      </c>
      <c r="C45" s="7" t="s">
        <v>168</v>
      </c>
      <c r="D45" s="7" t="s">
        <v>169</v>
      </c>
      <c r="E45" s="7" t="s">
        <v>170</v>
      </c>
      <c r="F45" s="11">
        <v>35.494999999999997</v>
      </c>
      <c r="G45" s="11">
        <v>107.65389999999999</v>
      </c>
      <c r="H45" s="9">
        <v>151.60095200000001</v>
      </c>
      <c r="I45" s="7">
        <v>2018</v>
      </c>
      <c r="J45" s="17">
        <f t="shared" si="11"/>
        <v>7.21</v>
      </c>
      <c r="K45" s="11">
        <f t="shared" si="0"/>
        <v>0.13109090909090909</v>
      </c>
      <c r="L45" s="11">
        <v>7.3540788653020009E-2</v>
      </c>
      <c r="M45" s="9">
        <f t="shared" si="6"/>
        <v>1156.4566380027741</v>
      </c>
      <c r="N45" s="9">
        <f t="shared" si="7"/>
        <v>2061.4539873278118</v>
      </c>
      <c r="O45" s="11">
        <f t="shared" si="1"/>
        <v>7.4721818181818183</v>
      </c>
      <c r="P45" s="12">
        <f t="shared" si="2"/>
        <v>7.3570815773060403</v>
      </c>
      <c r="Q45" s="13">
        <f t="shared" si="3"/>
        <v>1099.4566380027741</v>
      </c>
      <c r="R45" s="9">
        <f t="shared" si="4"/>
        <v>6.395913039918149</v>
      </c>
      <c r="S45" s="7">
        <v>55</v>
      </c>
      <c r="T45" s="11">
        <v>7.21</v>
      </c>
      <c r="U45" s="9">
        <v>16.07</v>
      </c>
      <c r="V45" s="9">
        <f t="shared" si="5"/>
        <v>2026.41775012686</v>
      </c>
      <c r="W45" s="17" t="s">
        <v>171</v>
      </c>
      <c r="X45" s="17" t="s">
        <v>172</v>
      </c>
      <c r="Y45" s="11">
        <v>0.20399999999999999</v>
      </c>
      <c r="AA45" s="1">
        <f t="shared" si="8"/>
        <v>44</v>
      </c>
      <c r="AB45" s="23">
        <f t="shared" si="9"/>
        <v>35.494999999999997</v>
      </c>
      <c r="AC45" s="23">
        <f t="shared" si="10"/>
        <v>107.65389999999999</v>
      </c>
    </row>
    <row r="46" spans="1:29" x14ac:dyDescent="0.2">
      <c r="H46" s="3"/>
      <c r="K46" s="6"/>
      <c r="L46" s="6"/>
      <c r="M46" s="6"/>
      <c r="N46" s="6"/>
      <c r="O46" s="5"/>
      <c r="P46" s="5"/>
    </row>
    <row r="47" spans="1:29" x14ac:dyDescent="0.2">
      <c r="H47" s="3"/>
      <c r="Q47" s="4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Evaristo, J. (Jaivime)</dc:creator>
  <cp:lastModifiedBy>Sutanudjaja, E.H. (Edwin)</cp:lastModifiedBy>
  <dcterms:created xsi:type="dcterms:W3CDTF">2021-06-03T07:15:37Z</dcterms:created>
  <dcterms:modified xsi:type="dcterms:W3CDTF">2021-06-30T13:54:34Z</dcterms:modified>
</cp:coreProperties>
</file>