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/Desktop/MyPython/WAC/"/>
    </mc:Choice>
  </mc:AlternateContent>
  <xr:revisionPtr revIDLastSave="0" documentId="13_ncr:1_{09E30DEE-CA92-314E-A009-0F7558C22D4E}" xr6:coauthVersionLast="45" xr6:coauthVersionMax="45" xr10:uidLastSave="{00000000-0000-0000-0000-000000000000}"/>
  <bookViews>
    <workbookView xWindow="0" yWindow="0" windowWidth="28800" windowHeight="16400" xr2:uid="{00000000-000D-0000-FFFF-FFFF00000000}"/>
  </bookViews>
  <sheets>
    <sheet name="TRX" sheetId="2" r:id="rId1"/>
    <sheet name="DAY_WAC" sheetId="3" r:id="rId2"/>
    <sheet name="BOM" sheetId="4" r:id="rId3"/>
    <sheet name="ITEM" sheetId="6" r:id="rId4"/>
    <sheet name="COA" sheetId="7" r:id="rId5"/>
    <sheet name="J_LOGIC" sheetId="8" r:id="rId6"/>
    <sheet name="UOM" sheetId="9" r:id="rId7"/>
    <sheet name="CAL" sheetId="5" r:id="rId8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2" l="1"/>
  <c r="X11" i="3"/>
  <c r="U11" i="3"/>
  <c r="W11" i="3"/>
  <c r="T11" i="3"/>
  <c r="G11" i="3"/>
  <c r="J7" i="5"/>
  <c r="K7" i="5"/>
  <c r="O7" i="5"/>
  <c r="P7" i="5"/>
  <c r="X7" i="5"/>
  <c r="AB7" i="5"/>
  <c r="M6" i="2"/>
  <c r="K6" i="2"/>
  <c r="W10" i="3"/>
  <c r="W9" i="3"/>
  <c r="W7" i="3"/>
  <c r="W6" i="3"/>
  <c r="W4" i="3"/>
  <c r="W2" i="3"/>
  <c r="G2" i="3"/>
  <c r="G10" i="3"/>
  <c r="G9" i="3"/>
  <c r="W8" i="3"/>
  <c r="G8" i="3"/>
  <c r="G7" i="3"/>
  <c r="G6" i="3"/>
  <c r="W5" i="3"/>
  <c r="G5" i="3"/>
  <c r="G4" i="3"/>
  <c r="W3" i="3"/>
  <c r="G3" i="3"/>
  <c r="L18" i="2"/>
  <c r="L21" i="2"/>
  <c r="M21" i="2"/>
  <c r="I21" i="2"/>
  <c r="M20" i="2"/>
  <c r="I20" i="2"/>
  <c r="L20" i="2"/>
  <c r="I5" i="3"/>
  <c r="I18" i="2"/>
  <c r="I17" i="2"/>
  <c r="L17" i="2"/>
  <c r="M17" i="2"/>
  <c r="I16" i="2"/>
  <c r="L16" i="2"/>
  <c r="M16" i="2"/>
  <c r="I15" i="2"/>
  <c r="L15" i="2"/>
  <c r="M15" i="2"/>
  <c r="M14" i="2"/>
  <c r="I14" i="2"/>
  <c r="L14" i="2"/>
  <c r="M13" i="2"/>
  <c r="I13" i="2"/>
  <c r="L13" i="2"/>
  <c r="M12" i="2"/>
  <c r="I12" i="2"/>
  <c r="L12" i="2"/>
  <c r="M11" i="2"/>
  <c r="I11" i="2"/>
  <c r="L11" i="2"/>
  <c r="M9" i="2"/>
  <c r="I9" i="2"/>
  <c r="L9" i="2"/>
  <c r="I8" i="2"/>
  <c r="L8" i="2"/>
  <c r="M8" i="2"/>
  <c r="I7" i="2"/>
  <c r="L7" i="2"/>
  <c r="I5" i="2"/>
  <c r="L5" i="2"/>
  <c r="M5" i="2"/>
  <c r="M4" i="2"/>
  <c r="I4" i="2"/>
  <c r="J4" i="2"/>
  <c r="L4" i="2"/>
  <c r="M3" i="2"/>
  <c r="I3" i="2"/>
  <c r="H3" i="2"/>
  <c r="M2" i="2"/>
  <c r="I2" i="2"/>
  <c r="H2" i="2"/>
  <c r="J2" i="2"/>
  <c r="L2" i="2"/>
  <c r="J3" i="2"/>
  <c r="L3" i="2"/>
  <c r="H4" i="2"/>
  <c r="M18" i="2"/>
  <c r="M10" i="2"/>
  <c r="M37" i="5"/>
  <c r="M38" i="5"/>
  <c r="J35" i="5"/>
  <c r="H35" i="5"/>
  <c r="H37" i="5"/>
  <c r="J34" i="5"/>
  <c r="J33" i="5"/>
  <c r="K33" i="5"/>
  <c r="O33" i="5"/>
  <c r="P33" i="5"/>
  <c r="X33" i="5"/>
  <c r="AB33" i="5"/>
  <c r="I33" i="5"/>
  <c r="J32" i="5"/>
  <c r="K32" i="5"/>
  <c r="O32" i="5"/>
  <c r="P32" i="5"/>
  <c r="X32" i="5"/>
  <c r="AB32" i="5"/>
  <c r="J31" i="5"/>
  <c r="K31" i="5"/>
  <c r="O31" i="5"/>
  <c r="P31" i="5"/>
  <c r="X31" i="5"/>
  <c r="AB31" i="5"/>
  <c r="I31" i="5"/>
  <c r="X30" i="5"/>
  <c r="AB30" i="5"/>
  <c r="P30" i="5"/>
  <c r="J30" i="5"/>
  <c r="K30" i="5"/>
  <c r="O30" i="5"/>
  <c r="X29" i="5"/>
  <c r="AB29" i="5"/>
  <c r="P29" i="5"/>
  <c r="J29" i="5"/>
  <c r="K29" i="5"/>
  <c r="O29" i="5"/>
  <c r="P28" i="5"/>
  <c r="W28" i="5"/>
  <c r="AC28" i="5"/>
  <c r="J28" i="5"/>
  <c r="K28" i="5"/>
  <c r="O28" i="5"/>
  <c r="W27" i="5"/>
  <c r="P27" i="5"/>
  <c r="J27" i="5"/>
  <c r="K27" i="5"/>
  <c r="O27" i="5"/>
  <c r="W26" i="5"/>
  <c r="W40" i="5"/>
  <c r="R26" i="5"/>
  <c r="I34" i="5"/>
  <c r="O34" i="5"/>
  <c r="P34" i="5"/>
  <c r="W34" i="5"/>
  <c r="AC34" i="5"/>
  <c r="O26" i="5"/>
  <c r="Q26" i="5"/>
  <c r="D22" i="5"/>
  <c r="F21" i="5"/>
  <c r="L26" i="5"/>
  <c r="M13" i="5"/>
  <c r="M14" i="5"/>
  <c r="H11" i="5"/>
  <c r="H13" i="5"/>
  <c r="P10" i="5"/>
  <c r="X10" i="5"/>
  <c r="AB10" i="5"/>
  <c r="J10" i="5"/>
  <c r="K10" i="5"/>
  <c r="O10" i="5"/>
  <c r="J9" i="5"/>
  <c r="K9" i="5"/>
  <c r="O9" i="5"/>
  <c r="P9" i="5"/>
  <c r="X9" i="5"/>
  <c r="AB9" i="5"/>
  <c r="I9" i="5"/>
  <c r="J8" i="5"/>
  <c r="K8" i="5"/>
  <c r="O8" i="5"/>
  <c r="P8" i="5"/>
  <c r="X8" i="5"/>
  <c r="AB8" i="5"/>
  <c r="J6" i="5"/>
  <c r="K6" i="5"/>
  <c r="O6" i="5"/>
  <c r="P6" i="5"/>
  <c r="X6" i="5"/>
  <c r="AB6" i="5"/>
  <c r="I6" i="5"/>
  <c r="X5" i="5"/>
  <c r="P5" i="5"/>
  <c r="J5" i="5"/>
  <c r="K5" i="5"/>
  <c r="O5" i="5"/>
  <c r="I5" i="5"/>
  <c r="P4" i="5"/>
  <c r="W4" i="5"/>
  <c r="AC4" i="5"/>
  <c r="J4" i="5"/>
  <c r="K4" i="5"/>
  <c r="O4" i="5"/>
  <c r="I4" i="5"/>
  <c r="P3" i="5"/>
  <c r="W3" i="5"/>
  <c r="J3" i="5"/>
  <c r="I3" i="5"/>
  <c r="W2" i="5"/>
  <c r="O2" i="5"/>
  <c r="Q2" i="5"/>
  <c r="L2" i="5"/>
  <c r="P35" i="5"/>
  <c r="H38" i="5"/>
  <c r="AC3" i="5"/>
  <c r="AC14" i="5"/>
  <c r="W13" i="5"/>
  <c r="W37" i="5"/>
  <c r="K3" i="5"/>
  <c r="O3" i="5"/>
  <c r="I10" i="5"/>
  <c r="AC27" i="5"/>
  <c r="AC38" i="5"/>
  <c r="AB5" i="5"/>
  <c r="I8" i="5"/>
  <c r="P11" i="5"/>
  <c r="H14" i="5"/>
  <c r="I32" i="5"/>
  <c r="K35" i="5"/>
  <c r="K11" i="5"/>
  <c r="O36" i="5"/>
  <c r="P36" i="5"/>
  <c r="K36" i="5"/>
  <c r="O37" i="5"/>
  <c r="K37" i="5"/>
  <c r="K38" i="5"/>
  <c r="O38" i="5"/>
  <c r="O35" i="5"/>
  <c r="Q35" i="5"/>
  <c r="O12" i="5"/>
  <c r="P12" i="5"/>
  <c r="K12" i="5"/>
  <c r="O13" i="5"/>
  <c r="K13" i="5"/>
  <c r="O11" i="5"/>
  <c r="Q11" i="5"/>
  <c r="X12" i="5"/>
  <c r="P13" i="5"/>
  <c r="K14" i="5"/>
  <c r="L13" i="5"/>
  <c r="L14" i="5"/>
  <c r="X36" i="5"/>
  <c r="P37" i="5"/>
  <c r="P38" i="5"/>
  <c r="Q38" i="5"/>
  <c r="Q37" i="5"/>
  <c r="W41" i="5"/>
  <c r="X42" i="5"/>
  <c r="P14" i="5"/>
  <c r="O14" i="5"/>
  <c r="Q14" i="5"/>
  <c r="Q13" i="5"/>
  <c r="AB36" i="5"/>
  <c r="AB37" i="5"/>
  <c r="X38" i="5"/>
  <c r="D42" i="5"/>
  <c r="F41" i="5"/>
  <c r="L37" i="5"/>
  <c r="L38" i="5"/>
  <c r="AB12" i="5"/>
  <c r="AB13" i="5"/>
  <c r="X14" i="5"/>
  <c r="W15" i="5"/>
</calcChain>
</file>

<file path=xl/sharedStrings.xml><?xml version="1.0" encoding="utf-8"?>
<sst xmlns="http://schemas.openxmlformats.org/spreadsheetml/2006/main" count="476" uniqueCount="173">
  <si>
    <t>ITEM</t>
  </si>
  <si>
    <t>DATE</t>
  </si>
  <si>
    <t>TIME</t>
  </si>
  <si>
    <t>DOC_TYPE</t>
  </si>
  <si>
    <t>DOC_NO</t>
  </si>
  <si>
    <t>RMKS</t>
  </si>
  <si>
    <t>QTY</t>
  </si>
  <si>
    <t>ACT_U_COST</t>
  </si>
  <si>
    <t>USE_AVG_COST</t>
  </si>
  <si>
    <t>AVG_COST</t>
  </si>
  <si>
    <t>ACT_AMT</t>
  </si>
  <si>
    <t>AMT_AVG_COST</t>
  </si>
  <si>
    <t>TRX_AMT</t>
  </si>
  <si>
    <t>A</t>
  </si>
  <si>
    <t>BOD_REC</t>
  </si>
  <si>
    <t>GD_IN</t>
  </si>
  <si>
    <t>GD_RETN</t>
  </si>
  <si>
    <t>GD_OUT</t>
  </si>
  <si>
    <t>RCP_OUT</t>
  </si>
  <si>
    <t>INV_QTY_ADJ</t>
  </si>
  <si>
    <t>INV_COST_ADJ</t>
  </si>
  <si>
    <t>EOD_REC_WIP</t>
  </si>
  <si>
    <t>COGS</t>
  </si>
  <si>
    <t>Beg-of-Day Rec</t>
  </si>
  <si>
    <t>Goods Received</t>
  </si>
  <si>
    <t>Goods Returned for 2</t>
  </si>
  <si>
    <t>Goods Transferred</t>
  </si>
  <si>
    <t>Ingredients used for Recipe</t>
  </si>
  <si>
    <t>Inventory Qty Adjustment (e.g. write-off)</t>
  </si>
  <si>
    <t>Inventory Cost Adjustment</t>
  </si>
  <si>
    <t>End-of-Day Inventory Movt. before COGS, Qty and Avg cost calculation</t>
  </si>
  <si>
    <t>Goods sold</t>
  </si>
  <si>
    <t>End-of-Day Rec</t>
  </si>
  <si>
    <t>BOM</t>
  </si>
  <si>
    <t>BOM_AVG_COST</t>
  </si>
  <si>
    <t>STD_COST</t>
  </si>
  <si>
    <t>AMT_RD_VAR</t>
  </si>
  <si>
    <t>BOD_BOM_COST</t>
  </si>
  <si>
    <t>ACCOUNTS JOURNAL</t>
  </si>
  <si>
    <r>
      <t xml:space="preserve">Beg-of-Day Rec </t>
    </r>
    <r>
      <rPr>
        <sz val="12"/>
        <color rgb="FFFF0000"/>
        <rFont val="Calibri (Body)"/>
      </rPr>
      <t>**</t>
    </r>
  </si>
  <si>
    <t>B/S</t>
  </si>
  <si>
    <t>Inventory</t>
  </si>
  <si>
    <t>Dr</t>
  </si>
  <si>
    <t>Cr</t>
  </si>
  <si>
    <t>Vendor A/P</t>
  </si>
  <si>
    <t>Inventory.Cost_Centre.Goods_Out</t>
  </si>
  <si>
    <t>Ingredients used for Recipe DOC 107 ***</t>
  </si>
  <si>
    <t>Expenses (Inventory Adjustment)</t>
  </si>
  <si>
    <t>Cost of Goods Sold</t>
  </si>
  <si>
    <t>EOD_REC_X</t>
  </si>
  <si>
    <t xml:space="preserve">** if QTY = 0 then the AVG_Cost for 2/5/20 Beg-of-Day is average cost of 2/5/10 GD_IN and GD_RETN </t>
  </si>
  <si>
    <t>Receipe BOM</t>
  </si>
  <si>
    <t>BOD Avg Cost</t>
  </si>
  <si>
    <t>Summed up Ingredients Avg. Cost</t>
  </si>
  <si>
    <t>B x 1 Qty</t>
  </si>
  <si>
    <t>Note that BOM Receipe cost may be different from B item cost because it may be pruchased or calcluation from past inventory</t>
  </si>
  <si>
    <t>=</t>
  </si>
  <si>
    <t>A x 1 Qty</t>
  </si>
  <si>
    <t>C x 2 Qty</t>
  </si>
  <si>
    <t>B</t>
  </si>
  <si>
    <t>Goods Returned for DOC_NO 102</t>
  </si>
  <si>
    <t>Inventory.Cost_Centre.Goods_In</t>
  </si>
  <si>
    <t>RCP_IN</t>
  </si>
  <si>
    <t>Goods Created from Ingredients (Recipe)</t>
  </si>
  <si>
    <t>End-of-Day before COGS, Qty and Avg cost calculation</t>
  </si>
  <si>
    <t>Beginning Inventory</t>
  </si>
  <si>
    <t>Ending Inventory</t>
  </si>
  <si>
    <t>Inventory Movement</t>
  </si>
  <si>
    <t>Reasons for the Sequence of Processing</t>
  </si>
  <si>
    <t>If the Avergage Cost is calculated real time, there will be many Average Cost for 1 item through the day if there are many transactions.</t>
  </si>
  <si>
    <t>This makes reconciliation and error spotting difficult.</t>
  </si>
  <si>
    <t xml:space="preserve">To simily matters for reconciliation and error spotting, we are trying to achieve 2 Average Cost for the items. </t>
  </si>
  <si>
    <t>1 Average cost for the Beginning of Day (which is yesterday's End of Day Average Cost) &amp;</t>
  </si>
  <si>
    <t>1 Average cost for the End oF Day.</t>
  </si>
  <si>
    <t>We may even view that as 1 Average Cost for the day. Just Whether for calculation basis, whether we are using the</t>
  </si>
  <si>
    <t>Previous Day Average Cost or Current Day Average Cost.</t>
  </si>
  <si>
    <t>Goods Received Noted are frequently keyed in late (next day).There may occur negative Qty due to timing difference</t>
  </si>
  <si>
    <t>If a transacaction that requires Average Cost (example Goods Transfer out) occurs and the Inventory Qty is zero</t>
  </si>
  <si>
    <t>We will either use a) the preivous day EOD Average Cost if not zero or b) Standard Cost stated in the Recipe</t>
  </si>
  <si>
    <t xml:space="preserve">We will not  use last Purchased Cost because we are still unsure whether at Goods In time whether it will be for the right Purchased Order and price </t>
  </si>
  <si>
    <t>If there has been previous purchases and the QTY is zero, the (last) Average Cost is still a good estimate.</t>
  </si>
  <si>
    <t>We will calculate the End of Day Average Cost and used that for  Cost of Goods Sold calculation for that day.</t>
  </si>
  <si>
    <t>For Multiple-level BOM COGS calculation</t>
  </si>
  <si>
    <t xml:space="preserve">     For Kitchen Orders or Pre-Order Creation, we will deduct the Ingredients Cost based on the Ingredients Beginning of Day Average Cost</t>
  </si>
  <si>
    <t xml:space="preserve">     We do not use the End of Day Average Cost to deduct the Ingredients, because :</t>
  </si>
  <si>
    <t xml:space="preserve">             We will have an additional Average Cost for that day (see worksheet VER 2) which is against our objective (Point 2) of not having many Average Cost for 1 day.</t>
  </si>
  <si>
    <t xml:space="preserve">             We do not know the actual timing of when the Goods were made, difficult to match this with the Sales time.</t>
  </si>
  <si>
    <t xml:space="preserve">             Therefore we use the same principle as GOODS_OUT and use the Beginning of Day Average Cost</t>
  </si>
  <si>
    <t>Note that we may have negative Qty if the Goods Received in not keyed in timely and there are Sales or Goods Transferred out.</t>
  </si>
  <si>
    <t>Reports need to be created to track these and we need to rectify this at end of month.</t>
  </si>
  <si>
    <t>Rectification may be by:</t>
  </si>
  <si>
    <t xml:space="preserve">   a. Inventory Adjustment</t>
  </si>
  <si>
    <t xml:space="preserve">   b. Accrual of Goods Received (for outstanding POs that have Goods Received but not keyed in)</t>
  </si>
  <si>
    <t xml:space="preserve">       Treatment can be done by creating 2 Inventory Adjustments Transaction</t>
  </si>
  <si>
    <t xml:space="preserve">       (1 for the month to add inventory and 1 for beginning of the month to deduct inventory)</t>
  </si>
  <si>
    <t>Average Cost for Items at Hotel level or Cost Centre level</t>
  </si>
  <si>
    <t>Propose to keep Average Cost at Cost Centre level because:</t>
  </si>
  <si>
    <t xml:space="preserve">    a. Inventory is tracked at Cost Centre level</t>
  </si>
  <si>
    <t xml:space="preserve">    b. Huge cost movement (e.g. Purchase) at 1 Cost Centre does not affect the other.</t>
  </si>
  <si>
    <t xml:space="preserve">    c. Clear Cost Control responsiility relation between Cost Centre and Person in-charge of the Cost Centre</t>
  </si>
  <si>
    <t>If there is a need to have 1 Average Cost per Item across all the hotels, we should do it at month-end.</t>
  </si>
  <si>
    <t>We then create a Inventory Adjustment Transactions, across all Cost Centre for easy tracking.</t>
  </si>
  <si>
    <t xml:space="preserve">End of Month processing </t>
  </si>
  <si>
    <t>We want to avoid "Freezing Period" (usually 5 days) for stock taking and suspend all transactions entry.</t>
  </si>
  <si>
    <t>This is to avoid stock piling of work load entries, have timely cost reports.</t>
  </si>
  <si>
    <t>We assume that during Stock Take, Goods Receive is still operating (e.g. daily marketing of fresh produce).</t>
  </si>
  <si>
    <t>End of Montn Processing will have a Start and End milestone</t>
  </si>
  <si>
    <t>After Start of EOM processing, Finance Journal interfaces will be suspended.</t>
  </si>
  <si>
    <t>After Stock Take Entries have been keyed in, the Average Cost calculation will be re-run.</t>
  </si>
  <si>
    <t xml:space="preserve">If there is negative Qty because of timing difference of Goods_Receive, </t>
  </si>
  <si>
    <t xml:space="preserve">   an Accrual of Goods Received will be entered for the last day of the month, and a reversal entry created for the first day of next month</t>
  </si>
  <si>
    <t>Afte the EOM Processing,</t>
  </si>
  <si>
    <t xml:space="preserve">  Finance Journals can be created and interfaced to Finance system</t>
  </si>
  <si>
    <t xml:space="preserve">  Recalucalte the Average Cost for days for the subsequent month</t>
  </si>
  <si>
    <t>C</t>
  </si>
  <si>
    <t>PARENT</t>
  </si>
  <si>
    <t>BOM_CHILD</t>
  </si>
  <si>
    <t>CHILD_QTY</t>
  </si>
  <si>
    <t>UPDATE</t>
  </si>
  <si>
    <t>PO_QTY</t>
  </si>
  <si>
    <t>PO_AMT</t>
  </si>
  <si>
    <t>TRF_QTY</t>
  </si>
  <si>
    <t>TRF_AMT</t>
  </si>
  <si>
    <t>ADJ_QTY</t>
  </si>
  <si>
    <t>ADJ_AMT</t>
  </si>
  <si>
    <t>MFG_AMT</t>
  </si>
  <si>
    <t>MFG_QTY</t>
  </si>
  <si>
    <t>COGS_QTY</t>
  </si>
  <si>
    <t>COGS_AMT</t>
  </si>
  <si>
    <t>BOD_QTY</t>
  </si>
  <si>
    <t>BOD_AVG_COST</t>
  </si>
  <si>
    <t>BOD_STD_COST</t>
  </si>
  <si>
    <t>BOD_AMT_AVG_COST</t>
  </si>
  <si>
    <t>BOD_TRX_AMT</t>
  </si>
  <si>
    <t>EOD_QTY</t>
  </si>
  <si>
    <t>EOD_AVG_COST</t>
  </si>
  <si>
    <t>EOD_STD_COST</t>
  </si>
  <si>
    <t>EOD_AMT_AVG_COST</t>
  </si>
  <si>
    <t>EOD_TRX_AMT</t>
  </si>
  <si>
    <t>EOD_BOM_COST</t>
  </si>
  <si>
    <t>COA</t>
  </si>
  <si>
    <t>Vendor A/P Accrual</t>
  </si>
  <si>
    <t>DR</t>
  </si>
  <si>
    <t>CR</t>
  </si>
  <si>
    <t>DR_CC</t>
  </si>
  <si>
    <t>CR_CC</t>
  </si>
  <si>
    <t>IN_CC</t>
  </si>
  <si>
    <t>OUT_CC</t>
  </si>
  <si>
    <t>Remarks</t>
  </si>
  <si>
    <t>Goods In</t>
  </si>
  <si>
    <t>Goods Returned</t>
  </si>
  <si>
    <t>Goods Transferred Out</t>
  </si>
  <si>
    <t>GD_PO</t>
  </si>
  <si>
    <t>Goods Transferred In</t>
  </si>
  <si>
    <t>Goods  (ingredients) used in BOM</t>
  </si>
  <si>
    <t>Goods Manufactured</t>
  </si>
  <si>
    <t>POS</t>
  </si>
  <si>
    <t>NEG</t>
  </si>
  <si>
    <t>Inventory Qty Adjustment Positive</t>
  </si>
  <si>
    <t>Inventory Qty Adjustment Negative</t>
  </si>
  <si>
    <t>Inventory Value Adjustment Positive</t>
  </si>
  <si>
    <t>Inventory Value Adjustment Negative</t>
  </si>
  <si>
    <t>D</t>
  </si>
  <si>
    <t>DR_ACCT</t>
  </si>
  <si>
    <t>CR_ACCT</t>
  </si>
  <si>
    <t>DR_COST_C</t>
  </si>
  <si>
    <t>CR_COST_C</t>
  </si>
  <si>
    <t>UOM</t>
  </si>
  <si>
    <t>A_UOM</t>
  </si>
  <si>
    <t>CONVERT</t>
  </si>
  <si>
    <t>LT</t>
  </si>
  <si>
    <t>LT/2</t>
  </si>
  <si>
    <t>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</si>
</sst>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0.0"/>
    <numFmt numFmtId="166" formatCode="0.0000000"/>
  </numFmts>
  <fonts count="8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theme="4" tint="-0.249977111117893"/>
      <name val="Calibri"/>
      <family val="2"/>
      <scheme val="minor"/>
    </font>
    <font>
      <sz val="12"/>
      <color rgb="FF1E1E1E"/>
      <name val="Helvetica Neue"/>
      <family val="2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2" fontId="3" fillId="2" borderId="2" xfId="0" applyNumberFormat="1" applyFont="1" applyFill="1" applyBorder="1"/>
    <xf numFmtId="2" fontId="0" fillId="0" borderId="2" xfId="0" applyNumberFormat="1" applyBorder="1" applyAlignment="1">
      <alignment horizontal="right"/>
    </xf>
    <xf numFmtId="2" fontId="0" fillId="0" borderId="2" xfId="0" applyNumberFormat="1" applyBorder="1"/>
    <xf numFmtId="2" fontId="0" fillId="0" borderId="3" xfId="0" applyNumberFormat="1" applyBorder="1"/>
    <xf numFmtId="165" fontId="0" fillId="0" borderId="0" xfId="0" applyNumberFormat="1"/>
    <xf numFmtId="2" fontId="0" fillId="0" borderId="0" xfId="0" applyNumberFormat="1"/>
    <xf numFmtId="0" fontId="0" fillId="0" borderId="4" xfId="0" applyBorder="1"/>
    <xf numFmtId="2" fontId="0" fillId="3" borderId="0" xfId="0" applyNumberFormat="1" applyFill="1"/>
    <xf numFmtId="2" fontId="0" fillId="0" borderId="0" xfId="0" applyNumberFormat="1" applyAlignment="1">
      <alignment horizontal="right"/>
    </xf>
    <xf numFmtId="2" fontId="4" fillId="0" borderId="0" xfId="0" applyNumberFormat="1" applyFont="1"/>
    <xf numFmtId="2" fontId="0" fillId="0" borderId="5" xfId="0" applyNumberFormat="1" applyBorder="1"/>
    <xf numFmtId="165" fontId="0" fillId="4" borderId="0" xfId="0" applyNumberFormat="1" applyFill="1"/>
    <xf numFmtId="2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0" borderId="6" xfId="0" applyBorder="1"/>
    <xf numFmtId="0" fontId="0" fillId="0" borderId="7" xfId="0" applyBorder="1"/>
    <xf numFmtId="2" fontId="0" fillId="3" borderId="7" xfId="0" applyNumberFormat="1" applyFill="1" applyBorder="1"/>
    <xf numFmtId="2" fontId="4" fillId="0" borderId="7" xfId="0" applyNumberFormat="1" applyFont="1" applyBorder="1"/>
    <xf numFmtId="2" fontId="0" fillId="0" borderId="7" xfId="0" applyNumberFormat="1" applyBorder="1" applyAlignment="1">
      <alignment horizontal="right"/>
    </xf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/>
    <xf numFmtId="0" fontId="0" fillId="0" borderId="10" xfId="0" applyBorder="1"/>
    <xf numFmtId="2" fontId="0" fillId="2" borderId="10" xfId="0" applyNumberFormat="1" applyFill="1" applyBorder="1"/>
    <xf numFmtId="2" fontId="0" fillId="0" borderId="10" xfId="0" applyNumberFormat="1" applyBorder="1" applyAlignment="1">
      <alignment horizontal="right"/>
    </xf>
    <xf numFmtId="2" fontId="4" fillId="0" borderId="10" xfId="0" applyNumberFormat="1" applyFont="1" applyBorder="1"/>
    <xf numFmtId="2" fontId="5" fillId="2" borderId="10" xfId="0" applyNumberFormat="1" applyFont="1" applyFill="1" applyBorder="1"/>
    <xf numFmtId="2" fontId="0" fillId="0" borderId="10" xfId="0" applyNumberFormat="1" applyBorder="1"/>
    <xf numFmtId="2" fontId="0" fillId="2" borderId="10" xfId="0" applyNumberFormat="1" applyFill="1" applyBorder="1" applyAlignment="1">
      <alignment horizontal="right"/>
    </xf>
    <xf numFmtId="2" fontId="0" fillId="0" borderId="11" xfId="0" applyNumberFormat="1" applyBorder="1"/>
    <xf numFmtId="2" fontId="0" fillId="3" borderId="2" xfId="0" applyNumberFormat="1" applyFill="1" applyBorder="1"/>
    <xf numFmtId="2" fontId="4" fillId="0" borderId="2" xfId="0" applyNumberFormat="1" applyFont="1" applyBorder="1"/>
    <xf numFmtId="165" fontId="0" fillId="0" borderId="12" xfId="0" applyNumberFormat="1" applyBorder="1"/>
    <xf numFmtId="2" fontId="0" fillId="0" borderId="12" xfId="0" applyNumberFormat="1" applyBorder="1"/>
    <xf numFmtId="0" fontId="0" fillId="0" borderId="12" xfId="0" applyBorder="1"/>
    <xf numFmtId="2" fontId="0" fillId="4" borderId="7" xfId="0" applyNumberFormat="1" applyFill="1" applyBorder="1"/>
    <xf numFmtId="2" fontId="0" fillId="4" borderId="7" xfId="0" applyNumberFormat="1" applyFill="1" applyBorder="1" applyAlignment="1">
      <alignment horizontal="right"/>
    </xf>
    <xf numFmtId="14" fontId="5" fillId="0" borderId="0" xfId="0" applyNumberFormat="1" applyFont="1"/>
    <xf numFmtId="165" fontId="0" fillId="0" borderId="0" xfId="0" applyNumberFormat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/>
    <xf numFmtId="165" fontId="0" fillId="6" borderId="0" xfId="0" applyNumberFormat="1" applyFill="1"/>
    <xf numFmtId="165" fontId="0" fillId="6" borderId="0" xfId="0" applyNumberFormat="1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/>
    <xf numFmtId="0" fontId="1" fillId="7" borderId="0" xfId="0" applyFont="1" applyFill="1"/>
    <xf numFmtId="165" fontId="0" fillId="7" borderId="0" xfId="0" applyNumberFormat="1" applyFill="1"/>
    <xf numFmtId="165" fontId="0" fillId="7" borderId="0" xfId="0" applyNumberFormat="1" applyFill="1" applyAlignment="1">
      <alignment horizontal="right"/>
    </xf>
    <xf numFmtId="2" fontId="0" fillId="8" borderId="0" xfId="0" applyNumberFormat="1" applyFill="1"/>
    <xf numFmtId="0" fontId="0" fillId="0" borderId="0" xfId="0" quotePrefix="1" applyAlignment="1">
      <alignment horizontal="right"/>
    </xf>
    <xf numFmtId="2" fontId="3" fillId="2" borderId="0" xfId="0" applyNumberFormat="1" applyFont="1" applyFill="1"/>
    <xf numFmtId="2" fontId="0" fillId="8" borderId="2" xfId="0" applyNumberFormat="1" applyFill="1" applyBorder="1" applyAlignment="1">
      <alignment horizontal="right"/>
    </xf>
    <xf numFmtId="165" fontId="0" fillId="9" borderId="0" xfId="0" applyNumberFormat="1" applyFill="1"/>
    <xf numFmtId="2" fontId="0" fillId="8" borderId="0" xfId="0" applyNumberFormat="1" applyFill="1" applyAlignment="1">
      <alignment horizontal="right"/>
    </xf>
    <xf numFmtId="2" fontId="0" fillId="2" borderId="2" xfId="0" applyNumberFormat="1" applyFill="1" applyBorder="1"/>
    <xf numFmtId="2" fontId="5" fillId="2" borderId="2" xfId="0" applyNumberFormat="1" applyFont="1" applyFill="1" applyBorder="1"/>
    <xf numFmtId="2" fontId="0" fillId="2" borderId="2" xfId="0" applyNumberFormat="1" applyFill="1" applyBorder="1" applyAlignment="1">
      <alignment horizontal="right"/>
    </xf>
    <xf numFmtId="2" fontId="0" fillId="4" borderId="2" xfId="0" applyNumberFormat="1" applyFill="1" applyBorder="1"/>
    <xf numFmtId="2" fontId="0" fillId="4" borderId="2" xfId="0" applyNumberFormat="1" applyFill="1" applyBorder="1" applyAlignment="1">
      <alignment horizontal="right"/>
    </xf>
    <xf numFmtId="2" fontId="0" fillId="10" borderId="2" xfId="0" applyNumberFormat="1" applyFill="1" applyBorder="1" applyAlignment="1">
      <alignment horizontal="right"/>
    </xf>
    <xf numFmtId="2" fontId="0" fillId="10" borderId="0" xfId="0" applyNumberFormat="1" applyFill="1"/>
    <xf numFmtId="0" fontId="1" fillId="0" borderId="0" xfId="0" applyFont="1"/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11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21" fontId="0" fillId="11" borderId="0" xfId="0" applyNumberFormat="1" applyFill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0" borderId="0" xfId="0" applyAlignment="1">
      <alignment horizontal="left" indent="1"/>
    </xf>
    <xf numFmtId="0" fontId="0" fillId="5" borderId="0" xfId="0" applyFill="1" applyAlignment="1">
      <alignment horizontal="left" indent="1"/>
    </xf>
    <xf numFmtId="0" fontId="0" fillId="0" borderId="0" xfId="0" applyBorder="1"/>
    <xf numFmtId="2" fontId="0" fillId="3" borderId="0" xfId="0" applyNumberFormat="1" applyFill="1" applyBorder="1"/>
    <xf numFmtId="2" fontId="0" fillId="0" borderId="0" xfId="0" applyNumberFormat="1" applyBorder="1" applyAlignment="1">
      <alignment horizontal="right"/>
    </xf>
    <xf numFmtId="2" fontId="4" fillId="0" borderId="0" xfId="0" applyNumberFormat="1" applyFont="1" applyBorder="1"/>
    <xf numFmtId="2" fontId="0" fillId="0" borderId="0" xfId="0" applyNumberFormat="1" applyBorder="1"/>
    <xf numFmtId="2" fontId="0" fillId="8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0" fillId="11" borderId="0" xfId="0" applyFill="1"/>
    <xf numFmtId="0" fontId="7" fillId="0" borderId="0" xfId="0" applyFont="1" applyAlignment="1">
      <alignment horizontal="center"/>
    </xf>
    <xf numFmtId="0" fontId="0" fillId="0" borderId="0" xfId="0" applyAlignment="1"/>
    <xf numFmtId="165" fontId="0" fillId="0" borderId="0" xfId="0" applyNumberFormat="1" applyAlignment="1"/>
    <xf numFmtId="0" fontId="0" fillId="0" borderId="0" xfId="0" quotePrefix="1" applyAlignment="1">
      <alignment horizontal="left" indent="1"/>
    </xf>
    <xf numFmtId="0" fontId="0" fillId="0" borderId="0" xfId="0" applyFill="1" applyBorder="1"/>
    <xf numFmtId="166" fontId="0" fillId="0" borderId="0" xfId="0" applyNumberFormat="1"/>
    <xf numFmtId="2" fontId="0" fillId="11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70F0-464C-D846-A95C-F94A9573D120}">
  <dimension ref="A1:R21"/>
  <sheetViews>
    <sheetView tabSelected="1" topLeftCell="D1" workbookViewId="0">
      <selection activeCell="F9" sqref="F9"/>
    </sheetView>
  </sheetViews>
  <sheetFormatPr baseColWidth="10" defaultRowHeight="15"/>
  <cols>
    <col min="1" max="1" width="6.5" style="1" customWidth="1"/>
    <col min="4" max="4" width="14.5" customWidth="1"/>
    <col min="5" max="5" width="7.6640625" customWidth="1"/>
    <col min="6" max="6" width="34.6640625" customWidth="1"/>
    <col min="7" max="7" width="12.83203125" customWidth="1"/>
    <col min="8" max="8" width="12.33203125" style="2" customWidth="1"/>
    <col min="9" max="9" width="12.5" style="2" customWidth="1"/>
    <col min="10" max="10" width="13.6640625" style="2" customWidth="1"/>
    <col min="11" max="11" width="16" customWidth="1"/>
    <col min="12" max="12" width="16" style="2" customWidth="1"/>
    <col min="13" max="13" width="16" customWidth="1"/>
    <col min="14" max="14" width="14.83203125" customWidth="1"/>
  </cols>
  <sheetData>
    <row r="1" spans="1:1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36</v>
      </c>
      <c r="O1" s="1" t="s">
        <v>163</v>
      </c>
      <c r="P1" s="1" t="s">
        <v>164</v>
      </c>
      <c r="Q1" s="1" t="s">
        <v>165</v>
      </c>
      <c r="R1" s="1" t="s">
        <v>166</v>
      </c>
    </row>
    <row r="2" spans="1:18" ht="16">
      <c r="A2" s="1" t="s">
        <v>13</v>
      </c>
      <c r="B2" s="4">
        <v>43953</v>
      </c>
      <c r="C2" s="5">
        <v>0.45833333333333331</v>
      </c>
      <c r="D2" s="78" t="s">
        <v>152</v>
      </c>
      <c r="E2" s="87">
        <v>1</v>
      </c>
      <c r="F2" s="80" t="s">
        <v>24</v>
      </c>
      <c r="G2" s="81">
        <v>2</v>
      </c>
      <c r="H2" s="82">
        <f>IF(I2,"NAN",K2/G2)</f>
        <v>11</v>
      </c>
      <c r="I2" s="83" t="b">
        <f t="shared" ref="I2:I9" si="0">IF(OR(D2="RCP_OUT",D2="GD_OUT",D2="INV_QTY_ADJ"),TRUE, FALSE)</f>
        <v>0</v>
      </c>
      <c r="J2" s="82" t="str">
        <f>IF(I2,#REF!,"NAN")</f>
        <v>NAN</v>
      </c>
      <c r="K2" s="81">
        <v>22</v>
      </c>
      <c r="L2" s="82">
        <f t="shared" ref="L2:L9" si="1">IF(J2&lt;&gt;"NAN",G2*J2,0)</f>
        <v>0</v>
      </c>
      <c r="M2" s="84">
        <f>IF(K2&lt;&gt;0,K2,L2)</f>
        <v>22</v>
      </c>
      <c r="N2" s="84"/>
    </row>
    <row r="3" spans="1:18" ht="16">
      <c r="A3" s="1" t="s">
        <v>13</v>
      </c>
      <c r="B3" s="4">
        <v>43953</v>
      </c>
      <c r="C3" s="5">
        <v>0.47916666666666669</v>
      </c>
      <c r="D3" s="78" t="s">
        <v>152</v>
      </c>
      <c r="E3" s="87">
        <v>2</v>
      </c>
      <c r="F3" s="80" t="s">
        <v>24</v>
      </c>
      <c r="G3" s="81">
        <v>1</v>
      </c>
      <c r="H3" s="82">
        <f>IF(I3,"NAN",K3/G3)</f>
        <v>12</v>
      </c>
      <c r="I3" s="83" t="b">
        <f t="shared" si="0"/>
        <v>0</v>
      </c>
      <c r="J3" s="82" t="str">
        <f>IF(I3,#REF!,"NAN")</f>
        <v>NAN</v>
      </c>
      <c r="K3" s="81">
        <v>12</v>
      </c>
      <c r="L3" s="82">
        <f t="shared" si="1"/>
        <v>0</v>
      </c>
      <c r="M3" s="84">
        <f t="shared" ref="M3:M10" si="2">IF(K3&lt;&gt;0,K3,L3)</f>
        <v>12</v>
      </c>
      <c r="N3" s="84"/>
    </row>
    <row r="4" spans="1:18" ht="16">
      <c r="A4" s="1" t="s">
        <v>13</v>
      </c>
      <c r="B4" s="4">
        <v>43953</v>
      </c>
      <c r="C4" s="5">
        <v>0.54166666666666696</v>
      </c>
      <c r="D4" s="78" t="s">
        <v>16</v>
      </c>
      <c r="E4" s="87">
        <v>3</v>
      </c>
      <c r="F4" s="80" t="s">
        <v>25</v>
      </c>
      <c r="G4" s="81">
        <v>-1</v>
      </c>
      <c r="H4" s="82">
        <f>IF(I4,"NAN",K4/G4)</f>
        <v>11</v>
      </c>
      <c r="I4" s="83" t="b">
        <f t="shared" si="0"/>
        <v>0</v>
      </c>
      <c r="J4" s="82" t="str">
        <f>IF(I4,#REF!,"NAN")</f>
        <v>NAN</v>
      </c>
      <c r="K4" s="81">
        <v>-11</v>
      </c>
      <c r="L4" s="82">
        <f t="shared" si="1"/>
        <v>0</v>
      </c>
      <c r="M4" s="84">
        <f t="shared" si="2"/>
        <v>-11</v>
      </c>
      <c r="N4" s="84"/>
    </row>
    <row r="5" spans="1:18" ht="16">
      <c r="A5" s="1" t="s">
        <v>13</v>
      </c>
      <c r="B5" s="4">
        <v>43953</v>
      </c>
      <c r="C5" s="5">
        <v>0.5</v>
      </c>
      <c r="D5" s="78" t="s">
        <v>17</v>
      </c>
      <c r="E5" s="87">
        <v>4</v>
      </c>
      <c r="F5" s="80" t="s">
        <v>151</v>
      </c>
      <c r="G5" s="81">
        <v>-2</v>
      </c>
      <c r="H5" s="82"/>
      <c r="I5" s="83" t="b">
        <f t="shared" si="0"/>
        <v>1</v>
      </c>
      <c r="J5" s="82">
        <v>10</v>
      </c>
      <c r="K5" s="84"/>
      <c r="L5" s="82">
        <f t="shared" si="1"/>
        <v>-20</v>
      </c>
      <c r="M5" s="84">
        <f t="shared" si="2"/>
        <v>-20</v>
      </c>
      <c r="N5" s="84"/>
    </row>
    <row r="6" spans="1:18" ht="16">
      <c r="A6" s="1" t="s">
        <v>13</v>
      </c>
      <c r="B6" s="4">
        <v>43953</v>
      </c>
      <c r="C6" s="5">
        <v>0.5</v>
      </c>
      <c r="D6" s="78" t="s">
        <v>15</v>
      </c>
      <c r="E6" s="87">
        <v>5</v>
      </c>
      <c r="F6" s="95" t="s">
        <v>153</v>
      </c>
      <c r="G6" s="81">
        <v>1</v>
      </c>
      <c r="H6" s="82">
        <v>10.5</v>
      </c>
      <c r="I6" s="83" t="b">
        <v>1</v>
      </c>
      <c r="J6" s="82"/>
      <c r="K6" s="81">
        <f>G6*H6</f>
        <v>10.5</v>
      </c>
      <c r="L6" s="82">
        <v>0</v>
      </c>
      <c r="M6" s="84">
        <f>K6</f>
        <v>10.5</v>
      </c>
      <c r="N6" s="84"/>
    </row>
    <row r="7" spans="1:18" ht="16">
      <c r="A7" s="1" t="s">
        <v>13</v>
      </c>
      <c r="B7" s="4">
        <v>43953</v>
      </c>
      <c r="C7" s="5">
        <v>0.79166666666666663</v>
      </c>
      <c r="D7" s="79" t="s">
        <v>18</v>
      </c>
      <c r="E7" s="87">
        <v>6</v>
      </c>
      <c r="F7" s="80" t="s">
        <v>46</v>
      </c>
      <c r="G7" s="81">
        <v>-2</v>
      </c>
      <c r="H7" s="82">
        <v>10</v>
      </c>
      <c r="I7" s="83" t="b">
        <f t="shared" si="0"/>
        <v>1</v>
      </c>
      <c r="J7" s="82"/>
      <c r="K7" s="84"/>
      <c r="L7" s="82">
        <f t="shared" si="1"/>
        <v>0</v>
      </c>
      <c r="M7" s="84">
        <f>H7*G7</f>
        <v>-20</v>
      </c>
      <c r="N7" s="84"/>
    </row>
    <row r="8" spans="1:18" ht="16">
      <c r="A8" s="1" t="s">
        <v>13</v>
      </c>
      <c r="B8" s="4">
        <v>43953</v>
      </c>
      <c r="C8" s="5">
        <v>0.58333333333333304</v>
      </c>
      <c r="D8" s="78" t="s">
        <v>19</v>
      </c>
      <c r="E8" s="87">
        <v>7</v>
      </c>
      <c r="F8" s="80" t="s">
        <v>28</v>
      </c>
      <c r="G8" s="81">
        <v>-1</v>
      </c>
      <c r="H8" s="82"/>
      <c r="I8" s="83" t="b">
        <f t="shared" si="0"/>
        <v>1</v>
      </c>
      <c r="J8" s="82">
        <v>10</v>
      </c>
      <c r="K8" s="84"/>
      <c r="L8" s="82">
        <f t="shared" si="1"/>
        <v>-10</v>
      </c>
      <c r="M8" s="84">
        <f>IF(K8&lt;&gt;0,K8,L8)</f>
        <v>-10</v>
      </c>
      <c r="N8" s="84"/>
    </row>
    <row r="9" spans="1:18" ht="16">
      <c r="A9" s="1" t="s">
        <v>13</v>
      </c>
      <c r="B9" s="4">
        <v>43953</v>
      </c>
      <c r="C9" s="5">
        <v>0.625</v>
      </c>
      <c r="D9" s="78" t="s">
        <v>20</v>
      </c>
      <c r="E9" s="87">
        <v>8</v>
      </c>
      <c r="F9" s="80" t="s">
        <v>29</v>
      </c>
      <c r="G9" s="81">
        <v>0</v>
      </c>
      <c r="H9" s="82"/>
      <c r="I9" s="83" t="b">
        <f t="shared" si="0"/>
        <v>0</v>
      </c>
      <c r="J9" s="82"/>
      <c r="K9" s="81">
        <v>-5</v>
      </c>
      <c r="L9" s="82">
        <f t="shared" si="1"/>
        <v>0</v>
      </c>
      <c r="M9" s="84">
        <f>IF(K9&lt;&gt;0,K9,L9)</f>
        <v>-5</v>
      </c>
      <c r="N9" s="84"/>
    </row>
    <row r="10" spans="1:18" ht="16">
      <c r="A10" s="1" t="s">
        <v>13</v>
      </c>
      <c r="B10" s="4">
        <v>43953</v>
      </c>
      <c r="C10" s="5">
        <v>0.625</v>
      </c>
      <c r="D10" s="78" t="s">
        <v>22</v>
      </c>
      <c r="E10" s="87">
        <v>10</v>
      </c>
      <c r="F10" s="80" t="s">
        <v>31</v>
      </c>
      <c r="G10" s="81">
        <v>-5</v>
      </c>
      <c r="H10" s="82"/>
      <c r="I10" s="83"/>
      <c r="J10" s="82">
        <v>0</v>
      </c>
      <c r="K10" s="84"/>
      <c r="L10" s="82"/>
      <c r="M10" s="84">
        <f t="shared" si="2"/>
        <v>0</v>
      </c>
      <c r="N10" s="84"/>
    </row>
    <row r="11" spans="1:18" ht="16">
      <c r="A11" s="1" t="s">
        <v>59</v>
      </c>
      <c r="B11" s="4">
        <v>43953</v>
      </c>
      <c r="C11" s="5">
        <v>0.45833333333333331</v>
      </c>
      <c r="D11" s="78" t="s">
        <v>152</v>
      </c>
      <c r="E11" s="87">
        <v>102</v>
      </c>
      <c r="F11" s="80" t="s">
        <v>24</v>
      </c>
      <c r="G11" s="81">
        <v>2</v>
      </c>
      <c r="H11" s="82">
        <v>16</v>
      </c>
      <c r="I11" s="83" t="b">
        <f t="shared" ref="I11:I18" si="3">IF(OR(D11="RCP_OUT",D11="GD_OUT",D11="INV_QTY_ADJ"),TRUE, FALSE)</f>
        <v>0</v>
      </c>
      <c r="J11" s="82"/>
      <c r="K11" s="81">
        <v>22</v>
      </c>
      <c r="L11" s="82">
        <f t="shared" ref="L11:L17" si="4">IF(J11&lt;&gt;"NAN",G11*J11,0)</f>
        <v>0</v>
      </c>
      <c r="M11" s="84">
        <f>IF(K11&lt;&gt;0,K11,L11)</f>
        <v>22</v>
      </c>
      <c r="N11" s="84"/>
    </row>
    <row r="12" spans="1:18" ht="16">
      <c r="A12" s="1" t="s">
        <v>59</v>
      </c>
      <c r="B12" s="4">
        <v>43953</v>
      </c>
      <c r="C12" s="5">
        <v>0.47916666666666669</v>
      </c>
      <c r="D12" s="78" t="s">
        <v>152</v>
      </c>
      <c r="E12" s="87">
        <v>103</v>
      </c>
      <c r="F12" s="80" t="s">
        <v>24</v>
      </c>
      <c r="G12" s="81">
        <v>1</v>
      </c>
      <c r="H12" s="82">
        <v>14.5</v>
      </c>
      <c r="I12" s="83" t="b">
        <f t="shared" si="3"/>
        <v>0</v>
      </c>
      <c r="J12" s="82"/>
      <c r="K12" s="81">
        <v>14.5</v>
      </c>
      <c r="L12" s="82">
        <f t="shared" si="4"/>
        <v>0</v>
      </c>
      <c r="M12" s="84">
        <f t="shared" ref="M12:M16" si="5">IF(K12&lt;&gt;0,K12,L12)</f>
        <v>14.5</v>
      </c>
      <c r="N12" s="84"/>
    </row>
    <row r="13" spans="1:18" ht="16">
      <c r="A13" s="1" t="s">
        <v>59</v>
      </c>
      <c r="B13" s="4">
        <v>43953</v>
      </c>
      <c r="C13" s="5">
        <v>0.54166666666666696</v>
      </c>
      <c r="D13" s="78" t="s">
        <v>16</v>
      </c>
      <c r="E13" s="87">
        <v>104</v>
      </c>
      <c r="F13" s="80" t="s">
        <v>60</v>
      </c>
      <c r="G13" s="81">
        <v>-1</v>
      </c>
      <c r="H13" s="82">
        <v>16</v>
      </c>
      <c r="I13" s="83" t="b">
        <f t="shared" si="3"/>
        <v>0</v>
      </c>
      <c r="J13" s="82"/>
      <c r="K13" s="81">
        <v>-11</v>
      </c>
      <c r="L13" s="82">
        <f t="shared" si="4"/>
        <v>0</v>
      </c>
      <c r="M13" s="84">
        <f t="shared" si="5"/>
        <v>-11</v>
      </c>
      <c r="N13" s="84"/>
    </row>
    <row r="14" spans="1:18" ht="16">
      <c r="A14" s="1" t="s">
        <v>59</v>
      </c>
      <c r="B14" s="4">
        <v>43953</v>
      </c>
      <c r="C14" s="5">
        <v>0.625</v>
      </c>
      <c r="D14" s="78" t="s">
        <v>20</v>
      </c>
      <c r="E14" s="87">
        <v>109</v>
      </c>
      <c r="F14" s="80" t="s">
        <v>29</v>
      </c>
      <c r="G14" s="81">
        <v>0</v>
      </c>
      <c r="H14" s="82"/>
      <c r="I14" s="83" t="b">
        <f t="shared" si="3"/>
        <v>0</v>
      </c>
      <c r="J14" s="82">
        <v>5</v>
      </c>
      <c r="K14" s="81">
        <v>-5</v>
      </c>
      <c r="L14" s="82">
        <f t="shared" si="4"/>
        <v>0</v>
      </c>
      <c r="M14" s="84">
        <f>IF(K14&lt;&gt;0,K14,L14)</f>
        <v>-5</v>
      </c>
      <c r="N14" s="84"/>
    </row>
    <row r="15" spans="1:18" ht="16">
      <c r="A15" s="1" t="s">
        <v>59</v>
      </c>
      <c r="B15" s="4">
        <v>43953</v>
      </c>
      <c r="C15" s="5">
        <v>0.5</v>
      </c>
      <c r="D15" s="78" t="s">
        <v>17</v>
      </c>
      <c r="E15" s="87">
        <v>105</v>
      </c>
      <c r="F15" s="80" t="s">
        <v>151</v>
      </c>
      <c r="G15" s="81">
        <v>-2</v>
      </c>
      <c r="H15" s="82"/>
      <c r="I15" s="83" t="b">
        <f t="shared" si="3"/>
        <v>1</v>
      </c>
      <c r="J15" s="82">
        <v>15</v>
      </c>
      <c r="K15" s="84"/>
      <c r="L15" s="82">
        <f t="shared" si="4"/>
        <v>-30</v>
      </c>
      <c r="M15" s="84">
        <f t="shared" si="5"/>
        <v>-30</v>
      </c>
      <c r="N15" s="84"/>
    </row>
    <row r="16" spans="1:18" ht="16">
      <c r="A16" s="1" t="s">
        <v>59</v>
      </c>
      <c r="B16" s="4">
        <v>43953</v>
      </c>
      <c r="C16" s="5">
        <v>0.66666666666666696</v>
      </c>
      <c r="D16" s="78" t="s">
        <v>18</v>
      </c>
      <c r="E16" s="87">
        <v>106</v>
      </c>
      <c r="F16" s="80" t="s">
        <v>27</v>
      </c>
      <c r="G16" s="81">
        <v>-2</v>
      </c>
      <c r="H16" s="82"/>
      <c r="I16" s="83" t="b">
        <f t="shared" si="3"/>
        <v>1</v>
      </c>
      <c r="J16" s="82">
        <v>15</v>
      </c>
      <c r="K16" s="84"/>
      <c r="L16" s="82">
        <f t="shared" si="4"/>
        <v>-30</v>
      </c>
      <c r="M16" s="84">
        <f t="shared" si="5"/>
        <v>-30</v>
      </c>
      <c r="N16" s="84"/>
    </row>
    <row r="17" spans="1:14" ht="16">
      <c r="A17" s="1" t="s">
        <v>59</v>
      </c>
      <c r="B17" s="4">
        <v>43953</v>
      </c>
      <c r="C17" s="5">
        <v>0.58333333333333304</v>
      </c>
      <c r="D17" s="78" t="s">
        <v>19</v>
      </c>
      <c r="E17" s="87">
        <v>108</v>
      </c>
      <c r="F17" s="80" t="s">
        <v>28</v>
      </c>
      <c r="G17" s="81">
        <v>-1</v>
      </c>
      <c r="H17" s="82"/>
      <c r="I17" s="83" t="b">
        <f t="shared" si="3"/>
        <v>1</v>
      </c>
      <c r="J17" s="82">
        <v>15</v>
      </c>
      <c r="K17" s="84"/>
      <c r="L17" s="82">
        <f t="shared" si="4"/>
        <v>-15</v>
      </c>
      <c r="M17" s="84">
        <f>IF(K17&lt;&gt;0,K17,L17)</f>
        <v>-15</v>
      </c>
      <c r="N17" s="84"/>
    </row>
    <row r="18" spans="1:14" ht="16">
      <c r="A18" s="1" t="s">
        <v>59</v>
      </c>
      <c r="B18" s="4">
        <v>43953</v>
      </c>
      <c r="C18" s="5">
        <v>0.91666666666666663</v>
      </c>
      <c r="D18" s="79" t="s">
        <v>62</v>
      </c>
      <c r="E18" s="87">
        <v>107</v>
      </c>
      <c r="F18" s="80" t="s">
        <v>63</v>
      </c>
      <c r="G18" s="81">
        <v>2</v>
      </c>
      <c r="H18" s="85"/>
      <c r="I18" s="83" t="b">
        <f t="shared" si="3"/>
        <v>0</v>
      </c>
      <c r="J18" s="86">
        <v>14</v>
      </c>
      <c r="K18" s="84"/>
      <c r="L18" s="82">
        <f>G18*J18</f>
        <v>28</v>
      </c>
      <c r="M18" s="84">
        <f>IF(K18&lt;&gt;0,K18,L18)</f>
        <v>28</v>
      </c>
      <c r="N18" s="84"/>
    </row>
    <row r="19" spans="1:14" ht="16">
      <c r="A19" s="1" t="s">
        <v>59</v>
      </c>
      <c r="B19" s="4">
        <v>43953</v>
      </c>
      <c r="C19" s="5">
        <v>0.91667824074074078</v>
      </c>
      <c r="D19" s="78" t="s">
        <v>22</v>
      </c>
      <c r="E19" s="87">
        <v>111</v>
      </c>
      <c r="F19" s="80" t="s">
        <v>31</v>
      </c>
      <c r="G19" s="81">
        <v>-5</v>
      </c>
      <c r="H19" s="82"/>
      <c r="I19" s="83"/>
      <c r="J19" s="82">
        <v>0</v>
      </c>
      <c r="K19" s="84"/>
      <c r="L19" s="82"/>
      <c r="M19" s="84"/>
      <c r="N19" s="84"/>
    </row>
    <row r="20" spans="1:14" ht="16">
      <c r="A20" s="1" t="s">
        <v>114</v>
      </c>
      <c r="B20" s="4">
        <v>43953</v>
      </c>
      <c r="C20" s="5">
        <v>0.45833333333333331</v>
      </c>
      <c r="D20" s="78" t="s">
        <v>15</v>
      </c>
      <c r="E20" s="87">
        <v>102</v>
      </c>
      <c r="F20" s="80" t="s">
        <v>24</v>
      </c>
      <c r="G20" s="81">
        <v>2</v>
      </c>
      <c r="H20" s="82">
        <v>2.1</v>
      </c>
      <c r="I20" s="83" t="b">
        <f>IF(OR(D20="RCP_OUT",D20="GD_OUT",D20="INV_QTY_ADJ"),TRUE, FALSE)</f>
        <v>0</v>
      </c>
      <c r="J20" s="82"/>
      <c r="K20" s="81">
        <v>22</v>
      </c>
      <c r="L20" s="82">
        <f>IF(J20&lt;&gt;"NAN",G20*J20,0)</f>
        <v>0</v>
      </c>
      <c r="M20" s="84">
        <f>IF(K20&lt;&gt;0,K20,L20)</f>
        <v>22</v>
      </c>
      <c r="N20" s="84"/>
    </row>
    <row r="21" spans="1:14" ht="16">
      <c r="A21" s="1" t="s">
        <v>114</v>
      </c>
      <c r="B21" s="4">
        <v>43953</v>
      </c>
      <c r="C21" s="5">
        <v>0.79166666666666663</v>
      </c>
      <c r="D21" s="79" t="s">
        <v>18</v>
      </c>
      <c r="E21" s="87">
        <v>6</v>
      </c>
      <c r="F21" s="80" t="s">
        <v>46</v>
      </c>
      <c r="G21" s="81">
        <v>-4</v>
      </c>
      <c r="H21" s="82"/>
      <c r="I21" s="83" t="b">
        <f>IF(OR(D21="RCP_OUT",D21="GD_OUT",D21="INV_QTY_ADJ"),TRUE, FALSE)</f>
        <v>1</v>
      </c>
      <c r="J21" s="82">
        <v>2</v>
      </c>
      <c r="K21" s="84"/>
      <c r="L21" s="82">
        <f>IF(J21&lt;&gt;"NAN",G21*J21,0)</f>
        <v>-8</v>
      </c>
      <c r="M21" s="84">
        <f t="shared" ref="M21" si="6">IF(K21&lt;&gt;0,K21,L21)</f>
        <v>-8</v>
      </c>
      <c r="N21" s="8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8AF-07C9-F04B-89F4-D702062FC3A0}">
  <dimension ref="A1:Y13"/>
  <sheetViews>
    <sheetView workbookViewId="0">
      <selection activeCell="L9" sqref="L9"/>
    </sheetView>
  </sheetViews>
  <sheetFormatPr baseColWidth="10" defaultRowHeight="15"/>
  <cols>
    <col min="1" max="1" width="9.83203125" style="1" customWidth="1"/>
    <col min="2" max="3" width="14.1640625" style="1" customWidth="1"/>
    <col min="4" max="9" width="13.33203125" style="1" customWidth="1"/>
    <col min="21" max="21" width="15.332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37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126</v>
      </c>
      <c r="Q1" s="1" t="s">
        <v>125</v>
      </c>
      <c r="R1" s="1" t="s">
        <v>127</v>
      </c>
      <c r="S1" s="1" t="s">
        <v>128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89" t="s">
        <v>139</v>
      </c>
    </row>
    <row r="2" spans="1:25">
      <c r="A2" s="1" t="s">
        <v>13</v>
      </c>
      <c r="B2" s="88">
        <v>43952</v>
      </c>
      <c r="C2" s="72">
        <v>1.1574074074074073E-5</v>
      </c>
      <c r="D2" s="73">
        <v>9.5</v>
      </c>
      <c r="E2" s="73">
        <v>10.5</v>
      </c>
      <c r="F2" s="73">
        <v>10.199999999999999</v>
      </c>
      <c r="G2" s="73">
        <f t="shared" ref="G2" si="0">D2*E2</f>
        <v>99.75</v>
      </c>
      <c r="H2" s="73">
        <v>99.75</v>
      </c>
      <c r="I2" s="73">
        <v>10.5</v>
      </c>
      <c r="J2" s="73">
        <v>1</v>
      </c>
      <c r="K2" s="73">
        <v>10.5</v>
      </c>
      <c r="L2" s="73">
        <v>1</v>
      </c>
      <c r="M2" s="73">
        <v>10.5</v>
      </c>
      <c r="N2" s="73">
        <v>0.5</v>
      </c>
      <c r="O2" s="73">
        <v>-9.25</v>
      </c>
      <c r="P2" s="73">
        <v>-1</v>
      </c>
      <c r="Q2" s="73">
        <v>-1</v>
      </c>
      <c r="R2" s="73">
        <v>-1</v>
      </c>
      <c r="S2" s="73">
        <v>-10.5</v>
      </c>
      <c r="T2" s="73">
        <v>10</v>
      </c>
      <c r="U2" s="73">
        <v>10</v>
      </c>
      <c r="V2" s="73">
        <v>10.199999999999999</v>
      </c>
      <c r="W2" s="73">
        <f t="shared" ref="W2" si="1">T2*U2</f>
        <v>100</v>
      </c>
      <c r="X2" s="73">
        <v>100</v>
      </c>
      <c r="Y2" s="73">
        <v>10</v>
      </c>
    </row>
    <row r="3" spans="1:25">
      <c r="A3" s="74" t="s">
        <v>13</v>
      </c>
      <c r="B3" s="75">
        <v>43953</v>
      </c>
      <c r="C3" s="76">
        <v>1.1574074074074073E-5</v>
      </c>
      <c r="D3" s="77">
        <v>10</v>
      </c>
      <c r="E3" s="77">
        <v>10</v>
      </c>
      <c r="F3" s="77">
        <v>10.199999999999999</v>
      </c>
      <c r="G3" s="77">
        <f>D3*E3</f>
        <v>100</v>
      </c>
      <c r="H3" s="77">
        <v>100</v>
      </c>
      <c r="I3" s="77">
        <v>10</v>
      </c>
      <c r="J3" s="97">
        <v>0</v>
      </c>
      <c r="K3" s="97">
        <v>0</v>
      </c>
      <c r="L3" s="97">
        <v>0</v>
      </c>
      <c r="M3" s="97"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  <c r="S3" s="97">
        <v>0</v>
      </c>
      <c r="T3" s="77">
        <v>0</v>
      </c>
      <c r="U3" s="77">
        <v>0</v>
      </c>
      <c r="V3" s="77">
        <v>0</v>
      </c>
      <c r="W3" s="77">
        <f t="shared" ref="W3:W10" si="2">T3*U3</f>
        <v>0</v>
      </c>
      <c r="X3" s="77">
        <v>0</v>
      </c>
      <c r="Y3" s="77">
        <v>0</v>
      </c>
    </row>
    <row r="4" spans="1:25">
      <c r="A4" s="1" t="s">
        <v>13</v>
      </c>
      <c r="B4" s="88">
        <v>43954</v>
      </c>
      <c r="C4" s="72">
        <v>1.1574074074074073E-5</v>
      </c>
      <c r="D4" s="73">
        <v>0</v>
      </c>
      <c r="E4" s="73">
        <v>0</v>
      </c>
      <c r="F4" s="73">
        <v>0</v>
      </c>
      <c r="G4" s="73">
        <f t="shared" ref="G4:G11" si="3">D4*E4</f>
        <v>0</v>
      </c>
      <c r="H4" s="73">
        <v>0</v>
      </c>
      <c r="I4" s="73">
        <v>0</v>
      </c>
      <c r="T4" s="73">
        <v>0</v>
      </c>
      <c r="U4" s="73">
        <v>0</v>
      </c>
      <c r="V4" s="73">
        <v>0</v>
      </c>
      <c r="W4" s="73">
        <f t="shared" si="2"/>
        <v>0</v>
      </c>
      <c r="X4" s="73">
        <v>0</v>
      </c>
      <c r="Y4" s="73">
        <v>0</v>
      </c>
    </row>
    <row r="5" spans="1:25">
      <c r="A5" s="1" t="s">
        <v>59</v>
      </c>
      <c r="B5" s="88">
        <v>43952</v>
      </c>
      <c r="C5" s="72">
        <v>1.1574074074074073E-5</v>
      </c>
      <c r="D5" s="73">
        <v>16</v>
      </c>
      <c r="E5" s="73">
        <v>14.9</v>
      </c>
      <c r="F5" s="73">
        <v>15.2</v>
      </c>
      <c r="G5" s="73">
        <f t="shared" si="3"/>
        <v>238.4</v>
      </c>
      <c r="H5" s="73">
        <v>238.4</v>
      </c>
      <c r="I5" s="73">
        <f>I2+(I8*2)</f>
        <v>14.7</v>
      </c>
      <c r="T5" s="73">
        <v>15</v>
      </c>
      <c r="U5" s="73">
        <v>15</v>
      </c>
      <c r="V5" s="73">
        <v>15.2</v>
      </c>
      <c r="W5" s="73">
        <f t="shared" si="2"/>
        <v>225</v>
      </c>
      <c r="X5" s="73">
        <v>225</v>
      </c>
      <c r="Y5" s="73">
        <v>14</v>
      </c>
    </row>
    <row r="6" spans="1:25">
      <c r="A6" s="74" t="s">
        <v>59</v>
      </c>
      <c r="B6" s="75">
        <v>43953</v>
      </c>
      <c r="C6" s="76">
        <v>1.1574074074074073E-5</v>
      </c>
      <c r="D6" s="77">
        <v>15</v>
      </c>
      <c r="E6" s="77">
        <v>15</v>
      </c>
      <c r="F6" s="77">
        <v>15.2</v>
      </c>
      <c r="G6" s="77">
        <f t="shared" si="3"/>
        <v>225</v>
      </c>
      <c r="H6" s="77">
        <v>225</v>
      </c>
      <c r="I6" s="77">
        <v>14</v>
      </c>
      <c r="J6" s="90"/>
      <c r="K6" s="90"/>
      <c r="L6" s="90"/>
      <c r="M6" s="90"/>
      <c r="N6" s="90"/>
      <c r="O6" s="90"/>
      <c r="P6" s="90"/>
      <c r="Q6" s="90"/>
      <c r="R6" s="90"/>
      <c r="S6" s="90"/>
      <c r="T6" s="77">
        <v>0</v>
      </c>
      <c r="U6" s="77">
        <v>0</v>
      </c>
      <c r="V6" s="77">
        <v>0</v>
      </c>
      <c r="W6" s="77">
        <f t="shared" si="2"/>
        <v>0</v>
      </c>
      <c r="X6" s="77">
        <v>0</v>
      </c>
      <c r="Y6" s="77">
        <v>0</v>
      </c>
    </row>
    <row r="7" spans="1:25">
      <c r="A7" s="1" t="s">
        <v>59</v>
      </c>
      <c r="B7" s="88">
        <v>43954</v>
      </c>
      <c r="C7" s="72">
        <v>1.1574074074074073E-5</v>
      </c>
      <c r="D7" s="73">
        <v>0</v>
      </c>
      <c r="E7" s="73">
        <v>0</v>
      </c>
      <c r="F7" s="73">
        <v>0</v>
      </c>
      <c r="G7" s="73">
        <f t="shared" si="3"/>
        <v>0</v>
      </c>
      <c r="H7" s="73">
        <v>0</v>
      </c>
      <c r="I7" s="73">
        <v>0</v>
      </c>
      <c r="T7" s="73">
        <v>0</v>
      </c>
      <c r="U7" s="73">
        <v>0</v>
      </c>
      <c r="V7" s="73">
        <v>0</v>
      </c>
      <c r="W7" s="73">
        <f t="shared" si="2"/>
        <v>0</v>
      </c>
      <c r="X7" s="73">
        <v>0</v>
      </c>
      <c r="Y7" s="73">
        <v>0</v>
      </c>
    </row>
    <row r="8" spans="1:25">
      <c r="A8" s="1" t="s">
        <v>114</v>
      </c>
      <c r="B8" s="88">
        <v>43952</v>
      </c>
      <c r="C8" s="72">
        <v>1.1574074074074073E-5</v>
      </c>
      <c r="D8" s="73">
        <v>19.3</v>
      </c>
      <c r="E8" s="73">
        <v>2.1</v>
      </c>
      <c r="F8" s="73">
        <v>10.199999999999999</v>
      </c>
      <c r="G8" s="73">
        <f t="shared" si="3"/>
        <v>40.53</v>
      </c>
      <c r="H8" s="73">
        <v>40.53</v>
      </c>
      <c r="I8" s="73">
        <v>2.1</v>
      </c>
      <c r="T8" s="73">
        <v>20</v>
      </c>
      <c r="U8" s="73">
        <v>2</v>
      </c>
      <c r="V8" s="73">
        <v>2.1</v>
      </c>
      <c r="W8" s="73">
        <f t="shared" si="2"/>
        <v>40</v>
      </c>
      <c r="X8" s="73">
        <v>42</v>
      </c>
      <c r="Y8" s="73">
        <v>2</v>
      </c>
    </row>
    <row r="9" spans="1:25">
      <c r="A9" s="74" t="s">
        <v>114</v>
      </c>
      <c r="B9" s="75">
        <v>43953</v>
      </c>
      <c r="C9" s="76">
        <v>1.1574074074074073E-5</v>
      </c>
      <c r="D9" s="77">
        <v>20</v>
      </c>
      <c r="E9" s="77">
        <v>2</v>
      </c>
      <c r="F9" s="77">
        <v>2.1</v>
      </c>
      <c r="G9" s="77">
        <f t="shared" si="3"/>
        <v>40</v>
      </c>
      <c r="H9" s="77">
        <v>42</v>
      </c>
      <c r="I9" s="77">
        <v>2</v>
      </c>
      <c r="J9" s="90"/>
      <c r="K9" s="90"/>
      <c r="L9" s="90"/>
      <c r="M9" s="90"/>
      <c r="N9" s="90"/>
      <c r="O9" s="90"/>
      <c r="P9" s="90"/>
      <c r="Q9" s="90"/>
      <c r="R9" s="90"/>
      <c r="S9" s="90"/>
      <c r="T9" s="77">
        <v>0</v>
      </c>
      <c r="U9" s="77">
        <v>0</v>
      </c>
      <c r="V9" s="77">
        <v>0</v>
      </c>
      <c r="W9" s="77">
        <f t="shared" si="2"/>
        <v>0</v>
      </c>
      <c r="X9" s="77">
        <v>0</v>
      </c>
      <c r="Y9" s="77">
        <v>0</v>
      </c>
    </row>
    <row r="10" spans="1:25">
      <c r="A10" s="1" t="s">
        <v>114</v>
      </c>
      <c r="B10" s="88">
        <v>43954</v>
      </c>
      <c r="C10" s="72">
        <v>1.1574074074074073E-5</v>
      </c>
      <c r="D10" s="73">
        <v>0</v>
      </c>
      <c r="E10" s="73">
        <v>0</v>
      </c>
      <c r="F10" s="73">
        <v>0</v>
      </c>
      <c r="G10" s="73">
        <f t="shared" si="3"/>
        <v>0</v>
      </c>
      <c r="H10" s="73">
        <v>0</v>
      </c>
      <c r="I10" s="73">
        <v>0</v>
      </c>
      <c r="T10" s="73">
        <v>0</v>
      </c>
      <c r="U10" s="73">
        <v>0</v>
      </c>
      <c r="V10" s="73">
        <v>0</v>
      </c>
      <c r="W10" s="73">
        <f t="shared" si="2"/>
        <v>0</v>
      </c>
      <c r="X10" s="73">
        <v>0</v>
      </c>
      <c r="Y10" s="73">
        <v>0</v>
      </c>
    </row>
    <row r="11" spans="1:25">
      <c r="A11" s="1" t="s">
        <v>162</v>
      </c>
      <c r="B11" s="88">
        <v>43952</v>
      </c>
      <c r="C11" s="72">
        <v>1.1574074074074073E-5</v>
      </c>
      <c r="D11" s="73">
        <v>9.5</v>
      </c>
      <c r="E11" s="73">
        <v>10.5</v>
      </c>
      <c r="F11" s="73">
        <v>10.199999999999999</v>
      </c>
      <c r="G11" s="73">
        <f t="shared" si="3"/>
        <v>99.75</v>
      </c>
      <c r="H11" s="73">
        <v>99.75</v>
      </c>
      <c r="I11" s="73">
        <v>10.5</v>
      </c>
      <c r="J11" s="73">
        <v>1</v>
      </c>
      <c r="K11" s="73">
        <v>10.5</v>
      </c>
      <c r="L11" s="73">
        <v>1</v>
      </c>
      <c r="M11" s="73">
        <v>10.5</v>
      </c>
      <c r="N11" s="73">
        <v>0.3</v>
      </c>
      <c r="O11" s="73">
        <v>-9.5500000000000007</v>
      </c>
      <c r="P11" s="73">
        <v>-1</v>
      </c>
      <c r="Q11" s="73">
        <v>-1</v>
      </c>
      <c r="R11" s="73">
        <v>-1</v>
      </c>
      <c r="S11" s="73">
        <v>-10.5</v>
      </c>
      <c r="T11" s="73">
        <f>D11+J11+L11+N11+P11+R11</f>
        <v>9.8000000000000007</v>
      </c>
      <c r="U11" s="73">
        <f>X11/T11</f>
        <v>10.173469387755102</v>
      </c>
      <c r="V11" s="73">
        <v>10.3</v>
      </c>
      <c r="W11" s="73">
        <f>T11*U11</f>
        <v>99.7</v>
      </c>
      <c r="X11" s="73">
        <f>H11+K11+M11+O11+Q11+S11</f>
        <v>99.7</v>
      </c>
      <c r="Y11" s="73">
        <v>10.3</v>
      </c>
    </row>
    <row r="13" spans="1:25">
      <c r="N13" s="13"/>
      <c r="O13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BA734-A486-1F4B-8F51-5C7B82F96341}">
  <dimension ref="A1:C5"/>
  <sheetViews>
    <sheetView workbookViewId="0">
      <selection activeCell="D5" sqref="D5"/>
    </sheetView>
  </sheetViews>
  <sheetFormatPr baseColWidth="10" defaultRowHeight="15"/>
  <cols>
    <col min="1" max="3" width="15" style="1" customWidth="1"/>
  </cols>
  <sheetData>
    <row r="1" spans="1:3">
      <c r="A1" s="1" t="s">
        <v>115</v>
      </c>
      <c r="B1" s="1" t="s">
        <v>116</v>
      </c>
      <c r="C1" s="1" t="s">
        <v>117</v>
      </c>
    </row>
    <row r="2" spans="1:3">
      <c r="A2" s="1" t="s">
        <v>13</v>
      </c>
      <c r="B2" s="1" t="s">
        <v>13</v>
      </c>
      <c r="C2" s="1">
        <v>1</v>
      </c>
    </row>
    <row r="3" spans="1:3">
      <c r="A3" s="1" t="s">
        <v>114</v>
      </c>
      <c r="B3" s="1" t="s">
        <v>114</v>
      </c>
      <c r="C3" s="1">
        <v>1</v>
      </c>
    </row>
    <row r="4" spans="1:3">
      <c r="A4" s="1" t="s">
        <v>59</v>
      </c>
      <c r="B4" s="1" t="s">
        <v>13</v>
      </c>
      <c r="C4" s="1">
        <v>1</v>
      </c>
    </row>
    <row r="5" spans="1:3">
      <c r="A5" s="1" t="s">
        <v>59</v>
      </c>
      <c r="B5" s="1" t="s">
        <v>114</v>
      </c>
      <c r="C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C5F1-A477-C848-990D-012A7F7FDD3E}">
  <dimension ref="A1:C4"/>
  <sheetViews>
    <sheetView workbookViewId="0">
      <selection activeCell="C3" sqref="C3:C4"/>
    </sheetView>
  </sheetViews>
  <sheetFormatPr baseColWidth="10" defaultRowHeight="15"/>
  <cols>
    <col min="2" max="3" width="10.83203125" style="1"/>
  </cols>
  <sheetData>
    <row r="1" spans="1:3">
      <c r="A1" s="1" t="s">
        <v>0</v>
      </c>
      <c r="B1" s="1" t="s">
        <v>35</v>
      </c>
      <c r="C1" s="1" t="s">
        <v>118</v>
      </c>
    </row>
    <row r="2" spans="1:3">
      <c r="A2" s="1" t="s">
        <v>13</v>
      </c>
      <c r="B2" s="73">
        <v>10.199999999999999</v>
      </c>
      <c r="C2" s="71">
        <v>43831</v>
      </c>
    </row>
    <row r="3" spans="1:3">
      <c r="A3" s="1" t="s">
        <v>59</v>
      </c>
      <c r="B3" s="73">
        <v>15.2</v>
      </c>
      <c r="C3" s="71">
        <v>43831</v>
      </c>
    </row>
    <row r="4" spans="1:3">
      <c r="A4" s="1" t="s">
        <v>114</v>
      </c>
      <c r="B4" s="73">
        <v>2.1</v>
      </c>
      <c r="C4" s="71">
        <v>43831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B794-AE0F-9C46-9C71-2CB195B771C1}">
  <dimension ref="A1:A5"/>
  <sheetViews>
    <sheetView zoomScale="130" zoomScaleNormal="130" workbookViewId="0">
      <selection activeCell="A5" sqref="A5"/>
    </sheetView>
  </sheetViews>
  <sheetFormatPr baseColWidth="10" defaultRowHeight="15"/>
  <cols>
    <col min="1" max="1" width="30.6640625" customWidth="1"/>
    <col min="2" max="2" width="21" customWidth="1"/>
  </cols>
  <sheetData>
    <row r="1" spans="1:1">
      <c r="A1" s="91" t="s">
        <v>140</v>
      </c>
    </row>
    <row r="2" spans="1:1">
      <c r="A2" s="12" t="s">
        <v>41</v>
      </c>
    </row>
    <row r="3" spans="1:1">
      <c r="A3" t="s">
        <v>141</v>
      </c>
    </row>
    <row r="4" spans="1:1">
      <c r="A4" s="80" t="s">
        <v>48</v>
      </c>
    </row>
    <row r="5" spans="1:1">
      <c r="A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790D-F72B-8144-A3CE-B5A1569CAD65}">
  <dimension ref="A1:G20"/>
  <sheetViews>
    <sheetView zoomScale="130" zoomScaleNormal="130" workbookViewId="0">
      <selection activeCell="D8" sqref="D8"/>
    </sheetView>
  </sheetViews>
  <sheetFormatPr baseColWidth="10" defaultRowHeight="15"/>
  <cols>
    <col min="1" max="1" width="14.83203125" customWidth="1"/>
    <col min="2" max="2" width="8.5" customWidth="1"/>
    <col min="3" max="3" width="28.5" customWidth="1"/>
    <col min="4" max="4" width="27.83203125" style="92" customWidth="1"/>
    <col min="5" max="5" width="28.5" style="92" customWidth="1"/>
  </cols>
  <sheetData>
    <row r="1" spans="1:7">
      <c r="A1" s="1" t="s">
        <v>3</v>
      </c>
      <c r="B1" s="1" t="s">
        <v>12</v>
      </c>
      <c r="C1" s="1" t="s">
        <v>148</v>
      </c>
      <c r="D1" s="1" t="s">
        <v>142</v>
      </c>
      <c r="E1" s="1" t="s">
        <v>143</v>
      </c>
      <c r="F1" s="1" t="s">
        <v>144</v>
      </c>
      <c r="G1" s="1" t="s">
        <v>145</v>
      </c>
    </row>
    <row r="2" spans="1:7">
      <c r="A2" s="78" t="s">
        <v>152</v>
      </c>
      <c r="B2" s="78"/>
      <c r="C2" s="78" t="s">
        <v>149</v>
      </c>
      <c r="D2" s="93" t="s">
        <v>41</v>
      </c>
      <c r="E2" s="92" t="s">
        <v>141</v>
      </c>
    </row>
    <row r="3" spans="1:7">
      <c r="A3" s="78" t="s">
        <v>16</v>
      </c>
      <c r="B3" s="78"/>
      <c r="C3" s="78" t="s">
        <v>150</v>
      </c>
      <c r="D3" s="92" t="s">
        <v>141</v>
      </c>
      <c r="E3" s="93" t="s">
        <v>41</v>
      </c>
    </row>
    <row r="4" spans="1:7">
      <c r="A4" s="78" t="s">
        <v>15</v>
      </c>
      <c r="B4" s="78"/>
      <c r="C4" s="78" t="s">
        <v>153</v>
      </c>
      <c r="D4" s="93" t="s">
        <v>41</v>
      </c>
      <c r="E4" s="93" t="s">
        <v>41</v>
      </c>
      <c r="F4" s="1" t="s">
        <v>146</v>
      </c>
      <c r="G4" s="1" t="s">
        <v>147</v>
      </c>
    </row>
    <row r="5" spans="1:7">
      <c r="A5" s="78" t="s">
        <v>17</v>
      </c>
      <c r="B5" s="78"/>
      <c r="C5" s="78" t="s">
        <v>151</v>
      </c>
      <c r="D5" s="93" t="s">
        <v>41</v>
      </c>
      <c r="E5" s="93" t="s">
        <v>41</v>
      </c>
      <c r="F5" s="1" t="s">
        <v>147</v>
      </c>
      <c r="G5" s="1" t="s">
        <v>146</v>
      </c>
    </row>
    <row r="6" spans="1:7">
      <c r="A6" s="79" t="s">
        <v>18</v>
      </c>
      <c r="B6" s="79"/>
      <c r="C6" s="79" t="s">
        <v>154</v>
      </c>
      <c r="D6" s="93" t="s">
        <v>41</v>
      </c>
      <c r="E6" s="93" t="s">
        <v>41</v>
      </c>
      <c r="F6" s="1" t="s">
        <v>147</v>
      </c>
      <c r="G6" s="1" t="s">
        <v>146</v>
      </c>
    </row>
    <row r="7" spans="1:7">
      <c r="A7" s="79" t="s">
        <v>62</v>
      </c>
      <c r="B7" s="79"/>
      <c r="C7" s="79" t="s">
        <v>155</v>
      </c>
      <c r="D7" s="93" t="s">
        <v>41</v>
      </c>
      <c r="E7" s="93" t="s">
        <v>41</v>
      </c>
      <c r="F7" s="1" t="s">
        <v>146</v>
      </c>
      <c r="G7" s="1" t="s">
        <v>147</v>
      </c>
    </row>
    <row r="8" spans="1:7">
      <c r="A8" s="78" t="s">
        <v>22</v>
      </c>
      <c r="B8" s="78"/>
      <c r="C8" s="78" t="s">
        <v>48</v>
      </c>
      <c r="D8" s="80" t="s">
        <v>48</v>
      </c>
      <c r="E8" s="93" t="s">
        <v>41</v>
      </c>
    </row>
    <row r="9" spans="1:7">
      <c r="A9" s="78" t="s">
        <v>19</v>
      </c>
      <c r="B9" s="94" t="s">
        <v>156</v>
      </c>
      <c r="C9" s="78" t="s">
        <v>158</v>
      </c>
      <c r="D9" s="93" t="s">
        <v>41</v>
      </c>
      <c r="E9" t="s">
        <v>47</v>
      </c>
    </row>
    <row r="10" spans="1:7">
      <c r="A10" s="78" t="s">
        <v>19</v>
      </c>
      <c r="B10" s="94" t="s">
        <v>157</v>
      </c>
      <c r="C10" s="78" t="s">
        <v>159</v>
      </c>
      <c r="D10" t="s">
        <v>47</v>
      </c>
      <c r="E10" s="93" t="s">
        <v>41</v>
      </c>
    </row>
    <row r="11" spans="1:7">
      <c r="A11" s="78" t="s">
        <v>20</v>
      </c>
      <c r="B11" s="78" t="s">
        <v>156</v>
      </c>
      <c r="C11" s="78" t="s">
        <v>160</v>
      </c>
      <c r="D11" s="93" t="s">
        <v>41</v>
      </c>
      <c r="E11" t="s">
        <v>47</v>
      </c>
    </row>
    <row r="12" spans="1:7">
      <c r="A12" s="78" t="s">
        <v>20</v>
      </c>
      <c r="B12" s="78" t="s">
        <v>157</v>
      </c>
      <c r="C12" s="78" t="s">
        <v>161</v>
      </c>
      <c r="D12" t="s">
        <v>47</v>
      </c>
      <c r="E12" s="93" t="s">
        <v>41</v>
      </c>
    </row>
    <row r="13" spans="1:7">
      <c r="A13" s="78"/>
      <c r="B13" s="78"/>
      <c r="C13" s="78"/>
    </row>
    <row r="14" spans="1:7">
      <c r="A14" s="78"/>
      <c r="B14" s="78"/>
      <c r="C14" s="78"/>
    </row>
    <row r="15" spans="1:7">
      <c r="A15" s="78"/>
      <c r="B15" s="78"/>
      <c r="C15" s="78"/>
    </row>
    <row r="17" spans="1:3">
      <c r="A17" s="78"/>
      <c r="B17" s="78"/>
      <c r="C17" s="78"/>
    </row>
    <row r="18" spans="1:3">
      <c r="A18" s="78"/>
      <c r="B18" s="78"/>
      <c r="C18" s="78"/>
    </row>
    <row r="19" spans="1:3">
      <c r="A19" s="78"/>
      <c r="B19" s="78"/>
      <c r="C19" s="78"/>
    </row>
    <row r="20" spans="1:3">
      <c r="A20" s="78"/>
      <c r="B20" s="78"/>
      <c r="C20" s="7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27B6-559C-8643-AA4E-039F3D0EEACD}">
  <dimension ref="H1:K3"/>
  <sheetViews>
    <sheetView topLeftCell="H1" workbookViewId="0">
      <selection activeCell="K4" sqref="K4"/>
    </sheetView>
  </sheetViews>
  <sheetFormatPr baseColWidth="10" defaultRowHeight="15"/>
  <sheetData>
    <row r="1" spans="8:11">
      <c r="H1" t="s">
        <v>0</v>
      </c>
      <c r="I1" t="s">
        <v>167</v>
      </c>
      <c r="J1" t="s">
        <v>168</v>
      </c>
      <c r="K1" t="s">
        <v>169</v>
      </c>
    </row>
    <row r="2" spans="8:11">
      <c r="H2" t="s">
        <v>13</v>
      </c>
      <c r="I2" t="s">
        <v>170</v>
      </c>
      <c r="J2" t="s">
        <v>171</v>
      </c>
      <c r="K2">
        <v>2</v>
      </c>
    </row>
    <row r="3" spans="8:11">
      <c r="H3" t="s">
        <v>13</v>
      </c>
      <c r="I3" t="s">
        <v>170</v>
      </c>
      <c r="J3" t="s">
        <v>172</v>
      </c>
      <c r="K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F35E-163B-3040-9995-36C16A64F860}">
  <dimension ref="A1:AC93"/>
  <sheetViews>
    <sheetView workbookViewId="0">
      <selection activeCell="M20" sqref="M20"/>
    </sheetView>
  </sheetViews>
  <sheetFormatPr baseColWidth="10" defaultRowHeight="15"/>
  <cols>
    <col min="1" max="1" width="6.5" style="1" customWidth="1"/>
    <col min="4" max="4" width="12.83203125" customWidth="1"/>
    <col min="5" max="5" width="7.6640625" customWidth="1"/>
    <col min="6" max="6" width="34.6640625" customWidth="1"/>
    <col min="7" max="8" width="12.83203125" customWidth="1"/>
    <col min="9" max="9" width="12.33203125" style="2" customWidth="1"/>
    <col min="10" max="10" width="2.1640625" style="2" customWidth="1"/>
    <col min="11" max="11" width="13.6640625" style="2" customWidth="1"/>
    <col min="12" max="12" width="16.5" style="2" customWidth="1"/>
    <col min="13" max="13" width="13.6640625" customWidth="1"/>
    <col min="14" max="14" width="16" customWidth="1"/>
    <col min="15" max="15" width="16" style="2" customWidth="1"/>
    <col min="16" max="16" width="16" customWidth="1"/>
    <col min="17" max="18" width="14.83203125" customWidth="1"/>
    <col min="19" max="19" width="5" customWidth="1"/>
    <col min="20" max="21" width="4" customWidth="1"/>
    <col min="22" max="22" width="17.6640625" customWidth="1"/>
    <col min="23" max="23" width="9.33203125" customWidth="1"/>
    <col min="24" max="24" width="10.5" customWidth="1"/>
    <col min="25" max="26" width="4.83203125" customWidth="1"/>
    <col min="27" max="27" width="29.83203125" customWidth="1"/>
  </cols>
  <sheetData>
    <row r="1" spans="1:29" s="1" customFormat="1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34</v>
      </c>
      <c r="M1" s="1" t="s">
        <v>35</v>
      </c>
      <c r="N1" s="1" t="s">
        <v>10</v>
      </c>
      <c r="O1" s="2" t="s">
        <v>11</v>
      </c>
      <c r="P1" s="1" t="s">
        <v>12</v>
      </c>
      <c r="Q1" s="1" t="s">
        <v>36</v>
      </c>
      <c r="R1" s="1" t="s">
        <v>37</v>
      </c>
      <c r="T1" s="3" t="s">
        <v>38</v>
      </c>
      <c r="U1" s="3"/>
      <c r="V1" s="3"/>
    </row>
    <row r="2" spans="1:29" ht="16">
      <c r="A2" s="1" t="s">
        <v>13</v>
      </c>
      <c r="B2" s="4">
        <v>43953</v>
      </c>
      <c r="C2" s="5">
        <v>1.1574074074074073E-5</v>
      </c>
      <c r="D2" t="s">
        <v>14</v>
      </c>
      <c r="E2" s="6">
        <v>1</v>
      </c>
      <c r="F2" s="7" t="s">
        <v>39</v>
      </c>
      <c r="G2" s="7"/>
      <c r="H2" s="8">
        <v>10</v>
      </c>
      <c r="I2" s="9"/>
      <c r="J2" s="9"/>
      <c r="K2" s="9">
        <v>10</v>
      </c>
      <c r="L2" s="9">
        <f>K2</f>
        <v>10</v>
      </c>
      <c r="M2" s="10">
        <v>10.5</v>
      </c>
      <c r="N2" s="10"/>
      <c r="O2" s="9">
        <f>H2*K2</f>
        <v>100</v>
      </c>
      <c r="P2" s="10">
        <v>100</v>
      </c>
      <c r="Q2" s="11">
        <f>P2-O2</f>
        <v>0</v>
      </c>
      <c r="R2" s="12"/>
      <c r="S2" s="12" t="s">
        <v>40</v>
      </c>
      <c r="U2" s="12"/>
      <c r="V2" s="12" t="s">
        <v>41</v>
      </c>
      <c r="W2" s="13">
        <f>P2</f>
        <v>100</v>
      </c>
      <c r="X2" s="13"/>
    </row>
    <row r="3" spans="1:29" ht="16">
      <c r="A3" s="1" t="s">
        <v>13</v>
      </c>
      <c r="B3" s="4">
        <v>43953</v>
      </c>
      <c r="C3" s="5">
        <v>0.45833333333333331</v>
      </c>
      <c r="D3" t="s">
        <v>152</v>
      </c>
      <c r="E3" s="14">
        <v>2</v>
      </c>
      <c r="F3" t="s">
        <v>24</v>
      </c>
      <c r="H3" s="15">
        <v>2</v>
      </c>
      <c r="I3" s="16">
        <f t="shared" ref="I3:I10" si="0">IF(J3,"NAN",N3/H3)</f>
        <v>11</v>
      </c>
      <c r="J3" s="17" t="b">
        <f t="shared" ref="J3:J10" si="1">IF(OR(D3="RCP_OUT",D3="GD_OUT",D3="INV_QTY_ADJ"),TRUE, FALSE)</f>
        <v>0</v>
      </c>
      <c r="K3" s="16" t="str">
        <f t="shared" ref="K3:K8" si="2">IF(J3,$K$2,"NAN")</f>
        <v>NAN</v>
      </c>
      <c r="L3" s="16"/>
      <c r="M3" s="13"/>
      <c r="N3" s="15">
        <v>22</v>
      </c>
      <c r="O3" s="16">
        <f t="shared" ref="O3:O10" si="3">IF(K3&lt;&gt;"NAN",H3*K3,0)</f>
        <v>0</v>
      </c>
      <c r="P3" s="13">
        <f>IF(N3&lt;&gt;0,N3,O3)</f>
        <v>22</v>
      </c>
      <c r="Q3" s="18"/>
      <c r="R3" s="12"/>
      <c r="S3" s="12"/>
      <c r="T3" s="12" t="s">
        <v>42</v>
      </c>
      <c r="U3" s="12"/>
      <c r="V3" s="12" t="s">
        <v>41</v>
      </c>
      <c r="W3" s="13">
        <f>P3</f>
        <v>22</v>
      </c>
      <c r="X3" s="13"/>
      <c r="Y3" t="s">
        <v>43</v>
      </c>
      <c r="AA3" t="s">
        <v>44</v>
      </c>
      <c r="AC3" s="13">
        <f>W3</f>
        <v>22</v>
      </c>
    </row>
    <row r="4" spans="1:29" ht="16">
      <c r="A4" s="1" t="s">
        <v>13</v>
      </c>
      <c r="B4" s="4">
        <v>43953</v>
      </c>
      <c r="C4" s="5">
        <v>0.47916666666666669</v>
      </c>
      <c r="D4" t="s">
        <v>152</v>
      </c>
      <c r="E4" s="14">
        <v>3</v>
      </c>
      <c r="F4" t="s">
        <v>24</v>
      </c>
      <c r="H4" s="15">
        <v>1</v>
      </c>
      <c r="I4" s="16">
        <f t="shared" si="0"/>
        <v>12</v>
      </c>
      <c r="J4" s="17" t="b">
        <f t="shared" si="1"/>
        <v>0</v>
      </c>
      <c r="K4" s="16" t="str">
        <f t="shared" si="2"/>
        <v>NAN</v>
      </c>
      <c r="L4" s="16"/>
      <c r="M4" s="13"/>
      <c r="N4" s="15">
        <v>12</v>
      </c>
      <c r="O4" s="16">
        <f t="shared" si="3"/>
        <v>0</v>
      </c>
      <c r="P4" s="13">
        <f t="shared" ref="P4:P12" si="4">IF(N4&lt;&gt;0,N4,O4)</f>
        <v>12</v>
      </c>
      <c r="Q4" s="18"/>
      <c r="R4" s="12"/>
      <c r="S4" s="12"/>
      <c r="T4" s="12" t="s">
        <v>42</v>
      </c>
      <c r="U4" s="12"/>
      <c r="V4" s="12" t="s">
        <v>41</v>
      </c>
      <c r="W4" s="13">
        <f>P4</f>
        <v>12</v>
      </c>
      <c r="X4" s="13"/>
      <c r="Y4" t="s">
        <v>43</v>
      </c>
      <c r="AA4" t="s">
        <v>44</v>
      </c>
      <c r="AC4" s="13">
        <f>W4</f>
        <v>12</v>
      </c>
    </row>
    <row r="5" spans="1:29" ht="16">
      <c r="A5" s="1" t="s">
        <v>13</v>
      </c>
      <c r="B5" s="4">
        <v>43953</v>
      </c>
      <c r="C5" s="5">
        <v>0.54166666666666696</v>
      </c>
      <c r="D5" t="s">
        <v>16</v>
      </c>
      <c r="E5" s="14">
        <v>4</v>
      </c>
      <c r="F5" t="s">
        <v>25</v>
      </c>
      <c r="H5" s="15">
        <v>-1</v>
      </c>
      <c r="I5" s="16">
        <f t="shared" si="0"/>
        <v>11</v>
      </c>
      <c r="J5" s="17" t="b">
        <f t="shared" si="1"/>
        <v>0</v>
      </c>
      <c r="K5" s="16" t="str">
        <f t="shared" si="2"/>
        <v>NAN</v>
      </c>
      <c r="L5" s="16"/>
      <c r="M5" s="13"/>
      <c r="N5" s="15">
        <v>-11</v>
      </c>
      <c r="O5" s="16">
        <f t="shared" si="3"/>
        <v>0</v>
      </c>
      <c r="P5" s="13">
        <f t="shared" si="4"/>
        <v>-11</v>
      </c>
      <c r="Q5" s="18"/>
      <c r="R5" s="12"/>
      <c r="S5" s="12"/>
      <c r="T5" s="12"/>
      <c r="U5" s="12" t="s">
        <v>43</v>
      </c>
      <c r="V5" s="12" t="s">
        <v>41</v>
      </c>
      <c r="W5" s="13"/>
      <c r="X5" s="13">
        <f>P5*-1</f>
        <v>11</v>
      </c>
      <c r="Z5" t="s">
        <v>42</v>
      </c>
      <c r="AA5" t="s">
        <v>44</v>
      </c>
      <c r="AB5" s="13">
        <f t="shared" ref="AB5:AB10" si="5">X5</f>
        <v>11</v>
      </c>
    </row>
    <row r="6" spans="1:29" ht="16">
      <c r="A6" s="1" t="s">
        <v>13</v>
      </c>
      <c r="B6" s="4">
        <v>43953</v>
      </c>
      <c r="C6" s="5">
        <v>0.5</v>
      </c>
      <c r="D6" t="s">
        <v>17</v>
      </c>
      <c r="E6" s="14">
        <v>5</v>
      </c>
      <c r="F6" t="s">
        <v>26</v>
      </c>
      <c r="H6" s="15">
        <v>-2</v>
      </c>
      <c r="I6" s="16" t="str">
        <f t="shared" si="0"/>
        <v>NAN</v>
      </c>
      <c r="J6" s="17" t="b">
        <f t="shared" si="1"/>
        <v>1</v>
      </c>
      <c r="K6" s="16">
        <f t="shared" si="2"/>
        <v>10</v>
      </c>
      <c r="L6" s="16"/>
      <c r="M6" s="13"/>
      <c r="N6" s="13"/>
      <c r="O6" s="16">
        <f t="shared" si="3"/>
        <v>-20</v>
      </c>
      <c r="P6" s="13">
        <f t="shared" si="4"/>
        <v>-20</v>
      </c>
      <c r="Q6" s="18"/>
      <c r="R6" s="12"/>
      <c r="S6" s="12"/>
      <c r="T6" s="12"/>
      <c r="U6" s="12" t="s">
        <v>43</v>
      </c>
      <c r="V6" s="19" t="s">
        <v>41</v>
      </c>
      <c r="W6" s="20"/>
      <c r="X6" s="20">
        <f t="shared" ref="X6:X10" si="6">P6*-1</f>
        <v>20</v>
      </c>
      <c r="Y6" s="21"/>
      <c r="Z6" s="21" t="s">
        <v>42</v>
      </c>
      <c r="AA6" s="21" t="s">
        <v>45</v>
      </c>
      <c r="AB6" s="20">
        <f t="shared" si="5"/>
        <v>20</v>
      </c>
    </row>
    <row r="7" spans="1:29" ht="16">
      <c r="A7" s="1" t="s">
        <v>13</v>
      </c>
      <c r="B7" s="4">
        <v>43953</v>
      </c>
      <c r="C7" s="5">
        <v>0.50069444444444444</v>
      </c>
      <c r="D7" t="s">
        <v>15</v>
      </c>
      <c r="E7" s="14">
        <v>5</v>
      </c>
      <c r="F7" t="s">
        <v>26</v>
      </c>
      <c r="H7" s="15">
        <v>1</v>
      </c>
      <c r="I7" s="16">
        <v>10.5</v>
      </c>
      <c r="J7" s="17" t="b">
        <f t="shared" ref="J7" si="7">IF(OR(D7="RCP_OUT",D7="GD_OUT",D7="INV_QTY_ADJ"),TRUE, FALSE)</f>
        <v>0</v>
      </c>
      <c r="K7" s="16" t="str">
        <f t="shared" ref="K7" si="8">IF(J7,$K$2,"NAN")</f>
        <v>NAN</v>
      </c>
      <c r="L7" s="16"/>
      <c r="M7" s="13"/>
      <c r="N7" s="15">
        <v>10.5</v>
      </c>
      <c r="O7" s="16">
        <f t="shared" ref="O7" si="9">IF(K7&lt;&gt;"NAN",H7*K7,0)</f>
        <v>0</v>
      </c>
      <c r="P7" s="13">
        <f t="shared" ref="P7" si="10">IF(N7&lt;&gt;0,N7,O7)</f>
        <v>10.5</v>
      </c>
      <c r="Q7" s="18"/>
      <c r="R7" s="12"/>
      <c r="S7" s="12"/>
      <c r="T7" s="12"/>
      <c r="U7" s="12" t="s">
        <v>43</v>
      </c>
      <c r="V7" s="19" t="s">
        <v>41</v>
      </c>
      <c r="W7" s="20"/>
      <c r="X7" s="20">
        <f t="shared" ref="X7" si="11">P7*-1</f>
        <v>-10.5</v>
      </c>
      <c r="Y7" s="21"/>
      <c r="Z7" s="21" t="s">
        <v>42</v>
      </c>
      <c r="AA7" s="21" t="s">
        <v>45</v>
      </c>
      <c r="AB7" s="20">
        <f t="shared" si="5"/>
        <v>-10.5</v>
      </c>
    </row>
    <row r="8" spans="1:29" ht="16">
      <c r="A8" s="1" t="s">
        <v>13</v>
      </c>
      <c r="B8" s="4">
        <v>43953</v>
      </c>
      <c r="C8" s="5">
        <v>0.79166666666666663</v>
      </c>
      <c r="D8" s="22" t="s">
        <v>18</v>
      </c>
      <c r="E8" s="14">
        <v>6</v>
      </c>
      <c r="F8" t="s">
        <v>46</v>
      </c>
      <c r="H8" s="15">
        <v>-2</v>
      </c>
      <c r="I8" s="16" t="str">
        <f t="shared" si="0"/>
        <v>NAN</v>
      </c>
      <c r="J8" s="17" t="b">
        <f t="shared" si="1"/>
        <v>1</v>
      </c>
      <c r="K8" s="16">
        <f t="shared" si="2"/>
        <v>10</v>
      </c>
      <c r="L8" s="16"/>
      <c r="M8" s="13"/>
      <c r="N8" s="13"/>
      <c r="O8" s="16">
        <f t="shared" si="3"/>
        <v>-20</v>
      </c>
      <c r="P8" s="13">
        <f t="shared" si="4"/>
        <v>-20</v>
      </c>
      <c r="Q8" s="18"/>
      <c r="R8" s="12"/>
      <c r="S8" s="12"/>
      <c r="T8" s="12"/>
      <c r="U8" s="12" t="s">
        <v>43</v>
      </c>
      <c r="V8" s="19" t="s">
        <v>41</v>
      </c>
      <c r="W8" s="20"/>
      <c r="X8" s="20">
        <f t="shared" si="6"/>
        <v>20</v>
      </c>
      <c r="Y8" s="21"/>
      <c r="Z8" s="21" t="s">
        <v>42</v>
      </c>
      <c r="AA8" s="21" t="s">
        <v>45</v>
      </c>
      <c r="AB8" s="20">
        <f t="shared" si="5"/>
        <v>20</v>
      </c>
    </row>
    <row r="9" spans="1:29" ht="16">
      <c r="A9" s="1" t="s">
        <v>13</v>
      </c>
      <c r="B9" s="4">
        <v>43953</v>
      </c>
      <c r="C9" s="5">
        <v>0.58333333333333304</v>
      </c>
      <c r="D9" t="s">
        <v>19</v>
      </c>
      <c r="E9" s="14">
        <v>7</v>
      </c>
      <c r="F9" t="s">
        <v>28</v>
      </c>
      <c r="H9" s="15">
        <v>-1</v>
      </c>
      <c r="I9" s="16" t="str">
        <f t="shared" si="0"/>
        <v>NAN</v>
      </c>
      <c r="J9" s="17" t="b">
        <f t="shared" si="1"/>
        <v>1</v>
      </c>
      <c r="K9" s="16">
        <f>IF(J9,$K$2,"NAN")</f>
        <v>10</v>
      </c>
      <c r="L9" s="16"/>
      <c r="M9" s="13"/>
      <c r="N9" s="13"/>
      <c r="O9" s="16">
        <f t="shared" si="3"/>
        <v>-10</v>
      </c>
      <c r="P9" s="13">
        <f>IF(N9&lt;&gt;0,N9,O9)</f>
        <v>-10</v>
      </c>
      <c r="Q9" s="18"/>
      <c r="R9" s="12"/>
      <c r="S9" s="12"/>
      <c r="T9" s="12"/>
      <c r="U9" s="12" t="s">
        <v>43</v>
      </c>
      <c r="V9" s="12" t="s">
        <v>41</v>
      </c>
      <c r="W9" s="13"/>
      <c r="X9" s="13">
        <f t="shared" si="6"/>
        <v>10</v>
      </c>
      <c r="Z9" t="s">
        <v>42</v>
      </c>
      <c r="AA9" t="s">
        <v>47</v>
      </c>
      <c r="AB9" s="13">
        <f t="shared" si="5"/>
        <v>10</v>
      </c>
    </row>
    <row r="10" spans="1:29" ht="17" thickBot="1">
      <c r="A10" s="1" t="s">
        <v>13</v>
      </c>
      <c r="B10" s="4">
        <v>43953</v>
      </c>
      <c r="C10" s="5">
        <v>0.625</v>
      </c>
      <c r="D10" t="s">
        <v>20</v>
      </c>
      <c r="E10" s="23">
        <v>8</v>
      </c>
      <c r="F10" s="24" t="s">
        <v>29</v>
      </c>
      <c r="G10" s="24"/>
      <c r="H10" s="25">
        <v>0</v>
      </c>
      <c r="I10" s="16" t="e">
        <f t="shared" si="0"/>
        <v>#DIV/0!</v>
      </c>
      <c r="J10" s="26" t="b">
        <f t="shared" si="1"/>
        <v>0</v>
      </c>
      <c r="K10" s="27" t="str">
        <f>IF(J10,$K$2,"NAN")</f>
        <v>NAN</v>
      </c>
      <c r="L10" s="27"/>
      <c r="M10" s="28"/>
      <c r="N10" s="25">
        <v>-5</v>
      </c>
      <c r="O10" s="27">
        <f t="shared" si="3"/>
        <v>0</v>
      </c>
      <c r="P10" s="28">
        <f>IF(N10&lt;&gt;0,N10,O10)</f>
        <v>-5</v>
      </c>
      <c r="Q10" s="29"/>
      <c r="R10" s="12"/>
      <c r="S10" s="12"/>
      <c r="T10" s="12"/>
      <c r="U10" s="12" t="s">
        <v>43</v>
      </c>
      <c r="V10" s="12" t="s">
        <v>41</v>
      </c>
      <c r="W10" s="13"/>
      <c r="X10" s="13">
        <f t="shared" si="6"/>
        <v>5</v>
      </c>
      <c r="Z10" t="s">
        <v>42</v>
      </c>
      <c r="AA10" t="s">
        <v>47</v>
      </c>
      <c r="AB10" s="13">
        <f t="shared" si="5"/>
        <v>5</v>
      </c>
    </row>
    <row r="11" spans="1:29" ht="17" thickBot="1">
      <c r="A11" s="1" t="s">
        <v>13</v>
      </c>
      <c r="B11" s="4">
        <v>43953</v>
      </c>
      <c r="C11" s="5">
        <v>0.99998842592592585</v>
      </c>
      <c r="D11" t="s">
        <v>21</v>
      </c>
      <c r="E11" s="30">
        <v>9</v>
      </c>
      <c r="F11" s="31" t="s">
        <v>30</v>
      </c>
      <c r="G11" s="31"/>
      <c r="H11" s="32">
        <f>SUM(H2:H10)</f>
        <v>8</v>
      </c>
      <c r="I11" s="33"/>
      <c r="J11" s="34"/>
      <c r="K11" s="35">
        <f>P11/H11</f>
        <v>9.8125</v>
      </c>
      <c r="L11" s="35"/>
      <c r="M11" s="36"/>
      <c r="N11" s="36"/>
      <c r="O11" s="37">
        <f>H11*K11</f>
        <v>78.5</v>
      </c>
      <c r="P11" s="32">
        <f>SUM(P2:P10)</f>
        <v>78.5</v>
      </c>
      <c r="Q11" s="38">
        <f>P11-O11</f>
        <v>0</v>
      </c>
      <c r="R11" s="12"/>
      <c r="S11" s="12"/>
      <c r="T11" s="12"/>
      <c r="U11" s="12"/>
      <c r="V11" s="12"/>
      <c r="W11" s="13"/>
      <c r="X11" s="13"/>
      <c r="Y11" s="12"/>
    </row>
    <row r="12" spans="1:29" ht="16">
      <c r="A12" s="1" t="s">
        <v>13</v>
      </c>
      <c r="B12" s="4">
        <v>43953</v>
      </c>
      <c r="C12" s="5">
        <v>0.625</v>
      </c>
      <c r="D12" t="s">
        <v>22</v>
      </c>
      <c r="E12" s="6">
        <v>10</v>
      </c>
      <c r="F12" s="7" t="s">
        <v>31</v>
      </c>
      <c r="G12" s="7"/>
      <c r="H12" s="39">
        <v>-5</v>
      </c>
      <c r="I12" s="9"/>
      <c r="J12" s="40"/>
      <c r="K12" s="9">
        <f>K11</f>
        <v>9.8125</v>
      </c>
      <c r="L12" s="9"/>
      <c r="M12" s="10"/>
      <c r="N12" s="10"/>
      <c r="O12" s="9">
        <f>H12*K11</f>
        <v>-49.0625</v>
      </c>
      <c r="P12" s="10">
        <f t="shared" si="4"/>
        <v>-49.0625</v>
      </c>
      <c r="Q12" s="11"/>
      <c r="R12" s="12"/>
      <c r="S12" s="12"/>
      <c r="T12" s="41"/>
      <c r="U12" s="41" t="s">
        <v>43</v>
      </c>
      <c r="V12" s="41" t="s">
        <v>41</v>
      </c>
      <c r="W12" s="42"/>
      <c r="X12" s="42">
        <f>P12*-1</f>
        <v>49.0625</v>
      </c>
      <c r="Y12" s="43"/>
      <c r="Z12" s="43" t="s">
        <v>42</v>
      </c>
      <c r="AA12" s="43" t="s">
        <v>48</v>
      </c>
      <c r="AB12" s="42">
        <f>X12</f>
        <v>49.0625</v>
      </c>
      <c r="AC12" s="43"/>
    </row>
    <row r="13" spans="1:29" ht="17" thickBot="1">
      <c r="A13" s="1" t="s">
        <v>13</v>
      </c>
      <c r="B13" s="4">
        <v>43953</v>
      </c>
      <c r="C13" s="5">
        <v>0.99998842592592585</v>
      </c>
      <c r="D13" t="s">
        <v>49</v>
      </c>
      <c r="E13" s="23">
        <v>11</v>
      </c>
      <c r="F13" s="24" t="s">
        <v>32</v>
      </c>
      <c r="G13" s="24"/>
      <c r="H13" s="44">
        <f>SUM(H11:H12)</f>
        <v>3</v>
      </c>
      <c r="I13" s="27"/>
      <c r="J13" s="26"/>
      <c r="K13" s="45">
        <f>K11</f>
        <v>9.8125</v>
      </c>
      <c r="L13" s="45">
        <f>K13</f>
        <v>9.8125</v>
      </c>
      <c r="M13" s="28">
        <f>M2</f>
        <v>10.5</v>
      </c>
      <c r="N13" s="28"/>
      <c r="O13" s="45">
        <f>H13*K12</f>
        <v>29.4375</v>
      </c>
      <c r="P13" s="44">
        <f>SUM(P11:P12)</f>
        <v>29.4375</v>
      </c>
      <c r="Q13" s="29">
        <f t="shared" ref="Q13:Q14" si="12">P13-O13</f>
        <v>0</v>
      </c>
      <c r="R13" s="12"/>
      <c r="S13" t="s">
        <v>40</v>
      </c>
      <c r="T13" t="s">
        <v>42</v>
      </c>
      <c r="W13" s="13">
        <f>SUM(W3:W12)</f>
        <v>34</v>
      </c>
      <c r="AB13" s="13">
        <f>SUM(AB3:AB12)</f>
        <v>104.5625</v>
      </c>
    </row>
    <row r="14" spans="1:29" ht="17" thickBot="1">
      <c r="A14" s="1" t="s">
        <v>13</v>
      </c>
      <c r="B14" s="46">
        <v>43954</v>
      </c>
      <c r="C14" s="5">
        <v>1.1574074074074073E-5</v>
      </c>
      <c r="D14" t="s">
        <v>14</v>
      </c>
      <c r="E14" s="30">
        <v>1</v>
      </c>
      <c r="F14" s="31" t="s">
        <v>23</v>
      </c>
      <c r="G14" s="31"/>
      <c r="H14" s="36">
        <f>H13</f>
        <v>3</v>
      </c>
      <c r="I14" s="33"/>
      <c r="J14" s="33"/>
      <c r="K14" s="33">
        <f>K13</f>
        <v>9.8125</v>
      </c>
      <c r="L14" s="33">
        <f>L13</f>
        <v>9.8125</v>
      </c>
      <c r="M14" s="36">
        <f>M13</f>
        <v>10.5</v>
      </c>
      <c r="N14" s="36"/>
      <c r="O14" s="33">
        <f>H14*K14</f>
        <v>29.4375</v>
      </c>
      <c r="P14" s="36">
        <f>P13</f>
        <v>29.4375</v>
      </c>
      <c r="Q14" s="38">
        <f t="shared" si="12"/>
        <v>0</v>
      </c>
      <c r="R14" s="12"/>
      <c r="S14" s="12"/>
      <c r="T14" s="12"/>
      <c r="U14" s="12" t="s">
        <v>43</v>
      </c>
      <c r="X14" s="13">
        <f>SUM(X3:X12)</f>
        <v>104.5625</v>
      </c>
      <c r="AC14" s="13">
        <f>SUM(AC3:AC12)</f>
        <v>34</v>
      </c>
    </row>
    <row r="15" spans="1:29">
      <c r="H15" s="12"/>
      <c r="I15" s="47"/>
      <c r="J15" s="47"/>
      <c r="K15" s="47"/>
      <c r="L15" s="47"/>
      <c r="M15" s="12"/>
      <c r="N15" s="12"/>
      <c r="O15" s="47"/>
      <c r="P15" s="12"/>
      <c r="V15" s="12" t="s">
        <v>41</v>
      </c>
      <c r="W15" s="13">
        <f>W2+W13-X14</f>
        <v>29.4375</v>
      </c>
    </row>
    <row r="16" spans="1:29">
      <c r="A16" s="48"/>
      <c r="B16" s="49"/>
      <c r="C16" s="49"/>
      <c r="D16" s="49"/>
      <c r="E16" s="49"/>
      <c r="F16" s="49"/>
      <c r="G16" s="49"/>
      <c r="H16" s="50"/>
      <c r="I16" s="51"/>
      <c r="J16" s="51"/>
      <c r="K16" s="51"/>
      <c r="L16" s="51"/>
      <c r="M16" s="50"/>
      <c r="N16" s="50"/>
      <c r="O16" s="51"/>
      <c r="P16" s="50"/>
      <c r="Q16" s="49"/>
      <c r="R16" s="49"/>
      <c r="S16" s="49"/>
      <c r="T16" s="49"/>
      <c r="U16" s="49"/>
      <c r="V16" s="49"/>
    </row>
    <row r="17" spans="1:29" s="53" customFormat="1" ht="16">
      <c r="A17" s="52"/>
      <c r="F17" s="54" t="s">
        <v>50</v>
      </c>
      <c r="H17" s="55"/>
      <c r="I17" s="56"/>
      <c r="J17" s="56"/>
      <c r="K17" s="56"/>
      <c r="L17" s="56"/>
      <c r="M17" s="55"/>
      <c r="N17" s="55"/>
      <c r="O17" s="56"/>
      <c r="P17" s="55"/>
    </row>
    <row r="18" spans="1:29" s="53" customFormat="1">
      <c r="A18" s="52"/>
      <c r="H18" s="55"/>
      <c r="I18" s="56"/>
      <c r="J18" s="56"/>
      <c r="K18" s="56"/>
      <c r="L18" s="56"/>
      <c r="M18" s="55"/>
      <c r="N18" s="55"/>
      <c r="O18" s="56"/>
      <c r="P18" s="55"/>
    </row>
    <row r="19" spans="1:29">
      <c r="H19" s="12"/>
      <c r="I19" s="47"/>
      <c r="J19" s="47"/>
      <c r="K19" s="47"/>
      <c r="L19" s="47"/>
      <c r="M19" s="96"/>
      <c r="N19" s="12"/>
      <c r="O19" s="47"/>
      <c r="P19" s="12"/>
    </row>
    <row r="20" spans="1:29">
      <c r="A20"/>
      <c r="B20" s="1" t="s">
        <v>51</v>
      </c>
      <c r="D20" t="s">
        <v>52</v>
      </c>
      <c r="E20" t="s">
        <v>6</v>
      </c>
      <c r="F20" t="s">
        <v>53</v>
      </c>
      <c r="H20" s="12"/>
      <c r="I20" s="47"/>
      <c r="J20" s="47"/>
      <c r="K20" s="47"/>
      <c r="L20" s="47"/>
      <c r="M20" s="12"/>
      <c r="N20" s="12"/>
      <c r="O20" s="47"/>
      <c r="P20" s="12"/>
    </row>
    <row r="21" spans="1:29">
      <c r="B21" t="s">
        <v>54</v>
      </c>
      <c r="C21" s="5"/>
      <c r="E21">
        <v>1</v>
      </c>
      <c r="F21" s="57">
        <f>(D22*E22)+(D23*E23)</f>
        <v>14</v>
      </c>
      <c r="G21" t="s">
        <v>55</v>
      </c>
      <c r="H21" s="12"/>
      <c r="I21" s="47"/>
      <c r="J21" s="47"/>
      <c r="K21" s="47"/>
      <c r="L21" s="47"/>
      <c r="M21" s="12"/>
      <c r="N21" s="12"/>
      <c r="O21" s="47"/>
      <c r="P21" s="12"/>
    </row>
    <row r="22" spans="1:29" ht="16">
      <c r="B22" s="58" t="s">
        <v>56</v>
      </c>
      <c r="C22" t="s">
        <v>57</v>
      </c>
      <c r="D22" s="59">
        <f>H2</f>
        <v>10</v>
      </c>
      <c r="E22">
        <v>1</v>
      </c>
      <c r="H22" s="12"/>
      <c r="I22" s="47"/>
      <c r="J22" s="47"/>
      <c r="K22" s="47"/>
      <c r="L22" s="47"/>
      <c r="M22" s="12"/>
      <c r="N22" s="12"/>
      <c r="O22" s="47"/>
      <c r="P22" s="12"/>
    </row>
    <row r="23" spans="1:29">
      <c r="B23" s="2" t="s">
        <v>56</v>
      </c>
      <c r="C23" t="s">
        <v>58</v>
      </c>
      <c r="D23" s="13">
        <v>2</v>
      </c>
      <c r="E23">
        <v>2</v>
      </c>
      <c r="H23" s="12"/>
      <c r="I23" s="47"/>
      <c r="J23" s="47"/>
      <c r="K23" s="47"/>
      <c r="L23" s="47"/>
      <c r="M23" s="12"/>
      <c r="N23" s="12"/>
      <c r="O23" s="47"/>
      <c r="P23" s="12"/>
    </row>
    <row r="24" spans="1:29">
      <c r="H24" s="12"/>
      <c r="I24" s="47"/>
      <c r="J24" s="47"/>
      <c r="K24" s="47"/>
      <c r="L24" s="47"/>
      <c r="M24" s="12"/>
      <c r="N24" s="12"/>
      <c r="O24" s="47"/>
      <c r="P24" s="12"/>
    </row>
    <row r="25" spans="1:29" s="1" customFormat="1" ht="16" thickBo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33</v>
      </c>
      <c r="H25" s="1" t="s">
        <v>6</v>
      </c>
      <c r="I25" s="2" t="s">
        <v>7</v>
      </c>
      <c r="J25" s="2" t="s">
        <v>8</v>
      </c>
      <c r="K25" s="2" t="s">
        <v>9</v>
      </c>
      <c r="L25" s="2" t="s">
        <v>34</v>
      </c>
      <c r="M25" s="1" t="s">
        <v>35</v>
      </c>
      <c r="N25" s="1" t="s">
        <v>10</v>
      </c>
      <c r="O25" s="2" t="s">
        <v>11</v>
      </c>
      <c r="P25" s="1" t="s">
        <v>12</v>
      </c>
      <c r="Q25" s="1" t="s">
        <v>36</v>
      </c>
      <c r="R25" s="1" t="s">
        <v>37</v>
      </c>
    </row>
    <row r="26" spans="1:29">
      <c r="A26" s="1" t="s">
        <v>59</v>
      </c>
      <c r="B26" s="4">
        <v>43953</v>
      </c>
      <c r="C26" s="5">
        <v>1.1574074074074073E-5</v>
      </c>
      <c r="D26" t="s">
        <v>14</v>
      </c>
      <c r="E26" s="6">
        <v>101</v>
      </c>
      <c r="F26" s="7" t="s">
        <v>23</v>
      </c>
      <c r="G26" s="7"/>
      <c r="H26" s="10">
        <v>15</v>
      </c>
      <c r="I26" s="9"/>
      <c r="J26" s="9"/>
      <c r="K26" s="9">
        <v>15</v>
      </c>
      <c r="L26" s="60">
        <f>F21</f>
        <v>14</v>
      </c>
      <c r="M26" s="10">
        <v>16</v>
      </c>
      <c r="N26" s="10"/>
      <c r="O26" s="9">
        <f>H26*K26</f>
        <v>225</v>
      </c>
      <c r="P26" s="10">
        <v>225</v>
      </c>
      <c r="Q26" s="11">
        <f>P26-O26</f>
        <v>0</v>
      </c>
      <c r="R26" s="61">
        <f>F21</f>
        <v>14</v>
      </c>
      <c r="S26" s="12" t="s">
        <v>40</v>
      </c>
      <c r="U26" s="12"/>
      <c r="V26" s="12" t="s">
        <v>41</v>
      </c>
      <c r="W26" s="13">
        <f>P26</f>
        <v>225</v>
      </c>
      <c r="X26" s="13"/>
    </row>
    <row r="27" spans="1:29" ht="16">
      <c r="A27" s="1" t="s">
        <v>59</v>
      </c>
      <c r="B27" s="4">
        <v>43953</v>
      </c>
      <c r="C27" s="5">
        <v>0.45833333333333331</v>
      </c>
      <c r="D27" t="s">
        <v>15</v>
      </c>
      <c r="E27" s="14">
        <v>102</v>
      </c>
      <c r="F27" t="s">
        <v>24</v>
      </c>
      <c r="H27" s="15">
        <v>2</v>
      </c>
      <c r="I27" s="16">
        <v>16</v>
      </c>
      <c r="J27" s="17" t="b">
        <f t="shared" ref="J27:J35" si="13">IF(OR(D27="RCP_OUT",D27="GD_OUT",D27="INV_QTY_ADJ"),TRUE, FALSE)</f>
        <v>0</v>
      </c>
      <c r="K27" s="16" t="str">
        <f t="shared" ref="K27:K32" si="14">IF(J27,$K$26,"NAN")</f>
        <v>NAN</v>
      </c>
      <c r="L27" s="16"/>
      <c r="M27" s="13"/>
      <c r="N27" s="15">
        <v>22</v>
      </c>
      <c r="O27" s="16">
        <f t="shared" ref="O27:O32" si="15">IF(K27&lt;&gt;"NAN",H27*K27,0)</f>
        <v>0</v>
      </c>
      <c r="P27" s="13">
        <f>IF(N27&lt;&gt;0,N27,O27)</f>
        <v>22</v>
      </c>
      <c r="Q27" s="18"/>
      <c r="R27" s="12"/>
      <c r="S27" s="12"/>
      <c r="T27" s="12" t="s">
        <v>42</v>
      </c>
      <c r="U27" s="12"/>
      <c r="V27" s="12" t="s">
        <v>41</v>
      </c>
      <c r="W27" s="13">
        <f>P27</f>
        <v>22</v>
      </c>
      <c r="X27" s="13"/>
      <c r="Y27" t="s">
        <v>43</v>
      </c>
      <c r="AA27" t="s">
        <v>44</v>
      </c>
      <c r="AC27" s="13">
        <f>W27</f>
        <v>22</v>
      </c>
    </row>
    <row r="28" spans="1:29" ht="16">
      <c r="A28" s="1" t="s">
        <v>59</v>
      </c>
      <c r="B28" s="4">
        <v>43953</v>
      </c>
      <c r="C28" s="5">
        <v>0.47916666666666669</v>
      </c>
      <c r="D28" t="s">
        <v>15</v>
      </c>
      <c r="E28" s="14">
        <v>103</v>
      </c>
      <c r="F28" t="s">
        <v>24</v>
      </c>
      <c r="H28" s="15">
        <v>1</v>
      </c>
      <c r="I28" s="16">
        <v>14.5</v>
      </c>
      <c r="J28" s="17" t="b">
        <f t="shared" si="13"/>
        <v>0</v>
      </c>
      <c r="K28" s="16" t="str">
        <f t="shared" si="14"/>
        <v>NAN</v>
      </c>
      <c r="L28" s="16"/>
      <c r="M28" s="13"/>
      <c r="N28" s="15">
        <v>14.5</v>
      </c>
      <c r="O28" s="16">
        <f t="shared" si="15"/>
        <v>0</v>
      </c>
      <c r="P28" s="13">
        <f t="shared" ref="P28:P32" si="16">IF(N28&lt;&gt;0,N28,O28)</f>
        <v>14.5</v>
      </c>
      <c r="Q28" s="18"/>
      <c r="R28" s="12"/>
      <c r="S28" s="12"/>
      <c r="T28" s="12" t="s">
        <v>42</v>
      </c>
      <c r="U28" s="12"/>
      <c r="V28" s="12" t="s">
        <v>41</v>
      </c>
      <c r="W28" s="13">
        <f>P28</f>
        <v>14.5</v>
      </c>
      <c r="X28" s="13"/>
      <c r="Y28" t="s">
        <v>43</v>
      </c>
      <c r="AA28" t="s">
        <v>44</v>
      </c>
      <c r="AC28" s="13">
        <f>W28</f>
        <v>14.5</v>
      </c>
    </row>
    <row r="29" spans="1:29" ht="16">
      <c r="A29" s="1" t="s">
        <v>59</v>
      </c>
      <c r="B29" s="4">
        <v>43953</v>
      </c>
      <c r="C29" s="5">
        <v>0.54166666666666696</v>
      </c>
      <c r="D29" t="s">
        <v>16</v>
      </c>
      <c r="E29" s="14">
        <v>104</v>
      </c>
      <c r="F29" t="s">
        <v>60</v>
      </c>
      <c r="H29" s="15">
        <v>-1</v>
      </c>
      <c r="I29" s="16">
        <v>16</v>
      </c>
      <c r="J29" s="17" t="b">
        <f t="shared" si="13"/>
        <v>0</v>
      </c>
      <c r="K29" s="16" t="str">
        <f t="shared" si="14"/>
        <v>NAN</v>
      </c>
      <c r="L29" s="16"/>
      <c r="M29" s="13"/>
      <c r="N29" s="15">
        <v>-11</v>
      </c>
      <c r="O29" s="16">
        <f t="shared" si="15"/>
        <v>0</v>
      </c>
      <c r="P29" s="13">
        <f t="shared" si="16"/>
        <v>-11</v>
      </c>
      <c r="Q29" s="18"/>
      <c r="R29" s="12"/>
      <c r="S29" s="12"/>
      <c r="T29" s="12"/>
      <c r="U29" s="12" t="s">
        <v>43</v>
      </c>
      <c r="V29" s="12" t="s">
        <v>41</v>
      </c>
      <c r="W29" s="13"/>
      <c r="X29" s="13">
        <f>P29*-1</f>
        <v>11</v>
      </c>
      <c r="Z29" t="s">
        <v>42</v>
      </c>
      <c r="AA29" t="s">
        <v>44</v>
      </c>
      <c r="AB29" s="13">
        <f>X29</f>
        <v>11</v>
      </c>
    </row>
    <row r="30" spans="1:29" ht="17" thickBot="1">
      <c r="A30" s="1" t="s">
        <v>59</v>
      </c>
      <c r="B30" s="4">
        <v>43953</v>
      </c>
      <c r="C30" s="5">
        <v>0.625</v>
      </c>
      <c r="D30" t="s">
        <v>20</v>
      </c>
      <c r="E30" s="14">
        <v>109</v>
      </c>
      <c r="F30" s="24" t="s">
        <v>29</v>
      </c>
      <c r="G30" s="24"/>
      <c r="H30" s="15">
        <v>0</v>
      </c>
      <c r="I30" s="27"/>
      <c r="J30" s="26" t="b">
        <f>IF(OR(D30="RCP_OUT",D30="GD_OUT",D30="INV_QTY_ADJ"),TRUE, FALSE)</f>
        <v>0</v>
      </c>
      <c r="K30" s="16" t="str">
        <f>IF(J30,$K$26,"NAN")</f>
        <v>NAN</v>
      </c>
      <c r="L30" s="16"/>
      <c r="M30" s="28"/>
      <c r="N30" s="25">
        <v>-5</v>
      </c>
      <c r="O30" s="27">
        <f>IF(K30&lt;&gt;"NAN",H30*K30,0)</f>
        <v>0</v>
      </c>
      <c r="P30" s="28">
        <f>IF(N30&lt;&gt;0,N30,O30)</f>
        <v>-5</v>
      </c>
      <c r="Q30" s="29"/>
      <c r="R30" s="12"/>
      <c r="S30" s="12"/>
      <c r="T30" s="12"/>
      <c r="U30" s="12" t="s">
        <v>43</v>
      </c>
      <c r="V30" s="12" t="s">
        <v>41</v>
      </c>
      <c r="W30" s="13"/>
      <c r="X30" s="13">
        <f>P30*-1</f>
        <v>5</v>
      </c>
      <c r="Z30" t="s">
        <v>42</v>
      </c>
      <c r="AA30" t="s">
        <v>47</v>
      </c>
      <c r="AB30" s="13">
        <f>X30</f>
        <v>5</v>
      </c>
    </row>
    <row r="31" spans="1:29" ht="16">
      <c r="A31" s="1" t="s">
        <v>59</v>
      </c>
      <c r="B31" s="4">
        <v>43953</v>
      </c>
      <c r="C31" s="5">
        <v>0.5</v>
      </c>
      <c r="D31" t="s">
        <v>17</v>
      </c>
      <c r="E31" s="14">
        <v>105</v>
      </c>
      <c r="F31" t="s">
        <v>26</v>
      </c>
      <c r="H31" s="15">
        <v>-2</v>
      </c>
      <c r="I31" s="16" t="str">
        <f>IF(J31,"NAN",N31/H31)</f>
        <v>NAN</v>
      </c>
      <c r="J31" s="17" t="b">
        <f t="shared" si="13"/>
        <v>1</v>
      </c>
      <c r="K31" s="16">
        <f>IF(J31,$K$26,"NAN")</f>
        <v>15</v>
      </c>
      <c r="L31" s="16"/>
      <c r="M31" s="13"/>
      <c r="N31" s="13"/>
      <c r="O31" s="16">
        <f t="shared" si="15"/>
        <v>-30</v>
      </c>
      <c r="P31" s="13">
        <f t="shared" si="16"/>
        <v>-30</v>
      </c>
      <c r="Q31" s="18"/>
      <c r="R31" s="12"/>
      <c r="S31" s="12"/>
      <c r="T31" s="12"/>
      <c r="U31" s="12" t="s">
        <v>43</v>
      </c>
      <c r="V31" s="12" t="s">
        <v>41</v>
      </c>
      <c r="W31" s="13"/>
      <c r="X31" s="13">
        <f t="shared" ref="X31:X32" si="17">P31*-1</f>
        <v>30</v>
      </c>
      <c r="Z31" t="s">
        <v>42</v>
      </c>
      <c r="AA31" t="s">
        <v>61</v>
      </c>
      <c r="AB31" s="13">
        <f>X31</f>
        <v>30</v>
      </c>
    </row>
    <row r="32" spans="1:29" ht="16">
      <c r="A32" s="1" t="s">
        <v>59</v>
      </c>
      <c r="B32" s="4">
        <v>43953</v>
      </c>
      <c r="C32" s="5">
        <v>0.66666666666666696</v>
      </c>
      <c r="D32" t="s">
        <v>18</v>
      </c>
      <c r="E32" s="14">
        <v>106</v>
      </c>
      <c r="F32" t="s">
        <v>27</v>
      </c>
      <c r="H32" s="15">
        <v>-2</v>
      </c>
      <c r="I32" s="16" t="str">
        <f>IF(J32,"NAN",N32/H32)</f>
        <v>NAN</v>
      </c>
      <c r="J32" s="17" t="b">
        <f t="shared" si="13"/>
        <v>1</v>
      </c>
      <c r="K32" s="16">
        <f t="shared" si="14"/>
        <v>15</v>
      </c>
      <c r="L32" s="16"/>
      <c r="M32" s="13"/>
      <c r="N32" s="13"/>
      <c r="O32" s="16">
        <f t="shared" si="15"/>
        <v>-30</v>
      </c>
      <c r="P32" s="13">
        <f t="shared" si="16"/>
        <v>-30</v>
      </c>
      <c r="Q32" s="18"/>
      <c r="R32" s="12"/>
      <c r="S32" s="12"/>
      <c r="T32" s="12"/>
      <c r="U32" s="12" t="s">
        <v>43</v>
      </c>
      <c r="V32" s="12" t="s">
        <v>41</v>
      </c>
      <c r="W32" s="13"/>
      <c r="X32" s="13">
        <f t="shared" si="17"/>
        <v>30</v>
      </c>
      <c r="Z32" t="s">
        <v>42</v>
      </c>
      <c r="AA32" t="s">
        <v>61</v>
      </c>
      <c r="AB32" s="13">
        <f>X32</f>
        <v>30</v>
      </c>
    </row>
    <row r="33" spans="1:29" ht="16">
      <c r="A33" s="1" t="s">
        <v>59</v>
      </c>
      <c r="B33" s="4">
        <v>43953</v>
      </c>
      <c r="C33" s="5">
        <v>0.58333333333333304</v>
      </c>
      <c r="D33" t="s">
        <v>19</v>
      </c>
      <c r="E33" s="14">
        <v>108</v>
      </c>
      <c r="F33" t="s">
        <v>28</v>
      </c>
      <c r="H33" s="15">
        <v>-1</v>
      </c>
      <c r="I33" s="16" t="str">
        <f>IF(J33,"NAN",N33/H33)</f>
        <v>NAN</v>
      </c>
      <c r="J33" s="17" t="b">
        <f>IF(OR(D33="RCP_OUT",D33="GD_OUT",D33="INV_QTY_ADJ"),TRUE, FALSE)</f>
        <v>1</v>
      </c>
      <c r="K33" s="16">
        <f>IF(J33,$K$26,"NAN")</f>
        <v>15</v>
      </c>
      <c r="L33" s="16"/>
      <c r="M33" s="13"/>
      <c r="N33" s="13"/>
      <c r="O33" s="16">
        <f>IF(K33&lt;&gt;"NAN",H33*K33,0)</f>
        <v>-15</v>
      </c>
      <c r="P33" s="13">
        <f>IF(N33&lt;&gt;0,N33,O33)</f>
        <v>-15</v>
      </c>
      <c r="Q33" s="18"/>
      <c r="R33" s="12"/>
      <c r="S33" s="12"/>
      <c r="T33" s="12"/>
      <c r="U33" s="12" t="s">
        <v>43</v>
      </c>
      <c r="V33" s="12" t="s">
        <v>41</v>
      </c>
      <c r="W33" s="13"/>
      <c r="X33" s="13">
        <f>P33*-1</f>
        <v>15</v>
      </c>
      <c r="Z33" t="s">
        <v>42</v>
      </c>
      <c r="AA33" t="s">
        <v>47</v>
      </c>
      <c r="AB33" s="13">
        <f>X33</f>
        <v>15</v>
      </c>
    </row>
    <row r="34" spans="1:29" ht="17" thickBot="1">
      <c r="A34" s="1" t="s">
        <v>59</v>
      </c>
      <c r="B34" s="4">
        <v>43953</v>
      </c>
      <c r="C34" s="5">
        <v>0.91666666666666663</v>
      </c>
      <c r="D34" s="22" t="s">
        <v>62</v>
      </c>
      <c r="E34" s="14">
        <v>107</v>
      </c>
      <c r="F34" t="s">
        <v>63</v>
      </c>
      <c r="H34" s="15">
        <v>2</v>
      </c>
      <c r="I34" s="62">
        <f>R26</f>
        <v>14</v>
      </c>
      <c r="J34" s="17" t="b">
        <f>IF(OR(D34="RCP_OUT",D34="GD_OUT",D34="INV_QTY_ADJ"),TRUE, FALSE)</f>
        <v>0</v>
      </c>
      <c r="L34" s="16"/>
      <c r="M34" s="13"/>
      <c r="N34" s="13"/>
      <c r="O34" s="16">
        <f>IF(I34&lt;&gt;"NAN",H34*I34,0)</f>
        <v>28</v>
      </c>
      <c r="P34" s="13">
        <f>IF(N34&lt;&gt;0,N34,O34)</f>
        <v>28</v>
      </c>
      <c r="Q34" s="18"/>
      <c r="R34" s="12"/>
      <c r="S34" s="12"/>
      <c r="T34" s="12" t="s">
        <v>42</v>
      </c>
      <c r="U34" s="12"/>
      <c r="V34" s="12" t="s">
        <v>41</v>
      </c>
      <c r="W34" s="13">
        <f>P34</f>
        <v>28</v>
      </c>
      <c r="Z34" t="s">
        <v>42</v>
      </c>
      <c r="AA34" t="s">
        <v>45</v>
      </c>
      <c r="AC34" s="13">
        <f>W34</f>
        <v>28</v>
      </c>
    </row>
    <row r="35" spans="1:29" ht="16">
      <c r="A35" s="1" t="s">
        <v>59</v>
      </c>
      <c r="B35" s="4">
        <v>43953</v>
      </c>
      <c r="C35" s="5">
        <v>0.99998842592592585</v>
      </c>
      <c r="D35" t="s">
        <v>21</v>
      </c>
      <c r="E35" s="6">
        <v>110</v>
      </c>
      <c r="F35" s="7" t="s">
        <v>64</v>
      </c>
      <c r="G35" s="7"/>
      <c r="H35" s="63">
        <f>SUM(H26:H34)</f>
        <v>14</v>
      </c>
      <c r="I35" s="9"/>
      <c r="J35" s="40" t="b">
        <f t="shared" si="13"/>
        <v>0</v>
      </c>
      <c r="K35" s="64">
        <f>P35/H35</f>
        <v>14.178571428571429</v>
      </c>
      <c r="L35" s="64"/>
      <c r="M35" s="10"/>
      <c r="N35" s="10"/>
      <c r="O35" s="65">
        <f>H35*K35</f>
        <v>198.5</v>
      </c>
      <c r="P35" s="63">
        <f>SUM(P26:P34)</f>
        <v>198.5</v>
      </c>
      <c r="Q35" s="11">
        <f>P35-O35</f>
        <v>0</v>
      </c>
      <c r="R35" s="12"/>
      <c r="S35" s="12"/>
    </row>
    <row r="36" spans="1:29" ht="17" thickBot="1">
      <c r="A36" s="1" t="s">
        <v>59</v>
      </c>
      <c r="B36" s="4">
        <v>43953</v>
      </c>
      <c r="C36" s="5">
        <v>0.91667824074074078</v>
      </c>
      <c r="D36" t="s">
        <v>22</v>
      </c>
      <c r="E36" s="23">
        <v>111</v>
      </c>
      <c r="F36" s="24" t="s">
        <v>31</v>
      </c>
      <c r="G36" s="24"/>
      <c r="H36" s="25">
        <v>-5</v>
      </c>
      <c r="I36" s="27"/>
      <c r="J36" s="26"/>
      <c r="K36" s="27">
        <f>K35</f>
        <v>14.178571428571429</v>
      </c>
      <c r="L36" s="27"/>
      <c r="M36" s="28"/>
      <c r="N36" s="28"/>
      <c r="O36" s="27">
        <f>H36*K35</f>
        <v>-70.892857142857139</v>
      </c>
      <c r="P36" s="28">
        <f t="shared" ref="P36" si="18">IF(N36&lt;&gt;0,N36,O36)</f>
        <v>-70.892857142857139</v>
      </c>
      <c r="Q36" s="29"/>
      <c r="R36" s="12"/>
      <c r="S36" s="12"/>
      <c r="T36" s="41"/>
      <c r="U36" s="41" t="s">
        <v>43</v>
      </c>
      <c r="V36" s="41" t="s">
        <v>41</v>
      </c>
      <c r="W36" s="42"/>
      <c r="X36" s="42">
        <f>P36*-1</f>
        <v>70.892857142857139</v>
      </c>
      <c r="Y36" s="43"/>
      <c r="Z36" s="43" t="s">
        <v>42</v>
      </c>
      <c r="AA36" s="43" t="s">
        <v>48</v>
      </c>
      <c r="AB36" s="42">
        <f>X36</f>
        <v>70.892857142857139</v>
      </c>
      <c r="AC36" s="42"/>
    </row>
    <row r="37" spans="1:29" ht="16">
      <c r="A37" s="1" t="s">
        <v>59</v>
      </c>
      <c r="B37" s="4">
        <v>43953</v>
      </c>
      <c r="C37" s="5">
        <v>0.99998842592592585</v>
      </c>
      <c r="D37" t="s">
        <v>49</v>
      </c>
      <c r="E37" s="6">
        <v>112</v>
      </c>
      <c r="F37" s="7" t="s">
        <v>32</v>
      </c>
      <c r="G37" s="7"/>
      <c r="H37" s="66">
        <f>SUM(H35:H36)</f>
        <v>9</v>
      </c>
      <c r="I37" s="9"/>
      <c r="J37" s="40"/>
      <c r="K37" s="67">
        <f>K35</f>
        <v>14.178571428571429</v>
      </c>
      <c r="L37" s="68">
        <f>F41</f>
        <v>13.8125</v>
      </c>
      <c r="M37" s="10">
        <f>M26</f>
        <v>16</v>
      </c>
      <c r="N37" s="10"/>
      <c r="O37" s="67">
        <f>H37*K36</f>
        <v>127.60714285714286</v>
      </c>
      <c r="P37" s="66">
        <f>SUM(P35:P36)</f>
        <v>127.60714285714286</v>
      </c>
      <c r="Q37" s="11">
        <f t="shared" ref="Q37:Q38" si="19">P37-O37</f>
        <v>0</v>
      </c>
      <c r="R37" s="12"/>
      <c r="T37" t="s">
        <v>42</v>
      </c>
      <c r="V37" s="12" t="s">
        <v>41</v>
      </c>
      <c r="W37" s="13">
        <f>SUM(W27:W36)</f>
        <v>64.5</v>
      </c>
      <c r="AB37" s="13">
        <f>SUM(AB27:AB36)</f>
        <v>161.89285714285714</v>
      </c>
    </row>
    <row r="38" spans="1:29" ht="17" thickBot="1">
      <c r="A38" s="1" t="s">
        <v>59</v>
      </c>
      <c r="B38" s="46">
        <v>43954</v>
      </c>
      <c r="C38" s="5">
        <v>1.1574074074074073E-5</v>
      </c>
      <c r="D38" t="s">
        <v>14</v>
      </c>
      <c r="E38" s="23">
        <v>201</v>
      </c>
      <c r="F38" s="24" t="s">
        <v>23</v>
      </c>
      <c r="G38" s="24"/>
      <c r="H38" s="28">
        <f>H37</f>
        <v>9</v>
      </c>
      <c r="I38" s="27"/>
      <c r="J38" s="27"/>
      <c r="K38" s="27">
        <f>K37</f>
        <v>14.178571428571429</v>
      </c>
      <c r="L38" s="27">
        <f>L37</f>
        <v>13.8125</v>
      </c>
      <c r="M38" s="28">
        <f>M37</f>
        <v>16</v>
      </c>
      <c r="N38" s="28"/>
      <c r="O38" s="27">
        <f>H38*K38</f>
        <v>127.60714285714286</v>
      </c>
      <c r="P38" s="28">
        <f>P37</f>
        <v>127.60714285714286</v>
      </c>
      <c r="Q38" s="29">
        <f t="shared" si="19"/>
        <v>0</v>
      </c>
      <c r="R38" s="12"/>
      <c r="S38" s="12"/>
      <c r="T38" s="41"/>
      <c r="U38" s="41" t="s">
        <v>43</v>
      </c>
      <c r="V38" s="41" t="s">
        <v>41</v>
      </c>
      <c r="W38" s="43"/>
      <c r="X38" s="42">
        <f>SUM(X27:X36)</f>
        <v>161.89285714285714</v>
      </c>
      <c r="Y38" s="43"/>
      <c r="Z38" s="43"/>
      <c r="AA38" s="43"/>
      <c r="AB38" s="43"/>
      <c r="AC38" s="42">
        <f>SUM(AC27:AC36)</f>
        <v>64.5</v>
      </c>
    </row>
    <row r="40" spans="1:29">
      <c r="B40" s="1" t="s">
        <v>51</v>
      </c>
      <c r="D40" t="s">
        <v>52</v>
      </c>
      <c r="E40" t="s">
        <v>6</v>
      </c>
      <c r="S40" s="12" t="s">
        <v>40</v>
      </c>
      <c r="U40" s="12"/>
      <c r="V40" s="12" t="s">
        <v>65</v>
      </c>
      <c r="W40" s="13">
        <f>W26</f>
        <v>225</v>
      </c>
    </row>
    <row r="41" spans="1:29">
      <c r="B41" t="s">
        <v>54</v>
      </c>
      <c r="C41" s="5"/>
      <c r="E41">
        <v>1</v>
      </c>
      <c r="F41" s="69">
        <f>(D42*E42)+(D43*E43)</f>
        <v>13.8125</v>
      </c>
      <c r="V41" s="12" t="s">
        <v>66</v>
      </c>
      <c r="W41" s="13">
        <f>P37</f>
        <v>127.60714285714286</v>
      </c>
    </row>
    <row r="42" spans="1:29" ht="16">
      <c r="B42" s="58" t="s">
        <v>56</v>
      </c>
      <c r="C42" t="s">
        <v>57</v>
      </c>
      <c r="D42" s="59">
        <f>K14</f>
        <v>9.8125</v>
      </c>
      <c r="E42">
        <v>1</v>
      </c>
      <c r="V42" s="12" t="s">
        <v>67</v>
      </c>
      <c r="X42" s="13">
        <f>W40-W41</f>
        <v>97.392857142857139</v>
      </c>
    </row>
    <row r="43" spans="1:29">
      <c r="B43" s="2" t="s">
        <v>56</v>
      </c>
      <c r="C43" t="s">
        <v>58</v>
      </c>
      <c r="D43" s="13">
        <v>2</v>
      </c>
      <c r="E43">
        <v>2</v>
      </c>
      <c r="W43" s="13"/>
      <c r="X43" s="13"/>
    </row>
    <row r="44" spans="1:29">
      <c r="X44" s="13"/>
    </row>
    <row r="45" spans="1:29">
      <c r="X45" s="13"/>
    </row>
    <row r="46" spans="1:29">
      <c r="A46" s="3" t="s">
        <v>68</v>
      </c>
      <c r="W46" s="13"/>
    </row>
    <row r="47" spans="1:29">
      <c r="A47" s="1">
        <v>1</v>
      </c>
      <c r="B47" t="s">
        <v>69</v>
      </c>
    </row>
    <row r="48" spans="1:29">
      <c r="B48" t="s">
        <v>70</v>
      </c>
    </row>
    <row r="49" spans="1:2">
      <c r="A49" s="1">
        <v>2</v>
      </c>
      <c r="B49" t="s">
        <v>71</v>
      </c>
    </row>
    <row r="50" spans="1:2">
      <c r="B50" t="s">
        <v>72</v>
      </c>
    </row>
    <row r="51" spans="1:2">
      <c r="B51" t="s">
        <v>73</v>
      </c>
    </row>
    <row r="52" spans="1:2">
      <c r="B52" t="s">
        <v>74</v>
      </c>
    </row>
    <row r="53" spans="1:2">
      <c r="B53" t="s">
        <v>75</v>
      </c>
    </row>
    <row r="54" spans="1:2">
      <c r="A54" s="1">
        <v>3</v>
      </c>
      <c r="B54" t="s">
        <v>76</v>
      </c>
    </row>
    <row r="55" spans="1:2">
      <c r="B55" t="s">
        <v>77</v>
      </c>
    </row>
    <row r="56" spans="1:2" ht="16">
      <c r="B56" s="70" t="s">
        <v>78</v>
      </c>
    </row>
    <row r="57" spans="1:2" ht="16">
      <c r="B57" s="70" t="s">
        <v>79</v>
      </c>
    </row>
    <row r="58" spans="1:2" ht="16">
      <c r="B58" s="70" t="s">
        <v>80</v>
      </c>
    </row>
    <row r="59" spans="1:2">
      <c r="A59" s="1">
        <v>4</v>
      </c>
      <c r="B59" t="s">
        <v>81</v>
      </c>
    </row>
    <row r="60" spans="1:2">
      <c r="A60" s="1">
        <v>5</v>
      </c>
      <c r="B60" t="s">
        <v>82</v>
      </c>
    </row>
    <row r="61" spans="1:2">
      <c r="B61" t="s">
        <v>83</v>
      </c>
    </row>
    <row r="62" spans="1:2">
      <c r="B62" t="s">
        <v>84</v>
      </c>
    </row>
    <row r="63" spans="1:2">
      <c r="B63" t="s">
        <v>85</v>
      </c>
    </row>
    <row r="64" spans="1:2">
      <c r="B64" t="s">
        <v>86</v>
      </c>
    </row>
    <row r="65" spans="1:2">
      <c r="B65" t="s">
        <v>87</v>
      </c>
    </row>
    <row r="66" spans="1:2">
      <c r="A66" s="1">
        <v>6</v>
      </c>
      <c r="B66" t="s">
        <v>88</v>
      </c>
    </row>
    <row r="67" spans="1:2">
      <c r="B67" t="s">
        <v>89</v>
      </c>
    </row>
    <row r="68" spans="1:2">
      <c r="B68" t="s">
        <v>90</v>
      </c>
    </row>
    <row r="69" spans="1:2">
      <c r="B69" t="s">
        <v>91</v>
      </c>
    </row>
    <row r="70" spans="1:2">
      <c r="B70" t="s">
        <v>92</v>
      </c>
    </row>
    <row r="71" spans="1:2">
      <c r="B71" t="s">
        <v>93</v>
      </c>
    </row>
    <row r="72" spans="1:2">
      <c r="B72" t="s">
        <v>94</v>
      </c>
    </row>
    <row r="74" spans="1:2">
      <c r="A74" s="3" t="s">
        <v>95</v>
      </c>
    </row>
    <row r="75" spans="1:2">
      <c r="A75" s="1">
        <v>1</v>
      </c>
      <c r="B75" t="s">
        <v>96</v>
      </c>
    </row>
    <row r="76" spans="1:2">
      <c r="B76" t="s">
        <v>97</v>
      </c>
    </row>
    <row r="77" spans="1:2">
      <c r="B77" t="s">
        <v>98</v>
      </c>
    </row>
    <row r="78" spans="1:2">
      <c r="B78" t="s">
        <v>99</v>
      </c>
    </row>
    <row r="79" spans="1:2">
      <c r="A79" s="1">
        <v>2</v>
      </c>
      <c r="B79" t="s">
        <v>100</v>
      </c>
    </row>
    <row r="80" spans="1:2">
      <c r="B80" t="s">
        <v>101</v>
      </c>
    </row>
    <row r="82" spans="1:2">
      <c r="A82" s="3" t="s">
        <v>102</v>
      </c>
    </row>
    <row r="83" spans="1:2">
      <c r="A83" s="1">
        <v>1</v>
      </c>
      <c r="B83" t="s">
        <v>103</v>
      </c>
    </row>
    <row r="84" spans="1:2">
      <c r="B84" t="s">
        <v>104</v>
      </c>
    </row>
    <row r="85" spans="1:2">
      <c r="B85" t="s">
        <v>105</v>
      </c>
    </row>
    <row r="86" spans="1:2">
      <c r="A86" s="1">
        <v>2</v>
      </c>
      <c r="B86" t="s">
        <v>106</v>
      </c>
    </row>
    <row r="87" spans="1:2">
      <c r="A87" s="1">
        <v>3</v>
      </c>
      <c r="B87" t="s">
        <v>107</v>
      </c>
    </row>
    <row r="88" spans="1:2">
      <c r="A88" s="1">
        <v>4</v>
      </c>
      <c r="B88" t="s">
        <v>108</v>
      </c>
    </row>
    <row r="89" spans="1:2">
      <c r="A89" s="1">
        <v>5</v>
      </c>
      <c r="B89" t="s">
        <v>109</v>
      </c>
    </row>
    <row r="90" spans="1:2">
      <c r="B90" t="s">
        <v>110</v>
      </c>
    </row>
    <row r="91" spans="1:2">
      <c r="A91" s="1">
        <v>6</v>
      </c>
      <c r="B91" t="s">
        <v>111</v>
      </c>
    </row>
    <row r="92" spans="1:2">
      <c r="B92" t="s">
        <v>112</v>
      </c>
    </row>
    <row r="93" spans="1:2">
      <c r="B9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TRX</vt:lpstr>
      <vt:lpstr>DAY_WAC</vt:lpstr>
      <vt:lpstr>BOM</vt:lpstr>
      <vt:lpstr>ITEM</vt:lpstr>
      <vt:lpstr>COA</vt:lpstr>
      <vt:lpstr>J_LOGIC</vt:lpstr>
      <vt:lpstr>UOM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Wei-Guan Edwin Poh</cp:lastModifiedBy>
  <dcterms:created xsi:type="dcterms:W3CDTF">2020-06-01T10:42:02Z</dcterms:created>
  <dcterms:modified xsi:type="dcterms:W3CDTF">2020-06-16T09:40:36Z</dcterms:modified>
</cp:coreProperties>
</file>