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<sst xmlns="http://schemas.openxmlformats.org/spreadsheetml/2006/main" count="346" uniqueCount="151">
  <si>
    <t>Timestamp</t>
  </si>
  <si>
    <t>Email Address</t>
  </si>
  <si>
    <t>Full Name</t>
  </si>
  <si>
    <t>Penilaian untuk pekerjaan tanggal</t>
  </si>
  <si>
    <t>Security [Security Functions]</t>
  </si>
  <si>
    <t>Gedung [Ruang Pamer]</t>
  </si>
  <si>
    <t>Gedung [Gedung Artefak]</t>
  </si>
  <si>
    <t>Gedung [Gedung Serbaguna]</t>
  </si>
  <si>
    <t>Gedung [Toilet]</t>
  </si>
  <si>
    <t>Halaman [Taman ]</t>
  </si>
  <si>
    <t>Halaman [Halaman Utama Depan]</t>
  </si>
  <si>
    <t>Halaman [Halaman samping dan belakang]</t>
  </si>
  <si>
    <t>Halaman [TPS]</t>
  </si>
  <si>
    <t>dwisuswianto1971@gmail.com</t>
  </si>
  <si>
    <t>Dwi Suswianto</t>
  </si>
  <si>
    <t>BAIK</t>
  </si>
  <si>
    <t>CUKUP BAIK</t>
  </si>
  <si>
    <t>arif.hidayat.st.mt@gmail.com</t>
  </si>
  <si>
    <t>Arif Hidayat</t>
  </si>
  <si>
    <t>KURANG BAIK</t>
  </si>
  <si>
    <t>sarprasdiy@gmail.com</t>
  </si>
  <si>
    <t>SANGATBAIK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</si>
  <si>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</si>
  <si>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</si>
  <si>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</si>
  <si>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</si>
  <si>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</si>
  <si>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</si>
  <si>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</si>
  <si>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</si>
  <si>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</si>
  <si>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</si>
  <si>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</si>
  <si>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</si>
  <si>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</si>
  <si>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</si>
  <si>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</si>
  <si>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</si>
  <si>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</si>
  <si>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</si>
  <si>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</si>
  <si>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</si>
  <si>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</si>
  <si>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</si>
  <si>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</si>
  <si>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</si>
  <si>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</si>
  <si>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</si>
  <si>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</si>
  <si>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</si>
  <si>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</si>
  <si>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</si>
  <si>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</si>
  <si>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</si>
  <si>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</si>
  <si>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</si>
  <si>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</si>
  <si>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</si>
  <si>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</si>
  <si>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</si>
  <si>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</si>
  <si>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</si>
  <si>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</si>
  <si>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</si>
  <si>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</si>
  <si>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</si>
  <si>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</si>
  <si>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</si>
  <si>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</si>
  <si>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</si>
  <si>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</si>
  <si>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</si>
  <si>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</si>
  <si>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</si>
  <si>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</si>
  <si>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</si>
  <si>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</si>
  <si>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</si>
  <si>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</si>
  <si>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</si>
  <si>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</si>
  <si>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</si>
  <si>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</si>
  <si>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</si>
  <si>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</si>
  <si>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</si>
  <si>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</si>
  <si>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</si>
  <si>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</si>
  <si>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</si>
  <si>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</si>
  <si>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</si>
  <si>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</si>
  <si>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</si>
  <si>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</si>
  <si>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</si>
  <si>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</si>
  <si>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</si>
  <si>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</si>
  <si>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</si>
  <si>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</si>
  <si>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</si>
  <si>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</si>
  <si>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</si>
  <si>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</si>
  <si>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</si>
  <si>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</si>
  <si>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</si>
  <si>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</si>
  <si>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</si>
  <si>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</si>
  <si>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</si>
  <si>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</si>
  <si>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</si>
  <si>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</si>
  <si>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</si>
  <si>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</si>
  <si>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</si>
  <si>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</si>
  <si>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</si>
  <si>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</si>
  <si>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</si>
  <si>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</si>
  <si>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</si>
  <si>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</si>
  <si>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</si>
  <si>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</si>
  <si>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</si>
  <si>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</si>
  <si>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</si>
  <si>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</si>
  <si>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</si>
  <si>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</si>
  <si>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</si>
  <si>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</si>
  <si>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</si>
  <si>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</si>
  <si>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</si>
  <si>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</si>
  <si>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</si>
  <si>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</si>
  <si>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</si>
  <si>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</si>
  <si>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</si>
  <si>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</si>
  <si>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</si>
  <si>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JATENG - ARKENAS GD ARTEFAK REMBANG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</si>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</sst>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2:29:48Z"/>
        <d v="2023-05-11T21:52:21Z"/>
        <d v="2023-05-15T10:30:27Z"/>
        <d v="2023-05-18T17:57:54Z"/>
        <d v="2023-05-18T17:59:07Z"/>
        <d v="2023-05-18T18:00:13Z"/>
        <m/>
      </sharedItems>
    </cacheField>
    <cacheField name="Email Address" numFmtId="0">
      <sharedItems containsBlank="1">
        <s v="dwisuswianto1971@gmail.com"/>
        <s v="arif.hidayat.st.mt@gmail.com"/>
        <s v="sarprasdiy@gmail.com"/>
        <m/>
      </sharedItems>
    </cacheField>
    <cacheField name="Full Name" numFmtId="0">
      <sharedItems containsBlank="1">
        <s v="Dwi Suswianto"/>
        <s v="Arif Hidayat"/>
        <m/>
      </sharedItems>
    </cacheField>
    <cacheField name="Penilaian untuk pekerjaan tanggal" numFmtId="14">
      <sharedItems containsDate="1" containsString="0" containsBlank="1">
        <d v="2023-01-31T00:00:00Z"/>
        <d v="2023-05-01T00:00:00Z"/>
        <d v="2023-04-01T00:00:00Z"/>
        <d v="2023-02-01T00:00:00Z"/>
        <d v="2023-03-02T00:00:00Z"/>
        <d v="2023-04-03T00:00:00Z"/>
        <m/>
      </sharedItems>
    </cacheField>
    <cacheField name="weekday">
      <sharedItems containsMixedTypes="1" containsNumber="1" containsInteger="1">
        <n v="2.0"/>
        <n v="1.0"/>
        <n v="6.0"/>
        <n v="3.0"/>
        <n v="4.0"/>
        <s v=" "/>
      </sharedItems>
    </cacheField>
    <cacheField name="Sub Area" numFmtId="0">
      <sharedItems>
        <s v="Security [Security Functions]"/>
        <s v="Gedung [Ruang Pamer]"/>
        <s v="Gedung [Gedung Artefak]"/>
        <s v="Gedung [Gedung Serbaguna]"/>
        <s v="Gedung [Toilet]"/>
        <s v="Halaman [Taman ]"/>
        <s v="Halaman [Halaman Utama Depan]"/>
        <s v="Halaman [Halaman samping dan belakang]"/>
        <s v="Halaman [TPS]"/>
        <s v=" "/>
      </sharedItems>
    </cacheField>
    <cacheField name="Value" numFmtId="0">
      <sharedItems>
        <s v="BAIK"/>
        <s v="CUKUP BAIK"/>
        <s v="KURANG BAIK"/>
        <s v="SANGATBAIK"/>
        <s v=" "/>
      </sharedItems>
    </cacheField>
    <cacheField name="Area" numFmtId="10">
      <sharedItems>
        <s v="Security"/>
        <s v="Gedung"/>
        <s v="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n v="0.74"/>
        <n v="1.0"/>
        <s v=" "/>
      </sharedItems>
    </cacheField>
    <cacheField name="WeekNum">
      <sharedItems containsMixedTypes="1" containsNumber="1" containsInteger="1">
        <n v="5.0"/>
        <n v="18.0"/>
        <n v="13.0"/>
        <n v="9.0"/>
        <n v="14.0"/>
        <s v=" "/>
      </sharedItems>
    </cacheField>
    <cacheField name="Week" numFmtId="0">
      <sharedItems>
        <s v="2023 - WEEK 05"/>
        <s v="2023 - WEEK 18"/>
        <s v="2023 - WEEK 13"/>
        <s v="2023 - WEEK 09"/>
        <s v="2023 - WEEK 14"/>
        <s v=" "/>
      </sharedItems>
    </cacheField>
    <cacheField name="Month" numFmtId="0">
      <sharedItems>
        <s v="2023 - MONTH 01"/>
        <s v="2023 - MONTH 05"/>
        <s v="2023 - MONTH 04"/>
        <s v="2023 - MONTH 02"/>
        <s v="2023 - MONTH 03"/>
        <s v=" "/>
      </sharedItems>
    </cacheField>
    <cacheField name="Average Week">
      <sharedItems containsMixedTypes="1" containsNumber="1">
        <n v="0.8899999999999998"/>
        <n v="0.8800000000000001"/>
        <n v="0.8733333333333334"/>
        <n v="0.9500000000000001"/>
        <n v="1.0"/>
        <s v=" "/>
      </sharedItems>
    </cacheField>
    <cacheField name="Average Value Month">
      <sharedItems containsMixedTypes="1" containsNumber="1">
        <n v="0.9233333333333333"/>
        <n v="0.8800000000000001"/>
        <n v="0.9366666666666666"/>
        <n v="0.8566666666666668"/>
        <n v="0.9500000000000001"/>
        <s v=" "/>
      </sharedItems>
    </cacheField>
    <cacheField name="Value Week" numFmtId="0">
      <sharedItems>
        <s v="C"/>
        <s v="B"/>
        <s v="SB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3"/>
        <item x="1"/>
        <item x="0"/>
        <item x="2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6"/>
        <item x="0"/>
        <item x="3"/>
        <item x="4"/>
        <item x="2"/>
        <item x="5"/>
        <item x="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9"/>
        <item x="2"/>
        <item x="3"/>
        <item x="1"/>
        <item x="4"/>
        <item x="7"/>
        <item x="6"/>
        <item x="5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x="3"/>
        <item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9"/>
        <item x="2"/>
        <item x="3"/>
        <item x="1"/>
        <item x="4"/>
        <item x="7"/>
        <item x="6"/>
        <item x="5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3"/>
        <item x="2"/>
        <item x="4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x="3"/>
        <item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0"/>
        <item x="3"/>
        <item x="4"/>
        <item x="2"/>
        <item x="5"/>
        <item x="1"/>
      </items>
    </pivotField>
    <pivotField name="weekday" axis="axisRow" compact="0" outline="0" multipleItemSelectionAllowed="1" showAll="0" sortType="ascending" defaultSubtotal="0">
      <items>
        <item x="1"/>
        <item x="0"/>
        <item x="3"/>
        <item x="4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3"/>
        <item x="2"/>
        <item x="4"/>
        <item x="1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3"/>
        <item x="4"/>
        <item x="2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0"/>
        <item x="3"/>
        <item x="4"/>
        <item x="2"/>
        <item x="5"/>
        <item x="1"/>
      </items>
    </pivotField>
    <pivotField name="weekday" axis="axisRow" compact="0" outline="0" multipleItemSelectionAllowed="1" showAll="0" sortType="ascending" defaultSubtotal="0">
      <items>
        <item x="1"/>
        <item x="0"/>
        <item x="3"/>
        <item x="4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3"/>
        <item x="2"/>
        <item x="4"/>
        <item x="1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3"/>
        <item x="4"/>
        <item x="2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0"/>
        <item x="3"/>
        <item x="4"/>
        <item x="2"/>
        <item x="5"/>
        <item x="1"/>
      </items>
    </pivotField>
    <pivotField name="weekday" axis="axisRow" compact="0" outline="0" multipleItemSelectionAllowed="1" showAll="0" sortType="ascending" defaultSubtotal="0">
      <items>
        <item x="1"/>
        <item x="0"/>
        <item x="3"/>
        <item x="4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3"/>
        <item x="2"/>
        <item x="4"/>
        <item x="1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0"/>
        <item x="3"/>
        <item x="4"/>
        <item x="2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45034.52070559028</v>
      </c>
      <c r="B2" s="3" t="s">
        <v>13</v>
      </c>
      <c r="C2" s="3" t="s">
        <v>14</v>
      </c>
      <c r="D2" s="4">
        <v>44957.0</v>
      </c>
      <c r="E2" s="3" t="s">
        <v>15</v>
      </c>
      <c r="F2" s="3" t="s">
        <v>15</v>
      </c>
      <c r="G2" s="3" t="s">
        <v>15</v>
      </c>
      <c r="H2" s="3" t="s">
        <v>16</v>
      </c>
      <c r="I2" s="3" t="s">
        <v>16</v>
      </c>
      <c r="J2" s="3" t="s">
        <v>15</v>
      </c>
      <c r="K2" s="3" t="s">
        <v>15</v>
      </c>
      <c r="L2" s="3" t="s">
        <v>16</v>
      </c>
      <c r="M2" s="3" t="s">
        <v>16</v>
      </c>
    </row>
    <row r="3">
      <c r="A3" s="2">
        <v>45057.91136150463</v>
      </c>
      <c r="B3" s="3" t="s">
        <v>17</v>
      </c>
      <c r="C3" s="3" t="s">
        <v>18</v>
      </c>
      <c r="D3" s="4">
        <v>45047.0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19</v>
      </c>
      <c r="K3" s="3" t="s">
        <v>19</v>
      </c>
      <c r="L3" s="3" t="s">
        <v>19</v>
      </c>
      <c r="M3" s="3" t="s">
        <v>15</v>
      </c>
    </row>
    <row r="4">
      <c r="A4" s="2">
        <v>45061.437821851854</v>
      </c>
      <c r="B4" s="3" t="s">
        <v>17</v>
      </c>
      <c r="C4" s="3" t="s">
        <v>18</v>
      </c>
      <c r="D4" s="4">
        <v>45017.0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19</v>
      </c>
      <c r="K4" s="3" t="s">
        <v>19</v>
      </c>
      <c r="L4" s="3" t="s">
        <v>19</v>
      </c>
      <c r="M4" s="3" t="s">
        <v>16</v>
      </c>
    </row>
    <row r="5">
      <c r="A5" s="2">
        <v>45064.748547951385</v>
      </c>
      <c r="B5" s="3" t="s">
        <v>20</v>
      </c>
      <c r="C5" s="3" t="s">
        <v>18</v>
      </c>
      <c r="D5" s="4">
        <v>44958.0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19</v>
      </c>
      <c r="K5" s="3" t="s">
        <v>19</v>
      </c>
      <c r="L5" s="3" t="s">
        <v>19</v>
      </c>
      <c r="M5" s="3" t="s">
        <v>19</v>
      </c>
    </row>
    <row r="6">
      <c r="A6" s="2">
        <v>45064.74939590278</v>
      </c>
      <c r="B6" s="3" t="s">
        <v>20</v>
      </c>
      <c r="C6" s="3" t="s">
        <v>18</v>
      </c>
      <c r="D6" s="4">
        <v>44987.0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</row>
    <row r="7">
      <c r="A7" s="2">
        <v>45064.75015068287</v>
      </c>
      <c r="B7" s="3" t="s">
        <v>20</v>
      </c>
      <c r="C7" s="3" t="s">
        <v>18</v>
      </c>
      <c r="D7" s="4">
        <v>45019.0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22</v>
      </c>
      <c r="B1" s="3" t="s">
        <v>23</v>
      </c>
      <c r="C1" s="3" t="s">
        <v>24</v>
      </c>
      <c r="E1" s="3" t="s">
        <v>25</v>
      </c>
      <c r="F1" s="3" t="s">
        <v>26</v>
      </c>
      <c r="G1" s="3" t="s">
        <v>27</v>
      </c>
      <c r="I1" s="3" t="s">
        <v>28</v>
      </c>
    </row>
    <row r="2">
      <c r="A2" s="3" t="s">
        <v>21</v>
      </c>
      <c r="B2" s="3">
        <v>100.0</v>
      </c>
      <c r="C2" s="3" t="s">
        <v>29</v>
      </c>
      <c r="E2" s="3" t="s">
        <v>30</v>
      </c>
      <c r="F2" s="3" t="s">
        <v>31</v>
      </c>
      <c r="G2" s="3">
        <v>1.0</v>
      </c>
      <c r="I2" s="5" t="s">
        <v>32</v>
      </c>
    </row>
    <row r="3">
      <c r="A3" s="3" t="s">
        <v>15</v>
      </c>
      <c r="B3" s="3">
        <v>95.0</v>
      </c>
      <c r="C3" s="3" t="s">
        <v>33</v>
      </c>
      <c r="E3" s="3" t="s">
        <v>34</v>
      </c>
      <c r="F3" s="3" t="s">
        <v>35</v>
      </c>
      <c r="G3" s="3">
        <v>2.0</v>
      </c>
      <c r="I3" s="5" t="s">
        <v>36</v>
      </c>
    </row>
    <row r="4">
      <c r="A4" s="3" t="s">
        <v>16</v>
      </c>
      <c r="B4" s="3">
        <v>89.0</v>
      </c>
      <c r="C4" s="3" t="s">
        <v>37</v>
      </c>
      <c r="E4" s="3" t="s">
        <v>38</v>
      </c>
      <c r="F4" s="3" t="s">
        <v>39</v>
      </c>
      <c r="G4" s="3">
        <v>3.0</v>
      </c>
      <c r="I4" s="5" t="s">
        <v>40</v>
      </c>
    </row>
    <row r="5">
      <c r="A5" s="3" t="s">
        <v>19</v>
      </c>
      <c r="B5" s="3">
        <v>74.0</v>
      </c>
      <c r="C5" s="3" t="s">
        <v>41</v>
      </c>
      <c r="E5" s="3" t="s">
        <v>42</v>
      </c>
      <c r="F5" s="3" t="s">
        <v>43</v>
      </c>
      <c r="G5" s="3">
        <v>4.0</v>
      </c>
      <c r="I5" s="5" t="s">
        <v>44</v>
      </c>
    </row>
    <row r="6">
      <c r="E6" s="3" t="s">
        <v>45</v>
      </c>
      <c r="F6" s="3" t="s">
        <v>46</v>
      </c>
      <c r="G6" s="3">
        <v>5.0</v>
      </c>
      <c r="I6" s="5" t="s">
        <v>47</v>
      </c>
    </row>
    <row r="7">
      <c r="E7" s="3" t="s">
        <v>48</v>
      </c>
      <c r="F7" s="3" t="s">
        <v>49</v>
      </c>
      <c r="G7" s="3">
        <v>6.0</v>
      </c>
      <c r="I7" s="5" t="s">
        <v>50</v>
      </c>
    </row>
    <row r="8">
      <c r="E8" s="3" t="s">
        <v>51</v>
      </c>
      <c r="F8" s="3" t="s">
        <v>52</v>
      </c>
      <c r="G8" s="3">
        <v>7.0</v>
      </c>
      <c r="I8" s="5" t="s">
        <v>53</v>
      </c>
    </row>
    <row r="9">
      <c r="E9" s="3" t="s">
        <v>54</v>
      </c>
      <c r="F9" s="3" t="s">
        <v>55</v>
      </c>
      <c r="G9" s="3">
        <v>8.0</v>
      </c>
      <c r="I9" s="5" t="s">
        <v>56</v>
      </c>
    </row>
    <row r="10">
      <c r="E10" s="3" t="s">
        <v>57</v>
      </c>
      <c r="F10" s="3" t="s">
        <v>58</v>
      </c>
      <c r="G10" s="3">
        <v>9.0</v>
      </c>
      <c r="I10" s="5" t="s">
        <v>59</v>
      </c>
    </row>
    <row r="11">
      <c r="E11" s="3" t="s">
        <v>60</v>
      </c>
      <c r="F11" s="3" t="s">
        <v>61</v>
      </c>
      <c r="G11" s="3">
        <v>10.0</v>
      </c>
      <c r="I11" s="5" t="s">
        <v>62</v>
      </c>
    </row>
    <row r="12">
      <c r="E12" s="3" t="s">
        <v>63</v>
      </c>
      <c r="F12" s="3" t="s">
        <v>64</v>
      </c>
      <c r="G12" s="3">
        <v>11.0</v>
      </c>
      <c r="I12" s="5" t="s">
        <v>65</v>
      </c>
    </row>
    <row r="13">
      <c r="E13" s="3" t="s">
        <v>66</v>
      </c>
      <c r="F13" s="3" t="s">
        <v>67</v>
      </c>
      <c r="G13" s="3">
        <v>12.0</v>
      </c>
      <c r="I13" s="5" t="s">
        <v>68</v>
      </c>
    </row>
    <row r="14">
      <c r="I14" s="5" t="s">
        <v>69</v>
      </c>
    </row>
    <row r="15">
      <c r="I15" s="5" t="s">
        <v>70</v>
      </c>
    </row>
    <row r="16">
      <c r="I16" s="5" t="s">
        <v>71</v>
      </c>
    </row>
    <row r="17">
      <c r="I17" s="5" t="s">
        <v>72</v>
      </c>
    </row>
    <row r="18">
      <c r="I18" s="5" t="s">
        <v>73</v>
      </c>
    </row>
    <row r="19">
      <c r="I19" s="5" t="s">
        <v>74</v>
      </c>
    </row>
    <row r="20">
      <c r="I20" s="5" t="s">
        <v>75</v>
      </c>
    </row>
    <row r="21">
      <c r="I21" s="5" t="s">
        <v>76</v>
      </c>
    </row>
    <row r="22">
      <c r="I22" s="5" t="s">
        <v>77</v>
      </c>
    </row>
    <row r="23">
      <c r="I23" s="5" t="s">
        <v>78</v>
      </c>
    </row>
    <row r="24">
      <c r="I24" s="5" t="s">
        <v>79</v>
      </c>
    </row>
    <row r="25">
      <c r="I25" s="5" t="s">
        <v>80</v>
      </c>
    </row>
    <row r="26">
      <c r="I26" s="5" t="s">
        <v>81</v>
      </c>
    </row>
    <row r="27">
      <c r="I27" s="5" t="s">
        <v>82</v>
      </c>
    </row>
    <row r="28">
      <c r="I28" s="5" t="s">
        <v>83</v>
      </c>
    </row>
    <row r="29">
      <c r="I29" s="5" t="s">
        <v>84</v>
      </c>
    </row>
    <row r="30">
      <c r="I30" s="5" t="s">
        <v>85</v>
      </c>
    </row>
    <row r="31">
      <c r="I31" s="5" t="s">
        <v>86</v>
      </c>
    </row>
    <row r="32">
      <c r="I32" s="5" t="s">
        <v>87</v>
      </c>
    </row>
    <row r="33">
      <c r="I33" s="5" t="s">
        <v>88</v>
      </c>
    </row>
    <row r="34">
      <c r="I34" s="5" t="s">
        <v>89</v>
      </c>
    </row>
    <row r="35">
      <c r="I35" s="5" t="s">
        <v>90</v>
      </c>
    </row>
    <row r="36">
      <c r="I36" s="5" t="s">
        <v>91</v>
      </c>
    </row>
    <row r="37">
      <c r="I37" s="5" t="s">
        <v>92</v>
      </c>
    </row>
    <row r="38">
      <c r="I38" s="5" t="s">
        <v>93</v>
      </c>
    </row>
    <row r="39">
      <c r="I39" s="5" t="s">
        <v>94</v>
      </c>
    </row>
    <row r="40">
      <c r="I40" s="5" t="s">
        <v>95</v>
      </c>
    </row>
    <row r="41">
      <c r="I41" s="5" t="s">
        <v>96</v>
      </c>
    </row>
    <row r="42">
      <c r="I42" s="5" t="s">
        <v>97</v>
      </c>
    </row>
    <row r="43">
      <c r="I43" s="5" t="s">
        <v>98</v>
      </c>
    </row>
    <row r="44">
      <c r="I44" s="5" t="s">
        <v>99</v>
      </c>
    </row>
    <row r="45">
      <c r="I45" s="5" t="s">
        <v>100</v>
      </c>
    </row>
    <row r="46">
      <c r="I46" s="5" t="s">
        <v>101</v>
      </c>
    </row>
    <row r="47">
      <c r="I47" s="5" t="s">
        <v>102</v>
      </c>
    </row>
    <row r="48">
      <c r="I48" s="5" t="s">
        <v>103</v>
      </c>
    </row>
    <row r="49">
      <c r="I49" s="5" t="s">
        <v>104</v>
      </c>
    </row>
    <row r="50">
      <c r="I50" s="5" t="s">
        <v>105</v>
      </c>
    </row>
    <row r="51">
      <c r="I51" s="5" t="s">
        <v>106</v>
      </c>
    </row>
    <row r="52">
      <c r="I52" s="5" t="s">
        <v>107</v>
      </c>
    </row>
    <row r="53">
      <c r="I53" s="5" t="s">
        <v>108</v>
      </c>
    </row>
    <row r="54">
      <c r="I54" s="5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114</v>
      </c>
      <c r="J1" s="7" t="s">
        <v>115</v>
      </c>
      <c r="K1" s="6" t="s">
        <v>116</v>
      </c>
      <c r="L1" s="6" t="s">
        <v>117</v>
      </c>
      <c r="M1" s="6" t="s">
        <v>118</v>
      </c>
      <c r="N1" s="6" t="s">
        <v>119</v>
      </c>
      <c r="O1" s="6" t="s">
        <v>120</v>
      </c>
      <c r="P1" s="6" t="s">
        <v>121</v>
      </c>
      <c r="Q1" s="6" t="s">
        <v>122</v>
      </c>
      <c r="R1" s="1"/>
      <c r="S1" s="1"/>
    </row>
    <row r="2">
      <c r="A2" s="8">
        <f>INDIRECT(ADDRESS(2+QUOTIENT(ROW()-2,COUNTA('Form Responses 1'!$1:$1)-4),1,,TRUE,"Form Responses 1"))</f>
        <v>45034.52071</v>
      </c>
      <c r="B2" s="9" t="str">
        <f>INDIRECT(ADDRESS(2+QUOTIENT(ROW()-2,COUNTA('Form Responses 1'!$1:$1)-4),2,,TRUE,"Form Responses 1"))</f>
        <v>dwisuswianto1971@gmail.com</v>
      </c>
      <c r="C2" s="9" t="str">
        <f>INDIRECT(ADDRESS(2+QUOTIENT(ROW()-2,COUNTA('Form Responses 1'!$1:$1)-4),3,,TRUE,"Form Responses 1"))</f>
        <v>Dwi Suswianto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0.89</v>
      </c>
      <c r="O2" s="12">
        <f t="shared" si="1"/>
        <v>0.9233333333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45034.52071</v>
      </c>
      <c r="B3" s="9" t="str">
        <f>INDIRECT(ADDRESS(2+QUOTIENT(ROW()-2,COUNTA('Form Responses 1'!$1:$1)-4),2,,TRUE,"Form Responses 1"))</f>
        <v>dwisuswianto1971@gmail.com</v>
      </c>
      <c r="C3" s="9" t="str">
        <f>INDIRECT(ADDRESS(2+QUOTIENT(ROW()-2,COUNTA('Form Responses 1'!$1:$1)-4),3,,TRUE,"Form Responses 1"))</f>
        <v>Dwi Suswianto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[Ruang Pamer]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0.89</v>
      </c>
      <c r="O3" s="12">
        <f t="shared" si="8"/>
        <v>0.9233333333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45034.52071</v>
      </c>
      <c r="B4" s="9" t="str">
        <f>INDIRECT(ADDRESS(2+QUOTIENT(ROW()-2,COUNTA('Form Responses 1'!$1:$1)-4),2,,TRUE,"Form Responses 1"))</f>
        <v>dwisuswianto1971@gmail.com</v>
      </c>
      <c r="C4" s="9" t="str">
        <f>INDIRECT(ADDRESS(2+QUOTIENT(ROW()-2,COUNTA('Form Responses 1'!$1:$1)-4),3,,TRUE,"Form Responses 1"))</f>
        <v>Dwi Suswianto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[Gedung Artefak]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0.89</v>
      </c>
      <c r="O4" s="12">
        <f t="shared" si="9"/>
        <v>0.9233333333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45034.52071</v>
      </c>
      <c r="B5" s="9" t="str">
        <f>INDIRECT(ADDRESS(2+QUOTIENT(ROW()-2,COUNTA('Form Responses 1'!$1:$1)-4),2,,TRUE,"Form Responses 1"))</f>
        <v>dwisuswianto1971@gmail.com</v>
      </c>
      <c r="C5" s="9" t="str">
        <f>INDIRECT(ADDRESS(2+QUOTIENT(ROW()-2,COUNTA('Form Responses 1'!$1:$1)-4),3,,TRUE,"Form Responses 1"))</f>
        <v>Dwi Suswianto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[Gedung Serbaguna]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0.89</v>
      </c>
      <c r="O5" s="12">
        <f t="shared" si="10"/>
        <v>0.9233333333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45034.52071</v>
      </c>
      <c r="B6" s="9" t="str">
        <f>INDIRECT(ADDRESS(2+QUOTIENT(ROW()-2,COUNTA('Form Responses 1'!$1:$1)-4),2,,TRUE,"Form Responses 1"))</f>
        <v>dwisuswianto1971@gmail.com</v>
      </c>
      <c r="C6" s="9" t="str">
        <f>INDIRECT(ADDRESS(2+QUOTIENT(ROW()-2,COUNTA('Form Responses 1'!$1:$1)-4),3,,TRUE,"Form Responses 1"))</f>
        <v>Dwi Suswianto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[Toilet]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0.89</v>
      </c>
      <c r="O6" s="12">
        <f t="shared" si="11"/>
        <v>0.9233333333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45034.52071</v>
      </c>
      <c r="B7" s="9" t="str">
        <f>INDIRECT(ADDRESS(2+QUOTIENT(ROW()-2,COUNTA('Form Responses 1'!$1:$1)-4),2,,TRUE,"Form Responses 1"))</f>
        <v>dwisuswianto1971@gmail.com</v>
      </c>
      <c r="C7" s="9" t="str">
        <f>INDIRECT(ADDRESS(2+QUOTIENT(ROW()-2,COUNTA('Form Responses 1'!$1:$1)-4),3,,TRUE,"Form Responses 1"))</f>
        <v>Dwi Suswianto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Halaman [Taman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Halaman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0.89</v>
      </c>
      <c r="O7" s="12">
        <f t="shared" si="12"/>
        <v>0.9233333333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45034.52071</v>
      </c>
      <c r="B8" s="9" t="str">
        <f>INDIRECT(ADDRESS(2+QUOTIENT(ROW()-2,COUNTA('Form Responses 1'!$1:$1)-4),2,,TRUE,"Form Responses 1"))</f>
        <v>dwisuswianto1971@gmail.com</v>
      </c>
      <c r="C8" s="9" t="str">
        <f>INDIRECT(ADDRESS(2+QUOTIENT(ROW()-2,COUNTA('Form Responses 1'!$1:$1)-4),3,,TRUE,"Form Responses 1"))</f>
        <v>Dwi Suswianto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Halaman [Halaman Utama Depan]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Halaman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0.89</v>
      </c>
      <c r="O8" s="12">
        <f t="shared" si="13"/>
        <v>0.9233333333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45034.52071</v>
      </c>
      <c r="B9" s="9" t="str">
        <f>INDIRECT(ADDRESS(2+QUOTIENT(ROW()-2,COUNTA('Form Responses 1'!$1:$1)-4),2,,TRUE,"Form Responses 1"))</f>
        <v>dwisuswianto1971@gmail.com</v>
      </c>
      <c r="C9" s="9" t="str">
        <f>INDIRECT(ADDRESS(2+QUOTIENT(ROW()-2,COUNTA('Form Responses 1'!$1:$1)-4),3,,TRUE,"Form Responses 1"))</f>
        <v>Dwi Suswianto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Halaman [Halaman samping dan belakang]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Halaman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0.89</v>
      </c>
      <c r="O9" s="12">
        <f t="shared" si="18"/>
        <v>0.9233333333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45034.52071</v>
      </c>
      <c r="B10" s="9" t="str">
        <f>INDIRECT(ADDRESS(2+QUOTIENT(ROW()-2,COUNTA('Form Responses 1'!$1:$1)-4),2,,TRUE,"Form Responses 1"))</f>
        <v>dwisuswianto1971@gmail.com</v>
      </c>
      <c r="C10" s="9" t="str">
        <f>INDIRECT(ADDRESS(2+QUOTIENT(ROW()-2,COUNTA('Form Responses 1'!$1:$1)-4),3,,TRUE,"Form Responses 1"))</f>
        <v>Dwi Suswianto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Halaman [TPS]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Halaman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0.89</v>
      </c>
      <c r="O10" s="12">
        <f t="shared" si="19"/>
        <v>0.9233333333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45057.91136</v>
      </c>
      <c r="B11" s="9" t="str">
        <f>INDIRECT(ADDRESS(2+QUOTIENT(ROW()-2,COUNTA('Form Responses 1'!$1:$1)-4),2,,TRUE,"Form Responses 1"))</f>
        <v>arif.hidayat.st.mt@gmail.com</v>
      </c>
      <c r="C11" s="9" t="str">
        <f>INDIRECT(ADDRESS(2+QUOTIENT(ROW()-2,COUNTA('Form Responses 1'!$1:$1)-4),3,,TRUE,"Form Responses 1"))</f>
        <v>Arif Hidayat</v>
      </c>
      <c r="D11" s="10">
        <f>INDIRECT(ADDRESS(2+QUOTIENT(ROW()-2,COUNTA('Form Responses 1'!$1:$1)-4),4,,TRUE,"Form Responses 1"))</f>
        <v>45047</v>
      </c>
      <c r="E11" s="11">
        <f t="shared" si="2"/>
        <v>1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18</v>
      </c>
      <c r="L11" s="9" t="str">
        <f t="shared" si="6"/>
        <v>2023 - WEEK 18</v>
      </c>
      <c r="M11" s="9" t="str">
        <f t="shared" si="7"/>
        <v>2023 - MONTH 05</v>
      </c>
      <c r="N11" s="12">
        <f t="shared" ref="N11:O11" si="20">IFERROR(AVERAGEIF(L:L,L11,$J:$J)," ")</f>
        <v>0.88</v>
      </c>
      <c r="O11" s="12">
        <f t="shared" si="20"/>
        <v>0.88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18</v>
      </c>
      <c r="AF11" s="9" t="str">
        <f t="shared" si="15"/>
        <v>2023 05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45057.91136</v>
      </c>
      <c r="B12" s="9" t="str">
        <f>INDIRECT(ADDRESS(2+QUOTIENT(ROW()-2,COUNTA('Form Responses 1'!$1:$1)-4),2,,TRUE,"Form Responses 1"))</f>
        <v>arif.hidayat.st.mt@gmail.com</v>
      </c>
      <c r="C12" s="9" t="str">
        <f>INDIRECT(ADDRESS(2+QUOTIENT(ROW()-2,COUNTA('Form Responses 1'!$1:$1)-4),3,,TRUE,"Form Responses 1"))</f>
        <v>Arif Hidayat</v>
      </c>
      <c r="D12" s="10">
        <f>INDIRECT(ADDRESS(2+QUOTIENT(ROW()-2,COUNTA('Form Responses 1'!$1:$1)-4),4,,TRUE,"Form Responses 1"))</f>
        <v>45047</v>
      </c>
      <c r="E12" s="11">
        <f t="shared" si="2"/>
        <v>1</v>
      </c>
      <c r="F12" s="9" t="str">
        <f>IF(ISBLANK(A12)," ",INDIRECT(ADDRESS(1,5+MOD(ROW()-2,COUNTA('Form Responses 1'!$1:$1)-4),,TRUE,"Form Responses 1")))</f>
        <v>Gedung [Ruang Pamer]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18</v>
      </c>
      <c r="L12" s="9" t="str">
        <f t="shared" si="6"/>
        <v>2023 - WEEK 18</v>
      </c>
      <c r="M12" s="9" t="str">
        <f t="shared" si="7"/>
        <v>2023 - MONTH 05</v>
      </c>
      <c r="N12" s="12">
        <f t="shared" ref="N12:O12" si="21">IFERROR(AVERAGEIF(L:L,L12,$J:$J)," ")</f>
        <v>0.88</v>
      </c>
      <c r="O12" s="12">
        <f t="shared" si="21"/>
        <v>0.88</v>
      </c>
      <c r="P12" s="9" t="str">
        <f>IF(ISBLANK(A12)," ",IF(N12&gt;MASTER!$B$3/100,"SB",IF(N12&gt;MASTER!$B$4/100,"B",IF(N12&gt;MASTER!$B$5/100,"C","K"))))</f>
        <v>C</v>
      </c>
      <c r="Q12" s="9" t="str">
        <f>IF(ISBLANK(B12)," ",IF(O12&gt;MASTER!$B$3/100,"SB",IF(O12&gt;MASTER!$B$4/100,"B",IF(O12&gt;MASTER!$B$5/100,"C","K"))))</f>
        <v>C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18</v>
      </c>
      <c r="AF12" s="9" t="str">
        <f t="shared" si="15"/>
        <v>2023 05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45057.91136</v>
      </c>
      <c r="B13" s="9" t="str">
        <f>INDIRECT(ADDRESS(2+QUOTIENT(ROW()-2,COUNTA('Form Responses 1'!$1:$1)-4),2,,TRUE,"Form Responses 1"))</f>
        <v>arif.hidayat.st.mt@gmail.com</v>
      </c>
      <c r="C13" s="9" t="str">
        <f>INDIRECT(ADDRESS(2+QUOTIENT(ROW()-2,COUNTA('Form Responses 1'!$1:$1)-4),3,,TRUE,"Form Responses 1"))</f>
        <v>Arif Hidayat</v>
      </c>
      <c r="D13" s="10">
        <f>INDIRECT(ADDRESS(2+QUOTIENT(ROW()-2,COUNTA('Form Responses 1'!$1:$1)-4),4,,TRUE,"Form Responses 1"))</f>
        <v>45047</v>
      </c>
      <c r="E13" s="11">
        <f t="shared" si="2"/>
        <v>1</v>
      </c>
      <c r="F13" s="9" t="str">
        <f>IF(ISBLANK(A13)," ",INDIRECT(ADDRESS(1,5+MOD(ROW()-2,COUNTA('Form Responses 1'!$1:$1)-4),,TRUE,"Form Responses 1")))</f>
        <v>Gedung [Gedung Artefak]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18</v>
      </c>
      <c r="L13" s="9" t="str">
        <f t="shared" si="6"/>
        <v>2023 - WEEK 18</v>
      </c>
      <c r="M13" s="9" t="str">
        <f t="shared" si="7"/>
        <v>2023 - MONTH 05</v>
      </c>
      <c r="N13" s="12">
        <f t="shared" ref="N13:O13" si="22">IFERROR(AVERAGEIF(L:L,L13,$J:$J)," ")</f>
        <v>0.88</v>
      </c>
      <c r="O13" s="12">
        <f t="shared" si="22"/>
        <v>0.88</v>
      </c>
      <c r="P13" s="9" t="str">
        <f>IF(ISBLANK(A13)," ",IF(N13&gt;MASTER!$B$3/100,"SB",IF(N13&gt;MASTER!$B$4/100,"B",IF(N13&gt;MASTER!$B$5/100,"C","K"))))</f>
        <v>C</v>
      </c>
      <c r="Q13" s="9" t="str">
        <f>IF(ISBLANK(B13)," ",IF(O13&gt;MASTER!$B$3/100,"SB",IF(O13&gt;MASTER!$B$4/100,"B",IF(O13&gt;MASTER!$B$5/100,"C","K"))))</f>
        <v>C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18</v>
      </c>
      <c r="AF13" s="9" t="str">
        <f t="shared" si="15"/>
        <v>2023 05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45057.91136</v>
      </c>
      <c r="B14" s="9" t="str">
        <f>INDIRECT(ADDRESS(2+QUOTIENT(ROW()-2,COUNTA('Form Responses 1'!$1:$1)-4),2,,TRUE,"Form Responses 1"))</f>
        <v>arif.hidayat.st.mt@gmail.com</v>
      </c>
      <c r="C14" s="9" t="str">
        <f>INDIRECT(ADDRESS(2+QUOTIENT(ROW()-2,COUNTA('Form Responses 1'!$1:$1)-4),3,,TRUE,"Form Responses 1"))</f>
        <v>Arif Hidayat</v>
      </c>
      <c r="D14" s="10">
        <f>INDIRECT(ADDRESS(2+QUOTIENT(ROW()-2,COUNTA('Form Responses 1'!$1:$1)-4),4,,TRUE,"Form Responses 1"))</f>
        <v>45047</v>
      </c>
      <c r="E14" s="11">
        <f t="shared" si="2"/>
        <v>1</v>
      </c>
      <c r="F14" s="9" t="str">
        <f>IF(ISBLANK(A14)," ",INDIRECT(ADDRESS(1,5+MOD(ROW()-2,COUNTA('Form Responses 1'!$1:$1)-4),,TRUE,"Form Responses 1")))</f>
        <v>Gedung [Gedung Serbaguna]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18</v>
      </c>
      <c r="L14" s="9" t="str">
        <f t="shared" si="6"/>
        <v>2023 - WEEK 18</v>
      </c>
      <c r="M14" s="9" t="str">
        <f t="shared" si="7"/>
        <v>2023 - MONTH 05</v>
      </c>
      <c r="N14" s="12">
        <f t="shared" ref="N14:O14" si="23">IFERROR(AVERAGEIF(L:L,L14,$J:$J)," ")</f>
        <v>0.88</v>
      </c>
      <c r="O14" s="12">
        <f t="shared" si="23"/>
        <v>0.88</v>
      </c>
      <c r="P14" s="9" t="str">
        <f>IF(ISBLANK(A14)," ",IF(N14&gt;MASTER!$B$3/100,"SB",IF(N14&gt;MASTER!$B$4/100,"B",IF(N14&gt;MASTER!$B$5/100,"C","K"))))</f>
        <v>C</v>
      </c>
      <c r="Q14" s="9" t="str">
        <f>IF(ISBLANK(B14)," ",IF(O14&gt;MASTER!$B$3/100,"SB",IF(O14&gt;MASTER!$B$4/100,"B",IF(O14&gt;MASTER!$B$5/100,"C","K"))))</f>
        <v>C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18</v>
      </c>
      <c r="AF14" s="9" t="str">
        <f t="shared" si="15"/>
        <v>2023 05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45057.91136</v>
      </c>
      <c r="B15" s="9" t="str">
        <f>INDIRECT(ADDRESS(2+QUOTIENT(ROW()-2,COUNTA('Form Responses 1'!$1:$1)-4),2,,TRUE,"Form Responses 1"))</f>
        <v>arif.hidayat.st.mt@gmail.com</v>
      </c>
      <c r="C15" s="9" t="str">
        <f>INDIRECT(ADDRESS(2+QUOTIENT(ROW()-2,COUNTA('Form Responses 1'!$1:$1)-4),3,,TRUE,"Form Responses 1"))</f>
        <v>Arif Hidayat</v>
      </c>
      <c r="D15" s="10">
        <f>INDIRECT(ADDRESS(2+QUOTIENT(ROW()-2,COUNTA('Form Responses 1'!$1:$1)-4),4,,TRUE,"Form Responses 1"))</f>
        <v>45047</v>
      </c>
      <c r="E15" s="11">
        <f t="shared" si="2"/>
        <v>1</v>
      </c>
      <c r="F15" s="9" t="str">
        <f>IF(ISBLANK(A15)," ",INDIRECT(ADDRESS(1,5+MOD(ROW()-2,COUNTA('Form Responses 1'!$1:$1)-4),,TRUE,"Form Responses 1")))</f>
        <v>Gedung [Toilet]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18</v>
      </c>
      <c r="L15" s="9" t="str">
        <f t="shared" si="6"/>
        <v>2023 - WEEK 18</v>
      </c>
      <c r="M15" s="9" t="str">
        <f t="shared" si="7"/>
        <v>2023 - MONTH 05</v>
      </c>
      <c r="N15" s="12">
        <f t="shared" ref="N15:O15" si="24">IFERROR(AVERAGEIF(L:L,L15,$J:$J)," ")</f>
        <v>0.88</v>
      </c>
      <c r="O15" s="12">
        <f t="shared" si="24"/>
        <v>0.88</v>
      </c>
      <c r="P15" s="9" t="str">
        <f>IF(ISBLANK(A15)," ",IF(N15&gt;MASTER!$B$3/100,"SB",IF(N15&gt;MASTER!$B$4/100,"B",IF(N15&gt;MASTER!$B$5/100,"C","K"))))</f>
        <v>C</v>
      </c>
      <c r="Q15" s="9" t="str">
        <f>IF(ISBLANK(B15)," ",IF(O15&gt;MASTER!$B$3/100,"SB",IF(O15&gt;MASTER!$B$4/100,"B",IF(O15&gt;MASTER!$B$5/100,"C","K"))))</f>
        <v>C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18</v>
      </c>
      <c r="AF15" s="9" t="str">
        <f t="shared" si="15"/>
        <v>2023 05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45057.91136</v>
      </c>
      <c r="B16" s="9" t="str">
        <f>INDIRECT(ADDRESS(2+QUOTIENT(ROW()-2,COUNTA('Form Responses 1'!$1:$1)-4),2,,TRUE,"Form Responses 1"))</f>
        <v>arif.hidayat.st.mt@gmail.com</v>
      </c>
      <c r="C16" s="9" t="str">
        <f>INDIRECT(ADDRESS(2+QUOTIENT(ROW()-2,COUNTA('Form Responses 1'!$1:$1)-4),3,,TRUE,"Form Responses 1"))</f>
        <v>Arif Hidayat</v>
      </c>
      <c r="D16" s="10">
        <f>INDIRECT(ADDRESS(2+QUOTIENT(ROW()-2,COUNTA('Form Responses 1'!$1:$1)-4),4,,TRUE,"Form Responses 1"))</f>
        <v>45047</v>
      </c>
      <c r="E16" s="11">
        <f t="shared" si="2"/>
        <v>1</v>
      </c>
      <c r="F16" s="9" t="str">
        <f>IF(ISBLANK(A16)," ",INDIRECT(ADDRESS(1,5+MOD(ROW()-2,COUNTA('Form Responses 1'!$1:$1)-4),,TRUE,"Form Responses 1")))</f>
        <v>Halaman [Taman ]</v>
      </c>
      <c r="G16" s="9" t="str">
        <f>IF(ISBLANK(A16)," ",INDIRECT(ADDRESS(MATCH(A16,'Form Responses 1'!A:A,0),5+MOD(ROW()-2,COUNTA('Form Responses 1'!$1:$1)-4),,TRUE,"Form Responses 1")))</f>
        <v>KURANG BAIK</v>
      </c>
      <c r="H16" s="12" t="str">
        <f t="shared" si="3"/>
        <v>Halaman</v>
      </c>
      <c r="I16" s="12" t="str">
        <f t="shared" si="4"/>
        <v>CLEANING SERVICE</v>
      </c>
      <c r="J16" s="12">
        <f t="array" ref="J16">IFERROR(INDEX(MASTER!B:B,MATCH(G16,MASTER!A:A,0))/100," ")</f>
        <v>0.74</v>
      </c>
      <c r="K16" s="9">
        <f t="shared" si="5"/>
        <v>18</v>
      </c>
      <c r="L16" s="9" t="str">
        <f t="shared" si="6"/>
        <v>2023 - WEEK 18</v>
      </c>
      <c r="M16" s="9" t="str">
        <f t="shared" si="7"/>
        <v>2023 - MONTH 05</v>
      </c>
      <c r="N16" s="12">
        <f t="shared" ref="N16:O16" si="25">IFERROR(AVERAGEIF(L:L,L16,$J:$J)," ")</f>
        <v>0.88</v>
      </c>
      <c r="O16" s="12">
        <f t="shared" si="25"/>
        <v>0.88</v>
      </c>
      <c r="P16" s="9" t="str">
        <f>IF(ISBLANK(A16)," ",IF(N16&gt;MASTER!$B$3/100,"SB",IF(N16&gt;MASTER!$B$4/100,"B",IF(N16&gt;MASTER!$B$5/100,"C","K"))))</f>
        <v>C</v>
      </c>
      <c r="Q16" s="9" t="str">
        <f>IF(ISBLANK(B16)," ",IF(O16&gt;MASTER!$B$3/100,"SB",IF(O16&gt;MASTER!$B$4/100,"B",IF(O16&gt;MASTER!$B$5/100,"C","K"))))</f>
        <v>C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18</v>
      </c>
      <c r="AF16" s="9" t="str">
        <f t="shared" si="15"/>
        <v>2023 05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45057.91136</v>
      </c>
      <c r="B17" s="9" t="str">
        <f>INDIRECT(ADDRESS(2+QUOTIENT(ROW()-2,COUNTA('Form Responses 1'!$1:$1)-4),2,,TRUE,"Form Responses 1"))</f>
        <v>arif.hidayat.st.mt@gmail.com</v>
      </c>
      <c r="C17" s="9" t="str">
        <f>INDIRECT(ADDRESS(2+QUOTIENT(ROW()-2,COUNTA('Form Responses 1'!$1:$1)-4),3,,TRUE,"Form Responses 1"))</f>
        <v>Arif Hidayat</v>
      </c>
      <c r="D17" s="10">
        <f>INDIRECT(ADDRESS(2+QUOTIENT(ROW()-2,COUNTA('Form Responses 1'!$1:$1)-4),4,,TRUE,"Form Responses 1"))</f>
        <v>45047</v>
      </c>
      <c r="E17" s="11">
        <f t="shared" si="2"/>
        <v>1</v>
      </c>
      <c r="F17" s="9" t="str">
        <f>IF(ISBLANK(A17)," ",INDIRECT(ADDRESS(1,5+MOD(ROW()-2,COUNTA('Form Responses 1'!$1:$1)-4),,TRUE,"Form Responses 1")))</f>
        <v>Halaman [Halaman Utama Depan]</v>
      </c>
      <c r="G17" s="9" t="str">
        <f>IF(ISBLANK(A17)," ",INDIRECT(ADDRESS(MATCH(A17,'Form Responses 1'!A:A,0),5+MOD(ROW()-2,COUNTA('Form Responses 1'!$1:$1)-4),,TRUE,"Form Responses 1")))</f>
        <v>KURANG BAIK</v>
      </c>
      <c r="H17" s="12" t="str">
        <f t="shared" si="3"/>
        <v>Halaman</v>
      </c>
      <c r="I17" s="12" t="str">
        <f t="shared" si="4"/>
        <v>CLEANING SERVICE</v>
      </c>
      <c r="J17" s="12">
        <f t="array" ref="J17">IFERROR(INDEX(MASTER!B:B,MATCH(G17,MASTER!A:A,0))/100," ")</f>
        <v>0.74</v>
      </c>
      <c r="K17" s="9">
        <f t="shared" si="5"/>
        <v>18</v>
      </c>
      <c r="L17" s="9" t="str">
        <f t="shared" si="6"/>
        <v>2023 - WEEK 18</v>
      </c>
      <c r="M17" s="9" t="str">
        <f t="shared" si="7"/>
        <v>2023 - MONTH 05</v>
      </c>
      <c r="N17" s="12">
        <f t="shared" ref="N17:O17" si="26">IFERROR(AVERAGEIF(L:L,L17,$J:$J)," ")</f>
        <v>0.88</v>
      </c>
      <c r="O17" s="12">
        <f t="shared" si="26"/>
        <v>0.88</v>
      </c>
      <c r="P17" s="9" t="str">
        <f>IF(ISBLANK(A17)," ",IF(N17&gt;MASTER!$B$3/100,"SB",IF(N17&gt;MASTER!$B$4/100,"B",IF(N17&gt;MASTER!$B$5/100,"C","K"))))</f>
        <v>C</v>
      </c>
      <c r="Q17" s="9" t="str">
        <f>IF(ISBLANK(B17)," ",IF(O17&gt;MASTER!$B$3/100,"SB",IF(O17&gt;MASTER!$B$4/100,"B",IF(O17&gt;MASTER!$B$5/100,"C","K"))))</f>
        <v>C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18</v>
      </c>
      <c r="AF17" s="9" t="str">
        <f t="shared" si="15"/>
        <v>2023 05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45057.91136</v>
      </c>
      <c r="B18" s="9" t="str">
        <f>INDIRECT(ADDRESS(2+QUOTIENT(ROW()-2,COUNTA('Form Responses 1'!$1:$1)-4),2,,TRUE,"Form Responses 1"))</f>
        <v>arif.hidayat.st.mt@gmail.com</v>
      </c>
      <c r="C18" s="9" t="str">
        <f>INDIRECT(ADDRESS(2+QUOTIENT(ROW()-2,COUNTA('Form Responses 1'!$1:$1)-4),3,,TRUE,"Form Responses 1"))</f>
        <v>Arif Hidayat</v>
      </c>
      <c r="D18" s="10">
        <f>INDIRECT(ADDRESS(2+QUOTIENT(ROW()-2,COUNTA('Form Responses 1'!$1:$1)-4),4,,TRUE,"Form Responses 1"))</f>
        <v>45047</v>
      </c>
      <c r="E18" s="11">
        <f t="shared" si="2"/>
        <v>1</v>
      </c>
      <c r="F18" s="9" t="str">
        <f>IF(ISBLANK(A18)," ",INDIRECT(ADDRESS(1,5+MOD(ROW()-2,COUNTA('Form Responses 1'!$1:$1)-4),,TRUE,"Form Responses 1")))</f>
        <v>Halaman [Halaman samping dan belakang]</v>
      </c>
      <c r="G18" s="9" t="str">
        <f>IF(ISBLANK(A18)," ",INDIRECT(ADDRESS(MATCH(A18,'Form Responses 1'!A:A,0),5+MOD(ROW()-2,COUNTA('Form Responses 1'!$1:$1)-4),,TRUE,"Form Responses 1")))</f>
        <v>KURANG BAIK</v>
      </c>
      <c r="H18" s="12" t="str">
        <f t="shared" si="3"/>
        <v>Halaman</v>
      </c>
      <c r="I18" s="12" t="str">
        <f t="shared" si="4"/>
        <v>CLEANING SERVICE</v>
      </c>
      <c r="J18" s="12">
        <f t="array" ref="J18">IFERROR(INDEX(MASTER!B:B,MATCH(G18,MASTER!A:A,0))/100," ")</f>
        <v>0.74</v>
      </c>
      <c r="K18" s="9">
        <f t="shared" si="5"/>
        <v>18</v>
      </c>
      <c r="L18" s="9" t="str">
        <f t="shared" si="6"/>
        <v>2023 - WEEK 18</v>
      </c>
      <c r="M18" s="9" t="str">
        <f t="shared" si="7"/>
        <v>2023 - MONTH 05</v>
      </c>
      <c r="N18" s="12">
        <f t="shared" ref="N18:O18" si="27">IFERROR(AVERAGEIF(L:L,L18,$J:$J)," ")</f>
        <v>0.88</v>
      </c>
      <c r="O18" s="12">
        <f t="shared" si="27"/>
        <v>0.88</v>
      </c>
      <c r="P18" s="9" t="str">
        <f>IF(ISBLANK(A18)," ",IF(N18&gt;MASTER!$B$3/100,"SB",IF(N18&gt;MASTER!$B$4/100,"B",IF(N18&gt;MASTER!$B$5/100,"C","K"))))</f>
        <v>C</v>
      </c>
      <c r="Q18" s="9" t="str">
        <f>IF(ISBLANK(B18)," ",IF(O18&gt;MASTER!$B$3/100,"SB",IF(O18&gt;MASTER!$B$4/100,"B",IF(O18&gt;MASTER!$B$5/100,"C","K"))))</f>
        <v>C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18</v>
      </c>
      <c r="AF18" s="9" t="str">
        <f t="shared" si="15"/>
        <v>2023 05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45057.91136</v>
      </c>
      <c r="B19" s="9" t="str">
        <f>INDIRECT(ADDRESS(2+QUOTIENT(ROW()-2,COUNTA('Form Responses 1'!$1:$1)-4),2,,TRUE,"Form Responses 1"))</f>
        <v>arif.hidayat.st.mt@gmail.com</v>
      </c>
      <c r="C19" s="9" t="str">
        <f>INDIRECT(ADDRESS(2+QUOTIENT(ROW()-2,COUNTA('Form Responses 1'!$1:$1)-4),3,,TRUE,"Form Responses 1"))</f>
        <v>Arif Hidayat</v>
      </c>
      <c r="D19" s="10">
        <f>INDIRECT(ADDRESS(2+QUOTIENT(ROW()-2,COUNTA('Form Responses 1'!$1:$1)-4),4,,TRUE,"Form Responses 1"))</f>
        <v>45047</v>
      </c>
      <c r="E19" s="11">
        <f t="shared" si="2"/>
        <v>1</v>
      </c>
      <c r="F19" s="9" t="str">
        <f>IF(ISBLANK(A19)," ",INDIRECT(ADDRESS(1,5+MOD(ROW()-2,COUNTA('Form Responses 1'!$1:$1)-4),,TRUE,"Form Responses 1")))</f>
        <v>Halaman [TPS]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18</v>
      </c>
      <c r="L19" s="9" t="str">
        <f t="shared" si="6"/>
        <v>2023 - WEEK 18</v>
      </c>
      <c r="M19" s="9" t="str">
        <f t="shared" si="7"/>
        <v>2023 - MONTH 05</v>
      </c>
      <c r="N19" s="12">
        <f t="shared" ref="N19:O19" si="28">IFERROR(AVERAGEIF(L:L,L19,$J:$J)," ")</f>
        <v>0.88</v>
      </c>
      <c r="O19" s="12">
        <f t="shared" si="28"/>
        <v>0.88</v>
      </c>
      <c r="P19" s="9" t="str">
        <f>IF(ISBLANK(A19)," ",IF(N19&gt;MASTER!$B$3/100,"SB",IF(N19&gt;MASTER!$B$4/100,"B",IF(N19&gt;MASTER!$B$5/100,"C","K"))))</f>
        <v>C</v>
      </c>
      <c r="Q19" s="9" t="str">
        <f>IF(ISBLANK(B19)," ",IF(O19&gt;MASTER!$B$3/100,"SB",IF(O19&gt;MASTER!$B$4/100,"B",IF(O19&gt;MASTER!$B$5/100,"C","K"))))</f>
        <v>C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18</v>
      </c>
      <c r="AF19" s="9" t="str">
        <f t="shared" si="15"/>
        <v>2023 05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45061.43782</v>
      </c>
      <c r="B20" s="9" t="str">
        <f>INDIRECT(ADDRESS(2+QUOTIENT(ROW()-2,COUNTA('Form Responses 1'!$1:$1)-4),2,,TRUE,"Form Responses 1"))</f>
        <v>arif.hidayat.st.mt@gmail.com</v>
      </c>
      <c r="C20" s="9" t="str">
        <f>INDIRECT(ADDRESS(2+QUOTIENT(ROW()-2,COUNTA('Form Responses 1'!$1:$1)-4),3,,TRUE,"Form Responses 1"))</f>
        <v>Arif Hidayat</v>
      </c>
      <c r="D20" s="10">
        <f>INDIRECT(ADDRESS(2+QUOTIENT(ROW()-2,COUNTA('Form Responses 1'!$1:$1)-4),4,,TRUE,"Form Responses 1"))</f>
        <v>45017</v>
      </c>
      <c r="E20" s="11">
        <f t="shared" si="2"/>
        <v>6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13</v>
      </c>
      <c r="L20" s="9" t="str">
        <f t="shared" si="6"/>
        <v>2023 - WEEK 13</v>
      </c>
      <c r="M20" s="9" t="str">
        <f t="shared" si="7"/>
        <v>2023 - MONTH 04</v>
      </c>
      <c r="N20" s="12">
        <f t="shared" ref="N20:O20" si="29">IFERROR(AVERAGEIF(L:L,L20,$J:$J)," ")</f>
        <v>0.8733333333</v>
      </c>
      <c r="O20" s="12">
        <f t="shared" si="29"/>
        <v>0.9366666667</v>
      </c>
      <c r="P20" s="9" t="str">
        <f>IF(ISBLANK(A20)," ",IF(N20&gt;MASTER!$B$3/100,"SB",IF(N20&gt;MASTER!$B$4/100,"B",IF(N20&gt;MASTER!$B$5/100,"C","K"))))</f>
        <v>C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13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45061.43782</v>
      </c>
      <c r="B21" s="9" t="str">
        <f>INDIRECT(ADDRESS(2+QUOTIENT(ROW()-2,COUNTA('Form Responses 1'!$1:$1)-4),2,,TRUE,"Form Responses 1"))</f>
        <v>arif.hidayat.st.mt@gmail.com</v>
      </c>
      <c r="C21" s="9" t="str">
        <f>INDIRECT(ADDRESS(2+QUOTIENT(ROW()-2,COUNTA('Form Responses 1'!$1:$1)-4),3,,TRUE,"Form Responses 1"))</f>
        <v>Arif Hidayat</v>
      </c>
      <c r="D21" s="10">
        <f>INDIRECT(ADDRESS(2+QUOTIENT(ROW()-2,COUNTA('Form Responses 1'!$1:$1)-4),4,,TRUE,"Form Responses 1"))</f>
        <v>45017</v>
      </c>
      <c r="E21" s="11">
        <f t="shared" si="2"/>
        <v>6</v>
      </c>
      <c r="F21" s="9" t="str">
        <f>IF(ISBLANK(A21)," ",INDIRECT(ADDRESS(1,5+MOD(ROW()-2,COUNTA('Form Responses 1'!$1:$1)-4),,TRUE,"Form Responses 1")))</f>
        <v>Gedung [Ruang Pamer]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13</v>
      </c>
      <c r="L21" s="9" t="str">
        <f t="shared" si="6"/>
        <v>2023 - WEEK 13</v>
      </c>
      <c r="M21" s="9" t="str">
        <f t="shared" si="7"/>
        <v>2023 - MONTH 04</v>
      </c>
      <c r="N21" s="12">
        <f t="shared" ref="N21:O21" si="30">IFERROR(AVERAGEIF(L:L,L21,$J:$J)," ")</f>
        <v>0.8733333333</v>
      </c>
      <c r="O21" s="12">
        <f t="shared" si="30"/>
        <v>0.9366666667</v>
      </c>
      <c r="P21" s="9" t="str">
        <f>IF(ISBLANK(A21)," ",IF(N21&gt;MASTER!$B$3/100,"SB",IF(N21&gt;MASTER!$B$4/100,"B",IF(N21&gt;MASTER!$B$5/100,"C","K"))))</f>
        <v>C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13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45061.43782</v>
      </c>
      <c r="B22" s="9" t="str">
        <f>INDIRECT(ADDRESS(2+QUOTIENT(ROW()-2,COUNTA('Form Responses 1'!$1:$1)-4),2,,TRUE,"Form Responses 1"))</f>
        <v>arif.hidayat.st.mt@gmail.com</v>
      </c>
      <c r="C22" s="9" t="str">
        <f>INDIRECT(ADDRESS(2+QUOTIENT(ROW()-2,COUNTA('Form Responses 1'!$1:$1)-4),3,,TRUE,"Form Responses 1"))</f>
        <v>Arif Hidayat</v>
      </c>
      <c r="D22" s="10">
        <f>INDIRECT(ADDRESS(2+QUOTIENT(ROW()-2,COUNTA('Form Responses 1'!$1:$1)-4),4,,TRUE,"Form Responses 1"))</f>
        <v>45017</v>
      </c>
      <c r="E22" s="11">
        <f t="shared" si="2"/>
        <v>6</v>
      </c>
      <c r="F22" s="9" t="str">
        <f>IF(ISBLANK(A22)," ",INDIRECT(ADDRESS(1,5+MOD(ROW()-2,COUNTA('Form Responses 1'!$1:$1)-4),,TRUE,"Form Responses 1")))</f>
        <v>Gedung [Gedung Artefak]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13</v>
      </c>
      <c r="L22" s="9" t="str">
        <f t="shared" si="6"/>
        <v>2023 - WEEK 13</v>
      </c>
      <c r="M22" s="9" t="str">
        <f t="shared" si="7"/>
        <v>2023 - MONTH 04</v>
      </c>
      <c r="N22" s="12">
        <f t="shared" ref="N22:O22" si="31">IFERROR(AVERAGEIF(L:L,L22,$J:$J)," ")</f>
        <v>0.8733333333</v>
      </c>
      <c r="O22" s="12">
        <f t="shared" si="31"/>
        <v>0.9366666667</v>
      </c>
      <c r="P22" s="9" t="str">
        <f>IF(ISBLANK(A22)," ",IF(N22&gt;MASTER!$B$3/100,"SB",IF(N22&gt;MASTER!$B$4/100,"B",IF(N22&gt;MASTER!$B$5/100,"C","K"))))</f>
        <v>C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13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45061.43782</v>
      </c>
      <c r="B23" s="9" t="str">
        <f>INDIRECT(ADDRESS(2+QUOTIENT(ROW()-2,COUNTA('Form Responses 1'!$1:$1)-4),2,,TRUE,"Form Responses 1"))</f>
        <v>arif.hidayat.st.mt@gmail.com</v>
      </c>
      <c r="C23" s="9" t="str">
        <f>INDIRECT(ADDRESS(2+QUOTIENT(ROW()-2,COUNTA('Form Responses 1'!$1:$1)-4),3,,TRUE,"Form Responses 1"))</f>
        <v>Arif Hidayat</v>
      </c>
      <c r="D23" s="10">
        <f>INDIRECT(ADDRESS(2+QUOTIENT(ROW()-2,COUNTA('Form Responses 1'!$1:$1)-4),4,,TRUE,"Form Responses 1"))</f>
        <v>45017</v>
      </c>
      <c r="E23" s="11">
        <f t="shared" si="2"/>
        <v>6</v>
      </c>
      <c r="F23" s="9" t="str">
        <f>IF(ISBLANK(A23)," ",INDIRECT(ADDRESS(1,5+MOD(ROW()-2,COUNTA('Form Responses 1'!$1:$1)-4),,TRUE,"Form Responses 1")))</f>
        <v>Gedung [Gedung Serbaguna]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13</v>
      </c>
      <c r="L23" s="9" t="str">
        <f t="shared" si="6"/>
        <v>2023 - WEEK 13</v>
      </c>
      <c r="M23" s="9" t="str">
        <f t="shared" si="7"/>
        <v>2023 - MONTH 04</v>
      </c>
      <c r="N23" s="12">
        <f t="shared" ref="N23:O23" si="32">IFERROR(AVERAGEIF(L:L,L23,$J:$J)," ")</f>
        <v>0.8733333333</v>
      </c>
      <c r="O23" s="12">
        <f t="shared" si="32"/>
        <v>0.9366666667</v>
      </c>
      <c r="P23" s="9" t="str">
        <f>IF(ISBLANK(A23)," ",IF(N23&gt;MASTER!$B$3/100,"SB",IF(N23&gt;MASTER!$B$4/100,"B",IF(N23&gt;MASTER!$B$5/100,"C","K"))))</f>
        <v>C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13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45061.43782</v>
      </c>
      <c r="B24" s="9" t="str">
        <f>INDIRECT(ADDRESS(2+QUOTIENT(ROW()-2,COUNTA('Form Responses 1'!$1:$1)-4),2,,TRUE,"Form Responses 1"))</f>
        <v>arif.hidayat.st.mt@gmail.com</v>
      </c>
      <c r="C24" s="9" t="str">
        <f>INDIRECT(ADDRESS(2+QUOTIENT(ROW()-2,COUNTA('Form Responses 1'!$1:$1)-4),3,,TRUE,"Form Responses 1"))</f>
        <v>Arif Hidayat</v>
      </c>
      <c r="D24" s="10">
        <f>INDIRECT(ADDRESS(2+QUOTIENT(ROW()-2,COUNTA('Form Responses 1'!$1:$1)-4),4,,TRUE,"Form Responses 1"))</f>
        <v>45017</v>
      </c>
      <c r="E24" s="11">
        <f t="shared" si="2"/>
        <v>6</v>
      </c>
      <c r="F24" s="9" t="str">
        <f>IF(ISBLANK(A24)," ",INDIRECT(ADDRESS(1,5+MOD(ROW()-2,COUNTA('Form Responses 1'!$1:$1)-4),,TRUE,"Form Responses 1")))</f>
        <v>Gedung [Toilet]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13</v>
      </c>
      <c r="L24" s="9" t="str">
        <f t="shared" si="6"/>
        <v>2023 - WEEK 13</v>
      </c>
      <c r="M24" s="9" t="str">
        <f t="shared" si="7"/>
        <v>2023 - MONTH 04</v>
      </c>
      <c r="N24" s="12">
        <f t="shared" ref="N24:O24" si="33">IFERROR(AVERAGEIF(L:L,L24,$J:$J)," ")</f>
        <v>0.8733333333</v>
      </c>
      <c r="O24" s="12">
        <f t="shared" si="33"/>
        <v>0.9366666667</v>
      </c>
      <c r="P24" s="9" t="str">
        <f>IF(ISBLANK(A24)," ",IF(N24&gt;MASTER!$B$3/100,"SB",IF(N24&gt;MASTER!$B$4/100,"B",IF(N24&gt;MASTER!$B$5/100,"C","K"))))</f>
        <v>C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13</v>
      </c>
      <c r="AF24" s="9" t="str">
        <f t="shared" si="15"/>
        <v>2023 04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45061.43782</v>
      </c>
      <c r="B25" s="9" t="str">
        <f>INDIRECT(ADDRESS(2+QUOTIENT(ROW()-2,COUNTA('Form Responses 1'!$1:$1)-4),2,,TRUE,"Form Responses 1"))</f>
        <v>arif.hidayat.st.mt@gmail.com</v>
      </c>
      <c r="C25" s="9" t="str">
        <f>INDIRECT(ADDRESS(2+QUOTIENT(ROW()-2,COUNTA('Form Responses 1'!$1:$1)-4),3,,TRUE,"Form Responses 1"))</f>
        <v>Arif Hidayat</v>
      </c>
      <c r="D25" s="10">
        <f>INDIRECT(ADDRESS(2+QUOTIENT(ROW()-2,COUNTA('Form Responses 1'!$1:$1)-4),4,,TRUE,"Form Responses 1"))</f>
        <v>45017</v>
      </c>
      <c r="E25" s="11">
        <f t="shared" si="2"/>
        <v>6</v>
      </c>
      <c r="F25" s="9" t="str">
        <f>IF(ISBLANK(A25)," ",INDIRECT(ADDRESS(1,5+MOD(ROW()-2,COUNTA('Form Responses 1'!$1:$1)-4),,TRUE,"Form Responses 1")))</f>
        <v>Halaman [Taman ]</v>
      </c>
      <c r="G25" s="9" t="str">
        <f>IF(ISBLANK(A25)," ",INDIRECT(ADDRESS(MATCH(A25,'Form Responses 1'!A:A,0),5+MOD(ROW()-2,COUNTA('Form Responses 1'!$1:$1)-4),,TRUE,"Form Responses 1")))</f>
        <v>KURANG 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0.74</v>
      </c>
      <c r="K25" s="9">
        <f t="shared" si="5"/>
        <v>13</v>
      </c>
      <c r="L25" s="9" t="str">
        <f t="shared" si="6"/>
        <v>2023 - WEEK 13</v>
      </c>
      <c r="M25" s="9" t="str">
        <f t="shared" si="7"/>
        <v>2023 - MONTH 04</v>
      </c>
      <c r="N25" s="12">
        <f t="shared" ref="N25:O25" si="34">IFERROR(AVERAGEIF(L:L,L25,$J:$J)," ")</f>
        <v>0.8733333333</v>
      </c>
      <c r="O25" s="12">
        <f t="shared" si="34"/>
        <v>0.9366666667</v>
      </c>
      <c r="P25" s="9" t="str">
        <f>IF(ISBLANK(A25)," ",IF(N25&gt;MASTER!$B$3/100,"SB",IF(N25&gt;MASTER!$B$4/100,"B",IF(N25&gt;MASTER!$B$5/100,"C","K"))))</f>
        <v>C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13</v>
      </c>
      <c r="AF25" s="9" t="str">
        <f t="shared" si="15"/>
        <v>2023 04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45061.43782</v>
      </c>
      <c r="B26" s="9" t="str">
        <f>INDIRECT(ADDRESS(2+QUOTIENT(ROW()-2,COUNTA('Form Responses 1'!$1:$1)-4),2,,TRUE,"Form Responses 1"))</f>
        <v>arif.hidayat.st.mt@gmail.com</v>
      </c>
      <c r="C26" s="9" t="str">
        <f>INDIRECT(ADDRESS(2+QUOTIENT(ROW()-2,COUNTA('Form Responses 1'!$1:$1)-4),3,,TRUE,"Form Responses 1"))</f>
        <v>Arif Hidayat</v>
      </c>
      <c r="D26" s="10">
        <f>INDIRECT(ADDRESS(2+QUOTIENT(ROW()-2,COUNTA('Form Responses 1'!$1:$1)-4),4,,TRUE,"Form Responses 1"))</f>
        <v>45017</v>
      </c>
      <c r="E26" s="11">
        <f t="shared" si="2"/>
        <v>6</v>
      </c>
      <c r="F26" s="9" t="str">
        <f>IF(ISBLANK(A26)," ",INDIRECT(ADDRESS(1,5+MOD(ROW()-2,COUNTA('Form Responses 1'!$1:$1)-4),,TRUE,"Form Responses 1")))</f>
        <v>Halaman [Halaman Utama Depan]</v>
      </c>
      <c r="G26" s="9" t="str">
        <f>IF(ISBLANK(A26)," ",INDIRECT(ADDRESS(MATCH(A26,'Form Responses 1'!A:A,0),5+MOD(ROW()-2,COUNTA('Form Responses 1'!$1:$1)-4),,TRUE,"Form Responses 1")))</f>
        <v>KURANG 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0.74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04</v>
      </c>
      <c r="N26" s="12">
        <f t="shared" ref="N26:O26" si="35">IFERROR(AVERAGEIF(L:L,L26,$J:$J)," ")</f>
        <v>0.8733333333</v>
      </c>
      <c r="O26" s="12">
        <f t="shared" si="35"/>
        <v>0.9366666667</v>
      </c>
      <c r="P26" s="9" t="str">
        <f>IF(ISBLANK(A26)," ",IF(N26&gt;MASTER!$B$3/100,"SB",IF(N26&gt;MASTER!$B$4/100,"B",IF(N26&gt;MASTER!$B$5/100,"C","K"))))</f>
        <v>C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45061.43782</v>
      </c>
      <c r="B27" s="9" t="str">
        <f>INDIRECT(ADDRESS(2+QUOTIENT(ROW()-2,COUNTA('Form Responses 1'!$1:$1)-4),2,,TRUE,"Form Responses 1"))</f>
        <v>arif.hidayat.st.mt@gmail.com</v>
      </c>
      <c r="C27" s="9" t="str">
        <f>INDIRECT(ADDRESS(2+QUOTIENT(ROW()-2,COUNTA('Form Responses 1'!$1:$1)-4),3,,TRUE,"Form Responses 1"))</f>
        <v>Arif Hidayat</v>
      </c>
      <c r="D27" s="10">
        <f>INDIRECT(ADDRESS(2+QUOTIENT(ROW()-2,COUNTA('Form Responses 1'!$1:$1)-4),4,,TRUE,"Form Responses 1"))</f>
        <v>45017</v>
      </c>
      <c r="E27" s="11">
        <f t="shared" si="2"/>
        <v>6</v>
      </c>
      <c r="F27" s="9" t="str">
        <f>IF(ISBLANK(A27)," ",INDIRECT(ADDRESS(1,5+MOD(ROW()-2,COUNTA('Form Responses 1'!$1:$1)-4),,TRUE,"Form Responses 1")))</f>
        <v>Halaman [Halaman samping dan belakang]</v>
      </c>
      <c r="G27" s="9" t="str">
        <f>IF(ISBLANK(A27)," ",INDIRECT(ADDRESS(MATCH(A27,'Form Responses 1'!A:A,0),5+MOD(ROW()-2,COUNTA('Form Responses 1'!$1:$1)-4),,TRUE,"Form Responses 1")))</f>
        <v>KURANG 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0.74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04</v>
      </c>
      <c r="N27" s="12">
        <f t="shared" ref="N27:O27" si="36">IFERROR(AVERAGEIF(L:L,L27,$J:$J)," ")</f>
        <v>0.8733333333</v>
      </c>
      <c r="O27" s="12">
        <f t="shared" si="36"/>
        <v>0.9366666667</v>
      </c>
      <c r="P27" s="9" t="str">
        <f>IF(ISBLANK(A27)," ",IF(N27&gt;MASTER!$B$3/100,"SB",IF(N27&gt;MASTER!$B$4/100,"B",IF(N27&gt;MASTER!$B$5/100,"C","K"))))</f>
        <v>C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45061.43782</v>
      </c>
      <c r="B28" s="9" t="str">
        <f>INDIRECT(ADDRESS(2+QUOTIENT(ROW()-2,COUNTA('Form Responses 1'!$1:$1)-4),2,,TRUE,"Form Responses 1"))</f>
        <v>arif.hidayat.st.mt@gmail.com</v>
      </c>
      <c r="C28" s="9" t="str">
        <f>INDIRECT(ADDRESS(2+QUOTIENT(ROW()-2,COUNTA('Form Responses 1'!$1:$1)-4),3,,TRUE,"Form Responses 1"))</f>
        <v>Arif Hidayat</v>
      </c>
      <c r="D28" s="10">
        <f>INDIRECT(ADDRESS(2+QUOTIENT(ROW()-2,COUNTA('Form Responses 1'!$1:$1)-4),4,,TRUE,"Form Responses 1"))</f>
        <v>45017</v>
      </c>
      <c r="E28" s="11">
        <f t="shared" si="2"/>
        <v>6</v>
      </c>
      <c r="F28" s="9" t="str">
        <f>IF(ISBLANK(A28)," ",INDIRECT(ADDRESS(1,5+MOD(ROW()-2,COUNTA('Form Responses 1'!$1:$1)-4),,TRUE,"Form Responses 1")))</f>
        <v>Halaman [TPS]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Halaman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04</v>
      </c>
      <c r="N28" s="12">
        <f t="shared" ref="N28:O28" si="37">IFERROR(AVERAGEIF(L:L,L28,$J:$J)," ")</f>
        <v>0.8733333333</v>
      </c>
      <c r="O28" s="12">
        <f t="shared" si="37"/>
        <v>0.9366666667</v>
      </c>
      <c r="P28" s="9" t="str">
        <f>IF(ISBLANK(A28)," ",IF(N28&gt;MASTER!$B$3/100,"SB",IF(N28&gt;MASTER!$B$4/100,"B",IF(N28&gt;MASTER!$B$5/100,"C","K"))))</f>
        <v>C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2023 04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45064.74855</v>
      </c>
      <c r="B29" s="9" t="str">
        <f>INDIRECT(ADDRESS(2+QUOTIENT(ROW()-2,COUNTA('Form Responses 1'!$1:$1)-4),2,,TRUE,"Form Responses 1"))</f>
        <v>sarprasdiy@gmail.com</v>
      </c>
      <c r="C29" s="9" t="str">
        <f>INDIRECT(ADDRESS(2+QUOTIENT(ROW()-2,COUNTA('Form Responses 1'!$1:$1)-4),3,,TRUE,"Form Responses 1"))</f>
        <v>Arif Hidayat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0.89</v>
      </c>
      <c r="O29" s="12">
        <f t="shared" si="38"/>
        <v>0.8566666667</v>
      </c>
      <c r="P29" s="9" t="str">
        <f>IF(ISBLANK(A29)," ",IF(N29&gt;MASTER!$B$3/100,"SB",IF(N29&gt;MASTER!$B$4/100,"B",IF(N29&gt;MASTER!$B$5/100,"C","K"))))</f>
        <v>C</v>
      </c>
      <c r="Q29" s="9" t="str">
        <f>IF(ISBLANK(B29)," ",IF(O29&gt;MASTER!$B$3/100,"SB",IF(O29&gt;MASTER!$B$4/100,"B",IF(O29&gt;MASTER!$B$5/100,"C","K"))))</f>
        <v>C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45064.74855</v>
      </c>
      <c r="B30" s="9" t="str">
        <f>INDIRECT(ADDRESS(2+QUOTIENT(ROW()-2,COUNTA('Form Responses 1'!$1:$1)-4),2,,TRUE,"Form Responses 1"))</f>
        <v>sarprasdiy@gmail.com</v>
      </c>
      <c r="C30" s="9" t="str">
        <f>INDIRECT(ADDRESS(2+QUOTIENT(ROW()-2,COUNTA('Form Responses 1'!$1:$1)-4),3,,TRUE,"Form Responses 1"))</f>
        <v>Arif Hidayat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[Ruang Pamer]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0.89</v>
      </c>
      <c r="O30" s="12">
        <f t="shared" si="39"/>
        <v>0.8566666667</v>
      </c>
      <c r="P30" s="9" t="str">
        <f>IF(ISBLANK(A30)," ",IF(N30&gt;MASTER!$B$3/100,"SB",IF(N30&gt;MASTER!$B$4/100,"B",IF(N30&gt;MASTER!$B$5/100,"C","K"))))</f>
        <v>C</v>
      </c>
      <c r="Q30" s="9" t="str">
        <f>IF(ISBLANK(B30)," ",IF(O30&gt;MASTER!$B$3/100,"SB",IF(O30&gt;MASTER!$B$4/100,"B",IF(O30&gt;MASTER!$B$5/100,"C","K"))))</f>
        <v>C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45064.74855</v>
      </c>
      <c r="B31" s="9" t="str">
        <f>INDIRECT(ADDRESS(2+QUOTIENT(ROW()-2,COUNTA('Form Responses 1'!$1:$1)-4),2,,TRUE,"Form Responses 1"))</f>
        <v>sarprasdiy@gmail.com</v>
      </c>
      <c r="C31" s="9" t="str">
        <f>INDIRECT(ADDRESS(2+QUOTIENT(ROW()-2,COUNTA('Form Responses 1'!$1:$1)-4),3,,TRUE,"Form Responses 1"))</f>
        <v>Arif Hidayat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[Gedung Artefak]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0.89</v>
      </c>
      <c r="O31" s="12">
        <f t="shared" si="40"/>
        <v>0.8566666667</v>
      </c>
      <c r="P31" s="9" t="str">
        <f>IF(ISBLANK(A31)," ",IF(N31&gt;MASTER!$B$3/100,"SB",IF(N31&gt;MASTER!$B$4/100,"B",IF(N31&gt;MASTER!$B$5/100,"C","K"))))</f>
        <v>C</v>
      </c>
      <c r="Q31" s="9" t="str">
        <f>IF(ISBLANK(B31)," ",IF(O31&gt;MASTER!$B$3/100,"SB",IF(O31&gt;MASTER!$B$4/100,"B",IF(O31&gt;MASTER!$B$5/100,"C","K"))))</f>
        <v>C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45064.74855</v>
      </c>
      <c r="B32" s="9" t="str">
        <f>INDIRECT(ADDRESS(2+QUOTIENT(ROW()-2,COUNTA('Form Responses 1'!$1:$1)-4),2,,TRUE,"Form Responses 1"))</f>
        <v>sarprasdiy@gmail.com</v>
      </c>
      <c r="C32" s="9" t="str">
        <f>INDIRECT(ADDRESS(2+QUOTIENT(ROW()-2,COUNTA('Form Responses 1'!$1:$1)-4),3,,TRUE,"Form Responses 1"))</f>
        <v>Arif Hidayat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[Gedung Serbaguna]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0.89</v>
      </c>
      <c r="O32" s="12">
        <f t="shared" si="41"/>
        <v>0.8566666667</v>
      </c>
      <c r="P32" s="9" t="str">
        <f>IF(ISBLANK(A32)," ",IF(N32&gt;MASTER!$B$3/100,"SB",IF(N32&gt;MASTER!$B$4/100,"B",IF(N32&gt;MASTER!$B$5/100,"C","K"))))</f>
        <v>C</v>
      </c>
      <c r="Q32" s="9" t="str">
        <f>IF(ISBLANK(B32)," ",IF(O32&gt;MASTER!$B$3/100,"SB",IF(O32&gt;MASTER!$B$4/100,"B",IF(O32&gt;MASTER!$B$5/100,"C","K"))))</f>
        <v>C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45064.74855</v>
      </c>
      <c r="B33" s="9" t="str">
        <f>INDIRECT(ADDRESS(2+QUOTIENT(ROW()-2,COUNTA('Form Responses 1'!$1:$1)-4),2,,TRUE,"Form Responses 1"))</f>
        <v>sarprasdiy@gmail.com</v>
      </c>
      <c r="C33" s="9" t="str">
        <f>INDIRECT(ADDRESS(2+QUOTIENT(ROW()-2,COUNTA('Form Responses 1'!$1:$1)-4),3,,TRUE,"Form Responses 1"))</f>
        <v>Arif Hidayat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[Toilet]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0.89</v>
      </c>
      <c r="O33" s="12">
        <f t="shared" si="42"/>
        <v>0.8566666667</v>
      </c>
      <c r="P33" s="9" t="str">
        <f>IF(ISBLANK(A33)," ",IF(N33&gt;MASTER!$B$3/100,"SB",IF(N33&gt;MASTER!$B$4/100,"B",IF(N33&gt;MASTER!$B$5/100,"C","K"))))</f>
        <v>C</v>
      </c>
      <c r="Q33" s="9" t="str">
        <f>IF(ISBLANK(B33)," ",IF(O33&gt;MASTER!$B$3/100,"SB",IF(O33&gt;MASTER!$B$4/100,"B",IF(O33&gt;MASTER!$B$5/100,"C","K"))))</f>
        <v>C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45064.74855</v>
      </c>
      <c r="B34" s="9" t="str">
        <f>INDIRECT(ADDRESS(2+QUOTIENT(ROW()-2,COUNTA('Form Responses 1'!$1:$1)-4),2,,TRUE,"Form Responses 1"))</f>
        <v>sarprasdiy@gmail.com</v>
      </c>
      <c r="C34" s="9" t="str">
        <f>INDIRECT(ADDRESS(2+QUOTIENT(ROW()-2,COUNTA('Form Responses 1'!$1:$1)-4),3,,TRUE,"Form Responses 1"))</f>
        <v>Arif Hidayat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Halaman [Taman ]</v>
      </c>
      <c r="G34" s="9" t="str">
        <f>IF(ISBLANK(A34)," ",INDIRECT(ADDRESS(MATCH(A34,'Form Responses 1'!A:A,0),5+MOD(ROW()-2,COUNTA('Form Responses 1'!$1:$1)-4),,TRUE,"Form Responses 1")))</f>
        <v>KURANG 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0.74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0.89</v>
      </c>
      <c r="O34" s="12">
        <f t="shared" si="43"/>
        <v>0.8566666667</v>
      </c>
      <c r="P34" s="9" t="str">
        <f>IF(ISBLANK(A34)," ",IF(N34&gt;MASTER!$B$3/100,"SB",IF(N34&gt;MASTER!$B$4/100,"B",IF(N34&gt;MASTER!$B$5/100,"C","K"))))</f>
        <v>C</v>
      </c>
      <c r="Q34" s="9" t="str">
        <f>IF(ISBLANK(B34)," ",IF(O34&gt;MASTER!$B$3/100,"SB",IF(O34&gt;MASTER!$B$4/100,"B",IF(O34&gt;MASTER!$B$5/100,"C","K"))))</f>
        <v>C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45064.74855</v>
      </c>
      <c r="B35" s="9" t="str">
        <f>INDIRECT(ADDRESS(2+QUOTIENT(ROW()-2,COUNTA('Form Responses 1'!$1:$1)-4),2,,TRUE,"Form Responses 1"))</f>
        <v>sarprasdiy@gmail.com</v>
      </c>
      <c r="C35" s="9" t="str">
        <f>INDIRECT(ADDRESS(2+QUOTIENT(ROW()-2,COUNTA('Form Responses 1'!$1:$1)-4),3,,TRUE,"Form Responses 1"))</f>
        <v>Arif Hidayat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Halaman [Halaman Utama Depan]</v>
      </c>
      <c r="G35" s="9" t="str">
        <f>IF(ISBLANK(A35)," ",INDIRECT(ADDRESS(MATCH(A35,'Form Responses 1'!A:A,0),5+MOD(ROW()-2,COUNTA('Form Responses 1'!$1:$1)-4),,TRUE,"Form Responses 1")))</f>
        <v>KURANG 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0.74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0.89</v>
      </c>
      <c r="O35" s="12">
        <f t="shared" si="44"/>
        <v>0.8566666667</v>
      </c>
      <c r="P35" s="9" t="str">
        <f>IF(ISBLANK(A35)," ",IF(N35&gt;MASTER!$B$3/100,"SB",IF(N35&gt;MASTER!$B$4/100,"B",IF(N35&gt;MASTER!$B$5/100,"C","K"))))</f>
        <v>C</v>
      </c>
      <c r="Q35" s="9" t="str">
        <f>IF(ISBLANK(B35)," ",IF(O35&gt;MASTER!$B$3/100,"SB",IF(O35&gt;MASTER!$B$4/100,"B",IF(O35&gt;MASTER!$B$5/100,"C","K"))))</f>
        <v>C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45064.74855</v>
      </c>
      <c r="B36" s="9" t="str">
        <f>INDIRECT(ADDRESS(2+QUOTIENT(ROW()-2,COUNTA('Form Responses 1'!$1:$1)-4),2,,TRUE,"Form Responses 1"))</f>
        <v>sarprasdiy@gmail.com</v>
      </c>
      <c r="C36" s="9" t="str">
        <f>INDIRECT(ADDRESS(2+QUOTIENT(ROW()-2,COUNTA('Form Responses 1'!$1:$1)-4),3,,TRUE,"Form Responses 1"))</f>
        <v>Arif Hidayat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Halaman [Halaman samping dan belakang]</v>
      </c>
      <c r="G36" s="9" t="str">
        <f>IF(ISBLANK(A36)," ",INDIRECT(ADDRESS(MATCH(A36,'Form Responses 1'!A:A,0),5+MOD(ROW()-2,COUNTA('Form Responses 1'!$1:$1)-4),,TRUE,"Form Responses 1")))</f>
        <v>KURANG 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0.74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0.89</v>
      </c>
      <c r="O36" s="12">
        <f t="shared" si="45"/>
        <v>0.8566666667</v>
      </c>
      <c r="P36" s="9" t="str">
        <f>IF(ISBLANK(A36)," ",IF(N36&gt;MASTER!$B$3/100,"SB",IF(N36&gt;MASTER!$B$4/100,"B",IF(N36&gt;MASTER!$B$5/100,"C","K"))))</f>
        <v>C</v>
      </c>
      <c r="Q36" s="9" t="str">
        <f>IF(ISBLANK(B36)," ",IF(O36&gt;MASTER!$B$3/100,"SB",IF(O36&gt;MASTER!$B$4/100,"B",IF(O36&gt;MASTER!$B$5/100,"C","K"))))</f>
        <v>C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45064.74855</v>
      </c>
      <c r="B37" s="9" t="str">
        <f>INDIRECT(ADDRESS(2+QUOTIENT(ROW()-2,COUNTA('Form Responses 1'!$1:$1)-4),2,,TRUE,"Form Responses 1"))</f>
        <v>sarprasdiy@gmail.com</v>
      </c>
      <c r="C37" s="9" t="str">
        <f>INDIRECT(ADDRESS(2+QUOTIENT(ROW()-2,COUNTA('Form Responses 1'!$1:$1)-4),3,,TRUE,"Form Responses 1"))</f>
        <v>Arif Hidayat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Halaman [TPS]</v>
      </c>
      <c r="G37" s="9" t="str">
        <f>IF(ISBLANK(A37)," ",INDIRECT(ADDRESS(MATCH(A37,'Form Responses 1'!A:A,0),5+MOD(ROW()-2,COUNTA('Form Responses 1'!$1:$1)-4),,TRUE,"Form Responses 1")))</f>
        <v>KURANG 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0.74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0.89</v>
      </c>
      <c r="O37" s="12">
        <f t="shared" si="46"/>
        <v>0.8566666667</v>
      </c>
      <c r="P37" s="9" t="str">
        <f>IF(ISBLANK(A37)," ",IF(N37&gt;MASTER!$B$3/100,"SB",IF(N37&gt;MASTER!$B$4/100,"B",IF(N37&gt;MASTER!$B$5/100,"C","K"))))</f>
        <v>C</v>
      </c>
      <c r="Q37" s="9" t="str">
        <f>IF(ISBLANK(B37)," ",IF(O37&gt;MASTER!$B$3/100,"SB",IF(O37&gt;MASTER!$B$4/100,"B",IF(O37&gt;MASTER!$B$5/100,"C","K"))))</f>
        <v>C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45064.7494</v>
      </c>
      <c r="B38" s="9" t="str">
        <f>INDIRECT(ADDRESS(2+QUOTIENT(ROW()-2,COUNTA('Form Responses 1'!$1:$1)-4),2,,TRUE,"Form Responses 1"))</f>
        <v>sarprasdiy@gmail.com</v>
      </c>
      <c r="C38" s="9" t="str">
        <f>INDIRECT(ADDRESS(2+QUOTIENT(ROW()-2,COUNTA('Form Responses 1'!$1:$1)-4),3,,TRUE,"Form Responses 1"))</f>
        <v>Arif Hidayat</v>
      </c>
      <c r="D38" s="10">
        <f>INDIRECT(ADDRESS(2+QUOTIENT(ROW()-2,COUNTA('Form Responses 1'!$1:$1)-4),4,,TRUE,"Form Responses 1"))</f>
        <v>44987</v>
      </c>
      <c r="E38" s="11">
        <f t="shared" si="2"/>
        <v>4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45064.7494</v>
      </c>
      <c r="B39" s="9" t="str">
        <f>INDIRECT(ADDRESS(2+QUOTIENT(ROW()-2,COUNTA('Form Responses 1'!$1:$1)-4),2,,TRUE,"Form Responses 1"))</f>
        <v>sarprasdiy@gmail.com</v>
      </c>
      <c r="C39" s="9" t="str">
        <f>INDIRECT(ADDRESS(2+QUOTIENT(ROW()-2,COUNTA('Form Responses 1'!$1:$1)-4),3,,TRUE,"Form Responses 1"))</f>
        <v>Arif Hidayat</v>
      </c>
      <c r="D39" s="10">
        <f>INDIRECT(ADDRESS(2+QUOTIENT(ROW()-2,COUNTA('Form Responses 1'!$1:$1)-4),4,,TRUE,"Form Responses 1"))</f>
        <v>44987</v>
      </c>
      <c r="E39" s="11">
        <f t="shared" si="2"/>
        <v>4</v>
      </c>
      <c r="F39" s="9" t="str">
        <f>IF(ISBLANK(A39)," ",INDIRECT(ADDRESS(1,5+MOD(ROW()-2,COUNTA('Form Responses 1'!$1:$1)-4),,TRUE,"Form Responses 1")))</f>
        <v>Gedung [Ruang Pamer]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45064.7494</v>
      </c>
      <c r="B40" s="9" t="str">
        <f>INDIRECT(ADDRESS(2+QUOTIENT(ROW()-2,COUNTA('Form Responses 1'!$1:$1)-4),2,,TRUE,"Form Responses 1"))</f>
        <v>sarprasdiy@gmail.com</v>
      </c>
      <c r="C40" s="9" t="str">
        <f>INDIRECT(ADDRESS(2+QUOTIENT(ROW()-2,COUNTA('Form Responses 1'!$1:$1)-4),3,,TRUE,"Form Responses 1"))</f>
        <v>Arif Hidayat</v>
      </c>
      <c r="D40" s="10">
        <f>INDIRECT(ADDRESS(2+QUOTIENT(ROW()-2,COUNTA('Form Responses 1'!$1:$1)-4),4,,TRUE,"Form Responses 1"))</f>
        <v>44987</v>
      </c>
      <c r="E40" s="11">
        <f t="shared" si="2"/>
        <v>4</v>
      </c>
      <c r="F40" s="9" t="str">
        <f>IF(ISBLANK(A40)," ",INDIRECT(ADDRESS(1,5+MOD(ROW()-2,COUNTA('Form Responses 1'!$1:$1)-4),,TRUE,"Form Responses 1")))</f>
        <v>Gedung [Gedung Artefak]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45064.7494</v>
      </c>
      <c r="B41" s="9" t="str">
        <f>INDIRECT(ADDRESS(2+QUOTIENT(ROW()-2,COUNTA('Form Responses 1'!$1:$1)-4),2,,TRUE,"Form Responses 1"))</f>
        <v>sarprasdiy@gmail.com</v>
      </c>
      <c r="C41" s="9" t="str">
        <f>INDIRECT(ADDRESS(2+QUOTIENT(ROW()-2,COUNTA('Form Responses 1'!$1:$1)-4),3,,TRUE,"Form Responses 1"))</f>
        <v>Arif Hidayat</v>
      </c>
      <c r="D41" s="10">
        <f>INDIRECT(ADDRESS(2+QUOTIENT(ROW()-2,COUNTA('Form Responses 1'!$1:$1)-4),4,,TRUE,"Form Responses 1"))</f>
        <v>44987</v>
      </c>
      <c r="E41" s="11">
        <f t="shared" si="2"/>
        <v>4</v>
      </c>
      <c r="F41" s="9" t="str">
        <f>IF(ISBLANK(A41)," ",INDIRECT(ADDRESS(1,5+MOD(ROW()-2,COUNTA('Form Responses 1'!$1:$1)-4),,TRUE,"Form Responses 1")))</f>
        <v>Gedung [Gedung Serbaguna]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45064.7494</v>
      </c>
      <c r="B42" s="9" t="str">
        <f>INDIRECT(ADDRESS(2+QUOTIENT(ROW()-2,COUNTA('Form Responses 1'!$1:$1)-4),2,,TRUE,"Form Responses 1"))</f>
        <v>sarprasdiy@gmail.com</v>
      </c>
      <c r="C42" s="9" t="str">
        <f>INDIRECT(ADDRESS(2+QUOTIENT(ROW()-2,COUNTA('Form Responses 1'!$1:$1)-4),3,,TRUE,"Form Responses 1"))</f>
        <v>Arif Hidayat</v>
      </c>
      <c r="D42" s="10">
        <f>INDIRECT(ADDRESS(2+QUOTIENT(ROW()-2,COUNTA('Form Responses 1'!$1:$1)-4),4,,TRUE,"Form Responses 1"))</f>
        <v>44987</v>
      </c>
      <c r="E42" s="11">
        <f t="shared" si="2"/>
        <v>4</v>
      </c>
      <c r="F42" s="9" t="str">
        <f>IF(ISBLANK(A42)," ",INDIRECT(ADDRESS(1,5+MOD(ROW()-2,COUNTA('Form Responses 1'!$1:$1)-4),,TRUE,"Form Responses 1")))</f>
        <v>Gedung [Toilet]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45064.7494</v>
      </c>
      <c r="B43" s="9" t="str">
        <f>INDIRECT(ADDRESS(2+QUOTIENT(ROW()-2,COUNTA('Form Responses 1'!$1:$1)-4),2,,TRUE,"Form Responses 1"))</f>
        <v>sarprasdiy@gmail.com</v>
      </c>
      <c r="C43" s="9" t="str">
        <f>INDIRECT(ADDRESS(2+QUOTIENT(ROW()-2,COUNTA('Form Responses 1'!$1:$1)-4),3,,TRUE,"Form Responses 1"))</f>
        <v>Arif Hidayat</v>
      </c>
      <c r="D43" s="10">
        <f>INDIRECT(ADDRESS(2+QUOTIENT(ROW()-2,COUNTA('Form Responses 1'!$1:$1)-4),4,,TRUE,"Form Responses 1"))</f>
        <v>44987</v>
      </c>
      <c r="E43" s="11">
        <f t="shared" si="2"/>
        <v>4</v>
      </c>
      <c r="F43" s="9" t="str">
        <f>IF(ISBLANK(A43)," ",INDIRECT(ADDRESS(1,5+MOD(ROW()-2,COUNTA('Form Responses 1'!$1:$1)-4),,TRUE,"Form Responses 1")))</f>
        <v>Halaman [Taman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45064.7494</v>
      </c>
      <c r="B44" s="9" t="str">
        <f>INDIRECT(ADDRESS(2+QUOTIENT(ROW()-2,COUNTA('Form Responses 1'!$1:$1)-4),2,,TRUE,"Form Responses 1"))</f>
        <v>sarprasdiy@gmail.com</v>
      </c>
      <c r="C44" s="9" t="str">
        <f>INDIRECT(ADDRESS(2+QUOTIENT(ROW()-2,COUNTA('Form Responses 1'!$1:$1)-4),3,,TRUE,"Form Responses 1"))</f>
        <v>Arif Hidayat</v>
      </c>
      <c r="D44" s="10">
        <f>INDIRECT(ADDRESS(2+QUOTIENT(ROW()-2,COUNTA('Form Responses 1'!$1:$1)-4),4,,TRUE,"Form Responses 1"))</f>
        <v>44987</v>
      </c>
      <c r="E44" s="11">
        <f t="shared" si="2"/>
        <v>4</v>
      </c>
      <c r="F44" s="9" t="str">
        <f>IF(ISBLANK(A44)," ",INDIRECT(ADDRESS(1,5+MOD(ROW()-2,COUNTA('Form Responses 1'!$1:$1)-4),,TRUE,"Form Responses 1")))</f>
        <v>Halaman [Halaman Utama Depan]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Halaman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45064.7494</v>
      </c>
      <c r="B45" s="9" t="str">
        <f>INDIRECT(ADDRESS(2+QUOTIENT(ROW()-2,COUNTA('Form Responses 1'!$1:$1)-4),2,,TRUE,"Form Responses 1"))</f>
        <v>sarprasdiy@gmail.com</v>
      </c>
      <c r="C45" s="9" t="str">
        <f>INDIRECT(ADDRESS(2+QUOTIENT(ROW()-2,COUNTA('Form Responses 1'!$1:$1)-4),3,,TRUE,"Form Responses 1"))</f>
        <v>Arif Hidayat</v>
      </c>
      <c r="D45" s="10">
        <f>INDIRECT(ADDRESS(2+QUOTIENT(ROW()-2,COUNTA('Form Responses 1'!$1:$1)-4),4,,TRUE,"Form Responses 1"))</f>
        <v>44987</v>
      </c>
      <c r="E45" s="11">
        <f t="shared" si="2"/>
        <v>4</v>
      </c>
      <c r="F45" s="9" t="str">
        <f>IF(ISBLANK(A45)," ",INDIRECT(ADDRESS(1,5+MOD(ROW()-2,COUNTA('Form Responses 1'!$1:$1)-4),,TRUE,"Form Responses 1")))</f>
        <v>Halaman [Halaman samping dan belakang]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Halaman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45064.7494</v>
      </c>
      <c r="B46" s="9" t="str">
        <f>INDIRECT(ADDRESS(2+QUOTIENT(ROW()-2,COUNTA('Form Responses 1'!$1:$1)-4),2,,TRUE,"Form Responses 1"))</f>
        <v>sarprasdiy@gmail.com</v>
      </c>
      <c r="C46" s="9" t="str">
        <f>INDIRECT(ADDRESS(2+QUOTIENT(ROW()-2,COUNTA('Form Responses 1'!$1:$1)-4),3,,TRUE,"Form Responses 1"))</f>
        <v>Arif Hidayat</v>
      </c>
      <c r="D46" s="10">
        <f>INDIRECT(ADDRESS(2+QUOTIENT(ROW()-2,COUNTA('Form Responses 1'!$1:$1)-4),4,,TRUE,"Form Responses 1"))</f>
        <v>44987</v>
      </c>
      <c r="E46" s="11">
        <f t="shared" si="2"/>
        <v>4</v>
      </c>
      <c r="F46" s="9" t="str">
        <f>IF(ISBLANK(A46)," ",INDIRECT(ADDRESS(1,5+MOD(ROW()-2,COUNTA('Form Responses 1'!$1:$1)-4),,TRUE,"Form Responses 1")))</f>
        <v>Halaman [TPS]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45064.75015</v>
      </c>
      <c r="B47" s="9" t="str">
        <f>INDIRECT(ADDRESS(2+QUOTIENT(ROW()-2,COUNTA('Form Responses 1'!$1:$1)-4),2,,TRUE,"Form Responses 1"))</f>
        <v>sarprasdiy@gmail.com</v>
      </c>
      <c r="C47" s="9" t="str">
        <f>INDIRECT(ADDRESS(2+QUOTIENT(ROW()-2,COUNTA('Form Responses 1'!$1:$1)-4),3,,TRUE,"Form Responses 1"))</f>
        <v>Arif Hidayat</v>
      </c>
      <c r="D47" s="10">
        <f>INDIRECT(ADDRESS(2+QUOTIENT(ROW()-2,COUNTA('Form Responses 1'!$1:$1)-4),4,,TRUE,"Form Responses 1"))</f>
        <v>45019</v>
      </c>
      <c r="E47" s="11">
        <f t="shared" si="2"/>
        <v>1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1</v>
      </c>
      <c r="K47" s="9">
        <f t="shared" si="5"/>
        <v>14</v>
      </c>
      <c r="L47" s="9" t="str">
        <f t="shared" si="6"/>
        <v>2023 - WEEK 14</v>
      </c>
      <c r="M47" s="9" t="str">
        <f t="shared" si="7"/>
        <v>2023 - MONTH 04</v>
      </c>
      <c r="N47" s="12">
        <f t="shared" ref="N47:O47" si="56">IFERROR(AVERAGEIF(L:L,L47,$J:$J)," ")</f>
        <v>1</v>
      </c>
      <c r="O47" s="12">
        <f t="shared" si="56"/>
        <v>0.9366666667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14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45064.75015</v>
      </c>
      <c r="B48" s="9" t="str">
        <f>INDIRECT(ADDRESS(2+QUOTIENT(ROW()-2,COUNTA('Form Responses 1'!$1:$1)-4),2,,TRUE,"Form Responses 1"))</f>
        <v>sarprasdiy@gmail.com</v>
      </c>
      <c r="C48" s="9" t="str">
        <f>INDIRECT(ADDRESS(2+QUOTIENT(ROW()-2,COUNTA('Form Responses 1'!$1:$1)-4),3,,TRUE,"Form Responses 1"))</f>
        <v>Arif Hidayat</v>
      </c>
      <c r="D48" s="10">
        <f>INDIRECT(ADDRESS(2+QUOTIENT(ROW()-2,COUNTA('Form Responses 1'!$1:$1)-4),4,,TRUE,"Form Responses 1"))</f>
        <v>45019</v>
      </c>
      <c r="E48" s="11">
        <f t="shared" si="2"/>
        <v>1</v>
      </c>
      <c r="F48" s="9" t="str">
        <f>IF(ISBLANK(A48)," ",INDIRECT(ADDRESS(1,5+MOD(ROW()-2,COUNTA('Form Responses 1'!$1:$1)-4),,TRUE,"Form Responses 1")))</f>
        <v>Gedung [Ruang Pamer]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14</v>
      </c>
      <c r="L48" s="9" t="str">
        <f t="shared" si="6"/>
        <v>2023 - WEEK 14</v>
      </c>
      <c r="M48" s="9" t="str">
        <f t="shared" si="7"/>
        <v>2023 - MONTH 04</v>
      </c>
      <c r="N48" s="12">
        <f t="shared" ref="N48:O48" si="57">IFERROR(AVERAGEIF(L:L,L48,$J:$J)," ")</f>
        <v>1</v>
      </c>
      <c r="O48" s="12">
        <f t="shared" si="57"/>
        <v>0.9366666667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14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45064.75015</v>
      </c>
      <c r="B49" s="9" t="str">
        <f>INDIRECT(ADDRESS(2+QUOTIENT(ROW()-2,COUNTA('Form Responses 1'!$1:$1)-4),2,,TRUE,"Form Responses 1"))</f>
        <v>sarprasdiy@gmail.com</v>
      </c>
      <c r="C49" s="9" t="str">
        <f>INDIRECT(ADDRESS(2+QUOTIENT(ROW()-2,COUNTA('Form Responses 1'!$1:$1)-4),3,,TRUE,"Form Responses 1"))</f>
        <v>Arif Hidayat</v>
      </c>
      <c r="D49" s="10">
        <f>INDIRECT(ADDRESS(2+QUOTIENT(ROW()-2,COUNTA('Form Responses 1'!$1:$1)-4),4,,TRUE,"Form Responses 1"))</f>
        <v>45019</v>
      </c>
      <c r="E49" s="11">
        <f t="shared" si="2"/>
        <v>1</v>
      </c>
      <c r="F49" s="9" t="str">
        <f>IF(ISBLANK(A49)," ",INDIRECT(ADDRESS(1,5+MOD(ROW()-2,COUNTA('Form Responses 1'!$1:$1)-4),,TRUE,"Form Responses 1")))</f>
        <v>Gedung [Gedung Artefak]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14</v>
      </c>
      <c r="L49" s="9" t="str">
        <f t="shared" si="6"/>
        <v>2023 - WEEK 14</v>
      </c>
      <c r="M49" s="9" t="str">
        <f t="shared" si="7"/>
        <v>2023 - MONTH 04</v>
      </c>
      <c r="N49" s="12">
        <f t="shared" ref="N49:O49" si="58">IFERROR(AVERAGEIF(L:L,L49,$J:$J)," ")</f>
        <v>1</v>
      </c>
      <c r="O49" s="12">
        <f t="shared" si="58"/>
        <v>0.9366666667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14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45064.75015</v>
      </c>
      <c r="B50" s="9" t="str">
        <f>INDIRECT(ADDRESS(2+QUOTIENT(ROW()-2,COUNTA('Form Responses 1'!$1:$1)-4),2,,TRUE,"Form Responses 1"))</f>
        <v>sarprasdiy@gmail.com</v>
      </c>
      <c r="C50" s="9" t="str">
        <f>INDIRECT(ADDRESS(2+QUOTIENT(ROW()-2,COUNTA('Form Responses 1'!$1:$1)-4),3,,TRUE,"Form Responses 1"))</f>
        <v>Arif Hidayat</v>
      </c>
      <c r="D50" s="10">
        <f>INDIRECT(ADDRESS(2+QUOTIENT(ROW()-2,COUNTA('Form Responses 1'!$1:$1)-4),4,,TRUE,"Form Responses 1"))</f>
        <v>45019</v>
      </c>
      <c r="E50" s="11">
        <f t="shared" si="2"/>
        <v>1</v>
      </c>
      <c r="F50" s="9" t="str">
        <f>IF(ISBLANK(A50)," ",INDIRECT(ADDRESS(1,5+MOD(ROW()-2,COUNTA('Form Responses 1'!$1:$1)-4),,TRUE,"Form Responses 1")))</f>
        <v>Gedung [Gedung Serbaguna]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14</v>
      </c>
      <c r="L50" s="9" t="str">
        <f t="shared" si="6"/>
        <v>2023 - WEEK 14</v>
      </c>
      <c r="M50" s="9" t="str">
        <f t="shared" si="7"/>
        <v>2023 - MONTH 04</v>
      </c>
      <c r="N50" s="12">
        <f t="shared" ref="N50:O50" si="59">IFERROR(AVERAGEIF(L:L,L50,$J:$J)," ")</f>
        <v>1</v>
      </c>
      <c r="O50" s="12">
        <f t="shared" si="59"/>
        <v>0.9366666667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14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45064.75015</v>
      </c>
      <c r="B51" s="9" t="str">
        <f>INDIRECT(ADDRESS(2+QUOTIENT(ROW()-2,COUNTA('Form Responses 1'!$1:$1)-4),2,,TRUE,"Form Responses 1"))</f>
        <v>sarprasdiy@gmail.com</v>
      </c>
      <c r="C51" s="9" t="str">
        <f>INDIRECT(ADDRESS(2+QUOTIENT(ROW()-2,COUNTA('Form Responses 1'!$1:$1)-4),3,,TRUE,"Form Responses 1"))</f>
        <v>Arif Hidayat</v>
      </c>
      <c r="D51" s="10">
        <f>INDIRECT(ADDRESS(2+QUOTIENT(ROW()-2,COUNTA('Form Responses 1'!$1:$1)-4),4,,TRUE,"Form Responses 1"))</f>
        <v>45019</v>
      </c>
      <c r="E51" s="11">
        <f t="shared" si="2"/>
        <v>1</v>
      </c>
      <c r="F51" s="9" t="str">
        <f>IF(ISBLANK(A51)," ",INDIRECT(ADDRESS(1,5+MOD(ROW()-2,COUNTA('Form Responses 1'!$1:$1)-4),,TRUE,"Form Responses 1")))</f>
        <v>Gedung [Toilet]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14</v>
      </c>
      <c r="L51" s="9" t="str">
        <f t="shared" si="6"/>
        <v>2023 - WEEK 14</v>
      </c>
      <c r="M51" s="9" t="str">
        <f t="shared" si="7"/>
        <v>2023 - MONTH 04</v>
      </c>
      <c r="N51" s="12">
        <f t="shared" ref="N51:O51" si="60">IFERROR(AVERAGEIF(L:L,L51,$J:$J)," ")</f>
        <v>1</v>
      </c>
      <c r="O51" s="12">
        <f t="shared" si="60"/>
        <v>0.9366666667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14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45064.75015</v>
      </c>
      <c r="B52" s="9" t="str">
        <f>INDIRECT(ADDRESS(2+QUOTIENT(ROW()-2,COUNTA('Form Responses 1'!$1:$1)-4),2,,TRUE,"Form Responses 1"))</f>
        <v>sarprasdiy@gmail.com</v>
      </c>
      <c r="C52" s="9" t="str">
        <f>INDIRECT(ADDRESS(2+QUOTIENT(ROW()-2,COUNTA('Form Responses 1'!$1:$1)-4),3,,TRUE,"Form Responses 1"))</f>
        <v>Arif Hidayat</v>
      </c>
      <c r="D52" s="10">
        <f>INDIRECT(ADDRESS(2+QUOTIENT(ROW()-2,COUNTA('Form Responses 1'!$1:$1)-4),4,,TRUE,"Form Responses 1"))</f>
        <v>45019</v>
      </c>
      <c r="E52" s="11">
        <f t="shared" si="2"/>
        <v>1</v>
      </c>
      <c r="F52" s="9" t="str">
        <f>IF(ISBLANK(A52)," ",INDIRECT(ADDRESS(1,5+MOD(ROW()-2,COUNTA('Form Responses 1'!$1:$1)-4),,TRUE,"Form Responses 1")))</f>
        <v>Halaman [Taman 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14</v>
      </c>
      <c r="L52" s="9" t="str">
        <f t="shared" si="6"/>
        <v>2023 - WEEK 14</v>
      </c>
      <c r="M52" s="9" t="str">
        <f t="shared" si="7"/>
        <v>2023 - MONTH 04</v>
      </c>
      <c r="N52" s="12">
        <f t="shared" ref="N52:O52" si="61">IFERROR(AVERAGEIF(L:L,L52,$J:$J)," ")</f>
        <v>1</v>
      </c>
      <c r="O52" s="12">
        <f t="shared" si="61"/>
        <v>0.9366666667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14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45064.75015</v>
      </c>
      <c r="B53" s="9" t="str">
        <f>INDIRECT(ADDRESS(2+QUOTIENT(ROW()-2,COUNTA('Form Responses 1'!$1:$1)-4),2,,TRUE,"Form Responses 1"))</f>
        <v>sarprasdiy@gmail.com</v>
      </c>
      <c r="C53" s="9" t="str">
        <f>INDIRECT(ADDRESS(2+QUOTIENT(ROW()-2,COUNTA('Form Responses 1'!$1:$1)-4),3,,TRUE,"Form Responses 1"))</f>
        <v>Arif Hidayat</v>
      </c>
      <c r="D53" s="10">
        <f>INDIRECT(ADDRESS(2+QUOTIENT(ROW()-2,COUNTA('Form Responses 1'!$1:$1)-4),4,,TRUE,"Form Responses 1"))</f>
        <v>45019</v>
      </c>
      <c r="E53" s="11">
        <f t="shared" si="2"/>
        <v>1</v>
      </c>
      <c r="F53" s="9" t="str">
        <f>IF(ISBLANK(A53)," ",INDIRECT(ADDRESS(1,5+MOD(ROW()-2,COUNTA('Form Responses 1'!$1:$1)-4),,TRUE,"Form Responses 1")))</f>
        <v>Halaman [Halaman Utama Depan]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14</v>
      </c>
      <c r="L53" s="9" t="str">
        <f t="shared" si="6"/>
        <v>2023 - WEEK 14</v>
      </c>
      <c r="M53" s="9" t="str">
        <f t="shared" si="7"/>
        <v>2023 - MONTH 04</v>
      </c>
      <c r="N53" s="12">
        <f t="shared" ref="N53:O53" si="62">IFERROR(AVERAGEIF(L:L,L53,$J:$J)," ")</f>
        <v>1</v>
      </c>
      <c r="O53" s="12">
        <f t="shared" si="62"/>
        <v>0.9366666667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14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45064.75015</v>
      </c>
      <c r="B54" s="9" t="str">
        <f>INDIRECT(ADDRESS(2+QUOTIENT(ROW()-2,COUNTA('Form Responses 1'!$1:$1)-4),2,,TRUE,"Form Responses 1"))</f>
        <v>sarprasdiy@gmail.com</v>
      </c>
      <c r="C54" s="9" t="str">
        <f>INDIRECT(ADDRESS(2+QUOTIENT(ROW()-2,COUNTA('Form Responses 1'!$1:$1)-4),3,,TRUE,"Form Responses 1"))</f>
        <v>Arif Hidayat</v>
      </c>
      <c r="D54" s="10">
        <f>INDIRECT(ADDRESS(2+QUOTIENT(ROW()-2,COUNTA('Form Responses 1'!$1:$1)-4),4,,TRUE,"Form Responses 1"))</f>
        <v>45019</v>
      </c>
      <c r="E54" s="11">
        <f t="shared" si="2"/>
        <v>1</v>
      </c>
      <c r="F54" s="9" t="str">
        <f>IF(ISBLANK(A54)," ",INDIRECT(ADDRESS(1,5+MOD(ROW()-2,COUNTA('Form Responses 1'!$1:$1)-4),,TRUE,"Form Responses 1")))</f>
        <v>Halaman [Halaman samping dan belakang]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Halaman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14</v>
      </c>
      <c r="L54" s="9" t="str">
        <f t="shared" si="6"/>
        <v>2023 - WEEK 14</v>
      </c>
      <c r="M54" s="9" t="str">
        <f t="shared" si="7"/>
        <v>2023 - MONTH 04</v>
      </c>
      <c r="N54" s="12">
        <f t="shared" ref="N54:O54" si="63">IFERROR(AVERAGEIF(L:L,L54,$J:$J)," ")</f>
        <v>1</v>
      </c>
      <c r="O54" s="12">
        <f t="shared" si="63"/>
        <v>0.9366666667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14</v>
      </c>
      <c r="AF54" s="9" t="str">
        <f t="shared" si="15"/>
        <v>2023 04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45064.75015</v>
      </c>
      <c r="B55" s="9" t="str">
        <f>INDIRECT(ADDRESS(2+QUOTIENT(ROW()-2,COUNTA('Form Responses 1'!$1:$1)-4),2,,TRUE,"Form Responses 1"))</f>
        <v>sarprasdiy@gmail.com</v>
      </c>
      <c r="C55" s="9" t="str">
        <f>INDIRECT(ADDRESS(2+QUOTIENT(ROW()-2,COUNTA('Form Responses 1'!$1:$1)-4),3,,TRUE,"Form Responses 1"))</f>
        <v>Arif Hidayat</v>
      </c>
      <c r="D55" s="10">
        <f>INDIRECT(ADDRESS(2+QUOTIENT(ROW()-2,COUNTA('Form Responses 1'!$1:$1)-4),4,,TRUE,"Form Responses 1"))</f>
        <v>45019</v>
      </c>
      <c r="E55" s="11">
        <f t="shared" si="2"/>
        <v>1</v>
      </c>
      <c r="F55" s="9" t="str">
        <f>IF(ISBLANK(A55)," ",INDIRECT(ADDRESS(1,5+MOD(ROW()-2,COUNTA('Form Responses 1'!$1:$1)-4),,TRUE,"Form Responses 1")))</f>
        <v>Halaman [TPS]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Halaman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14</v>
      </c>
      <c r="L55" s="9" t="str">
        <f t="shared" si="6"/>
        <v>2023 - WEEK 14</v>
      </c>
      <c r="M55" s="9" t="str">
        <f t="shared" si="7"/>
        <v>2023 - MONTH 04</v>
      </c>
      <c r="N55" s="12">
        <f t="shared" ref="N55:O55" si="64">IFERROR(AVERAGEIF(L:L,L55,$J:$J)," ")</f>
        <v>1</v>
      </c>
      <c r="O55" s="12">
        <f t="shared" si="64"/>
        <v>0.9366666667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14</v>
      </c>
      <c r="AF55" s="9" t="str">
        <f t="shared" si="15"/>
        <v>2023 04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131</v>
      </c>
      <c r="E3" s="20"/>
      <c r="F3" s="21">
        <v>2023.0</v>
      </c>
      <c r="G3" s="22"/>
      <c r="H3" s="20" t="s">
        <v>25</v>
      </c>
      <c r="I3" s="20"/>
      <c r="J3" s="21" t="s">
        <v>43</v>
      </c>
      <c r="K3" s="18"/>
      <c r="L3" s="18"/>
      <c r="N3" s="23">
        <f>$J$6/$F$6</f>
        <v>0.1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132</v>
      </c>
      <c r="E4" s="20"/>
      <c r="F4" s="25">
        <f t="array" ref="F4">DATE(F3,INDEX(MASTER!G:G,MATCH(J3,MASTER!F:F,0)),1)</f>
        <v>45017</v>
      </c>
      <c r="G4" s="26"/>
      <c r="H4" s="20" t="s">
        <v>133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135</v>
      </c>
      <c r="E5" s="20"/>
      <c r="F5" s="25">
        <f>EOMONTH(F4,0)</f>
        <v>45046</v>
      </c>
      <c r="G5" s="26"/>
      <c r="H5" s="20" t="s">
        <v>136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137</v>
      </c>
      <c r="E6" s="20"/>
      <c r="F6" s="27">
        <f>NETWORKDAYS(F4,F5)</f>
        <v>20</v>
      </c>
      <c r="G6" s="30"/>
      <c r="H6" s="20" t="s">
        <v>138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2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127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SB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>
        <f>IFERROR(AVERAGEIFS(DATA!$J:$J,DATA!$L:$L,D11,DATA!$M:$M,$L$1,DATA!$I:$I,$B9,DATA!$E:$E,"&lt;=7")," ")</f>
        <v>1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0.975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38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C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0.86375</v>
      </c>
      <c r="C20" s="35"/>
      <c r="D20" s="36">
        <f>IFERROR(AVERAGEIFS(DATA!$J:$J,DATA!$L:$L,D18,DATA!$M:$M,$L$1,DATA!$I:$I,$B16,DATA!$E:$E,"&lt;=7")," ")</f>
        <v>1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0.931875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38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38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134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131</v>
      </c>
      <c r="E3" s="20"/>
      <c r="F3" s="21">
        <f>DASHBOARD!F3</f>
        <v>2023</v>
      </c>
      <c r="G3" s="22"/>
      <c r="H3" s="20" t="s">
        <v>25</v>
      </c>
      <c r="I3" s="20"/>
      <c r="J3" s="21" t="s">
        <v>43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132</v>
      </c>
      <c r="E4" s="20"/>
      <c r="F4" s="25">
        <f t="array" ref="F4">DATE(F3,INDEX(MASTER!G:G,MATCH(J3,MASTER!F:F,0)),1)</f>
        <v>45017</v>
      </c>
      <c r="G4" s="26"/>
      <c r="H4" s="20" t="s">
        <v>133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135</v>
      </c>
      <c r="E5" s="20"/>
      <c r="F5" s="25">
        <f>EOMONTH(F4,0)</f>
        <v>45046</v>
      </c>
      <c r="G5" s="26"/>
      <c r="H5" s="20" t="s">
        <v>136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137</v>
      </c>
      <c r="E6" s="20"/>
      <c r="F6" s="27">
        <f>NETWORKDAYS(F4,F5)</f>
        <v>20</v>
      </c>
      <c r="G6" s="30"/>
      <c r="H6" s="20" t="s">
        <v>138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0.9366666667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127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SB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140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125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6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SB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7</v>
      </c>
      <c r="C18" s="57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8" t="s">
        <v>5</v>
      </c>
      <c r="C19" s="57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SB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6" t="s">
        <v>8</v>
      </c>
      <c r="C20" s="59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6" t="s">
        <v>11</v>
      </c>
      <c r="C21" s="57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K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SB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10</v>
      </c>
      <c r="C22" s="57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K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SB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9</v>
      </c>
      <c r="C23" s="57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K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SB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12</v>
      </c>
      <c r="C24" s="57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C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SB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35"/>
      <c r="C25" s="15"/>
      <c r="D25" s="35"/>
      <c r="E25" s="15"/>
      <c r="F25" s="35"/>
      <c r="G25" s="15"/>
      <c r="H25" s="35"/>
      <c r="I25" s="15"/>
      <c r="J25" s="35"/>
      <c r="K25" s="15"/>
      <c r="L25" s="35"/>
      <c r="M25" s="15"/>
      <c r="N25" s="5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0"/>
      <c r="C26" s="15"/>
      <c r="D26" s="60"/>
      <c r="E26" s="15"/>
      <c r="F26" s="60"/>
      <c r="G26" s="15"/>
      <c r="H26" s="60"/>
      <c r="I26" s="15"/>
      <c r="J26" s="60"/>
      <c r="K26" s="15"/>
      <c r="L26" s="60"/>
      <c r="M26" s="15"/>
      <c r="N26" s="6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35"/>
      <c r="B27" s="62"/>
      <c r="C27" s="35"/>
      <c r="D27" s="62"/>
      <c r="E27" s="35"/>
      <c r="F27" s="62"/>
      <c r="G27" s="35"/>
      <c r="H27" s="62"/>
      <c r="I27" s="35"/>
      <c r="J27" s="62"/>
      <c r="K27" s="35"/>
      <c r="L27" s="62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3" t="s">
        <v>142</v>
      </c>
      <c r="C30" s="15"/>
      <c r="E30" s="15"/>
      <c r="F30" s="63" t="s">
        <v>143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144</v>
      </c>
      <c r="C39" s="15"/>
      <c r="D39" s="15"/>
      <c r="E39" s="15"/>
      <c r="F39" s="14" t="s">
        <v>144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145</v>
      </c>
      <c r="C40" s="15"/>
      <c r="D40" s="15"/>
      <c r="E40" s="15"/>
      <c r="F40" s="14" t="s">
        <v>145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4" t="s">
        <v>146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5">
        <f t="array" ref="D2">DATE(D5,INDEX(MASTER!G:G,MATCH(D7,MASTER!F:F,0)),1)</f>
        <v>44986</v>
      </c>
      <c r="E2" s="14" t="s">
        <v>134</v>
      </c>
      <c r="F2" s="16" t="str">
        <f>CONCATENATE(D5," - MONTH ",TEXT(MONTH(D2),"00"))</f>
        <v>2023 - MONTH 03</v>
      </c>
      <c r="G2" s="3" t="s">
        <v>134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141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6" t="s">
        <v>147</v>
      </c>
      <c r="E4" s="67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8">
        <f>DASHBOARD!F3</f>
        <v>2023</v>
      </c>
      <c r="E5" s="69"/>
      <c r="I5" s="70"/>
      <c r="J5" s="71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6" t="s">
        <v>148</v>
      </c>
      <c r="E6" s="69"/>
      <c r="I6" s="70"/>
      <c r="J6" s="71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6" t="s">
        <v>39</v>
      </c>
      <c r="E7" s="72"/>
      <c r="I7" s="70"/>
      <c r="J7" s="71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71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149</v>
      </c>
      <c r="E10" s="38"/>
      <c r="F10" s="19" t="s">
        <v>150</v>
      </c>
      <c r="I10" s="73"/>
      <c r="J10" s="74"/>
      <c r="K10" s="73"/>
      <c r="L10" s="74"/>
      <c r="M10" s="73"/>
      <c r="N10" s="74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5"/>
      <c r="B11" s="39" t="s">
        <v>127</v>
      </c>
      <c r="C11" s="76"/>
      <c r="D11" s="77">
        <f>IFERROR(ROUND(AVERAGEIFS(DATA!$J:$J,DATA!$I:$I,$B11,DATA!$M:$M,$F$2,DATA!$E:$E,"&lt;=7"),4)," ")</f>
        <v>0.95</v>
      </c>
      <c r="E11" s="45"/>
      <c r="F11" s="54" t="str">
        <f>IF($D11=" "," ",IFERROR(IF($D11&gt;MASTER!$B$3/100,"SB",IF($D11&gt;MASTER!$B$4/100,"B",IF($D11&gt;MASTER!$B$5/100,"C","K"))),0))</f>
        <v>B</v>
      </c>
      <c r="I11" s="78"/>
      <c r="J11" s="78"/>
      <c r="K11" s="78"/>
      <c r="L11" s="78"/>
      <c r="M11" s="78"/>
      <c r="N11" s="78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8"/>
      <c r="Z11" s="78"/>
      <c r="AA11" s="78"/>
      <c r="AB11" s="78"/>
      <c r="AC11" s="75"/>
      <c r="AD11" s="75"/>
      <c r="AE11" s="75"/>
      <c r="AF11" s="75"/>
      <c r="AG11" s="75"/>
      <c r="AH11" s="75"/>
      <c r="AI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>
      <c r="A12" s="15"/>
      <c r="B12" s="81" t="s">
        <v>4</v>
      </c>
      <c r="C12" s="45"/>
      <c r="D12" s="82">
        <f>IFERROR(ROUND(AVERAGEIFS(DATA!$J:$J,DATA!$F:$F,$B12,DATA!$M:$M,$F$2,DATA!$E:$E,"&lt;=7"),4)," ")</f>
        <v>0.95</v>
      </c>
      <c r="E12" s="45"/>
      <c r="F12" s="45" t="str">
        <f>IF($D12=" "," ",IFERROR(IF($D12&gt;MASTER!$B$3/100,"SB",IF($D12&gt;MASTER!$B$4/100,"B",IF($D12&gt;MASTER!$B$5/100,"C","K"))),0))</f>
        <v>B</v>
      </c>
      <c r="I12" s="83"/>
      <c r="J12" s="83"/>
      <c r="K12" s="83"/>
      <c r="L12" s="83"/>
      <c r="M12" s="84"/>
      <c r="N12" s="8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5"/>
      <c r="B14" s="52" t="s">
        <v>140</v>
      </c>
      <c r="C14" s="76"/>
      <c r="D14" s="77" t="str">
        <f>IFERROR(ROUND(AVERAGEIFS(DATA!$J:$J,DATA!$I:$I,$B14,DATA!$M:$M,$F$2,DATA!$E:$E,"&lt;=7"),4)," ")</f>
        <v> </v>
      </c>
      <c r="E14" s="45"/>
      <c r="F14" s="54" t="str">
        <f>IF($D14=" "," ",IFERROR(IF($D14&gt;MASTER!$B$3/100,"SB",IF($D14&gt;MASTER!$B$4/100,"B",IF($D14&gt;MASTER!$B$5/100,"C","K"))),0))</f>
        <v> </v>
      </c>
      <c r="I14" s="78"/>
      <c r="J14" s="78"/>
      <c r="K14" s="78"/>
      <c r="L14" s="78"/>
      <c r="M14" s="78"/>
      <c r="N14" s="78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>
      <c r="A15" s="35"/>
      <c r="B15" s="81"/>
      <c r="C15" s="45"/>
      <c r="D15" s="82" t="str">
        <f>IFERROR(ROUND(AVERAGEIFS(DATA!$J:$J,DATA!$F:$F,$B15,DATA!$M:$M,$F$2,DATA!$E:$E,"&lt;=7"),4)," ")</f>
        <v> </v>
      </c>
      <c r="E15" s="45"/>
      <c r="F15" s="45" t="str">
        <f>IF($D15=" "," ",IFERROR(IF($D15&gt;MASTER!$B$3/100,"SB",IF($D15&gt;MASTER!$B$4/100,"B",IF($D15&gt;MASTER!$B$5/100,"C","K"))),0))</f>
        <v> </v>
      </c>
      <c r="I15" s="83"/>
      <c r="J15" s="83"/>
      <c r="K15" s="83"/>
      <c r="L15" s="83"/>
      <c r="M15" s="84"/>
      <c r="N15" s="83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5"/>
      <c r="C16" s="45"/>
      <c r="D16" s="82" t="str">
        <f>IFERROR(ROUND(AVERAGEIFS(DATA!$J:$J,DATA!$F:$F,$B16,DATA!$M:$M,$F$2,DATA!$E:$E,"&lt;=7"),4)," ")</f>
        <v> </v>
      </c>
      <c r="E16" s="45"/>
      <c r="F16" s="45" t="str">
        <f>IF($D16=" "," ",IFERROR(IF($D16&gt;MASTER!$B$3/100,"SB",IF($D16&gt;MASTER!$B$4/100,"B",IF($D16&gt;MASTER!$B$5/100,"C","K"))),0))</f>
        <v> </v>
      </c>
      <c r="I16" s="83"/>
      <c r="J16" s="83"/>
      <c r="K16" s="83"/>
      <c r="L16" s="83"/>
      <c r="M16" s="84"/>
      <c r="N16" s="83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7"/>
      <c r="C17" s="48"/>
      <c r="D17" s="83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5"/>
      <c r="B18" s="52" t="s">
        <v>125</v>
      </c>
      <c r="C18" s="76"/>
      <c r="D18" s="77">
        <f>IFERROR(ROUND(AVERAGEIFS(DATA!$J:$J,DATA!$I:$I,$B18,DATA!$M:$M,$F$2,DATA!$E:$E,"&lt;=7"),4)," ")</f>
        <v>0.95</v>
      </c>
      <c r="E18" s="45"/>
      <c r="F18" s="54" t="str">
        <f>IF($D18=" "," ",IFERROR(IF($D18&gt;MASTER!$B$3/100,"SB",IF($D18&gt;MASTER!$B$4/100,"B",IF($D18&gt;MASTER!$B$5/100,"C","K"))),0))</f>
        <v>B</v>
      </c>
      <c r="I18" s="78"/>
      <c r="J18" s="78"/>
      <c r="K18" s="78"/>
      <c r="L18" s="78"/>
      <c r="M18" s="78"/>
      <c r="N18" s="78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>
      <c r="A19" s="15"/>
      <c r="B19" s="53" t="s">
        <v>6</v>
      </c>
      <c r="C19" s="45"/>
      <c r="D19" s="82">
        <f>IFERROR(ROUND(AVERAGEIFS(DATA!$J:$J,DATA!$F:$F,$B19,DATA!$M:$M,$F$2,DATA!$E:$E,"&lt;=7"),4)," ")</f>
        <v>0.95</v>
      </c>
      <c r="E19" s="45"/>
      <c r="F19" s="45" t="str">
        <f>IF($D19=" "," ",IFERROR(IF($D19&gt;MASTER!$B$3/100,"SB",IF($D19&gt;MASTER!$B$4/100,"B",IF($D19&gt;MASTER!$B$5/100,"C","K"))),0))</f>
        <v>B</v>
      </c>
      <c r="I19" s="83"/>
      <c r="J19" s="83"/>
      <c r="K19" s="83"/>
      <c r="L19" s="83"/>
      <c r="M19" s="84"/>
      <c r="N19" s="8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7</v>
      </c>
      <c r="C20" s="45"/>
      <c r="D20" s="82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83"/>
      <c r="J20" s="83"/>
      <c r="K20" s="83"/>
      <c r="L20" s="83"/>
      <c r="M20" s="84"/>
      <c r="N20" s="8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8" t="s">
        <v>5</v>
      </c>
      <c r="C21" s="45"/>
      <c r="D21" s="82">
        <f>IFERROR(ROUND(AVERAGEIFS(DATA!$J:$J,DATA!$F:$F,$B21,DATA!$M:$M,$F$2,DATA!$E:$E,"&lt;=7"),4)," ")</f>
        <v>0.95</v>
      </c>
      <c r="E21" s="45"/>
      <c r="F21" s="45" t="str">
        <f>IF($D21=" "," ",IFERROR(IF($D21&gt;MASTER!$B$3/100,"SB",IF($D21&gt;MASTER!$B$4/100,"B",IF($D21&gt;MASTER!$B$5/100,"C","K"))),0))</f>
        <v>B</v>
      </c>
      <c r="I21" s="83"/>
      <c r="J21" s="83"/>
      <c r="K21" s="83"/>
      <c r="L21" s="83"/>
      <c r="M21" s="84"/>
      <c r="N21" s="8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8</v>
      </c>
      <c r="C22" s="45"/>
      <c r="D22" s="82">
        <f>IFERROR(ROUND(AVERAGEIFS(DATA!$J:$J,DATA!$F:$F,$B22,DATA!$M:$M,$F$2,DATA!$E:$E,"&lt;=7"),4)," ")</f>
        <v>0.95</v>
      </c>
      <c r="E22" s="45"/>
      <c r="F22" s="45" t="str">
        <f>IF($D22=" "," ",IFERROR(IF($D22&gt;MASTER!$B$3/100,"SB",IF($D22&gt;MASTER!$B$4/100,"B",IF($D22&gt;MASTER!$B$5/100,"C","K"))),0))</f>
        <v>B</v>
      </c>
      <c r="I22" s="83"/>
      <c r="J22" s="83"/>
      <c r="K22" s="83"/>
      <c r="L22" s="83"/>
      <c r="M22" s="84"/>
      <c r="N22" s="8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11</v>
      </c>
      <c r="C23" s="45"/>
      <c r="D23" s="82">
        <f>IFERROR(ROUND(AVERAGEIFS(DATA!$J:$J,DATA!$F:$F,$B23,DATA!$M:$M,$F$2,DATA!$E:$E,"&lt;=7"),4)," ")</f>
        <v>0.95</v>
      </c>
      <c r="E23" s="45"/>
      <c r="F23" s="45" t="str">
        <f>IF($D23=" "," ",IFERROR(IF($D23&gt;MASTER!$B$3/100,"SB",IF($D23&gt;MASTER!$B$4/100,"B",IF($D23&gt;MASTER!$B$5/100,"C","K"))),0))</f>
        <v>B</v>
      </c>
      <c r="I23" s="83"/>
      <c r="J23" s="83"/>
      <c r="K23" s="83"/>
      <c r="L23" s="83"/>
      <c r="M23" s="84"/>
      <c r="N23" s="8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10</v>
      </c>
      <c r="C24" s="45"/>
      <c r="D24" s="82">
        <f>IFERROR(ROUND(AVERAGEIFS(DATA!$J:$J,DATA!$F:$F,$B24,DATA!$M:$M,$F$2,DATA!$E:$E,"&lt;=7"),4)," ")</f>
        <v>0.95</v>
      </c>
      <c r="E24" s="45"/>
      <c r="F24" s="45" t="str">
        <f>IF($D24=" "," ",IFERROR(IF($D24&gt;MASTER!$B$3/100,"SB",IF($D24&gt;MASTER!$B$4/100,"B",IF($D24&gt;MASTER!$B$5/100,"C","K"))),0))</f>
        <v>B</v>
      </c>
      <c r="I24" s="83"/>
      <c r="J24" s="83"/>
      <c r="K24" s="83"/>
      <c r="L24" s="83"/>
      <c r="M24" s="84"/>
      <c r="N24" s="83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">
        <v>9</v>
      </c>
      <c r="C25" s="45"/>
      <c r="D25" s="82">
        <f>IFERROR(ROUND(AVERAGEIFS(DATA!$J:$J,DATA!$F:$F,$B25,DATA!$M:$M,$F$2,DATA!$E:$E,"&lt;=7"),4)," ")</f>
        <v>0.95</v>
      </c>
      <c r="E25" s="45"/>
      <c r="F25" s="45" t="str">
        <f>IF($D25=" "," ",IFERROR(IF($D25&gt;MASTER!$B$3/100,"SB",IF($D25&gt;MASTER!$B$4/100,"B",IF($D25&gt;MASTER!$B$5/100,"C","K"))),0))</f>
        <v>B</v>
      </c>
      <c r="I25" s="83"/>
      <c r="J25" s="83"/>
      <c r="K25" s="83"/>
      <c r="L25" s="83"/>
      <c r="M25" s="84"/>
      <c r="N25" s="8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12</v>
      </c>
      <c r="C26" s="45"/>
      <c r="D26" s="82">
        <f>IFERROR(ROUND(AVERAGEIFS(DATA!$J:$J,DATA!$F:$F,$B26,DATA!$M:$M,$F$2,DATA!$E:$E,"&lt;=7"),4)," ")</f>
        <v>0.95</v>
      </c>
      <c r="E26" s="45"/>
      <c r="F26" s="45" t="str">
        <f>IF($D26=" "," ",IFERROR(IF($D26&gt;MASTER!$B$3/100,"SB",IF($D26&gt;MASTER!$B$4/100,"B",IF($D26&gt;MASTER!$B$5/100,"C","K"))),0))</f>
        <v>B</v>
      </c>
      <c r="I26" s="83"/>
      <c r="J26" s="83"/>
      <c r="K26" s="83"/>
      <c r="L26" s="83"/>
      <c r="M26" s="84"/>
      <c r="N26" s="8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3" t="s">
        <v>142</v>
      </c>
      <c r="C32" s="15"/>
      <c r="E32" s="15"/>
      <c r="F32" s="63" t="s">
        <v>143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144</v>
      </c>
      <c r="C41" s="15"/>
      <c r="D41" s="15"/>
      <c r="E41" s="15"/>
      <c r="F41" s="14" t="s">
        <v>144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145</v>
      </c>
      <c r="C42" s="15"/>
      <c r="D42" s="15"/>
      <c r="E42" s="15"/>
      <c r="F42" s="14" t="s">
        <v>145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