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<sst xmlns="http://schemas.openxmlformats.org/spreadsheetml/2006/main" count="356" uniqueCount="154">
  <si>
    <t>Timestamp</t>
  </si>
  <si>
    <t>Email Address</t>
  </si>
  <si>
    <t>Full Name</t>
  </si>
  <si>
    <t>Penilaian untuk pekerjaan tanggal</t>
  </si>
  <si>
    <t>Security [Security Functions]</t>
  </si>
  <si>
    <t>Driver [Driving Safety (EX BATAN SLEMAN - POLTEK)]</t>
  </si>
  <si>
    <t>Driver [Attendance (EX BATAN SLEMAN - POLTEK)]</t>
  </si>
  <si>
    <t>Lantai 1 [Ruang Tamu]</t>
  </si>
  <si>
    <t>Lantai 1 [Pantry ]</t>
  </si>
  <si>
    <t>Lantai 1 [Kamar Depan]</t>
  </si>
  <si>
    <t>Lantai 1 [Kamar Belakang]</t>
  </si>
  <si>
    <t>Lantai 1 [Toilet Belakang]</t>
  </si>
  <si>
    <t>Lantai 1 [Toilet Pria / Wanita]</t>
  </si>
  <si>
    <t>Halaman [Taman ]</t>
  </si>
  <si>
    <t>Halaman [Halaman Utama Depan]</t>
  </si>
  <si>
    <t>Halaman [Halaman samping dan belakang]</t>
  </si>
  <si>
    <t>Halaman [TPS]</t>
  </si>
  <si>
    <t>poni002@brin.go.id</t>
  </si>
  <si>
    <t>Ponidi</t>
  </si>
  <si>
    <t>BAIK</t>
  </si>
  <si>
    <t>poni012@brin.go.id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</si>
  <si>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</si>
  <si>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</si>
  <si>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</si>
  <si>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</si>
  <si>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</si>
  <si>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</si>
  <si>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</si>
  <si>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</si>
  <si>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</si>
  <si>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</si>
  <si>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</si>
  <si>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</si>
  <si>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</si>
  <si>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</si>
  <si>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</si>
  <si>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</si>
  <si>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</si>
  <si>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</si>
  <si>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</si>
  <si>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</si>
  <si>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</si>
  <si>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</si>
  <si>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</si>
  <si>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</si>
  <si>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</si>
  <si>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</si>
  <si>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</si>
  <si>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</si>
  <si>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</si>
  <si>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</si>
  <si>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</si>
  <si>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</si>
  <si>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</si>
  <si>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</si>
  <si>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</si>
  <si>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</si>
  <si>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</si>
  <si>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</si>
  <si>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</si>
  <si>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</si>
  <si>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</si>
  <si>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</si>
  <si>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</si>
  <si>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</si>
  <si>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</si>
  <si>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</si>
  <si>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</si>
  <si>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</si>
  <si>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</si>
  <si>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</si>
  <si>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</si>
  <si>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</si>
  <si>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</si>
  <si>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</si>
  <si>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</si>
  <si>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</si>
  <si>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</si>
  <si>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</si>
  <si>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</si>
  <si>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</si>
  <si>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</si>
  <si>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</si>
  <si>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</si>
  <si>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</si>
  <si>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</si>
  <si>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</si>
  <si>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</si>
  <si>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</si>
  <si>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</si>
  <si>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</si>
  <si>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</si>
  <si>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</si>
  <si>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</si>
  <si>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</si>
  <si>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</si>
  <si>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</si>
  <si>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</si>
  <si>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</si>
  <si>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</si>
  <si>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</si>
  <si>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</si>
  <si>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</si>
  <si>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</si>
  <si>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</si>
  <si>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</si>
  <si>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</si>
  <si>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</si>
  <si>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</si>
  <si>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</si>
  <si>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</si>
  <si>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</si>
  <si>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</si>
  <si>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</si>
  <si>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</si>
  <si>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</si>
  <si>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</si>
  <si>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</si>
  <si>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</si>
  <si>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</si>
  <si>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</si>
  <si>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</si>
  <si>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</si>
  <si>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</si>
  <si>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</si>
  <si>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</si>
  <si>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</si>
  <si>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</si>
  <si>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</si>
  <si>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</si>
  <si>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</si>
  <si>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</si>
  <si>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</si>
  <si>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</si>
  <si>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</si>
  <si>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</si>
  <si>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</si>
  <si>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</si>
  <si>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</si>
  <si>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</si>
  <si>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</si>
  <si>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</si>
  <si>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</si>
  <si>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</si>
  <si>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</si>
  <si>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</si>
  <si>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</si>
  <si>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</si>
  <si>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</si>
  <si>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JATENG - KALASAN (SLEMAN DIY)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</si>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</sst>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9T09:20:56Z"/>
        <d v="2023-03-29T09:21:29Z"/>
        <d v="2023-03-29T09:22:00Z"/>
        <d v="2023-05-02T15:27:10Z"/>
        <m/>
      </sharedItems>
    </cacheField>
    <cacheField name="Email Address" numFmtId="0">
      <sharedItems containsBlank="1">
        <s v="poni002@brin.go.id"/>
        <s v="poni012@brin.go.id"/>
        <m/>
      </sharedItems>
    </cacheField>
    <cacheField name="Full Name" numFmtId="0">
      <sharedItems containsBlank="1">
        <s v="Ponidi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30T00:00:00Z"/>
        <m/>
      </sharedItems>
    </cacheField>
    <cacheField name="weekday">
      <sharedItems containsMixedTypes="1" containsNumber="1" containsInteger="1">
        <n v="3.0"/>
        <n v="6.0"/>
        <n v="7.0"/>
        <s v=" "/>
      </sharedItems>
    </cacheField>
    <cacheField name="Sub Area" numFmtId="0">
      <sharedItems>
        <s v="Security [Security Functions]"/>
        <s v="Driver [Driving Safety (EX BATAN SLEMAN - POLTEK)]"/>
        <s v="Driver [Attendance (EX BATAN SLEMAN - POLTEK)]"/>
        <s v="Lantai 1 [Ruang Tamu]"/>
        <s v="Lantai 1 [Pantry ]"/>
        <s v="Lantai 1 [Kamar Depan]"/>
        <s v="Lantai 1 [Kamar Belakang]"/>
        <s v="Lantai 1 [Toilet Belakang]"/>
        <s v="Lantai 1 [Toilet Pria / Wanita]"/>
        <s v="Halaman [Taman ]"/>
        <s v="Halaman [Halaman Utama Depan]"/>
        <s v="Halaman [Halaman samping dan belakang]"/>
        <s v="Halaman [TPS]"/>
        <s v=" "/>
      </sharedItems>
    </cacheField>
    <cacheField name="Value" numFmtId="0">
      <sharedItems>
        <s v="BAIK"/>
        <s v=" "/>
      </sharedItems>
    </cacheField>
    <cacheField name="Area" numFmtId="10">
      <sharedItems>
        <s v="Security"/>
        <s v="Driver"/>
        <s v="Lantai 1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s v=" "/>
      </sharedItems>
    </cacheField>
    <cacheField name="WeekNum">
      <sharedItems containsMixedTypes="1" containsNumber="1" containsInteger="1">
        <n v="4.0"/>
        <n v="8.0"/>
        <n v="12.0"/>
        <n v="18.0"/>
        <s v=" "/>
      </sharedItems>
    </cacheField>
    <cacheField name="Week" numFmtId="0">
      <sharedItems>
        <s v="2023 - WEEK 04"/>
        <s v="2023 - WEEK 08"/>
        <s v="2023 - WEEK 12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499999999999998"/>
        <s v=" "/>
      </sharedItems>
    </cacheField>
    <cacheField name="Average Value Month">
      <sharedItems containsMixedTypes="1" containsNumber="1">
        <n v="0.9499999999999998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R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3"/>
        <item x="2"/>
        <item x="1"/>
        <item x="11"/>
        <item x="10"/>
        <item x="9"/>
        <item x="12"/>
        <item x="6"/>
        <item x="5"/>
        <item x="4"/>
        <item x="3"/>
        <item x="7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2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3"/>
        <item x="2"/>
        <item x="1"/>
        <item x="11"/>
        <item x="10"/>
        <item x="9"/>
        <item x="12"/>
        <item x="6"/>
        <item x="5"/>
        <item x="4"/>
        <item x="3"/>
        <item x="7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45014.38954050926</v>
      </c>
      <c r="B2" s="3" t="s">
        <v>17</v>
      </c>
      <c r="C2" s="3" t="s">
        <v>18</v>
      </c>
      <c r="D2" s="4">
        <v>44951.0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 t="s">
        <v>19</v>
      </c>
      <c r="Q2" s="3" t="s">
        <v>19</v>
      </c>
    </row>
    <row r="3">
      <c r="A3" s="2">
        <v>45014.38992743056</v>
      </c>
      <c r="B3" s="3" t="s">
        <v>17</v>
      </c>
      <c r="C3" s="3" t="s">
        <v>18</v>
      </c>
      <c r="D3" s="4">
        <v>44982.0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</row>
    <row r="4">
      <c r="A4" s="2">
        <v>45014.39028146991</v>
      </c>
      <c r="B4" s="3" t="s">
        <v>17</v>
      </c>
      <c r="C4" s="3" t="s">
        <v>18</v>
      </c>
      <c r="D4" s="4">
        <v>45010.0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</row>
    <row r="5">
      <c r="A5" s="2">
        <v>45048.64386836806</v>
      </c>
      <c r="B5" s="3" t="s">
        <v>20</v>
      </c>
      <c r="C5" s="3" t="s">
        <v>18</v>
      </c>
      <c r="D5" s="4">
        <v>45046.0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21</v>
      </c>
      <c r="B1" s="3" t="s">
        <v>22</v>
      </c>
      <c r="C1" s="3" t="s">
        <v>23</v>
      </c>
      <c r="E1" s="3" t="s">
        <v>24</v>
      </c>
      <c r="F1" s="3" t="s">
        <v>25</v>
      </c>
      <c r="G1" s="3" t="s">
        <v>26</v>
      </c>
      <c r="I1" s="3" t="s">
        <v>27</v>
      </c>
    </row>
    <row r="2">
      <c r="A2" s="3" t="s">
        <v>28</v>
      </c>
      <c r="B2" s="3">
        <v>100.0</v>
      </c>
      <c r="C2" s="3" t="s">
        <v>29</v>
      </c>
      <c r="E2" s="3" t="s">
        <v>30</v>
      </c>
      <c r="F2" s="3" t="s">
        <v>31</v>
      </c>
      <c r="G2" s="3">
        <v>1.0</v>
      </c>
      <c r="I2" s="5" t="s">
        <v>32</v>
      </c>
    </row>
    <row r="3">
      <c r="A3" s="3" t="s">
        <v>19</v>
      </c>
      <c r="B3" s="3">
        <v>95.0</v>
      </c>
      <c r="C3" s="3" t="s">
        <v>33</v>
      </c>
      <c r="E3" s="3" t="s">
        <v>34</v>
      </c>
      <c r="F3" s="3" t="s">
        <v>35</v>
      </c>
      <c r="G3" s="3">
        <v>2.0</v>
      </c>
      <c r="I3" s="5" t="s">
        <v>36</v>
      </c>
    </row>
    <row r="4">
      <c r="A4" s="3" t="s">
        <v>37</v>
      </c>
      <c r="B4" s="3">
        <v>89.0</v>
      </c>
      <c r="C4" s="3" t="s">
        <v>38</v>
      </c>
      <c r="E4" s="3" t="s">
        <v>39</v>
      </c>
      <c r="F4" s="3" t="s">
        <v>40</v>
      </c>
      <c r="G4" s="3">
        <v>3.0</v>
      </c>
      <c r="I4" s="5" t="s">
        <v>41</v>
      </c>
    </row>
    <row r="5">
      <c r="A5" s="3" t="s">
        <v>42</v>
      </c>
      <c r="B5" s="3">
        <v>74.0</v>
      </c>
      <c r="C5" s="3" t="s">
        <v>43</v>
      </c>
      <c r="E5" s="3" t="s">
        <v>44</v>
      </c>
      <c r="F5" s="3" t="s">
        <v>45</v>
      </c>
      <c r="G5" s="3">
        <v>4.0</v>
      </c>
      <c r="I5" s="5" t="s">
        <v>46</v>
      </c>
    </row>
    <row r="6">
      <c r="E6" s="3" t="s">
        <v>47</v>
      </c>
      <c r="F6" s="3" t="s">
        <v>48</v>
      </c>
      <c r="G6" s="3">
        <v>5.0</v>
      </c>
      <c r="I6" s="5" t="s">
        <v>49</v>
      </c>
    </row>
    <row r="7">
      <c r="E7" s="3" t="s">
        <v>50</v>
      </c>
      <c r="F7" s="3" t="s">
        <v>51</v>
      </c>
      <c r="G7" s="3">
        <v>6.0</v>
      </c>
      <c r="I7" s="5" t="s">
        <v>52</v>
      </c>
    </row>
    <row r="8">
      <c r="E8" s="3" t="s">
        <v>53</v>
      </c>
      <c r="F8" s="3" t="s">
        <v>54</v>
      </c>
      <c r="G8" s="3">
        <v>7.0</v>
      </c>
      <c r="I8" s="5" t="s">
        <v>55</v>
      </c>
    </row>
    <row r="9">
      <c r="E9" s="3" t="s">
        <v>56</v>
      </c>
      <c r="F9" s="3" t="s">
        <v>57</v>
      </c>
      <c r="G9" s="3">
        <v>8.0</v>
      </c>
      <c r="I9" s="5" t="s">
        <v>58</v>
      </c>
    </row>
    <row r="10">
      <c r="E10" s="3" t="s">
        <v>59</v>
      </c>
      <c r="F10" s="3" t="s">
        <v>60</v>
      </c>
      <c r="G10" s="3">
        <v>9.0</v>
      </c>
      <c r="I10" s="5" t="s">
        <v>61</v>
      </c>
    </row>
    <row r="11">
      <c r="E11" s="3" t="s">
        <v>62</v>
      </c>
      <c r="F11" s="3" t="s">
        <v>63</v>
      </c>
      <c r="G11" s="3">
        <v>10.0</v>
      </c>
      <c r="I11" s="5" t="s">
        <v>64</v>
      </c>
    </row>
    <row r="12">
      <c r="E12" s="3" t="s">
        <v>65</v>
      </c>
      <c r="F12" s="3" t="s">
        <v>66</v>
      </c>
      <c r="G12" s="3">
        <v>11.0</v>
      </c>
      <c r="I12" s="5" t="s">
        <v>67</v>
      </c>
    </row>
    <row r="13">
      <c r="E13" s="3" t="s">
        <v>68</v>
      </c>
      <c r="F13" s="3" t="s">
        <v>69</v>
      </c>
      <c r="G13" s="3">
        <v>12.0</v>
      </c>
      <c r="I13" s="5" t="s">
        <v>70</v>
      </c>
    </row>
    <row r="14">
      <c r="I14" s="5" t="s">
        <v>71</v>
      </c>
    </row>
    <row r="15">
      <c r="I15" s="5" t="s">
        <v>72</v>
      </c>
    </row>
    <row r="16">
      <c r="I16" s="5" t="s">
        <v>73</v>
      </c>
    </row>
    <row r="17">
      <c r="I17" s="5" t="s">
        <v>74</v>
      </c>
    </row>
    <row r="18">
      <c r="I18" s="5" t="s">
        <v>75</v>
      </c>
    </row>
    <row r="19">
      <c r="I19" s="5" t="s">
        <v>76</v>
      </c>
    </row>
    <row r="20">
      <c r="I20" s="5" t="s">
        <v>77</v>
      </c>
    </row>
    <row r="21">
      <c r="I21" s="5" t="s">
        <v>78</v>
      </c>
    </row>
    <row r="22">
      <c r="I22" s="5" t="s">
        <v>79</v>
      </c>
    </row>
    <row r="23">
      <c r="I23" s="5" t="s">
        <v>80</v>
      </c>
    </row>
    <row r="24">
      <c r="I24" s="5" t="s">
        <v>81</v>
      </c>
    </row>
    <row r="25">
      <c r="I25" s="5" t="s">
        <v>82</v>
      </c>
    </row>
    <row r="26">
      <c r="I26" s="5" t="s">
        <v>83</v>
      </c>
    </row>
    <row r="27">
      <c r="I27" s="5" t="s">
        <v>84</v>
      </c>
    </row>
    <row r="28">
      <c r="I28" s="5" t="s">
        <v>85</v>
      </c>
    </row>
    <row r="29">
      <c r="I29" s="5" t="s">
        <v>86</v>
      </c>
    </row>
    <row r="30">
      <c r="I30" s="5" t="s">
        <v>87</v>
      </c>
    </row>
    <row r="31">
      <c r="I31" s="5" t="s">
        <v>88</v>
      </c>
    </row>
    <row r="32">
      <c r="I32" s="5" t="s">
        <v>89</v>
      </c>
    </row>
    <row r="33">
      <c r="I33" s="5" t="s">
        <v>90</v>
      </c>
    </row>
    <row r="34">
      <c r="I34" s="5" t="s">
        <v>91</v>
      </c>
    </row>
    <row r="35">
      <c r="I35" s="5" t="s">
        <v>92</v>
      </c>
    </row>
    <row r="36">
      <c r="I36" s="5" t="s">
        <v>93</v>
      </c>
    </row>
    <row r="37">
      <c r="I37" s="5" t="s">
        <v>94</v>
      </c>
    </row>
    <row r="38">
      <c r="I38" s="5" t="s">
        <v>95</v>
      </c>
    </row>
    <row r="39">
      <c r="I39" s="5" t="s">
        <v>96</v>
      </c>
    </row>
    <row r="40">
      <c r="I40" s="5" t="s">
        <v>97</v>
      </c>
    </row>
    <row r="41">
      <c r="I41" s="5" t="s">
        <v>98</v>
      </c>
    </row>
    <row r="42">
      <c r="I42" s="5" t="s">
        <v>99</v>
      </c>
    </row>
    <row r="43">
      <c r="I43" s="5" t="s">
        <v>100</v>
      </c>
    </row>
    <row r="44">
      <c r="I44" s="5" t="s">
        <v>101</v>
      </c>
    </row>
    <row r="45">
      <c r="I45" s="5" t="s">
        <v>102</v>
      </c>
    </row>
    <row r="46">
      <c r="I46" s="5" t="s">
        <v>103</v>
      </c>
    </row>
    <row r="47">
      <c r="I47" s="5" t="s">
        <v>104</v>
      </c>
    </row>
    <row r="48">
      <c r="I48" s="5" t="s">
        <v>105</v>
      </c>
    </row>
    <row r="49">
      <c r="I49" s="5" t="s">
        <v>106</v>
      </c>
    </row>
    <row r="50">
      <c r="I50" s="5" t="s">
        <v>107</v>
      </c>
    </row>
    <row r="51">
      <c r="I51" s="5" t="s">
        <v>108</v>
      </c>
    </row>
    <row r="52">
      <c r="I52" s="5" t="s">
        <v>109</v>
      </c>
    </row>
    <row r="53">
      <c r="I53" s="5" t="s">
        <v>110</v>
      </c>
    </row>
    <row r="54">
      <c r="I54" s="5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112</v>
      </c>
      <c r="F1" s="6" t="s">
        <v>113</v>
      </c>
      <c r="G1" s="6" t="s">
        <v>114</v>
      </c>
      <c r="H1" s="6" t="s">
        <v>115</v>
      </c>
      <c r="I1" s="6" t="s">
        <v>116</v>
      </c>
      <c r="J1" s="7" t="s">
        <v>117</v>
      </c>
      <c r="K1" s="6" t="s">
        <v>118</v>
      </c>
      <c r="L1" s="6" t="s">
        <v>119</v>
      </c>
      <c r="M1" s="6" t="s">
        <v>120</v>
      </c>
      <c r="N1" s="6" t="s">
        <v>121</v>
      </c>
      <c r="O1" s="6" t="s">
        <v>122</v>
      </c>
      <c r="P1" s="6" t="s">
        <v>123</v>
      </c>
      <c r="Q1" s="6" t="s">
        <v>124</v>
      </c>
      <c r="R1" s="1"/>
      <c r="S1" s="1"/>
    </row>
    <row r="2">
      <c r="A2" s="8">
        <f>INDIRECT(ADDRESS(2+QUOTIENT(ROW()-2,COUNTA('Form Responses 1'!$1:$1)-4),1,,TRUE,"Form Responses 1"))</f>
        <v>45014.38954</v>
      </c>
      <c r="B2" s="9" t="str">
        <f>INDIRECT(ADDRESS(2+QUOTIENT(ROW()-2,COUNTA('Form Responses 1'!$1:$1)-4),2,,TRUE,"Form Responses 1"))</f>
        <v>poni002@brin.go.id</v>
      </c>
      <c r="C2" s="9" t="str">
        <f>INDIRECT(ADDRESS(2+QUOTIENT(ROW()-2,COUNTA('Form Responses 1'!$1:$1)-4),3,,TRUE,"Form Responses 1"))</f>
        <v>Ponidi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45014.38954</v>
      </c>
      <c r="B3" s="9" t="str">
        <f>INDIRECT(ADDRESS(2+QUOTIENT(ROW()-2,COUNTA('Form Responses 1'!$1:$1)-4),2,,TRUE,"Form Responses 1"))</f>
        <v>poni002@brin.go.id</v>
      </c>
      <c r="C3" s="9" t="str">
        <f>INDIRECT(ADDRESS(2+QUOTIENT(ROW()-2,COUNTA('Form Responses 1'!$1:$1)-4),3,,TRUE,"Form Responses 1"))</f>
        <v>Ponidi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 (EX BATAN SLEMAN - POLTEK)]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45014.38954</v>
      </c>
      <c r="B4" s="9" t="str">
        <f>INDIRECT(ADDRESS(2+QUOTIENT(ROW()-2,COUNTA('Form Responses 1'!$1:$1)-4),2,,TRUE,"Form Responses 1"))</f>
        <v>poni002@brin.go.id</v>
      </c>
      <c r="C4" s="9" t="str">
        <f>INDIRECT(ADDRESS(2+QUOTIENT(ROW()-2,COUNTA('Form Responses 1'!$1:$1)-4),3,,TRUE,"Form Responses 1"))</f>
        <v>Ponidi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[Attendance (EX BATAN SLEMAN - POLTEK)]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45014.38954</v>
      </c>
      <c r="B5" s="9" t="str">
        <f>INDIRECT(ADDRESS(2+QUOTIENT(ROW()-2,COUNTA('Form Responses 1'!$1:$1)-4),2,,TRUE,"Form Responses 1"))</f>
        <v>poni002@brin.go.id</v>
      </c>
      <c r="C5" s="9" t="str">
        <f>INDIRECT(ADDRESS(2+QUOTIENT(ROW()-2,COUNTA('Form Responses 1'!$1:$1)-4),3,,TRUE,"Form Responses 1"))</f>
        <v>Ponidi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Lantai 1 [Ruang Tamu]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45014.38954</v>
      </c>
      <c r="B6" s="9" t="str">
        <f>INDIRECT(ADDRESS(2+QUOTIENT(ROW()-2,COUNTA('Form Responses 1'!$1:$1)-4),2,,TRUE,"Form Responses 1"))</f>
        <v>poni002@brin.go.id</v>
      </c>
      <c r="C6" s="9" t="str">
        <f>INDIRECT(ADDRESS(2+QUOTIENT(ROW()-2,COUNTA('Form Responses 1'!$1:$1)-4),3,,TRUE,"Form Responses 1"))</f>
        <v>Ponidi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Lantai 1 [Pantry 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45014.38954</v>
      </c>
      <c r="B7" s="9" t="str">
        <f>INDIRECT(ADDRESS(2+QUOTIENT(ROW()-2,COUNTA('Form Responses 1'!$1:$1)-4),2,,TRUE,"Form Responses 1"))</f>
        <v>poni002@brin.go.id</v>
      </c>
      <c r="C7" s="9" t="str">
        <f>INDIRECT(ADDRESS(2+QUOTIENT(ROW()-2,COUNTA('Form Responses 1'!$1:$1)-4),3,,TRUE,"Form Responses 1"))</f>
        <v>Ponidi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Lantai 1 [Kamar Depan]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45014.38954</v>
      </c>
      <c r="B8" s="9" t="str">
        <f>INDIRECT(ADDRESS(2+QUOTIENT(ROW()-2,COUNTA('Form Responses 1'!$1:$1)-4),2,,TRUE,"Form Responses 1"))</f>
        <v>poni002@brin.go.id</v>
      </c>
      <c r="C8" s="9" t="str">
        <f>INDIRECT(ADDRESS(2+QUOTIENT(ROW()-2,COUNTA('Form Responses 1'!$1:$1)-4),3,,TRUE,"Form Responses 1"))</f>
        <v>Ponidi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Lantai 1 [Kamar Belakang]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45014.38954</v>
      </c>
      <c r="B9" s="9" t="str">
        <f>INDIRECT(ADDRESS(2+QUOTIENT(ROW()-2,COUNTA('Form Responses 1'!$1:$1)-4),2,,TRUE,"Form Responses 1"))</f>
        <v>poni002@brin.go.id</v>
      </c>
      <c r="C9" s="9" t="str">
        <f>INDIRECT(ADDRESS(2+QUOTIENT(ROW()-2,COUNTA('Form Responses 1'!$1:$1)-4),3,,TRUE,"Form Responses 1"))</f>
        <v>Ponidi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Lantai 1 [Toilet Belakang]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45014.38954</v>
      </c>
      <c r="B10" s="9" t="str">
        <f>INDIRECT(ADDRESS(2+QUOTIENT(ROW()-2,COUNTA('Form Responses 1'!$1:$1)-4),2,,TRUE,"Form Responses 1"))</f>
        <v>poni002@brin.go.id</v>
      </c>
      <c r="C10" s="9" t="str">
        <f>INDIRECT(ADDRESS(2+QUOTIENT(ROW()-2,COUNTA('Form Responses 1'!$1:$1)-4),3,,TRUE,"Form Responses 1"))</f>
        <v>Ponidi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1 [Toilet Pria / Wanita]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45014.38954</v>
      </c>
      <c r="B11" s="9" t="str">
        <f>INDIRECT(ADDRESS(2+QUOTIENT(ROW()-2,COUNTA('Form Responses 1'!$1:$1)-4),2,,TRUE,"Form Responses 1"))</f>
        <v>poni002@brin.go.id</v>
      </c>
      <c r="C11" s="9" t="str">
        <f>INDIRECT(ADDRESS(2+QUOTIENT(ROW()-2,COUNTA('Form Responses 1'!$1:$1)-4),3,,TRUE,"Form Responses 1"))</f>
        <v>Ponidi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Halaman [Taman 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Halaman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45014.38954</v>
      </c>
      <c r="B12" s="9" t="str">
        <f>INDIRECT(ADDRESS(2+QUOTIENT(ROW()-2,COUNTA('Form Responses 1'!$1:$1)-4),2,,TRUE,"Form Responses 1"))</f>
        <v>poni002@brin.go.id</v>
      </c>
      <c r="C12" s="9" t="str">
        <f>INDIRECT(ADDRESS(2+QUOTIENT(ROW()-2,COUNTA('Form Responses 1'!$1:$1)-4),3,,TRUE,"Form Responses 1"))</f>
        <v>Ponidi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Halaman [Halaman Utama Depan]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Halaman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45014.38954</v>
      </c>
      <c r="B13" s="9" t="str">
        <f>INDIRECT(ADDRESS(2+QUOTIENT(ROW()-2,COUNTA('Form Responses 1'!$1:$1)-4),2,,TRUE,"Form Responses 1"))</f>
        <v>poni002@brin.go.id</v>
      </c>
      <c r="C13" s="9" t="str">
        <f>INDIRECT(ADDRESS(2+QUOTIENT(ROW()-2,COUNTA('Form Responses 1'!$1:$1)-4),3,,TRUE,"Form Responses 1"))</f>
        <v>Ponidi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Halaman [Halaman samping dan belakang]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Halaman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45014.38954</v>
      </c>
      <c r="B14" s="9" t="str">
        <f>INDIRECT(ADDRESS(2+QUOTIENT(ROW()-2,COUNTA('Form Responses 1'!$1:$1)-4),2,,TRUE,"Form Responses 1"))</f>
        <v>poni002@brin.go.id</v>
      </c>
      <c r="C14" s="9" t="str">
        <f>INDIRECT(ADDRESS(2+QUOTIENT(ROW()-2,COUNTA('Form Responses 1'!$1:$1)-4),3,,TRUE,"Form Responses 1"))</f>
        <v>Ponidi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Halaman [TPS]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Halaman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45014.38993</v>
      </c>
      <c r="B15" s="9" t="str">
        <f>INDIRECT(ADDRESS(2+QUOTIENT(ROW()-2,COUNTA('Form Responses 1'!$1:$1)-4),2,,TRUE,"Form Responses 1"))</f>
        <v>poni002@brin.go.id</v>
      </c>
      <c r="C15" s="9" t="str">
        <f>INDIRECT(ADDRESS(2+QUOTIENT(ROW()-2,COUNTA('Form Responses 1'!$1:$1)-4),3,,TRUE,"Form Responses 1"))</f>
        <v>Ponidi</v>
      </c>
      <c r="D15" s="10">
        <f>INDIRECT(ADDRESS(2+QUOTIENT(ROW()-2,COUNTA('Form Responses 1'!$1:$1)-4),4,,TRUE,"Form Responses 1"))</f>
        <v>44982</v>
      </c>
      <c r="E15" s="11">
        <f t="shared" si="2"/>
        <v>6</v>
      </c>
      <c r="F15" s="9" t="str">
        <f>IF(ISBLANK(A15)," ",INDIRECT(ADDRESS(1,5+MOD(ROW()-2,COUNTA('Form Responses 1'!$1:$1)-4),,TRUE,"Form Responses 1")))</f>
        <v>Security [Security Functions]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Security</v>
      </c>
      <c r="I15" s="12" t="str">
        <f t="shared" si="4"/>
        <v>SECURITY SERVICE</v>
      </c>
      <c r="J15" s="12">
        <f t="array" ref="J15">IFERROR(INDEX(MASTER!B:B,MATCH(G15,MASTER!A:A,0))/100," ")</f>
        <v>0.95</v>
      </c>
      <c r="K15" s="9">
        <f t="shared" si="5"/>
        <v>8</v>
      </c>
      <c r="L15" s="9" t="str">
        <f t="shared" si="6"/>
        <v>2023 - WEEK 08</v>
      </c>
      <c r="M15" s="9" t="str">
        <f t="shared" si="7"/>
        <v>2023 - MONTH 02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8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45014.38993</v>
      </c>
      <c r="B16" s="9" t="str">
        <f>INDIRECT(ADDRESS(2+QUOTIENT(ROW()-2,COUNTA('Form Responses 1'!$1:$1)-4),2,,TRUE,"Form Responses 1"))</f>
        <v>poni002@brin.go.id</v>
      </c>
      <c r="C16" s="9" t="str">
        <f>INDIRECT(ADDRESS(2+QUOTIENT(ROW()-2,COUNTA('Form Responses 1'!$1:$1)-4),3,,TRUE,"Form Responses 1"))</f>
        <v>Ponidi</v>
      </c>
      <c r="D16" s="10">
        <f>INDIRECT(ADDRESS(2+QUOTIENT(ROW()-2,COUNTA('Form Responses 1'!$1:$1)-4),4,,TRUE,"Form Responses 1"))</f>
        <v>44982</v>
      </c>
      <c r="E16" s="11">
        <f t="shared" si="2"/>
        <v>6</v>
      </c>
      <c r="F16" s="9" t="str">
        <f>IF(ISBLANK(A16)," ",INDIRECT(ADDRESS(1,5+MOD(ROW()-2,COUNTA('Form Responses 1'!$1:$1)-4),,TRUE,"Form Responses 1")))</f>
        <v>Driver [Driving Safety (EX BATAN SLEMAN - POLTEK)]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Driver</v>
      </c>
      <c r="I16" s="12" t="str">
        <f t="shared" si="4"/>
        <v>LABOR SERVICE</v>
      </c>
      <c r="J16" s="12">
        <f t="array" ref="J16">IFERROR(INDEX(MASTER!B:B,MATCH(G16,MASTER!A:A,0))/100," ")</f>
        <v>0.95</v>
      </c>
      <c r="K16" s="9">
        <f t="shared" si="5"/>
        <v>8</v>
      </c>
      <c r="L16" s="9" t="str">
        <f t="shared" si="6"/>
        <v>2023 - WEEK 08</v>
      </c>
      <c r="M16" s="9" t="str">
        <f t="shared" si="7"/>
        <v>2023 - MONTH 02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8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45014.38993</v>
      </c>
      <c r="B17" s="9" t="str">
        <f>INDIRECT(ADDRESS(2+QUOTIENT(ROW()-2,COUNTA('Form Responses 1'!$1:$1)-4),2,,TRUE,"Form Responses 1"))</f>
        <v>poni002@brin.go.id</v>
      </c>
      <c r="C17" s="9" t="str">
        <f>INDIRECT(ADDRESS(2+QUOTIENT(ROW()-2,COUNTA('Form Responses 1'!$1:$1)-4),3,,TRUE,"Form Responses 1"))</f>
        <v>Ponidi</v>
      </c>
      <c r="D17" s="10">
        <f>INDIRECT(ADDRESS(2+QUOTIENT(ROW()-2,COUNTA('Form Responses 1'!$1:$1)-4),4,,TRUE,"Form Responses 1"))</f>
        <v>44982</v>
      </c>
      <c r="E17" s="11">
        <f t="shared" si="2"/>
        <v>6</v>
      </c>
      <c r="F17" s="9" t="str">
        <f>IF(ISBLANK(A17)," ",INDIRECT(ADDRESS(1,5+MOD(ROW()-2,COUNTA('Form Responses 1'!$1:$1)-4),,TRUE,"Form Responses 1")))</f>
        <v>Driver [Attendance (EX BATAN SLEMAN - POLTEK)]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Driver</v>
      </c>
      <c r="I17" s="12" t="str">
        <f t="shared" si="4"/>
        <v>LABOR SERVICE</v>
      </c>
      <c r="J17" s="12">
        <f t="array" ref="J17">IFERROR(INDEX(MASTER!B:B,MATCH(G17,MASTER!A:A,0))/100," ")</f>
        <v>0.95</v>
      </c>
      <c r="K17" s="9">
        <f t="shared" si="5"/>
        <v>8</v>
      </c>
      <c r="L17" s="9" t="str">
        <f t="shared" si="6"/>
        <v>2023 - WEEK 08</v>
      </c>
      <c r="M17" s="9" t="str">
        <f t="shared" si="7"/>
        <v>2023 - MONTH 02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8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45014.38993</v>
      </c>
      <c r="B18" s="9" t="str">
        <f>INDIRECT(ADDRESS(2+QUOTIENT(ROW()-2,COUNTA('Form Responses 1'!$1:$1)-4),2,,TRUE,"Form Responses 1"))</f>
        <v>poni002@brin.go.id</v>
      </c>
      <c r="C18" s="9" t="str">
        <f>INDIRECT(ADDRESS(2+QUOTIENT(ROW()-2,COUNTA('Form Responses 1'!$1:$1)-4),3,,TRUE,"Form Responses 1"))</f>
        <v>Ponidi</v>
      </c>
      <c r="D18" s="10">
        <f>INDIRECT(ADDRESS(2+QUOTIENT(ROW()-2,COUNTA('Form Responses 1'!$1:$1)-4),4,,TRUE,"Form Responses 1"))</f>
        <v>44982</v>
      </c>
      <c r="E18" s="11">
        <f t="shared" si="2"/>
        <v>6</v>
      </c>
      <c r="F18" s="9" t="str">
        <f>IF(ISBLANK(A18)," ",INDIRECT(ADDRESS(1,5+MOD(ROW()-2,COUNTA('Form Responses 1'!$1:$1)-4),,TRUE,"Form Responses 1")))</f>
        <v>Lantai 1 [Ruang Tamu]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 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8</v>
      </c>
      <c r="L18" s="9" t="str">
        <f t="shared" si="6"/>
        <v>2023 - WEEK 08</v>
      </c>
      <c r="M18" s="9" t="str">
        <f t="shared" si="7"/>
        <v>2023 - MONTH 02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8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45014.38993</v>
      </c>
      <c r="B19" s="9" t="str">
        <f>INDIRECT(ADDRESS(2+QUOTIENT(ROW()-2,COUNTA('Form Responses 1'!$1:$1)-4),2,,TRUE,"Form Responses 1"))</f>
        <v>poni002@brin.go.id</v>
      </c>
      <c r="C19" s="9" t="str">
        <f>INDIRECT(ADDRESS(2+QUOTIENT(ROW()-2,COUNTA('Form Responses 1'!$1:$1)-4),3,,TRUE,"Form Responses 1"))</f>
        <v>Ponidi</v>
      </c>
      <c r="D19" s="10">
        <f>INDIRECT(ADDRESS(2+QUOTIENT(ROW()-2,COUNTA('Form Responses 1'!$1:$1)-4),4,,TRUE,"Form Responses 1"))</f>
        <v>44982</v>
      </c>
      <c r="E19" s="11">
        <f t="shared" si="2"/>
        <v>6</v>
      </c>
      <c r="F19" s="9" t="str">
        <f>IF(ISBLANK(A19)," ",INDIRECT(ADDRESS(1,5+MOD(ROW()-2,COUNTA('Form Responses 1'!$1:$1)-4),,TRUE,"Form Responses 1")))</f>
        <v>Lantai 1 [Pantry 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8</v>
      </c>
      <c r="L19" s="9" t="str">
        <f t="shared" si="6"/>
        <v>2023 - WEEK 08</v>
      </c>
      <c r="M19" s="9" t="str">
        <f t="shared" si="7"/>
        <v>2023 - MONTH 02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8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45014.38993</v>
      </c>
      <c r="B20" s="9" t="str">
        <f>INDIRECT(ADDRESS(2+QUOTIENT(ROW()-2,COUNTA('Form Responses 1'!$1:$1)-4),2,,TRUE,"Form Responses 1"))</f>
        <v>poni002@brin.go.id</v>
      </c>
      <c r="C20" s="9" t="str">
        <f>INDIRECT(ADDRESS(2+QUOTIENT(ROW()-2,COUNTA('Form Responses 1'!$1:$1)-4),3,,TRUE,"Form Responses 1"))</f>
        <v>Ponidi</v>
      </c>
      <c r="D20" s="10">
        <f>INDIRECT(ADDRESS(2+QUOTIENT(ROW()-2,COUNTA('Form Responses 1'!$1:$1)-4),4,,TRUE,"Form Responses 1"))</f>
        <v>44982</v>
      </c>
      <c r="E20" s="11">
        <f t="shared" si="2"/>
        <v>6</v>
      </c>
      <c r="F20" s="9" t="str">
        <f>IF(ISBLANK(A20)," ",INDIRECT(ADDRESS(1,5+MOD(ROW()-2,COUNTA('Form Responses 1'!$1:$1)-4),,TRUE,"Form Responses 1")))</f>
        <v>Lantai 1 [Kamar Depan]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8</v>
      </c>
      <c r="L20" s="9" t="str">
        <f t="shared" si="6"/>
        <v>2023 - WEEK 08</v>
      </c>
      <c r="M20" s="9" t="str">
        <f t="shared" si="7"/>
        <v>2023 - MONTH 02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8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45014.38993</v>
      </c>
      <c r="B21" s="9" t="str">
        <f>INDIRECT(ADDRESS(2+QUOTIENT(ROW()-2,COUNTA('Form Responses 1'!$1:$1)-4),2,,TRUE,"Form Responses 1"))</f>
        <v>poni002@brin.go.id</v>
      </c>
      <c r="C21" s="9" t="str">
        <f>INDIRECT(ADDRESS(2+QUOTIENT(ROW()-2,COUNTA('Form Responses 1'!$1:$1)-4),3,,TRUE,"Form Responses 1"))</f>
        <v>Ponidi</v>
      </c>
      <c r="D21" s="10">
        <f>INDIRECT(ADDRESS(2+QUOTIENT(ROW()-2,COUNTA('Form Responses 1'!$1:$1)-4),4,,TRUE,"Form Responses 1"))</f>
        <v>44982</v>
      </c>
      <c r="E21" s="11">
        <f t="shared" si="2"/>
        <v>6</v>
      </c>
      <c r="F21" s="9" t="str">
        <f>IF(ISBLANK(A21)," ",INDIRECT(ADDRESS(1,5+MOD(ROW()-2,COUNTA('Form Responses 1'!$1:$1)-4),,TRUE,"Form Responses 1")))</f>
        <v>Lantai 1 [Kamar Belakang]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8</v>
      </c>
      <c r="L21" s="9" t="str">
        <f t="shared" si="6"/>
        <v>2023 - WEEK 08</v>
      </c>
      <c r="M21" s="9" t="str">
        <f t="shared" si="7"/>
        <v>2023 - MONTH 02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8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45014.38993</v>
      </c>
      <c r="B22" s="9" t="str">
        <f>INDIRECT(ADDRESS(2+QUOTIENT(ROW()-2,COUNTA('Form Responses 1'!$1:$1)-4),2,,TRUE,"Form Responses 1"))</f>
        <v>poni002@brin.go.id</v>
      </c>
      <c r="C22" s="9" t="str">
        <f>INDIRECT(ADDRESS(2+QUOTIENT(ROW()-2,COUNTA('Form Responses 1'!$1:$1)-4),3,,TRUE,"Form Responses 1"))</f>
        <v>Ponidi</v>
      </c>
      <c r="D22" s="10">
        <f>INDIRECT(ADDRESS(2+QUOTIENT(ROW()-2,COUNTA('Form Responses 1'!$1:$1)-4),4,,TRUE,"Form Responses 1"))</f>
        <v>44982</v>
      </c>
      <c r="E22" s="11">
        <f t="shared" si="2"/>
        <v>6</v>
      </c>
      <c r="F22" s="9" t="str">
        <f>IF(ISBLANK(A22)," ",INDIRECT(ADDRESS(1,5+MOD(ROW()-2,COUNTA('Form Responses 1'!$1:$1)-4),,TRUE,"Form Responses 1")))</f>
        <v>Lantai 1 [Toilet Belakang]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Lantai 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8</v>
      </c>
      <c r="L22" s="9" t="str">
        <f t="shared" si="6"/>
        <v>2023 - WEEK 08</v>
      </c>
      <c r="M22" s="9" t="str">
        <f t="shared" si="7"/>
        <v>2023 - MONTH 02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8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45014.38993</v>
      </c>
      <c r="B23" s="9" t="str">
        <f>INDIRECT(ADDRESS(2+QUOTIENT(ROW()-2,COUNTA('Form Responses 1'!$1:$1)-4),2,,TRUE,"Form Responses 1"))</f>
        <v>poni002@brin.go.id</v>
      </c>
      <c r="C23" s="9" t="str">
        <f>INDIRECT(ADDRESS(2+QUOTIENT(ROW()-2,COUNTA('Form Responses 1'!$1:$1)-4),3,,TRUE,"Form Responses 1"))</f>
        <v>Ponidi</v>
      </c>
      <c r="D23" s="10">
        <f>INDIRECT(ADDRESS(2+QUOTIENT(ROW()-2,COUNTA('Form Responses 1'!$1:$1)-4),4,,TRUE,"Form Responses 1"))</f>
        <v>44982</v>
      </c>
      <c r="E23" s="11">
        <f t="shared" si="2"/>
        <v>6</v>
      </c>
      <c r="F23" s="9" t="str">
        <f>IF(ISBLANK(A23)," ",INDIRECT(ADDRESS(1,5+MOD(ROW()-2,COUNTA('Form Responses 1'!$1:$1)-4),,TRUE,"Form Responses 1")))</f>
        <v>Lantai 1 [Toilet Pria / Wanita]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Lantai 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8</v>
      </c>
      <c r="L23" s="9" t="str">
        <f t="shared" si="6"/>
        <v>2023 - WEEK 08</v>
      </c>
      <c r="M23" s="9" t="str">
        <f t="shared" si="7"/>
        <v>2023 - MONTH 02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8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45014.38993</v>
      </c>
      <c r="B24" s="9" t="str">
        <f>INDIRECT(ADDRESS(2+QUOTIENT(ROW()-2,COUNTA('Form Responses 1'!$1:$1)-4),2,,TRUE,"Form Responses 1"))</f>
        <v>poni002@brin.go.id</v>
      </c>
      <c r="C24" s="9" t="str">
        <f>INDIRECT(ADDRESS(2+QUOTIENT(ROW()-2,COUNTA('Form Responses 1'!$1:$1)-4),3,,TRUE,"Form Responses 1"))</f>
        <v>Ponidi</v>
      </c>
      <c r="D24" s="10">
        <f>INDIRECT(ADDRESS(2+QUOTIENT(ROW()-2,COUNTA('Form Responses 1'!$1:$1)-4),4,,TRUE,"Form Responses 1"))</f>
        <v>44982</v>
      </c>
      <c r="E24" s="11">
        <f t="shared" si="2"/>
        <v>6</v>
      </c>
      <c r="F24" s="9" t="str">
        <f>IF(ISBLANK(A24)," ",INDIRECT(ADDRESS(1,5+MOD(ROW()-2,COUNTA('Form Responses 1'!$1:$1)-4),,TRUE,"Form Responses 1")))</f>
        <v>Halaman [Taman 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Halaman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8</v>
      </c>
      <c r="L24" s="9" t="str">
        <f t="shared" si="6"/>
        <v>2023 - WEEK 08</v>
      </c>
      <c r="M24" s="9" t="str">
        <f t="shared" si="7"/>
        <v>2023 - MONTH 02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8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45014.38993</v>
      </c>
      <c r="B25" s="9" t="str">
        <f>INDIRECT(ADDRESS(2+QUOTIENT(ROW()-2,COUNTA('Form Responses 1'!$1:$1)-4),2,,TRUE,"Form Responses 1"))</f>
        <v>poni002@brin.go.id</v>
      </c>
      <c r="C25" s="9" t="str">
        <f>INDIRECT(ADDRESS(2+QUOTIENT(ROW()-2,COUNTA('Form Responses 1'!$1:$1)-4),3,,TRUE,"Form Responses 1"))</f>
        <v>Ponidi</v>
      </c>
      <c r="D25" s="10">
        <f>INDIRECT(ADDRESS(2+QUOTIENT(ROW()-2,COUNTA('Form Responses 1'!$1:$1)-4),4,,TRUE,"Form Responses 1"))</f>
        <v>44982</v>
      </c>
      <c r="E25" s="11">
        <f t="shared" si="2"/>
        <v>6</v>
      </c>
      <c r="F25" s="9" t="str">
        <f>IF(ISBLANK(A25)," ",INDIRECT(ADDRESS(1,5+MOD(ROW()-2,COUNTA('Form Responses 1'!$1:$1)-4),,TRUE,"Form Responses 1")))</f>
        <v>Halaman [Halaman Utama Depan]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8</v>
      </c>
      <c r="L25" s="9" t="str">
        <f t="shared" si="6"/>
        <v>2023 - WEEK 08</v>
      </c>
      <c r="M25" s="9" t="str">
        <f t="shared" si="7"/>
        <v>2023 - MONTH 02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8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45014.38993</v>
      </c>
      <c r="B26" s="9" t="str">
        <f>INDIRECT(ADDRESS(2+QUOTIENT(ROW()-2,COUNTA('Form Responses 1'!$1:$1)-4),2,,TRUE,"Form Responses 1"))</f>
        <v>poni002@brin.go.id</v>
      </c>
      <c r="C26" s="9" t="str">
        <f>INDIRECT(ADDRESS(2+QUOTIENT(ROW()-2,COUNTA('Form Responses 1'!$1:$1)-4),3,,TRUE,"Form Responses 1"))</f>
        <v>Ponidi</v>
      </c>
      <c r="D26" s="10">
        <f>INDIRECT(ADDRESS(2+QUOTIENT(ROW()-2,COUNTA('Form Responses 1'!$1:$1)-4),4,,TRUE,"Form Responses 1"))</f>
        <v>44982</v>
      </c>
      <c r="E26" s="11">
        <f t="shared" si="2"/>
        <v>6</v>
      </c>
      <c r="F26" s="9" t="str">
        <f>IF(ISBLANK(A26)," ",INDIRECT(ADDRESS(1,5+MOD(ROW()-2,COUNTA('Form Responses 1'!$1:$1)-4),,TRUE,"Form Responses 1")))</f>
        <v>Halaman [Halaman samping dan belakang]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8</v>
      </c>
      <c r="L26" s="9" t="str">
        <f t="shared" si="6"/>
        <v>2023 - WEEK 08</v>
      </c>
      <c r="M26" s="9" t="str">
        <f t="shared" si="7"/>
        <v>2023 - MONTH 02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8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45014.38993</v>
      </c>
      <c r="B27" s="9" t="str">
        <f>INDIRECT(ADDRESS(2+QUOTIENT(ROW()-2,COUNTA('Form Responses 1'!$1:$1)-4),2,,TRUE,"Form Responses 1"))</f>
        <v>poni002@brin.go.id</v>
      </c>
      <c r="C27" s="9" t="str">
        <f>INDIRECT(ADDRESS(2+QUOTIENT(ROW()-2,COUNTA('Form Responses 1'!$1:$1)-4),3,,TRUE,"Form Responses 1"))</f>
        <v>Ponidi</v>
      </c>
      <c r="D27" s="10">
        <f>INDIRECT(ADDRESS(2+QUOTIENT(ROW()-2,COUNTA('Form Responses 1'!$1:$1)-4),4,,TRUE,"Form Responses 1"))</f>
        <v>44982</v>
      </c>
      <c r="E27" s="11">
        <f t="shared" si="2"/>
        <v>6</v>
      </c>
      <c r="F27" s="9" t="str">
        <f>IF(ISBLANK(A27)," ",INDIRECT(ADDRESS(1,5+MOD(ROW()-2,COUNTA('Form Responses 1'!$1:$1)-4),,TRUE,"Form Responses 1")))</f>
        <v>Halaman [TPS]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Halaman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8</v>
      </c>
      <c r="L27" s="9" t="str">
        <f t="shared" si="6"/>
        <v>2023 - WEEK 08</v>
      </c>
      <c r="M27" s="9" t="str">
        <f t="shared" si="7"/>
        <v>2023 - MONTH 02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8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45014.39028</v>
      </c>
      <c r="B28" s="9" t="str">
        <f>INDIRECT(ADDRESS(2+QUOTIENT(ROW()-2,COUNTA('Form Responses 1'!$1:$1)-4),2,,TRUE,"Form Responses 1"))</f>
        <v>poni002@brin.go.id</v>
      </c>
      <c r="C28" s="9" t="str">
        <f>INDIRECT(ADDRESS(2+QUOTIENT(ROW()-2,COUNTA('Form Responses 1'!$1:$1)-4),3,,TRUE,"Form Responses 1"))</f>
        <v>Ponidi</v>
      </c>
      <c r="D28" s="10">
        <f>INDIRECT(ADDRESS(2+QUOTIENT(ROW()-2,COUNTA('Form Responses 1'!$1:$1)-4),4,,TRUE,"Form Responses 1"))</f>
        <v>45010</v>
      </c>
      <c r="E28" s="11">
        <f t="shared" si="2"/>
        <v>6</v>
      </c>
      <c r="F28" s="9" t="str">
        <f>IF(ISBLANK(A28)," ",INDIRECT(ADDRESS(1,5+MOD(ROW()-2,COUNTA('Form Responses 1'!$1:$1)-4),,TRUE,"Form Responses 1")))</f>
        <v>Security [Security Functions]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Security</v>
      </c>
      <c r="I28" s="12" t="str">
        <f t="shared" si="4"/>
        <v>SECURITY SERVICE</v>
      </c>
      <c r="J28" s="12">
        <f t="array" ref="J28">IFERROR(INDEX(MASTER!B:B,MATCH(G28,MASTER!A:A,0))/100," ")</f>
        <v>0.95</v>
      </c>
      <c r="K28" s="9">
        <f t="shared" si="5"/>
        <v>12</v>
      </c>
      <c r="L28" s="9" t="str">
        <f t="shared" si="6"/>
        <v>2023 - WEEK 12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12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45014.39028</v>
      </c>
      <c r="B29" s="9" t="str">
        <f>INDIRECT(ADDRESS(2+QUOTIENT(ROW()-2,COUNTA('Form Responses 1'!$1:$1)-4),2,,TRUE,"Form Responses 1"))</f>
        <v>poni002@brin.go.id</v>
      </c>
      <c r="C29" s="9" t="str">
        <f>INDIRECT(ADDRESS(2+QUOTIENT(ROW()-2,COUNTA('Form Responses 1'!$1:$1)-4),3,,TRUE,"Form Responses 1"))</f>
        <v>Ponidi</v>
      </c>
      <c r="D29" s="10">
        <f>INDIRECT(ADDRESS(2+QUOTIENT(ROW()-2,COUNTA('Form Responses 1'!$1:$1)-4),4,,TRUE,"Form Responses 1"))</f>
        <v>45010</v>
      </c>
      <c r="E29" s="11">
        <f t="shared" si="2"/>
        <v>6</v>
      </c>
      <c r="F29" s="9" t="str">
        <f>IF(ISBLANK(A29)," ",INDIRECT(ADDRESS(1,5+MOD(ROW()-2,COUNTA('Form Responses 1'!$1:$1)-4),,TRUE,"Form Responses 1")))</f>
        <v>Driver [Driving Safety (EX BATAN SLEMAN - POLTEK)]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Driver</v>
      </c>
      <c r="I29" s="12" t="str">
        <f t="shared" si="4"/>
        <v>LABOR SERVICE</v>
      </c>
      <c r="J29" s="12">
        <f t="array" ref="J29">IFERROR(INDEX(MASTER!B:B,MATCH(G29,MASTER!A:A,0))/100," ")</f>
        <v>0.95</v>
      </c>
      <c r="K29" s="9">
        <f t="shared" si="5"/>
        <v>12</v>
      </c>
      <c r="L29" s="9" t="str">
        <f t="shared" si="6"/>
        <v>2023 - WEEK 12</v>
      </c>
      <c r="M29" s="9" t="str">
        <f t="shared" si="7"/>
        <v>2023 - MONTH 03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12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45014.39028</v>
      </c>
      <c r="B30" s="9" t="str">
        <f>INDIRECT(ADDRESS(2+QUOTIENT(ROW()-2,COUNTA('Form Responses 1'!$1:$1)-4),2,,TRUE,"Form Responses 1"))</f>
        <v>poni002@brin.go.id</v>
      </c>
      <c r="C30" s="9" t="str">
        <f>INDIRECT(ADDRESS(2+QUOTIENT(ROW()-2,COUNTA('Form Responses 1'!$1:$1)-4),3,,TRUE,"Form Responses 1"))</f>
        <v>Ponidi</v>
      </c>
      <c r="D30" s="10">
        <f>INDIRECT(ADDRESS(2+QUOTIENT(ROW()-2,COUNTA('Form Responses 1'!$1:$1)-4),4,,TRUE,"Form Responses 1"))</f>
        <v>45010</v>
      </c>
      <c r="E30" s="11">
        <f t="shared" si="2"/>
        <v>6</v>
      </c>
      <c r="F30" s="9" t="str">
        <f>IF(ISBLANK(A30)," ",INDIRECT(ADDRESS(1,5+MOD(ROW()-2,COUNTA('Form Responses 1'!$1:$1)-4),,TRUE,"Form Responses 1")))</f>
        <v>Driver [Attendance (EX BATAN SLEMAN - POLTEK)]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Driver</v>
      </c>
      <c r="I30" s="12" t="str">
        <f t="shared" si="4"/>
        <v>LABOR SERVICE</v>
      </c>
      <c r="J30" s="12">
        <f t="array" ref="J30">IFERROR(INDEX(MASTER!B:B,MATCH(G30,MASTER!A:A,0))/100," ")</f>
        <v>0.95</v>
      </c>
      <c r="K30" s="9">
        <f t="shared" si="5"/>
        <v>12</v>
      </c>
      <c r="L30" s="9" t="str">
        <f t="shared" si="6"/>
        <v>2023 - WEEK 12</v>
      </c>
      <c r="M30" s="9" t="str">
        <f t="shared" si="7"/>
        <v>2023 - MONTH 03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12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45014.39028</v>
      </c>
      <c r="B31" s="9" t="str">
        <f>INDIRECT(ADDRESS(2+QUOTIENT(ROW()-2,COUNTA('Form Responses 1'!$1:$1)-4),2,,TRUE,"Form Responses 1"))</f>
        <v>poni002@brin.go.id</v>
      </c>
      <c r="C31" s="9" t="str">
        <f>INDIRECT(ADDRESS(2+QUOTIENT(ROW()-2,COUNTA('Form Responses 1'!$1:$1)-4),3,,TRUE,"Form Responses 1"))</f>
        <v>Ponidi</v>
      </c>
      <c r="D31" s="10">
        <f>INDIRECT(ADDRESS(2+QUOTIENT(ROW()-2,COUNTA('Form Responses 1'!$1:$1)-4),4,,TRUE,"Form Responses 1"))</f>
        <v>45010</v>
      </c>
      <c r="E31" s="11">
        <f t="shared" si="2"/>
        <v>6</v>
      </c>
      <c r="F31" s="9" t="str">
        <f>IF(ISBLANK(A31)," ",INDIRECT(ADDRESS(1,5+MOD(ROW()-2,COUNTA('Form Responses 1'!$1:$1)-4),,TRUE,"Form Responses 1")))</f>
        <v>Lantai 1 [Ruang Tamu]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12</v>
      </c>
      <c r="L31" s="9" t="str">
        <f t="shared" si="6"/>
        <v>2023 - WEEK 12</v>
      </c>
      <c r="M31" s="9" t="str">
        <f t="shared" si="7"/>
        <v>2023 - MONTH 03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12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45014.39028</v>
      </c>
      <c r="B32" s="9" t="str">
        <f>INDIRECT(ADDRESS(2+QUOTIENT(ROW()-2,COUNTA('Form Responses 1'!$1:$1)-4),2,,TRUE,"Form Responses 1"))</f>
        <v>poni002@brin.go.id</v>
      </c>
      <c r="C32" s="9" t="str">
        <f>INDIRECT(ADDRESS(2+QUOTIENT(ROW()-2,COUNTA('Form Responses 1'!$1:$1)-4),3,,TRUE,"Form Responses 1"))</f>
        <v>Ponidi</v>
      </c>
      <c r="D32" s="10">
        <f>INDIRECT(ADDRESS(2+QUOTIENT(ROW()-2,COUNTA('Form Responses 1'!$1:$1)-4),4,,TRUE,"Form Responses 1"))</f>
        <v>45010</v>
      </c>
      <c r="E32" s="11">
        <f t="shared" si="2"/>
        <v>6</v>
      </c>
      <c r="F32" s="9" t="str">
        <f>IF(ISBLANK(A32)," ",INDIRECT(ADDRESS(1,5+MOD(ROW()-2,COUNTA('Form Responses 1'!$1:$1)-4),,TRUE,"Form Responses 1")))</f>
        <v>Lantai 1 [Pantry 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12</v>
      </c>
      <c r="L32" s="9" t="str">
        <f t="shared" si="6"/>
        <v>2023 - WEEK 12</v>
      </c>
      <c r="M32" s="9" t="str">
        <f t="shared" si="7"/>
        <v>2023 - MONTH 03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12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45014.39028</v>
      </c>
      <c r="B33" s="9" t="str">
        <f>INDIRECT(ADDRESS(2+QUOTIENT(ROW()-2,COUNTA('Form Responses 1'!$1:$1)-4),2,,TRUE,"Form Responses 1"))</f>
        <v>poni002@brin.go.id</v>
      </c>
      <c r="C33" s="9" t="str">
        <f>INDIRECT(ADDRESS(2+QUOTIENT(ROW()-2,COUNTA('Form Responses 1'!$1:$1)-4),3,,TRUE,"Form Responses 1"))</f>
        <v>Ponidi</v>
      </c>
      <c r="D33" s="10">
        <f>INDIRECT(ADDRESS(2+QUOTIENT(ROW()-2,COUNTA('Form Responses 1'!$1:$1)-4),4,,TRUE,"Form Responses 1"))</f>
        <v>45010</v>
      </c>
      <c r="E33" s="11">
        <f t="shared" si="2"/>
        <v>6</v>
      </c>
      <c r="F33" s="9" t="str">
        <f>IF(ISBLANK(A33)," ",INDIRECT(ADDRESS(1,5+MOD(ROW()-2,COUNTA('Form Responses 1'!$1:$1)-4),,TRUE,"Form Responses 1")))</f>
        <v>Lantai 1 [Kamar Depan]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12</v>
      </c>
      <c r="L33" s="9" t="str">
        <f t="shared" si="6"/>
        <v>2023 - WEEK 12</v>
      </c>
      <c r="M33" s="9" t="str">
        <f t="shared" si="7"/>
        <v>2023 - MONTH 03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12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45014.39028</v>
      </c>
      <c r="B34" s="9" t="str">
        <f>INDIRECT(ADDRESS(2+QUOTIENT(ROW()-2,COUNTA('Form Responses 1'!$1:$1)-4),2,,TRUE,"Form Responses 1"))</f>
        <v>poni002@brin.go.id</v>
      </c>
      <c r="C34" s="9" t="str">
        <f>INDIRECT(ADDRESS(2+QUOTIENT(ROW()-2,COUNTA('Form Responses 1'!$1:$1)-4),3,,TRUE,"Form Responses 1"))</f>
        <v>Ponidi</v>
      </c>
      <c r="D34" s="10">
        <f>INDIRECT(ADDRESS(2+QUOTIENT(ROW()-2,COUNTA('Form Responses 1'!$1:$1)-4),4,,TRUE,"Form Responses 1"))</f>
        <v>45010</v>
      </c>
      <c r="E34" s="11">
        <f t="shared" si="2"/>
        <v>6</v>
      </c>
      <c r="F34" s="9" t="str">
        <f>IF(ISBLANK(A34)," ",INDIRECT(ADDRESS(1,5+MOD(ROW()-2,COUNTA('Form Responses 1'!$1:$1)-4),,TRUE,"Form Responses 1")))</f>
        <v>Lantai 1 [Kamar Belakang]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Lantai 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12</v>
      </c>
      <c r="L34" s="9" t="str">
        <f t="shared" si="6"/>
        <v>2023 - WEEK 12</v>
      </c>
      <c r="M34" s="9" t="str">
        <f t="shared" si="7"/>
        <v>2023 - MONTH 03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12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45014.39028</v>
      </c>
      <c r="B35" s="9" t="str">
        <f>INDIRECT(ADDRESS(2+QUOTIENT(ROW()-2,COUNTA('Form Responses 1'!$1:$1)-4),2,,TRUE,"Form Responses 1"))</f>
        <v>poni002@brin.go.id</v>
      </c>
      <c r="C35" s="9" t="str">
        <f>INDIRECT(ADDRESS(2+QUOTIENT(ROW()-2,COUNTA('Form Responses 1'!$1:$1)-4),3,,TRUE,"Form Responses 1"))</f>
        <v>Ponidi</v>
      </c>
      <c r="D35" s="10">
        <f>INDIRECT(ADDRESS(2+QUOTIENT(ROW()-2,COUNTA('Form Responses 1'!$1:$1)-4),4,,TRUE,"Form Responses 1"))</f>
        <v>45010</v>
      </c>
      <c r="E35" s="11">
        <f t="shared" si="2"/>
        <v>6</v>
      </c>
      <c r="F35" s="9" t="str">
        <f>IF(ISBLANK(A35)," ",INDIRECT(ADDRESS(1,5+MOD(ROW()-2,COUNTA('Form Responses 1'!$1:$1)-4),,TRUE,"Form Responses 1")))</f>
        <v>Lantai 1 [Toilet Belakang]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Lantai 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12</v>
      </c>
      <c r="L35" s="9" t="str">
        <f t="shared" si="6"/>
        <v>2023 - WEEK 12</v>
      </c>
      <c r="M35" s="9" t="str">
        <f t="shared" si="7"/>
        <v>2023 - MONTH 03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12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45014.39028</v>
      </c>
      <c r="B36" s="9" t="str">
        <f>INDIRECT(ADDRESS(2+QUOTIENT(ROW()-2,COUNTA('Form Responses 1'!$1:$1)-4),2,,TRUE,"Form Responses 1"))</f>
        <v>poni002@brin.go.id</v>
      </c>
      <c r="C36" s="9" t="str">
        <f>INDIRECT(ADDRESS(2+QUOTIENT(ROW()-2,COUNTA('Form Responses 1'!$1:$1)-4),3,,TRUE,"Form Responses 1"))</f>
        <v>Ponidi</v>
      </c>
      <c r="D36" s="10">
        <f>INDIRECT(ADDRESS(2+QUOTIENT(ROW()-2,COUNTA('Form Responses 1'!$1:$1)-4),4,,TRUE,"Form Responses 1"))</f>
        <v>45010</v>
      </c>
      <c r="E36" s="11">
        <f t="shared" si="2"/>
        <v>6</v>
      </c>
      <c r="F36" s="9" t="str">
        <f>IF(ISBLANK(A36)," ",INDIRECT(ADDRESS(1,5+MOD(ROW()-2,COUNTA('Form Responses 1'!$1:$1)-4),,TRUE,"Form Responses 1")))</f>
        <v>Lantai 1 [Toilet Pria / Wanita]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Lantai 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12</v>
      </c>
      <c r="L36" s="9" t="str">
        <f t="shared" si="6"/>
        <v>2023 - WEEK 12</v>
      </c>
      <c r="M36" s="9" t="str">
        <f t="shared" si="7"/>
        <v>2023 - MONTH 03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12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45014.39028</v>
      </c>
      <c r="B37" s="9" t="str">
        <f>INDIRECT(ADDRESS(2+QUOTIENT(ROW()-2,COUNTA('Form Responses 1'!$1:$1)-4),2,,TRUE,"Form Responses 1"))</f>
        <v>poni002@brin.go.id</v>
      </c>
      <c r="C37" s="9" t="str">
        <f>INDIRECT(ADDRESS(2+QUOTIENT(ROW()-2,COUNTA('Form Responses 1'!$1:$1)-4),3,,TRUE,"Form Responses 1"))</f>
        <v>Ponidi</v>
      </c>
      <c r="D37" s="10">
        <f>INDIRECT(ADDRESS(2+QUOTIENT(ROW()-2,COUNTA('Form Responses 1'!$1:$1)-4),4,,TRUE,"Form Responses 1"))</f>
        <v>45010</v>
      </c>
      <c r="E37" s="11">
        <f t="shared" si="2"/>
        <v>6</v>
      </c>
      <c r="F37" s="9" t="str">
        <f>IF(ISBLANK(A37)," ",INDIRECT(ADDRESS(1,5+MOD(ROW()-2,COUNTA('Form Responses 1'!$1:$1)-4),,TRUE,"Form Responses 1")))</f>
        <v>Halaman [Taman 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Halaman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12</v>
      </c>
      <c r="L37" s="9" t="str">
        <f t="shared" si="6"/>
        <v>2023 - WEEK 12</v>
      </c>
      <c r="M37" s="9" t="str">
        <f t="shared" si="7"/>
        <v>2023 - MONTH 03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12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45014.39028</v>
      </c>
      <c r="B38" s="9" t="str">
        <f>INDIRECT(ADDRESS(2+QUOTIENT(ROW()-2,COUNTA('Form Responses 1'!$1:$1)-4),2,,TRUE,"Form Responses 1"))</f>
        <v>poni002@brin.go.id</v>
      </c>
      <c r="C38" s="9" t="str">
        <f>INDIRECT(ADDRESS(2+QUOTIENT(ROW()-2,COUNTA('Form Responses 1'!$1:$1)-4),3,,TRUE,"Form Responses 1"))</f>
        <v>Ponidi</v>
      </c>
      <c r="D38" s="10">
        <f>INDIRECT(ADDRESS(2+QUOTIENT(ROW()-2,COUNTA('Form Responses 1'!$1:$1)-4),4,,TRUE,"Form Responses 1"))</f>
        <v>45010</v>
      </c>
      <c r="E38" s="11">
        <f t="shared" si="2"/>
        <v>6</v>
      </c>
      <c r="F38" s="9" t="str">
        <f>IF(ISBLANK(A38)," ",INDIRECT(ADDRESS(1,5+MOD(ROW()-2,COUNTA('Form Responses 1'!$1:$1)-4),,TRUE,"Form Responses 1")))</f>
        <v>Halaman [Halaman Utama Depan]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Halaman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12</v>
      </c>
      <c r="L38" s="9" t="str">
        <f t="shared" si="6"/>
        <v>2023 - WEEK 12</v>
      </c>
      <c r="M38" s="9" t="str">
        <f t="shared" si="7"/>
        <v>2023 - MONTH 03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12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45014.39028</v>
      </c>
      <c r="B39" s="9" t="str">
        <f>INDIRECT(ADDRESS(2+QUOTIENT(ROW()-2,COUNTA('Form Responses 1'!$1:$1)-4),2,,TRUE,"Form Responses 1"))</f>
        <v>poni002@brin.go.id</v>
      </c>
      <c r="C39" s="9" t="str">
        <f>INDIRECT(ADDRESS(2+QUOTIENT(ROW()-2,COUNTA('Form Responses 1'!$1:$1)-4),3,,TRUE,"Form Responses 1"))</f>
        <v>Ponidi</v>
      </c>
      <c r="D39" s="10">
        <f>INDIRECT(ADDRESS(2+QUOTIENT(ROW()-2,COUNTA('Form Responses 1'!$1:$1)-4),4,,TRUE,"Form Responses 1"))</f>
        <v>45010</v>
      </c>
      <c r="E39" s="11">
        <f t="shared" si="2"/>
        <v>6</v>
      </c>
      <c r="F39" s="9" t="str">
        <f>IF(ISBLANK(A39)," ",INDIRECT(ADDRESS(1,5+MOD(ROW()-2,COUNTA('Form Responses 1'!$1:$1)-4),,TRUE,"Form Responses 1")))</f>
        <v>Halaman [Halaman samping dan belakang]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Halaman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12</v>
      </c>
      <c r="L39" s="9" t="str">
        <f t="shared" si="6"/>
        <v>2023 - WEEK 12</v>
      </c>
      <c r="M39" s="9" t="str">
        <f t="shared" si="7"/>
        <v>2023 - MONTH 03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12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45014.39028</v>
      </c>
      <c r="B40" s="9" t="str">
        <f>INDIRECT(ADDRESS(2+QUOTIENT(ROW()-2,COUNTA('Form Responses 1'!$1:$1)-4),2,,TRUE,"Form Responses 1"))</f>
        <v>poni002@brin.go.id</v>
      </c>
      <c r="C40" s="9" t="str">
        <f>INDIRECT(ADDRESS(2+QUOTIENT(ROW()-2,COUNTA('Form Responses 1'!$1:$1)-4),3,,TRUE,"Form Responses 1"))</f>
        <v>Ponidi</v>
      </c>
      <c r="D40" s="10">
        <f>INDIRECT(ADDRESS(2+QUOTIENT(ROW()-2,COUNTA('Form Responses 1'!$1:$1)-4),4,,TRUE,"Form Responses 1"))</f>
        <v>45010</v>
      </c>
      <c r="E40" s="11">
        <f t="shared" si="2"/>
        <v>6</v>
      </c>
      <c r="F40" s="9" t="str">
        <f>IF(ISBLANK(A40)," ",INDIRECT(ADDRESS(1,5+MOD(ROW()-2,COUNTA('Form Responses 1'!$1:$1)-4),,TRUE,"Form Responses 1")))</f>
        <v>Halaman [TPS]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Halaman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12</v>
      </c>
      <c r="L40" s="9" t="str">
        <f t="shared" si="6"/>
        <v>2023 - WEEK 12</v>
      </c>
      <c r="M40" s="9" t="str">
        <f t="shared" si="7"/>
        <v>2023 - MONTH 03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12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45048.64387</v>
      </c>
      <c r="B41" s="9" t="str">
        <f>INDIRECT(ADDRESS(2+QUOTIENT(ROW()-2,COUNTA('Form Responses 1'!$1:$1)-4),2,,TRUE,"Form Responses 1"))</f>
        <v>poni012@brin.go.id</v>
      </c>
      <c r="C41" s="9" t="str">
        <f>INDIRECT(ADDRESS(2+QUOTIENT(ROW()-2,COUNTA('Form Responses 1'!$1:$1)-4),3,,TRUE,"Form Responses 1"))</f>
        <v>Ponidi</v>
      </c>
      <c r="D41" s="10">
        <f>INDIRECT(ADDRESS(2+QUOTIENT(ROW()-2,COUNTA('Form Responses 1'!$1:$1)-4),4,,TRUE,"Form Responses 1"))</f>
        <v>45046</v>
      </c>
      <c r="E41" s="11">
        <f t="shared" si="2"/>
        <v>7</v>
      </c>
      <c r="F41" s="9" t="str">
        <f>IF(ISBLANK(A41)," ",INDIRECT(ADDRESS(1,5+MOD(ROW()-2,COUNTA('Form Responses 1'!$1:$1)-4),,TRUE,"Form Responses 1")))</f>
        <v>Security [Security Functions]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Security</v>
      </c>
      <c r="I41" s="12" t="str">
        <f t="shared" si="4"/>
        <v>SECURITY SERVICE</v>
      </c>
      <c r="J41" s="12">
        <f t="array" ref="J41">IFERROR(INDEX(MASTER!B:B,MATCH(G41,MASTER!A:A,0))/100," ")</f>
        <v>0.95</v>
      </c>
      <c r="K41" s="9">
        <f t="shared" si="5"/>
        <v>18</v>
      </c>
      <c r="L41" s="9" t="str">
        <f t="shared" si="6"/>
        <v>2023 - WEEK 18</v>
      </c>
      <c r="M41" s="9" t="str">
        <f t="shared" si="7"/>
        <v>2023 - MONTH 04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18</v>
      </c>
      <c r="AF41" s="9" t="str">
        <f t="shared" si="15"/>
        <v>2023 04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45048.64387</v>
      </c>
      <c r="B42" s="9" t="str">
        <f>INDIRECT(ADDRESS(2+QUOTIENT(ROW()-2,COUNTA('Form Responses 1'!$1:$1)-4),2,,TRUE,"Form Responses 1"))</f>
        <v>poni012@brin.go.id</v>
      </c>
      <c r="C42" s="9" t="str">
        <f>INDIRECT(ADDRESS(2+QUOTIENT(ROW()-2,COUNTA('Form Responses 1'!$1:$1)-4),3,,TRUE,"Form Responses 1"))</f>
        <v>Ponidi</v>
      </c>
      <c r="D42" s="10">
        <f>INDIRECT(ADDRESS(2+QUOTIENT(ROW()-2,COUNTA('Form Responses 1'!$1:$1)-4),4,,TRUE,"Form Responses 1"))</f>
        <v>45046</v>
      </c>
      <c r="E42" s="11">
        <f t="shared" si="2"/>
        <v>7</v>
      </c>
      <c r="F42" s="9" t="str">
        <f>IF(ISBLANK(A42)," ",INDIRECT(ADDRESS(1,5+MOD(ROW()-2,COUNTA('Form Responses 1'!$1:$1)-4),,TRUE,"Form Responses 1")))</f>
        <v>Driver [Driving Safety (EX BATAN SLEMAN - POLTEK)]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Driver</v>
      </c>
      <c r="I42" s="12" t="str">
        <f t="shared" si="4"/>
        <v>LABOR SERVICE</v>
      </c>
      <c r="J42" s="12">
        <f t="array" ref="J42">IFERROR(INDEX(MASTER!B:B,MATCH(G42,MASTER!A:A,0))/100," ")</f>
        <v>0.95</v>
      </c>
      <c r="K42" s="9">
        <f t="shared" si="5"/>
        <v>18</v>
      </c>
      <c r="L42" s="9" t="str">
        <f t="shared" si="6"/>
        <v>2023 - WEEK 18</v>
      </c>
      <c r="M42" s="9" t="str">
        <f t="shared" si="7"/>
        <v>2023 - MONTH 04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18</v>
      </c>
      <c r="AF42" s="9" t="str">
        <f t="shared" si="15"/>
        <v>2023 04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45048.64387</v>
      </c>
      <c r="B43" s="9" t="str">
        <f>INDIRECT(ADDRESS(2+QUOTIENT(ROW()-2,COUNTA('Form Responses 1'!$1:$1)-4),2,,TRUE,"Form Responses 1"))</f>
        <v>poni012@brin.go.id</v>
      </c>
      <c r="C43" s="9" t="str">
        <f>INDIRECT(ADDRESS(2+QUOTIENT(ROW()-2,COUNTA('Form Responses 1'!$1:$1)-4),3,,TRUE,"Form Responses 1"))</f>
        <v>Ponidi</v>
      </c>
      <c r="D43" s="10">
        <f>INDIRECT(ADDRESS(2+QUOTIENT(ROW()-2,COUNTA('Form Responses 1'!$1:$1)-4),4,,TRUE,"Form Responses 1"))</f>
        <v>45046</v>
      </c>
      <c r="E43" s="11">
        <f t="shared" si="2"/>
        <v>7</v>
      </c>
      <c r="F43" s="9" t="str">
        <f>IF(ISBLANK(A43)," ",INDIRECT(ADDRESS(1,5+MOD(ROW()-2,COUNTA('Form Responses 1'!$1:$1)-4),,TRUE,"Form Responses 1")))</f>
        <v>Driver [Attendance (EX BATAN SLEMAN - POLTEK)]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Driver</v>
      </c>
      <c r="I43" s="12" t="str">
        <f t="shared" si="4"/>
        <v>LABOR SERVICE</v>
      </c>
      <c r="J43" s="12">
        <f t="array" ref="J43">IFERROR(INDEX(MASTER!B:B,MATCH(G43,MASTER!A:A,0))/100," ")</f>
        <v>0.95</v>
      </c>
      <c r="K43" s="9">
        <f t="shared" si="5"/>
        <v>18</v>
      </c>
      <c r="L43" s="9" t="str">
        <f t="shared" si="6"/>
        <v>2023 - WEEK 18</v>
      </c>
      <c r="M43" s="9" t="str">
        <f t="shared" si="7"/>
        <v>2023 - MONTH 04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18</v>
      </c>
      <c r="AF43" s="9" t="str">
        <f t="shared" si="15"/>
        <v>2023 04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45048.64387</v>
      </c>
      <c r="B44" s="9" t="str">
        <f>INDIRECT(ADDRESS(2+QUOTIENT(ROW()-2,COUNTA('Form Responses 1'!$1:$1)-4),2,,TRUE,"Form Responses 1"))</f>
        <v>poni012@brin.go.id</v>
      </c>
      <c r="C44" s="9" t="str">
        <f>INDIRECT(ADDRESS(2+QUOTIENT(ROW()-2,COUNTA('Form Responses 1'!$1:$1)-4),3,,TRUE,"Form Responses 1"))</f>
        <v>Ponidi</v>
      </c>
      <c r="D44" s="10">
        <f>INDIRECT(ADDRESS(2+QUOTIENT(ROW()-2,COUNTA('Form Responses 1'!$1:$1)-4),4,,TRUE,"Form Responses 1"))</f>
        <v>45046</v>
      </c>
      <c r="E44" s="11">
        <f t="shared" si="2"/>
        <v>7</v>
      </c>
      <c r="F44" s="9" t="str">
        <f>IF(ISBLANK(A44)," ",INDIRECT(ADDRESS(1,5+MOD(ROW()-2,COUNTA('Form Responses 1'!$1:$1)-4),,TRUE,"Form Responses 1")))</f>
        <v>Lantai 1 [Ruang Tamu]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18</v>
      </c>
      <c r="L44" s="9" t="str">
        <f t="shared" si="6"/>
        <v>2023 - WEEK 18</v>
      </c>
      <c r="M44" s="9" t="str">
        <f t="shared" si="7"/>
        <v>2023 - MONTH 04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18</v>
      </c>
      <c r="AF44" s="9" t="str">
        <f t="shared" si="15"/>
        <v>2023 04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45048.64387</v>
      </c>
      <c r="B45" s="9" t="str">
        <f>INDIRECT(ADDRESS(2+QUOTIENT(ROW()-2,COUNTA('Form Responses 1'!$1:$1)-4),2,,TRUE,"Form Responses 1"))</f>
        <v>poni012@brin.go.id</v>
      </c>
      <c r="C45" s="9" t="str">
        <f>INDIRECT(ADDRESS(2+QUOTIENT(ROW()-2,COUNTA('Form Responses 1'!$1:$1)-4),3,,TRUE,"Form Responses 1"))</f>
        <v>Ponidi</v>
      </c>
      <c r="D45" s="10">
        <f>INDIRECT(ADDRESS(2+QUOTIENT(ROW()-2,COUNTA('Form Responses 1'!$1:$1)-4),4,,TRUE,"Form Responses 1"))</f>
        <v>45046</v>
      </c>
      <c r="E45" s="11">
        <f t="shared" si="2"/>
        <v>7</v>
      </c>
      <c r="F45" s="9" t="str">
        <f>IF(ISBLANK(A45)," ",INDIRECT(ADDRESS(1,5+MOD(ROW()-2,COUNTA('Form Responses 1'!$1:$1)-4),,TRUE,"Form Responses 1")))</f>
        <v>Lantai 1 [Pantry 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Lantai 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18</v>
      </c>
      <c r="L45" s="9" t="str">
        <f t="shared" si="6"/>
        <v>2023 - WEEK 18</v>
      </c>
      <c r="M45" s="9" t="str">
        <f t="shared" si="7"/>
        <v>2023 - MONTH 04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18</v>
      </c>
      <c r="AF45" s="9" t="str">
        <f t="shared" si="15"/>
        <v>2023 04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45048.64387</v>
      </c>
      <c r="B46" s="9" t="str">
        <f>INDIRECT(ADDRESS(2+QUOTIENT(ROW()-2,COUNTA('Form Responses 1'!$1:$1)-4),2,,TRUE,"Form Responses 1"))</f>
        <v>poni012@brin.go.id</v>
      </c>
      <c r="C46" s="9" t="str">
        <f>INDIRECT(ADDRESS(2+QUOTIENT(ROW()-2,COUNTA('Form Responses 1'!$1:$1)-4),3,,TRUE,"Form Responses 1"))</f>
        <v>Ponidi</v>
      </c>
      <c r="D46" s="10">
        <f>INDIRECT(ADDRESS(2+QUOTIENT(ROW()-2,COUNTA('Form Responses 1'!$1:$1)-4),4,,TRUE,"Form Responses 1"))</f>
        <v>45046</v>
      </c>
      <c r="E46" s="11">
        <f t="shared" si="2"/>
        <v>7</v>
      </c>
      <c r="F46" s="9" t="str">
        <f>IF(ISBLANK(A46)," ",INDIRECT(ADDRESS(1,5+MOD(ROW()-2,COUNTA('Form Responses 1'!$1:$1)-4),,TRUE,"Form Responses 1")))</f>
        <v>Lantai 1 [Kamar Depan]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Lantai 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18</v>
      </c>
      <c r="L46" s="9" t="str">
        <f t="shared" si="6"/>
        <v>2023 - WEEK 18</v>
      </c>
      <c r="M46" s="9" t="str">
        <f t="shared" si="7"/>
        <v>2023 - MONTH 04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18</v>
      </c>
      <c r="AF46" s="9" t="str">
        <f t="shared" si="15"/>
        <v>2023 04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45048.64387</v>
      </c>
      <c r="B47" s="9" t="str">
        <f>INDIRECT(ADDRESS(2+QUOTIENT(ROW()-2,COUNTA('Form Responses 1'!$1:$1)-4),2,,TRUE,"Form Responses 1"))</f>
        <v>poni012@brin.go.id</v>
      </c>
      <c r="C47" s="9" t="str">
        <f>INDIRECT(ADDRESS(2+QUOTIENT(ROW()-2,COUNTA('Form Responses 1'!$1:$1)-4),3,,TRUE,"Form Responses 1"))</f>
        <v>Ponidi</v>
      </c>
      <c r="D47" s="10">
        <f>INDIRECT(ADDRESS(2+QUOTIENT(ROW()-2,COUNTA('Form Responses 1'!$1:$1)-4),4,,TRUE,"Form Responses 1"))</f>
        <v>45046</v>
      </c>
      <c r="E47" s="11">
        <f t="shared" si="2"/>
        <v>7</v>
      </c>
      <c r="F47" s="9" t="str">
        <f>IF(ISBLANK(A47)," ",INDIRECT(ADDRESS(1,5+MOD(ROW()-2,COUNTA('Form Responses 1'!$1:$1)-4),,TRUE,"Form Responses 1")))</f>
        <v>Lantai 1 [Kamar Belakang]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 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18</v>
      </c>
      <c r="L47" s="9" t="str">
        <f t="shared" si="6"/>
        <v>2023 - WEEK 18</v>
      </c>
      <c r="M47" s="9" t="str">
        <f t="shared" si="7"/>
        <v>2023 - MONTH 04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18</v>
      </c>
      <c r="AF47" s="9" t="str">
        <f t="shared" si="15"/>
        <v>2023 04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45048.64387</v>
      </c>
      <c r="B48" s="9" t="str">
        <f>INDIRECT(ADDRESS(2+QUOTIENT(ROW()-2,COUNTA('Form Responses 1'!$1:$1)-4),2,,TRUE,"Form Responses 1"))</f>
        <v>poni012@brin.go.id</v>
      </c>
      <c r="C48" s="9" t="str">
        <f>INDIRECT(ADDRESS(2+QUOTIENT(ROW()-2,COUNTA('Form Responses 1'!$1:$1)-4),3,,TRUE,"Form Responses 1"))</f>
        <v>Ponidi</v>
      </c>
      <c r="D48" s="10">
        <f>INDIRECT(ADDRESS(2+QUOTIENT(ROW()-2,COUNTA('Form Responses 1'!$1:$1)-4),4,,TRUE,"Form Responses 1"))</f>
        <v>45046</v>
      </c>
      <c r="E48" s="11">
        <f t="shared" si="2"/>
        <v>7</v>
      </c>
      <c r="F48" s="9" t="str">
        <f>IF(ISBLANK(A48)," ",INDIRECT(ADDRESS(1,5+MOD(ROW()-2,COUNTA('Form Responses 1'!$1:$1)-4),,TRUE,"Form Responses 1")))</f>
        <v>Lantai 1 [Toilet Belakang]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Lantai 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18</v>
      </c>
      <c r="L48" s="9" t="str">
        <f t="shared" si="6"/>
        <v>2023 - WEEK 18</v>
      </c>
      <c r="M48" s="9" t="str">
        <f t="shared" si="7"/>
        <v>2023 - MONTH 04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18</v>
      </c>
      <c r="AF48" s="9" t="str">
        <f t="shared" si="15"/>
        <v>2023 04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45048.64387</v>
      </c>
      <c r="B49" s="9" t="str">
        <f>INDIRECT(ADDRESS(2+QUOTIENT(ROW()-2,COUNTA('Form Responses 1'!$1:$1)-4),2,,TRUE,"Form Responses 1"))</f>
        <v>poni012@brin.go.id</v>
      </c>
      <c r="C49" s="9" t="str">
        <f>INDIRECT(ADDRESS(2+QUOTIENT(ROW()-2,COUNTA('Form Responses 1'!$1:$1)-4),3,,TRUE,"Form Responses 1"))</f>
        <v>Ponidi</v>
      </c>
      <c r="D49" s="10">
        <f>INDIRECT(ADDRESS(2+QUOTIENT(ROW()-2,COUNTA('Form Responses 1'!$1:$1)-4),4,,TRUE,"Form Responses 1"))</f>
        <v>45046</v>
      </c>
      <c r="E49" s="11">
        <f t="shared" si="2"/>
        <v>7</v>
      </c>
      <c r="F49" s="9" t="str">
        <f>IF(ISBLANK(A49)," ",INDIRECT(ADDRESS(1,5+MOD(ROW()-2,COUNTA('Form Responses 1'!$1:$1)-4),,TRUE,"Form Responses 1")))</f>
        <v>Lantai 1 [Toilet Pria / Wanita]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 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18</v>
      </c>
      <c r="L49" s="9" t="str">
        <f t="shared" si="6"/>
        <v>2023 - WEEK 18</v>
      </c>
      <c r="M49" s="9" t="str">
        <f t="shared" si="7"/>
        <v>2023 - MONTH 04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18</v>
      </c>
      <c r="AF49" s="9" t="str">
        <f t="shared" si="15"/>
        <v>2023 04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45048.64387</v>
      </c>
      <c r="B50" s="9" t="str">
        <f>INDIRECT(ADDRESS(2+QUOTIENT(ROW()-2,COUNTA('Form Responses 1'!$1:$1)-4),2,,TRUE,"Form Responses 1"))</f>
        <v>poni012@brin.go.id</v>
      </c>
      <c r="C50" s="9" t="str">
        <f>INDIRECT(ADDRESS(2+QUOTIENT(ROW()-2,COUNTA('Form Responses 1'!$1:$1)-4),3,,TRUE,"Form Responses 1"))</f>
        <v>Ponidi</v>
      </c>
      <c r="D50" s="10">
        <f>INDIRECT(ADDRESS(2+QUOTIENT(ROW()-2,COUNTA('Form Responses 1'!$1:$1)-4),4,,TRUE,"Form Responses 1"))</f>
        <v>45046</v>
      </c>
      <c r="E50" s="11">
        <f t="shared" si="2"/>
        <v>7</v>
      </c>
      <c r="F50" s="9" t="str">
        <f>IF(ISBLANK(A50)," ",INDIRECT(ADDRESS(1,5+MOD(ROW()-2,COUNTA('Form Responses 1'!$1:$1)-4),,TRUE,"Form Responses 1")))</f>
        <v>Halaman [Taman 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Halaman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18</v>
      </c>
      <c r="L50" s="9" t="str">
        <f t="shared" si="6"/>
        <v>2023 - WEEK 18</v>
      </c>
      <c r="M50" s="9" t="str">
        <f t="shared" si="7"/>
        <v>2023 - MONTH 04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18</v>
      </c>
      <c r="AF50" s="9" t="str">
        <f t="shared" si="15"/>
        <v>2023 04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45048.64387</v>
      </c>
      <c r="B51" s="9" t="str">
        <f>INDIRECT(ADDRESS(2+QUOTIENT(ROW()-2,COUNTA('Form Responses 1'!$1:$1)-4),2,,TRUE,"Form Responses 1"))</f>
        <v>poni012@brin.go.id</v>
      </c>
      <c r="C51" s="9" t="str">
        <f>INDIRECT(ADDRESS(2+QUOTIENT(ROW()-2,COUNTA('Form Responses 1'!$1:$1)-4),3,,TRUE,"Form Responses 1"))</f>
        <v>Ponidi</v>
      </c>
      <c r="D51" s="10">
        <f>INDIRECT(ADDRESS(2+QUOTIENT(ROW()-2,COUNTA('Form Responses 1'!$1:$1)-4),4,,TRUE,"Form Responses 1"))</f>
        <v>45046</v>
      </c>
      <c r="E51" s="11">
        <f t="shared" si="2"/>
        <v>7</v>
      </c>
      <c r="F51" s="9" t="str">
        <f>IF(ISBLANK(A51)," ",INDIRECT(ADDRESS(1,5+MOD(ROW()-2,COUNTA('Form Responses 1'!$1:$1)-4),,TRUE,"Form Responses 1")))</f>
        <v>Halaman [Halaman Utama Depan]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Halaman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18</v>
      </c>
      <c r="L51" s="9" t="str">
        <f t="shared" si="6"/>
        <v>2023 - WEEK 18</v>
      </c>
      <c r="M51" s="9" t="str">
        <f t="shared" si="7"/>
        <v>2023 - MONTH 04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18</v>
      </c>
      <c r="AF51" s="9" t="str">
        <f t="shared" si="15"/>
        <v>2023 04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45048.64387</v>
      </c>
      <c r="B52" s="9" t="str">
        <f>INDIRECT(ADDRESS(2+QUOTIENT(ROW()-2,COUNTA('Form Responses 1'!$1:$1)-4),2,,TRUE,"Form Responses 1"))</f>
        <v>poni012@brin.go.id</v>
      </c>
      <c r="C52" s="9" t="str">
        <f>INDIRECT(ADDRESS(2+QUOTIENT(ROW()-2,COUNTA('Form Responses 1'!$1:$1)-4),3,,TRUE,"Form Responses 1"))</f>
        <v>Ponidi</v>
      </c>
      <c r="D52" s="10">
        <f>INDIRECT(ADDRESS(2+QUOTIENT(ROW()-2,COUNTA('Form Responses 1'!$1:$1)-4),4,,TRUE,"Form Responses 1"))</f>
        <v>45046</v>
      </c>
      <c r="E52" s="11">
        <f t="shared" si="2"/>
        <v>7</v>
      </c>
      <c r="F52" s="9" t="str">
        <f>IF(ISBLANK(A52)," ",INDIRECT(ADDRESS(1,5+MOD(ROW()-2,COUNTA('Form Responses 1'!$1:$1)-4),,TRUE,"Form Responses 1")))</f>
        <v>Halaman [Halaman samping dan belakang]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Halaman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18</v>
      </c>
      <c r="L52" s="9" t="str">
        <f t="shared" si="6"/>
        <v>2023 - WEEK 18</v>
      </c>
      <c r="M52" s="9" t="str">
        <f t="shared" si="7"/>
        <v>2023 - MONTH 04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18</v>
      </c>
      <c r="AF52" s="9" t="str">
        <f t="shared" si="15"/>
        <v>2023 04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45048.64387</v>
      </c>
      <c r="B53" s="9" t="str">
        <f>INDIRECT(ADDRESS(2+QUOTIENT(ROW()-2,COUNTA('Form Responses 1'!$1:$1)-4),2,,TRUE,"Form Responses 1"))</f>
        <v>poni012@brin.go.id</v>
      </c>
      <c r="C53" s="9" t="str">
        <f>INDIRECT(ADDRESS(2+QUOTIENT(ROW()-2,COUNTA('Form Responses 1'!$1:$1)-4),3,,TRUE,"Form Responses 1"))</f>
        <v>Ponidi</v>
      </c>
      <c r="D53" s="10">
        <f>INDIRECT(ADDRESS(2+QUOTIENT(ROW()-2,COUNTA('Form Responses 1'!$1:$1)-4),4,,TRUE,"Form Responses 1"))</f>
        <v>45046</v>
      </c>
      <c r="E53" s="11">
        <f t="shared" si="2"/>
        <v>7</v>
      </c>
      <c r="F53" s="9" t="str">
        <f>IF(ISBLANK(A53)," ",INDIRECT(ADDRESS(1,5+MOD(ROW()-2,COUNTA('Form Responses 1'!$1:$1)-4),,TRUE,"Form Responses 1")))</f>
        <v>Halaman [TPS]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Halaman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18</v>
      </c>
      <c r="L53" s="9" t="str">
        <f t="shared" si="6"/>
        <v>2023 - WEEK 18</v>
      </c>
      <c r="M53" s="9" t="str">
        <f t="shared" si="7"/>
        <v>2023 - MONTH 04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18</v>
      </c>
      <c r="AF53" s="9" t="str">
        <f t="shared" si="15"/>
        <v>2023 04</v>
      </c>
      <c r="AG53" s="9" t="str">
        <f t="shared" si="16"/>
        <v> </v>
      </c>
      <c r="AH53" s="9" t="str">
        <f t="shared" si="17"/>
        <v/>
      </c>
    </row>
    <row r="54">
      <c r="A54" s="9" t="str">
        <f>INDIRECT(ADDRESS(2+QUOTIENT(ROW()-2,COUNTA('Form Responses 1'!$1:$1)-4),1,,TRUE,"Form Responses 1"))</f>
        <v/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/>
      </c>
      <c r="D54" s="9" t="str">
        <f>INDIRECT(ADDRESS(2+QUOTIENT(ROW()-2,COUNTA('Form Responses 1'!$1:$1)-4),4,,TRUE,"Form Responses 1"))</f>
        <v/>
      </c>
      <c r="E54" s="11" t="str">
        <f t="shared" si="2"/>
        <v> </v>
      </c>
      <c r="F54" s="9" t="str">
        <f>IF(ISBLANK(A54)," ",INDIRECT(ADDRESS(1,5+MOD(ROW()-2,COUNTA('Form Responses 1'!$1:$1)-4),,TRUE,"Form Responses 1")))</f>
        <v> </v>
      </c>
      <c r="G54" s="9" t="str">
        <f>IF(ISBLANK(A54)," ",INDIRECT(ADDRESS(MATCH(A54,'Form Responses 1'!A:A,0),5+MOD(ROW()-2,COUNTA('Form Responses 1'!$1:$1)-4),,TRUE,"Form Responses 1")))</f>
        <v> </v>
      </c>
      <c r="H54" s="12" t="str">
        <f t="shared" si="3"/>
        <v> </v>
      </c>
      <c r="I54" s="12" t="str">
        <f t="shared" si="4"/>
        <v> </v>
      </c>
      <c r="J54" s="12" t="str">
        <f t="array" ref="J54">IFERROR(INDEX(MASTER!B:B,MATCH(G54,MASTER!A:A,0))/100," ")</f>
        <v> </v>
      </c>
      <c r="K54" s="9" t="str">
        <f t="shared" si="5"/>
        <v> </v>
      </c>
      <c r="L54" s="9" t="str">
        <f t="shared" si="6"/>
        <v> </v>
      </c>
      <c r="M54" s="9" t="str">
        <f t="shared" si="7"/>
        <v> </v>
      </c>
      <c r="N54" s="12" t="str">
        <f t="shared" ref="N54:O54" si="63">IFERROR(AVERAGEIF(L:L,L54,$J:$J)," ")</f>
        <v> </v>
      </c>
      <c r="O54" s="12" t="str">
        <f t="shared" si="63"/>
        <v> </v>
      </c>
      <c r="P54" s="9" t="str">
        <f>IF(ISBLANK(A54)," ",IF(N54&gt;MASTER!$B$3/100,"SB",IF(N54&gt;MASTER!$B$4/100,"B",IF(N54&gt;MASTER!$B$5/100,"C","K"))))</f>
        <v> </v>
      </c>
      <c r="Q54" s="9" t="str">
        <f>IF(ISBLANK(B54)," ",IF(O54&gt;MASTER!$B$3/100,"SB",IF(O54&gt;MASTER!$B$4/100,"B",IF(O54&gt;MASTER!$B$5/100,"C","K"))))</f>
        <v> 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9" t="str">
        <f>INDIRECT(ADDRESS(2+QUOTIENT(ROW()-2,COUNTA('Form Responses 1'!$1:$1)-4),1,,TRUE,"Form Responses 1"))</f>
        <v/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/>
      </c>
      <c r="D55" s="9" t="str">
        <f>INDIRECT(ADDRESS(2+QUOTIENT(ROW()-2,COUNTA('Form Responses 1'!$1:$1)-4),4,,TRUE,"Form Responses 1"))</f>
        <v/>
      </c>
      <c r="E55" s="11" t="str">
        <f t="shared" si="2"/>
        <v> </v>
      </c>
      <c r="F55" s="9" t="str">
        <f>IF(ISBLANK(A55)," ",INDIRECT(ADDRESS(1,5+MOD(ROW()-2,COUNTA('Form Responses 1'!$1:$1)-4),,TRUE,"Form Responses 1")))</f>
        <v> </v>
      </c>
      <c r="G55" s="9" t="str">
        <f>IF(ISBLANK(A55)," ",INDIRECT(ADDRESS(MATCH(A55,'Form Responses 1'!A:A,0),5+MOD(ROW()-2,COUNTA('Form Responses 1'!$1:$1)-4),,TRUE,"Form Responses 1")))</f>
        <v> </v>
      </c>
      <c r="H55" s="12" t="str">
        <f t="shared" si="3"/>
        <v> </v>
      </c>
      <c r="I55" s="12" t="str">
        <f t="shared" si="4"/>
        <v> </v>
      </c>
      <c r="J55" s="12" t="str">
        <f t="array" ref="J55">IFERROR(INDEX(MASTER!B:B,MATCH(G55,MASTER!A:A,0))/100," ")</f>
        <v> </v>
      </c>
      <c r="K55" s="9" t="str">
        <f t="shared" si="5"/>
        <v> </v>
      </c>
      <c r="L55" s="9" t="str">
        <f t="shared" si="6"/>
        <v> </v>
      </c>
      <c r="M55" s="9" t="str">
        <f t="shared" si="7"/>
        <v> </v>
      </c>
      <c r="N55" s="12" t="str">
        <f t="shared" ref="N55:O55" si="64">IFERROR(AVERAGEIF(L:L,L55,$J:$J)," ")</f>
        <v> </v>
      </c>
      <c r="O55" s="12" t="str">
        <f t="shared" si="64"/>
        <v> </v>
      </c>
      <c r="P55" s="9" t="str">
        <f>IF(ISBLANK(A55)," ",IF(N55&gt;MASTER!$B$3/100,"SB",IF(N55&gt;MASTER!$B$4/100,"B",IF(N55&gt;MASTER!$B$5/100,"C","K"))))</f>
        <v> </v>
      </c>
      <c r="Q55" s="9" t="str">
        <f>IF(ISBLANK(B55)," ",IF(O55&gt;MASTER!$B$3/100,"SB",IF(O55&gt;MASTER!$B$4/100,"B",IF(O55&gt;MASTER!$B$5/100,"C","K"))))</f>
        <v> 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133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135</v>
      </c>
      <c r="E3" s="20"/>
      <c r="F3" s="21">
        <v>2023.0</v>
      </c>
      <c r="G3" s="22"/>
      <c r="H3" s="20" t="s">
        <v>24</v>
      </c>
      <c r="I3" s="20"/>
      <c r="J3" s="21" t="s">
        <v>45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136</v>
      </c>
      <c r="E4" s="20"/>
      <c r="F4" s="25">
        <f t="array" ref="F4">DATE(F3,INDEX(MASTER!G:G,MATCH(J3,MASTER!F:F,0)),1)</f>
        <v>45017</v>
      </c>
      <c r="G4" s="26"/>
      <c r="H4" s="20" t="s">
        <v>137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139</v>
      </c>
      <c r="E5" s="20"/>
      <c r="F5" s="25">
        <f>EOMONTH(F4,0)</f>
        <v>45046</v>
      </c>
      <c r="G5" s="26"/>
      <c r="H5" s="20" t="s">
        <v>140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141</v>
      </c>
      <c r="E6" s="20"/>
      <c r="F6" s="27">
        <f>NETWORKDAYS(F4,F5)</f>
        <v>20</v>
      </c>
      <c r="G6" s="30"/>
      <c r="H6" s="20" t="s">
        <v>142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131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143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B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0.95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143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0.95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129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143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B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>
        <f>IFERROR(AVERAGEIFS(DATA!$J:$J,DATA!$L:$L,L25,DATA!$M:$M,$L$1,DATA!$I:$I,$B23,DATA!$E:$E,"&lt;=7")," ")</f>
        <v>0.95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138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135</v>
      </c>
      <c r="E3" s="20"/>
      <c r="F3" s="21">
        <f>DASHBOARD!F3</f>
        <v>2023</v>
      </c>
      <c r="G3" s="22"/>
      <c r="H3" s="20" t="s">
        <v>24</v>
      </c>
      <c r="I3" s="20"/>
      <c r="J3" s="21" t="s">
        <v>45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136</v>
      </c>
      <c r="E4" s="20"/>
      <c r="F4" s="25">
        <f t="array" ref="F4">DATE(F3,INDEX(MASTER!G:G,MATCH(J3,MASTER!F:F,0)),1)</f>
        <v>45017</v>
      </c>
      <c r="G4" s="26"/>
      <c r="H4" s="20" t="s">
        <v>137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139</v>
      </c>
      <c r="E5" s="20"/>
      <c r="F5" s="25">
        <f>EOMONTH(F4,0)</f>
        <v>45046</v>
      </c>
      <c r="G5" s="26"/>
      <c r="H5" s="20" t="s">
        <v>140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141</v>
      </c>
      <c r="E6" s="20"/>
      <c r="F6" s="27">
        <f>NETWORKDAYS(F4,F5)</f>
        <v>20</v>
      </c>
      <c r="G6" s="30"/>
      <c r="H6" s="20" t="s">
        <v>142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131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B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129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B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B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127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15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14</v>
      </c>
      <c r="C19" s="54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13</v>
      </c>
      <c r="C20" s="54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B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35"/>
      <c r="B21" s="53" t="s">
        <v>16</v>
      </c>
      <c r="C21" s="57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B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</row>
    <row r="22">
      <c r="A22" s="15"/>
      <c r="B22" s="53" t="s">
        <v>10</v>
      </c>
      <c r="C22" s="54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B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9</v>
      </c>
      <c r="C23" s="54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B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8</v>
      </c>
      <c r="C24" s="54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B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7</v>
      </c>
      <c r="C25" s="54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B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11</v>
      </c>
      <c r="C26" s="58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12</v>
      </c>
      <c r="C27" s="54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B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35"/>
      <c r="C28" s="15"/>
      <c r="D28" s="35"/>
      <c r="E28" s="15"/>
      <c r="F28" s="35"/>
      <c r="G28" s="15"/>
      <c r="H28" s="35"/>
      <c r="I28" s="15"/>
      <c r="J28" s="35"/>
      <c r="K28" s="15"/>
      <c r="L28" s="35"/>
      <c r="M28" s="15"/>
      <c r="N28" s="49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9"/>
      <c r="C29" s="15"/>
      <c r="D29" s="59"/>
      <c r="E29" s="15"/>
      <c r="F29" s="59"/>
      <c r="G29" s="15"/>
      <c r="H29" s="59"/>
      <c r="I29" s="15"/>
      <c r="J29" s="59"/>
      <c r="K29" s="15"/>
      <c r="L29" s="59"/>
      <c r="M29" s="15"/>
      <c r="N29" s="60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35"/>
      <c r="B30" s="61"/>
      <c r="C30" s="35"/>
      <c r="D30" s="61"/>
      <c r="E30" s="35"/>
      <c r="F30" s="61"/>
      <c r="G30" s="35"/>
      <c r="H30" s="61"/>
      <c r="I30" s="35"/>
      <c r="J30" s="61"/>
      <c r="K30" s="35"/>
      <c r="L30" s="61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</row>
    <row r="31">
      <c r="A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62" t="s">
        <v>145</v>
      </c>
      <c r="C33" s="15"/>
      <c r="E33" s="15"/>
      <c r="F33" s="62" t="s">
        <v>146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147</v>
      </c>
      <c r="C42" s="15"/>
      <c r="D42" s="15"/>
      <c r="E42" s="15"/>
      <c r="F42" s="14" t="s">
        <v>147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4" t="s">
        <v>148</v>
      </c>
      <c r="C43" s="15"/>
      <c r="D43" s="15"/>
      <c r="E43" s="15"/>
      <c r="F43" s="14" t="s">
        <v>148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3" t="s">
        <v>149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4">
        <f t="array" ref="D2">DATE(D5,INDEX(MASTER!G:G,MATCH(D7,MASTER!F:F,0)),1)</f>
        <v>44986</v>
      </c>
      <c r="E2" s="14" t="s">
        <v>138</v>
      </c>
      <c r="F2" s="16" t="str">
        <f>CONCATENATE(D5," - MONTH ",TEXT(MONTH(D2),"00"))</f>
        <v>2023 - MONTH 03</v>
      </c>
      <c r="G2" s="3" t="s">
        <v>138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144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5" t="s">
        <v>150</v>
      </c>
      <c r="E4" s="66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7">
        <f>DASHBOARD!F3</f>
        <v>2023</v>
      </c>
      <c r="E5" s="68"/>
      <c r="I5" s="69"/>
      <c r="J5" s="70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5" t="s">
        <v>151</v>
      </c>
      <c r="E6" s="68"/>
      <c r="I6" s="69"/>
      <c r="J6" s="70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5" t="s">
        <v>40</v>
      </c>
      <c r="E7" s="71"/>
      <c r="I7" s="69"/>
      <c r="J7" s="70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70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152</v>
      </c>
      <c r="E10" s="38"/>
      <c r="F10" s="19" t="s">
        <v>153</v>
      </c>
      <c r="I10" s="72"/>
      <c r="J10" s="73"/>
      <c r="K10" s="72"/>
      <c r="L10" s="73"/>
      <c r="M10" s="72"/>
      <c r="N10" s="73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4"/>
      <c r="B11" s="39" t="s">
        <v>131</v>
      </c>
      <c r="C11" s="75"/>
      <c r="D11" s="76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7"/>
      <c r="J11" s="77"/>
      <c r="K11" s="77"/>
      <c r="L11" s="77"/>
      <c r="M11" s="77"/>
      <c r="N11" s="77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7"/>
      <c r="Z11" s="77"/>
      <c r="AA11" s="77"/>
      <c r="AB11" s="77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</row>
    <row r="12">
      <c r="A12" s="15"/>
      <c r="B12" s="78" t="s">
        <v>4</v>
      </c>
      <c r="C12" s="43"/>
      <c r="D12" s="79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80"/>
      <c r="J12" s="80"/>
      <c r="K12" s="80"/>
      <c r="L12" s="80"/>
      <c r="M12" s="81"/>
      <c r="N12" s="80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4"/>
      <c r="B14" s="50" t="s">
        <v>129</v>
      </c>
      <c r="C14" s="75"/>
      <c r="D14" s="76">
        <f>IFERROR(ROUND(AVERAGEIFS(DATA!$J:$J,DATA!$I:$I,$B14,DATA!$M:$M,$F$2,DATA!$E:$E,"&lt;=7"),4)," ")</f>
        <v>0.95</v>
      </c>
      <c r="E14" s="43"/>
      <c r="F14" s="52" t="str">
        <f>IF($D14=" "," ",IFERROR(IF($D14&gt;MASTER!$B$3/100,"SB",IF($D14&gt;MASTER!$B$4/100,"B",IF($D14&gt;MASTER!$B$5/100,"C","K"))),0))</f>
        <v>B</v>
      </c>
      <c r="I14" s="77"/>
      <c r="J14" s="77"/>
      <c r="K14" s="77"/>
      <c r="L14" s="77"/>
      <c r="M14" s="77"/>
      <c r="N14" s="77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</row>
    <row r="15">
      <c r="A15" s="35"/>
      <c r="B15" s="51" t="s">
        <v>6</v>
      </c>
      <c r="C15" s="43"/>
      <c r="D15" s="79">
        <f>IFERROR(ROUND(AVERAGEIFS(DATA!$J:$J,DATA!$F:$F,$B15,DATA!$M:$M,$F$2,DATA!$E:$E,"&lt;=7"),4)," ")</f>
        <v>0.95</v>
      </c>
      <c r="E15" s="43"/>
      <c r="F15" s="43" t="str">
        <f>IF($D15=" "," ",IFERROR(IF($D15&gt;MASTER!$B$3/100,"SB",IF($D15&gt;MASTER!$B$4/100,"B",IF($D15&gt;MASTER!$B$5/100,"C","K"))),0))</f>
        <v>B</v>
      </c>
      <c r="I15" s="80"/>
      <c r="J15" s="80"/>
      <c r="K15" s="80"/>
      <c r="L15" s="80"/>
      <c r="M15" s="81"/>
      <c r="N15" s="80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53" t="s">
        <v>5</v>
      </c>
      <c r="C16" s="43"/>
      <c r="D16" s="79">
        <f>IFERROR(ROUND(AVERAGEIFS(DATA!$J:$J,DATA!$F:$F,$B16,DATA!$M:$M,$F$2,DATA!$E:$E,"&lt;=7"),4)," ")</f>
        <v>0.95</v>
      </c>
      <c r="E16" s="43"/>
      <c r="F16" s="43" t="str">
        <f>IF($D16=" "," ",IFERROR(IF($D16&gt;MASTER!$B$3/100,"SB",IF($D16&gt;MASTER!$B$4/100,"B",IF($D16&gt;MASTER!$B$5/100,"C","K"))),0))</f>
        <v>B</v>
      </c>
      <c r="I16" s="80"/>
      <c r="J16" s="80"/>
      <c r="K16" s="80"/>
      <c r="L16" s="80"/>
      <c r="M16" s="81"/>
      <c r="N16" s="80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80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4"/>
      <c r="B18" s="50" t="s">
        <v>127</v>
      </c>
      <c r="C18" s="75"/>
      <c r="D18" s="76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7"/>
      <c r="J18" s="77"/>
      <c r="K18" s="77"/>
      <c r="L18" s="77"/>
      <c r="M18" s="77"/>
      <c r="N18" s="77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</row>
    <row r="19">
      <c r="A19" s="15"/>
      <c r="B19" s="51" t="s">
        <v>15</v>
      </c>
      <c r="C19" s="43"/>
      <c r="D19" s="79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80"/>
      <c r="J19" s="80"/>
      <c r="K19" s="80"/>
      <c r="L19" s="80"/>
      <c r="M19" s="81"/>
      <c r="N19" s="80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14</v>
      </c>
      <c r="C20" s="43"/>
      <c r="D20" s="79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80"/>
      <c r="J20" s="80"/>
      <c r="K20" s="80"/>
      <c r="L20" s="80"/>
      <c r="M20" s="81"/>
      <c r="N20" s="80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13</v>
      </c>
      <c r="C21" s="43"/>
      <c r="D21" s="79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80"/>
      <c r="J21" s="80"/>
      <c r="K21" s="80"/>
      <c r="L21" s="80"/>
      <c r="M21" s="81"/>
      <c r="N21" s="80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16</v>
      </c>
      <c r="C22" s="43"/>
      <c r="D22" s="79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80"/>
      <c r="J22" s="80"/>
      <c r="K22" s="80"/>
      <c r="L22" s="80"/>
      <c r="M22" s="81"/>
      <c r="N22" s="80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10</v>
      </c>
      <c r="C23" s="43"/>
      <c r="D23" s="79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80"/>
      <c r="J23" s="80"/>
      <c r="K23" s="80"/>
      <c r="L23" s="80"/>
      <c r="M23" s="81"/>
      <c r="N23" s="80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9</v>
      </c>
      <c r="C24" s="43"/>
      <c r="D24" s="79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80"/>
      <c r="J24" s="80"/>
      <c r="K24" s="80"/>
      <c r="L24" s="80"/>
      <c r="M24" s="81"/>
      <c r="N24" s="80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8</v>
      </c>
      <c r="C25" s="43"/>
      <c r="D25" s="79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80"/>
      <c r="J25" s="80"/>
      <c r="K25" s="80"/>
      <c r="L25" s="80"/>
      <c r="M25" s="81"/>
      <c r="N25" s="80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7</v>
      </c>
      <c r="C26" s="43"/>
      <c r="D26" s="79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80"/>
      <c r="J26" s="80"/>
      <c r="K26" s="80"/>
      <c r="L26" s="80"/>
      <c r="M26" s="81"/>
      <c r="N26" s="80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11</v>
      </c>
      <c r="C27" s="43"/>
      <c r="D27" s="79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80"/>
      <c r="J27" s="80"/>
      <c r="K27" s="80"/>
      <c r="L27" s="80"/>
      <c r="M27" s="81"/>
      <c r="N27" s="80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12</v>
      </c>
      <c r="C28" s="43"/>
      <c r="D28" s="79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80"/>
      <c r="J28" s="80"/>
      <c r="K28" s="80"/>
      <c r="L28" s="80"/>
      <c r="M28" s="81"/>
      <c r="N28" s="80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62" t="s">
        <v>145</v>
      </c>
      <c r="C34" s="15"/>
      <c r="E34" s="15"/>
      <c r="F34" s="62" t="s">
        <v>146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4" t="s">
        <v>147</v>
      </c>
      <c r="C43" s="15"/>
      <c r="D43" s="15"/>
      <c r="E43" s="15"/>
      <c r="F43" s="14" t="s">
        <v>147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4" t="s">
        <v>148</v>
      </c>
      <c r="C44" s="15"/>
      <c r="D44" s="15"/>
      <c r="E44" s="15"/>
      <c r="F44" s="14" t="s">
        <v>148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