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<sst xmlns="http://schemas.openxmlformats.org/spreadsheetml/2006/main" count="428" uniqueCount="162">
  <si>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</si>
  <si>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</si>
  <si>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</si>
  <si>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</si>
  <si>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</si>
  <si>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</si>
  <si>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</si>
  <si>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[Gudang]</t>
  </si>
  <si>
    <t>Lantai 1 [Ruang CWS III]</t>
  </si>
  <si>
    <t>Lantai 1 [R Diskusi ]</t>
  </si>
  <si>
    <t>Lantai 1 [Ruang Rapat Borobudur]</t>
  </si>
  <si>
    <t>Lantai 1 [Ruang CWS I]</t>
  </si>
  <si>
    <t>Lantai 1 [Ruang CWS II]</t>
  </si>
  <si>
    <t>Lantai 1 [Koridor &amp; Pintu Masuk]</t>
  </si>
  <si>
    <t>Lantai 1 [Ruang Aula]</t>
  </si>
  <si>
    <t>Lantai 1 [Musholla]</t>
  </si>
  <si>
    <t>Lantai 1 [Pantry]</t>
  </si>
  <si>
    <t>Lantai 1 [Toilet Pria / Wanita]</t>
  </si>
  <si>
    <t>Halaman [Taman ]</t>
  </si>
  <si>
    <t>Halaman [Parkir Motor ]</t>
  </si>
  <si>
    <t>Halaman [Parkir Mobil]</t>
  </si>
  <si>
    <t>Halaman [Smoking Area]</t>
  </si>
  <si>
    <t>Halaman [Pos Satpam]</t>
  </si>
  <si>
    <t>Halaman [Halaman depan samping dan belakang]</t>
  </si>
  <si>
    <t>Halaman [TPS]</t>
  </si>
  <si>
    <t>muna006@brin.go.id</t>
  </si>
  <si>
    <t>Munadiyan Nurhuda</t>
  </si>
  <si>
    <t>BAIK</t>
  </si>
  <si>
    <t>Munadiyan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</si>
  <si>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</si>
  <si>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</si>
  <si>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</si>
  <si>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</si>
  <si>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</si>
  <si>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</si>
  <si>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</si>
  <si>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</si>
  <si>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</si>
  <si>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</si>
  <si>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</si>
  <si>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</si>
  <si>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</si>
  <si>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</si>
  <si>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</si>
  <si>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</si>
  <si>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</si>
  <si>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</si>
  <si>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</si>
  <si>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</si>
  <si>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</si>
  <si>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</si>
  <si>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</si>
  <si>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</si>
  <si>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</si>
  <si>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</si>
  <si>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</si>
  <si>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</si>
  <si>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</si>
  <si>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</si>
  <si>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</si>
  <si>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</si>
  <si>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</si>
  <si>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</si>
  <si>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</si>
  <si>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</si>
  <si>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</si>
  <si>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</si>
  <si>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</si>
  <si>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</si>
  <si>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</si>
  <si>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</si>
  <si>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</si>
  <si>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</si>
  <si>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</si>
  <si>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</si>
  <si>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</si>
  <si>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</si>
  <si>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</si>
  <si>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</si>
  <si>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</si>
  <si>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</si>
  <si>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</si>
  <si>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</si>
  <si>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</si>
  <si>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</si>
  <si>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</si>
  <si>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</si>
  <si>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</si>
  <si>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</si>
  <si>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</si>
  <si>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</si>
  <si>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</si>
  <si>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</si>
  <si>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</si>
  <si>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</si>
  <si>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</si>
  <si>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</si>
  <si>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</si>
  <si>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</si>
  <si>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</si>
  <si>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</si>
  <si>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</si>
  <si>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</si>
  <si>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</si>
  <si>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</si>
  <si>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</si>
  <si>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</si>
  <si>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</si>
  <si>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</si>
  <si>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</si>
  <si>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</si>
  <si>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</si>
  <si>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</si>
  <si>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</si>
  <si>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</si>
  <si>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</si>
  <si>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</si>
  <si>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</si>
  <si>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</si>
  <si>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</si>
  <si>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</si>
  <si>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</si>
  <si>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</si>
  <si>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</si>
  <si>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</si>
  <si>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</si>
  <si>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</si>
  <si>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</si>
  <si>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</si>
  <si>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</si>
  <si>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</si>
  <si>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</si>
  <si>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</si>
  <si>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</si>
  <si>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</si>
  <si>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</si>
  <si>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</si>
  <si>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</si>
  <si>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</si>
  <si>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</si>
  <si>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</si>
  <si>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</si>
  <si>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</si>
  <si>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</si>
  <si>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</si>
  <si>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</si>
  <si>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</si>
  <si>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</si>
  <si>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</si>
  <si>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</si>
  <si>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</si>
  <si>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</si>
  <si>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</si>
  <si>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</si>
  <si>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</si>
  <si>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</si>
  <si>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</si>
  <si>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JATENG - MAGELANG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</si>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</sst>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7T14:13:01Z"/>
        <d v="2023-03-27T14:13:34Z"/>
        <d v="2023-03-27T14:14:09Z"/>
        <d v="2023-05-11T14:49:18Z"/>
        <m/>
      </sharedItems>
    </cacheField>
    <cacheField name="Email Address" numFmtId="0">
      <sharedItems containsBlank="1">
        <s v="muna006@brin.go.id"/>
        <m/>
      </sharedItems>
    </cacheField>
    <cacheField name="Full Name" numFmtId="0">
      <sharedItems containsBlank="1">
        <s v="Munadiyan Nurhuda"/>
        <s v="Munadiyan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01T00:00:00Z"/>
        <m/>
      </sharedItems>
    </cacheField>
    <cacheField name="weekday">
      <sharedItems containsMixedTypes="1" containsNumber="1" containsInteger="1">
        <n v="3.0"/>
        <n v="6.0"/>
        <s v=" "/>
      </sharedItems>
    </cacheField>
    <cacheField name="Sub Area" numFmtId="0">
      <sharedItems>
        <s v="Security [Security Functions]"/>
        <s v="Driver [Driving Safety]"/>
        <s v="Driver [ Attendance]"/>
        <s v="Lantai 1 [Gudang]"/>
        <s v="Lantai 1 [Ruang CWS III]"/>
        <s v="Lantai 1 [R Diskusi ]"/>
        <s v="Lantai 1 [Ruang Rapat Borobudur]"/>
        <s v="Lantai 1 [Ruang CWS I]"/>
        <s v="Lantai 1 [Ruang CWS II]"/>
        <s v="Lantai 1 [Koridor &amp; Pintu Masuk]"/>
        <s v="Lantai 1 [Ruang Aula]"/>
        <s v="Lantai 1 [Musholla]"/>
        <s v="Lantai 1 [Pantry]"/>
        <s v="Lantai 1 [Toilet Pria / Wanita]"/>
        <s v="Halaman [Taman ]"/>
        <s v="Halaman [Parkir Motor ]"/>
        <s v="Halaman [Parkir Mobil]"/>
        <s v="Halaman [Smoking Area]"/>
        <s v="Halaman [Pos Satpam]"/>
        <s v="Halaman [Halaman depan samping dan belakang]"/>
        <s v="Halaman [TPS]"/>
        <s v=" "/>
      </sharedItems>
    </cacheField>
    <cacheField name="Value" numFmtId="0">
      <sharedItems>
        <s v="BAIK"/>
        <s v=" "/>
      </sharedItems>
    </cacheField>
    <cacheField name="Area" numFmtId="10">
      <sharedItems>
        <s v="Security"/>
        <s v="Driver"/>
        <s v="Lantai 1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s v=" "/>
      </sharedItems>
    </cacheField>
    <cacheField name="WeekNum">
      <sharedItems containsMixedTypes="1" containsNumber="1" containsInteger="1">
        <n v="4.0"/>
        <n v="8.0"/>
        <n v="12.0"/>
        <n v="13.0"/>
        <s v=" "/>
      </sharedItems>
    </cacheField>
    <cacheField name="Week" numFmtId="0">
      <sharedItems>
        <s v="2023 - WEEK 04"/>
        <s v="2023 - WEEK 08"/>
        <s v="2023 - WEEK 12"/>
        <s v="2023 - WEEK 13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499999999999996"/>
        <s v=" "/>
      </sharedItems>
    </cacheField>
    <cacheField name="Average Value Month">
      <sharedItems containsMixedTypes="1" containsNumber="1">
        <n v="0.9499999999999996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Z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21"/>
        <item x="2"/>
        <item x="1"/>
        <item x="19"/>
        <item x="16"/>
        <item x="15"/>
        <item x="18"/>
        <item x="17"/>
        <item x="14"/>
        <item x="20"/>
        <item x="3"/>
        <item x="9"/>
        <item x="11"/>
        <item x="12"/>
        <item x="5"/>
        <item x="10"/>
        <item x="7"/>
        <item x="8"/>
        <item x="4"/>
        <item x="6"/>
        <item x="13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21"/>
        <item x="2"/>
        <item x="1"/>
        <item x="19"/>
        <item x="16"/>
        <item x="15"/>
        <item x="18"/>
        <item x="17"/>
        <item x="14"/>
        <item x="20"/>
        <item x="3"/>
        <item x="9"/>
        <item x="11"/>
        <item x="12"/>
        <item x="5"/>
        <item x="10"/>
        <item x="7"/>
        <item x="8"/>
        <item x="4"/>
        <item x="6"/>
        <item x="13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45012.5923758912</v>
      </c>
      <c r="B2" s="3" t="s">
        <v>25</v>
      </c>
      <c r="C2" s="3" t="s">
        <v>26</v>
      </c>
      <c r="D2" s="4">
        <v>44951.0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</row>
    <row r="3">
      <c r="A3" s="2">
        <v>45012.59275847222</v>
      </c>
      <c r="B3" s="3" t="s">
        <v>25</v>
      </c>
      <c r="C3" s="3" t="s">
        <v>26</v>
      </c>
      <c r="D3" s="4">
        <v>44982.0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</row>
    <row r="4">
      <c r="A4" s="2">
        <v>45012.59316399306</v>
      </c>
      <c r="B4" s="3" t="s">
        <v>25</v>
      </c>
      <c r="C4" s="3" t="s">
        <v>26</v>
      </c>
      <c r="D4" s="4">
        <v>45010.0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</row>
    <row r="5">
      <c r="A5" s="2">
        <v>45057.61757076389</v>
      </c>
      <c r="B5" s="3" t="s">
        <v>25</v>
      </c>
      <c r="C5" s="3" t="s">
        <v>28</v>
      </c>
      <c r="D5" s="4">
        <v>45017.0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29</v>
      </c>
      <c r="B1" s="3" t="s">
        <v>30</v>
      </c>
      <c r="C1" s="3" t="s">
        <v>31</v>
      </c>
      <c r="E1" s="3" t="s">
        <v>32</v>
      </c>
      <c r="F1" s="3" t="s">
        <v>33</v>
      </c>
      <c r="G1" s="3" t="s">
        <v>34</v>
      </c>
      <c r="I1" s="3" t="s">
        <v>35</v>
      </c>
    </row>
    <row r="2">
      <c r="A2" s="3" t="s">
        <v>36</v>
      </c>
      <c r="B2" s="3">
        <v>100.0</v>
      </c>
      <c r="C2" s="3" t="s">
        <v>37</v>
      </c>
      <c r="E2" s="3" t="s">
        <v>38</v>
      </c>
      <c r="F2" s="3" t="s">
        <v>39</v>
      </c>
      <c r="G2" s="3">
        <v>1.0</v>
      </c>
      <c r="I2" s="5" t="s">
        <v>40</v>
      </c>
    </row>
    <row r="3">
      <c r="A3" s="3" t="s">
        <v>27</v>
      </c>
      <c r="B3" s="3">
        <v>95.0</v>
      </c>
      <c r="C3" s="3" t="s">
        <v>41</v>
      </c>
      <c r="E3" s="3" t="s">
        <v>42</v>
      </c>
      <c r="F3" s="3" t="s">
        <v>43</v>
      </c>
      <c r="G3" s="3">
        <v>2.0</v>
      </c>
      <c r="I3" s="5" t="s">
        <v>44</v>
      </c>
    </row>
    <row r="4">
      <c r="A4" s="3" t="s">
        <v>45</v>
      </c>
      <c r="B4" s="3">
        <v>89.0</v>
      </c>
      <c r="C4" s="3" t="s">
        <v>46</v>
      </c>
      <c r="E4" s="3" t="s">
        <v>47</v>
      </c>
      <c r="F4" s="3" t="s">
        <v>48</v>
      </c>
      <c r="G4" s="3">
        <v>3.0</v>
      </c>
      <c r="I4" s="5" t="s">
        <v>49</v>
      </c>
    </row>
    <row r="5">
      <c r="A5" s="3" t="s">
        <v>50</v>
      </c>
      <c r="B5" s="3">
        <v>74.0</v>
      </c>
      <c r="C5" s="3" t="s">
        <v>51</v>
      </c>
      <c r="E5" s="3" t="s">
        <v>52</v>
      </c>
      <c r="F5" s="3" t="s">
        <v>53</v>
      </c>
      <c r="G5" s="3">
        <v>4.0</v>
      </c>
      <c r="I5" s="5" t="s">
        <v>54</v>
      </c>
    </row>
    <row r="6">
      <c r="E6" s="3" t="s">
        <v>55</v>
      </c>
      <c r="F6" s="3" t="s">
        <v>56</v>
      </c>
      <c r="G6" s="3">
        <v>5.0</v>
      </c>
      <c r="I6" s="5" t="s">
        <v>57</v>
      </c>
    </row>
    <row r="7">
      <c r="E7" s="3" t="s">
        <v>58</v>
      </c>
      <c r="F7" s="3" t="s">
        <v>59</v>
      </c>
      <c r="G7" s="3">
        <v>6.0</v>
      </c>
      <c r="I7" s="5" t="s">
        <v>60</v>
      </c>
    </row>
    <row r="8">
      <c r="E8" s="3" t="s">
        <v>61</v>
      </c>
      <c r="F8" s="3" t="s">
        <v>62</v>
      </c>
      <c r="G8" s="3">
        <v>7.0</v>
      </c>
      <c r="I8" s="5" t="s">
        <v>63</v>
      </c>
    </row>
    <row r="9">
      <c r="E9" s="3" t="s">
        <v>64</v>
      </c>
      <c r="F9" s="3" t="s">
        <v>65</v>
      </c>
      <c r="G9" s="3">
        <v>8.0</v>
      </c>
      <c r="I9" s="5" t="s">
        <v>66</v>
      </c>
    </row>
    <row r="10">
      <c r="E10" s="3" t="s">
        <v>67</v>
      </c>
      <c r="F10" s="3" t="s">
        <v>68</v>
      </c>
      <c r="G10" s="3">
        <v>9.0</v>
      </c>
      <c r="I10" s="5" t="s">
        <v>69</v>
      </c>
    </row>
    <row r="11">
      <c r="E11" s="3" t="s">
        <v>70</v>
      </c>
      <c r="F11" s="3" t="s">
        <v>71</v>
      </c>
      <c r="G11" s="3">
        <v>10.0</v>
      </c>
      <c r="I11" s="5" t="s">
        <v>72</v>
      </c>
    </row>
    <row r="12">
      <c r="E12" s="3" t="s">
        <v>73</v>
      </c>
      <c r="F12" s="3" t="s">
        <v>74</v>
      </c>
      <c r="G12" s="3">
        <v>11.0</v>
      </c>
      <c r="I12" s="5" t="s">
        <v>75</v>
      </c>
    </row>
    <row r="13">
      <c r="E13" s="3" t="s">
        <v>76</v>
      </c>
      <c r="F13" s="3" t="s">
        <v>77</v>
      </c>
      <c r="G13" s="3">
        <v>12.0</v>
      </c>
      <c r="I13" s="5" t="s">
        <v>78</v>
      </c>
    </row>
    <row r="14">
      <c r="I14" s="5" t="s">
        <v>79</v>
      </c>
    </row>
    <row r="15">
      <c r="I15" s="5" t="s">
        <v>80</v>
      </c>
    </row>
    <row r="16">
      <c r="I16" s="5" t="s">
        <v>81</v>
      </c>
    </row>
    <row r="17">
      <c r="I17" s="5" t="s">
        <v>82</v>
      </c>
    </row>
    <row r="18">
      <c r="I18" s="5" t="s">
        <v>83</v>
      </c>
    </row>
    <row r="19">
      <c r="I19" s="5" t="s">
        <v>84</v>
      </c>
    </row>
    <row r="20">
      <c r="I20" s="5" t="s">
        <v>85</v>
      </c>
    </row>
    <row r="21">
      <c r="I21" s="5" t="s">
        <v>86</v>
      </c>
    </row>
    <row r="22">
      <c r="I22" s="5" t="s">
        <v>87</v>
      </c>
    </row>
    <row r="23">
      <c r="I23" s="5" t="s">
        <v>88</v>
      </c>
    </row>
    <row r="24">
      <c r="I24" s="5" t="s">
        <v>89</v>
      </c>
    </row>
    <row r="25">
      <c r="I25" s="5" t="s">
        <v>90</v>
      </c>
    </row>
    <row r="26">
      <c r="I26" s="5" t="s">
        <v>91</v>
      </c>
    </row>
    <row r="27">
      <c r="I27" s="5" t="s">
        <v>92</v>
      </c>
    </row>
    <row r="28">
      <c r="I28" s="5" t="s">
        <v>93</v>
      </c>
    </row>
    <row r="29">
      <c r="I29" s="5" t="s">
        <v>94</v>
      </c>
    </row>
    <row r="30">
      <c r="I30" s="5" t="s">
        <v>95</v>
      </c>
    </row>
    <row r="31">
      <c r="I31" s="5" t="s">
        <v>96</v>
      </c>
    </row>
    <row r="32">
      <c r="I32" s="5" t="s">
        <v>97</v>
      </c>
    </row>
    <row r="33">
      <c r="I33" s="5" t="s">
        <v>98</v>
      </c>
    </row>
    <row r="34">
      <c r="I34" s="5" t="s">
        <v>99</v>
      </c>
    </row>
    <row r="35">
      <c r="I35" s="5" t="s">
        <v>100</v>
      </c>
    </row>
    <row r="36">
      <c r="I36" s="5" t="s">
        <v>101</v>
      </c>
    </row>
    <row r="37">
      <c r="I37" s="5" t="s">
        <v>102</v>
      </c>
    </row>
    <row r="38">
      <c r="I38" s="5" t="s">
        <v>103</v>
      </c>
    </row>
    <row r="39">
      <c r="I39" s="5" t="s">
        <v>104</v>
      </c>
    </row>
    <row r="40">
      <c r="I40" s="5" t="s">
        <v>105</v>
      </c>
    </row>
    <row r="41">
      <c r="I41" s="5" t="s">
        <v>106</v>
      </c>
    </row>
    <row r="42">
      <c r="I42" s="5" t="s">
        <v>107</v>
      </c>
    </row>
    <row r="43">
      <c r="I43" s="5" t="s">
        <v>108</v>
      </c>
    </row>
    <row r="44">
      <c r="I44" s="5" t="s">
        <v>109</v>
      </c>
    </row>
    <row r="45">
      <c r="I45" s="5" t="s">
        <v>110</v>
      </c>
    </row>
    <row r="46">
      <c r="I46" s="5" t="s">
        <v>111</v>
      </c>
    </row>
    <row r="47">
      <c r="I47" s="5" t="s">
        <v>112</v>
      </c>
    </row>
    <row r="48">
      <c r="I48" s="5" t="s">
        <v>113</v>
      </c>
    </row>
    <row r="49">
      <c r="I49" s="5" t="s">
        <v>114</v>
      </c>
    </row>
    <row r="50">
      <c r="I50" s="5" t="s">
        <v>115</v>
      </c>
    </row>
    <row r="51">
      <c r="I51" s="5" t="s">
        <v>116</v>
      </c>
    </row>
    <row r="52">
      <c r="I52" s="5" t="s">
        <v>117</v>
      </c>
    </row>
    <row r="53">
      <c r="I53" s="5" t="s">
        <v>118</v>
      </c>
    </row>
    <row r="54">
      <c r="I54" s="5" t="s">
        <v>119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120</v>
      </c>
      <c r="F1" s="6" t="s">
        <v>121</v>
      </c>
      <c r="G1" s="6" t="s">
        <v>122</v>
      </c>
      <c r="H1" s="6" t="s">
        <v>123</v>
      </c>
      <c r="I1" s="6" t="s">
        <v>124</v>
      </c>
      <c r="J1" s="7" t="s">
        <v>125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  <c r="Q1" s="6" t="s">
        <v>132</v>
      </c>
      <c r="R1" s="1"/>
      <c r="S1" s="1"/>
    </row>
    <row r="2">
      <c r="A2" s="8">
        <f>INDIRECT(ADDRESS(2+QUOTIENT(ROW()-2,COUNTA('Form Responses 1'!$1:$1)-4),1,,TRUE,"Form Responses 1"))</f>
        <v>45012.59238</v>
      </c>
      <c r="B2" s="9" t="str">
        <f>INDIRECT(ADDRESS(2+QUOTIENT(ROW()-2,COUNTA('Form Responses 1'!$1:$1)-4),2,,TRUE,"Form Responses 1"))</f>
        <v>muna006@brin.go.id</v>
      </c>
      <c r="C2" s="9" t="str">
        <f>INDIRECT(ADDRESS(2+QUOTIENT(ROW()-2,COUNTA('Form Responses 1'!$1:$1)-4),3,,TRUE,"Form Responses 1"))</f>
        <v>Munadiyan Nurhuda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45012.59238</v>
      </c>
      <c r="B3" s="9" t="str">
        <f>INDIRECT(ADDRESS(2+QUOTIENT(ROW()-2,COUNTA('Form Responses 1'!$1:$1)-4),2,,TRUE,"Form Responses 1"))</f>
        <v>muna006@brin.go.id</v>
      </c>
      <c r="C3" s="9" t="str">
        <f>INDIRECT(ADDRESS(2+QUOTIENT(ROW()-2,COUNTA('Form Responses 1'!$1:$1)-4),3,,TRUE,"Form Responses 1"))</f>
        <v>Munadiyan Nurhuda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45012.59238</v>
      </c>
      <c r="B4" s="9" t="str">
        <f>INDIRECT(ADDRESS(2+QUOTIENT(ROW()-2,COUNTA('Form Responses 1'!$1:$1)-4),2,,TRUE,"Form Responses 1"))</f>
        <v>muna006@brin.go.id</v>
      </c>
      <c r="C4" s="9" t="str">
        <f>INDIRECT(ADDRESS(2+QUOTIENT(ROW()-2,COUNTA('Form Responses 1'!$1:$1)-4),3,,TRUE,"Form Responses 1"))</f>
        <v>Munadiyan Nurhuda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45012.59238</v>
      </c>
      <c r="B5" s="9" t="str">
        <f>INDIRECT(ADDRESS(2+QUOTIENT(ROW()-2,COUNTA('Form Responses 1'!$1:$1)-4),2,,TRUE,"Form Responses 1"))</f>
        <v>muna006@brin.go.id</v>
      </c>
      <c r="C5" s="9" t="str">
        <f>INDIRECT(ADDRESS(2+QUOTIENT(ROW()-2,COUNTA('Form Responses 1'!$1:$1)-4),3,,TRUE,"Form Responses 1"))</f>
        <v>Munadiyan Nurhuda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Lantai 1 [Gudang]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45012.59238</v>
      </c>
      <c r="B6" s="9" t="str">
        <f>INDIRECT(ADDRESS(2+QUOTIENT(ROW()-2,COUNTA('Form Responses 1'!$1:$1)-4),2,,TRUE,"Form Responses 1"))</f>
        <v>muna006@brin.go.id</v>
      </c>
      <c r="C6" s="9" t="str">
        <f>INDIRECT(ADDRESS(2+QUOTIENT(ROW()-2,COUNTA('Form Responses 1'!$1:$1)-4),3,,TRUE,"Form Responses 1"))</f>
        <v>Munadiyan Nurhuda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Lantai 1 [Ruang CWS III]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45012.59238</v>
      </c>
      <c r="B7" s="9" t="str">
        <f>INDIRECT(ADDRESS(2+QUOTIENT(ROW()-2,COUNTA('Form Responses 1'!$1:$1)-4),2,,TRUE,"Form Responses 1"))</f>
        <v>muna006@brin.go.id</v>
      </c>
      <c r="C7" s="9" t="str">
        <f>INDIRECT(ADDRESS(2+QUOTIENT(ROW()-2,COUNTA('Form Responses 1'!$1:$1)-4),3,,TRUE,"Form Responses 1"))</f>
        <v>Munadiyan Nurhuda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Lantai 1 [R Diskusi 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45012.59238</v>
      </c>
      <c r="B8" s="9" t="str">
        <f>INDIRECT(ADDRESS(2+QUOTIENT(ROW()-2,COUNTA('Form Responses 1'!$1:$1)-4),2,,TRUE,"Form Responses 1"))</f>
        <v>muna006@brin.go.id</v>
      </c>
      <c r="C8" s="9" t="str">
        <f>INDIRECT(ADDRESS(2+QUOTIENT(ROW()-2,COUNTA('Form Responses 1'!$1:$1)-4),3,,TRUE,"Form Responses 1"))</f>
        <v>Munadiyan Nurhuda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Lantai 1 [Ruang Rapat Borobudur]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45012.59238</v>
      </c>
      <c r="B9" s="9" t="str">
        <f>INDIRECT(ADDRESS(2+QUOTIENT(ROW()-2,COUNTA('Form Responses 1'!$1:$1)-4),2,,TRUE,"Form Responses 1"))</f>
        <v>muna006@brin.go.id</v>
      </c>
      <c r="C9" s="9" t="str">
        <f>INDIRECT(ADDRESS(2+QUOTIENT(ROW()-2,COUNTA('Form Responses 1'!$1:$1)-4),3,,TRUE,"Form Responses 1"))</f>
        <v>Munadiyan Nurhuda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Lantai 1 [Ruang CWS I]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45012.59238</v>
      </c>
      <c r="B10" s="9" t="str">
        <f>INDIRECT(ADDRESS(2+QUOTIENT(ROW()-2,COUNTA('Form Responses 1'!$1:$1)-4),2,,TRUE,"Form Responses 1"))</f>
        <v>muna006@brin.go.id</v>
      </c>
      <c r="C10" s="9" t="str">
        <f>INDIRECT(ADDRESS(2+QUOTIENT(ROW()-2,COUNTA('Form Responses 1'!$1:$1)-4),3,,TRUE,"Form Responses 1"))</f>
        <v>Munadiyan Nurhuda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1 [Ruang CWS II]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45012.59238</v>
      </c>
      <c r="B11" s="9" t="str">
        <f>INDIRECT(ADDRESS(2+QUOTIENT(ROW()-2,COUNTA('Form Responses 1'!$1:$1)-4),2,,TRUE,"Form Responses 1"))</f>
        <v>muna006@brin.go.id</v>
      </c>
      <c r="C11" s="9" t="str">
        <f>INDIRECT(ADDRESS(2+QUOTIENT(ROW()-2,COUNTA('Form Responses 1'!$1:$1)-4),3,,TRUE,"Form Responses 1"))</f>
        <v>Munadiyan Nurhuda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 1 [Koridor &amp; Pintu Masuk]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45012.59238</v>
      </c>
      <c r="B12" s="9" t="str">
        <f>INDIRECT(ADDRESS(2+QUOTIENT(ROW()-2,COUNTA('Form Responses 1'!$1:$1)-4),2,,TRUE,"Form Responses 1"))</f>
        <v>muna006@brin.go.id</v>
      </c>
      <c r="C12" s="9" t="str">
        <f>INDIRECT(ADDRESS(2+QUOTIENT(ROW()-2,COUNTA('Form Responses 1'!$1:$1)-4),3,,TRUE,"Form Responses 1"))</f>
        <v>Munadiyan Nurhuda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 1 [Ruang Aula]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45012.59238</v>
      </c>
      <c r="B13" s="9" t="str">
        <f>INDIRECT(ADDRESS(2+QUOTIENT(ROW()-2,COUNTA('Form Responses 1'!$1:$1)-4),2,,TRUE,"Form Responses 1"))</f>
        <v>muna006@brin.go.id</v>
      </c>
      <c r="C13" s="9" t="str">
        <f>INDIRECT(ADDRESS(2+QUOTIENT(ROW()-2,COUNTA('Form Responses 1'!$1:$1)-4),3,,TRUE,"Form Responses 1"))</f>
        <v>Munadiyan Nurhuda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 1 [Musholla]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45012.59238</v>
      </c>
      <c r="B14" s="9" t="str">
        <f>INDIRECT(ADDRESS(2+QUOTIENT(ROW()-2,COUNTA('Form Responses 1'!$1:$1)-4),2,,TRUE,"Form Responses 1"))</f>
        <v>muna006@brin.go.id</v>
      </c>
      <c r="C14" s="9" t="str">
        <f>INDIRECT(ADDRESS(2+QUOTIENT(ROW()-2,COUNTA('Form Responses 1'!$1:$1)-4),3,,TRUE,"Form Responses 1"))</f>
        <v>Munadiyan Nurhuda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Lantai 1 [Pantry]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 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45012.59238</v>
      </c>
      <c r="B15" s="9" t="str">
        <f>INDIRECT(ADDRESS(2+QUOTIENT(ROW()-2,COUNTA('Form Responses 1'!$1:$1)-4),2,,TRUE,"Form Responses 1"))</f>
        <v>muna006@brin.go.id</v>
      </c>
      <c r="C15" s="9" t="str">
        <f>INDIRECT(ADDRESS(2+QUOTIENT(ROW()-2,COUNTA('Form Responses 1'!$1:$1)-4),3,,TRUE,"Form Responses 1"))</f>
        <v>Munadiyan Nurhuda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Lantai 1 [Toilet Pria / Wanita]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45012.59238</v>
      </c>
      <c r="B16" s="9" t="str">
        <f>INDIRECT(ADDRESS(2+QUOTIENT(ROW()-2,COUNTA('Form Responses 1'!$1:$1)-4),2,,TRUE,"Form Responses 1"))</f>
        <v>muna006@brin.go.id</v>
      </c>
      <c r="C16" s="9" t="str">
        <f>INDIRECT(ADDRESS(2+QUOTIENT(ROW()-2,COUNTA('Form Responses 1'!$1:$1)-4),3,,TRUE,"Form Responses 1"))</f>
        <v>Munadiyan Nurhuda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Halaman [Taman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Halaman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45012.59238</v>
      </c>
      <c r="B17" s="9" t="str">
        <f>INDIRECT(ADDRESS(2+QUOTIENT(ROW()-2,COUNTA('Form Responses 1'!$1:$1)-4),2,,TRUE,"Form Responses 1"))</f>
        <v>muna006@brin.go.id</v>
      </c>
      <c r="C17" s="9" t="str">
        <f>INDIRECT(ADDRESS(2+QUOTIENT(ROW()-2,COUNTA('Form Responses 1'!$1:$1)-4),3,,TRUE,"Form Responses 1"))</f>
        <v>Munadiyan Nurhuda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Halaman [Parkir Motor 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Halaman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45012.59238</v>
      </c>
      <c r="B18" s="9" t="str">
        <f>INDIRECT(ADDRESS(2+QUOTIENT(ROW()-2,COUNTA('Form Responses 1'!$1:$1)-4),2,,TRUE,"Form Responses 1"))</f>
        <v>muna006@brin.go.id</v>
      </c>
      <c r="C18" s="9" t="str">
        <f>INDIRECT(ADDRESS(2+QUOTIENT(ROW()-2,COUNTA('Form Responses 1'!$1:$1)-4),3,,TRUE,"Form Responses 1"))</f>
        <v>Munadiyan Nurhuda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Halaman [Parkir Mobil]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Halaman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45012.59238</v>
      </c>
      <c r="B19" s="9" t="str">
        <f>INDIRECT(ADDRESS(2+QUOTIENT(ROW()-2,COUNTA('Form Responses 1'!$1:$1)-4),2,,TRUE,"Form Responses 1"))</f>
        <v>muna006@brin.go.id</v>
      </c>
      <c r="C19" s="9" t="str">
        <f>INDIRECT(ADDRESS(2+QUOTIENT(ROW()-2,COUNTA('Form Responses 1'!$1:$1)-4),3,,TRUE,"Form Responses 1"))</f>
        <v>Munadiyan Nurhuda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Halaman [Smoking Area]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Halaman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45012.59238</v>
      </c>
      <c r="B20" s="9" t="str">
        <f>INDIRECT(ADDRESS(2+QUOTIENT(ROW()-2,COUNTA('Form Responses 1'!$1:$1)-4),2,,TRUE,"Form Responses 1"))</f>
        <v>muna006@brin.go.id</v>
      </c>
      <c r="C20" s="9" t="str">
        <f>INDIRECT(ADDRESS(2+QUOTIENT(ROW()-2,COUNTA('Form Responses 1'!$1:$1)-4),3,,TRUE,"Form Responses 1"))</f>
        <v>Munadiyan Nurhuda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Halaman [Pos Satpam]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Halaman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45012.59238</v>
      </c>
      <c r="B21" s="9" t="str">
        <f>INDIRECT(ADDRESS(2+QUOTIENT(ROW()-2,COUNTA('Form Responses 1'!$1:$1)-4),2,,TRUE,"Form Responses 1"))</f>
        <v>muna006@brin.go.id</v>
      </c>
      <c r="C21" s="9" t="str">
        <f>INDIRECT(ADDRESS(2+QUOTIENT(ROW()-2,COUNTA('Form Responses 1'!$1:$1)-4),3,,TRUE,"Form Responses 1"))</f>
        <v>Munadiyan Nurhuda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Halaman [Halaman depan samping dan belakang]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Halaman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45012.59238</v>
      </c>
      <c r="B22" s="9" t="str">
        <f>INDIRECT(ADDRESS(2+QUOTIENT(ROW()-2,COUNTA('Form Responses 1'!$1:$1)-4),2,,TRUE,"Form Responses 1"))</f>
        <v>muna006@brin.go.id</v>
      </c>
      <c r="C22" s="9" t="str">
        <f>INDIRECT(ADDRESS(2+QUOTIENT(ROW()-2,COUNTA('Form Responses 1'!$1:$1)-4),3,,TRUE,"Form Responses 1"))</f>
        <v>Munadiyan Nurhuda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Halaman [TPS]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Halaman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45012.59276</v>
      </c>
      <c r="B23" s="9" t="str">
        <f>INDIRECT(ADDRESS(2+QUOTIENT(ROW()-2,COUNTA('Form Responses 1'!$1:$1)-4),2,,TRUE,"Form Responses 1"))</f>
        <v>muna006@brin.go.id</v>
      </c>
      <c r="C23" s="9" t="str">
        <f>INDIRECT(ADDRESS(2+QUOTIENT(ROW()-2,COUNTA('Form Responses 1'!$1:$1)-4),3,,TRUE,"Form Responses 1"))</f>
        <v>Munadiyan Nurhuda</v>
      </c>
      <c r="D23" s="10">
        <f>INDIRECT(ADDRESS(2+QUOTIENT(ROW()-2,COUNTA('Form Responses 1'!$1:$1)-4),4,,TRUE,"Form Responses 1"))</f>
        <v>44982</v>
      </c>
      <c r="E23" s="11">
        <f t="shared" si="2"/>
        <v>6</v>
      </c>
      <c r="F23" s="9" t="str">
        <f>IF(ISBLANK(A23)," ",INDIRECT(ADDRESS(1,5+MOD(ROW()-2,COUNTA('Form Responses 1'!$1:$1)-4),,TRUE,"Form Responses 1")))</f>
        <v>Security [Security Functions]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Security</v>
      </c>
      <c r="I23" s="12" t="str">
        <f t="shared" si="4"/>
        <v>SECURITY SERVICE</v>
      </c>
      <c r="J23" s="12">
        <f t="array" ref="J23">IFERROR(INDEX(MASTER!B:B,MATCH(G23,MASTER!A:A,0))/100," ")</f>
        <v>0.95</v>
      </c>
      <c r="K23" s="9">
        <f t="shared" si="5"/>
        <v>8</v>
      </c>
      <c r="L23" s="9" t="str">
        <f t="shared" si="6"/>
        <v>2023 - WEEK 08</v>
      </c>
      <c r="M23" s="9" t="str">
        <f t="shared" si="7"/>
        <v>2023 - MONTH 02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8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45012.59276</v>
      </c>
      <c r="B24" s="9" t="str">
        <f>INDIRECT(ADDRESS(2+QUOTIENT(ROW()-2,COUNTA('Form Responses 1'!$1:$1)-4),2,,TRUE,"Form Responses 1"))</f>
        <v>muna006@brin.go.id</v>
      </c>
      <c r="C24" s="9" t="str">
        <f>INDIRECT(ADDRESS(2+QUOTIENT(ROW()-2,COUNTA('Form Responses 1'!$1:$1)-4),3,,TRUE,"Form Responses 1"))</f>
        <v>Munadiyan Nurhuda</v>
      </c>
      <c r="D24" s="10">
        <f>INDIRECT(ADDRESS(2+QUOTIENT(ROW()-2,COUNTA('Form Responses 1'!$1:$1)-4),4,,TRUE,"Form Responses 1"))</f>
        <v>44982</v>
      </c>
      <c r="E24" s="11">
        <f t="shared" si="2"/>
        <v>6</v>
      </c>
      <c r="F24" s="9" t="str">
        <f>IF(ISBLANK(A24)," ",INDIRECT(ADDRESS(1,5+MOD(ROW()-2,COUNTA('Form Responses 1'!$1:$1)-4),,TRUE,"Form Responses 1")))</f>
        <v>Driver [Driving Safety]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Driver</v>
      </c>
      <c r="I24" s="12" t="str">
        <f t="shared" si="4"/>
        <v>LABOR SERVICE</v>
      </c>
      <c r="J24" s="12">
        <f t="array" ref="J24">IFERROR(INDEX(MASTER!B:B,MATCH(G24,MASTER!A:A,0))/100," ")</f>
        <v>0.95</v>
      </c>
      <c r="K24" s="9">
        <f t="shared" si="5"/>
        <v>8</v>
      </c>
      <c r="L24" s="9" t="str">
        <f t="shared" si="6"/>
        <v>2023 - WEEK 08</v>
      </c>
      <c r="M24" s="9" t="str">
        <f t="shared" si="7"/>
        <v>2023 - MONTH 02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8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45012.59276</v>
      </c>
      <c r="B25" s="9" t="str">
        <f>INDIRECT(ADDRESS(2+QUOTIENT(ROW()-2,COUNTA('Form Responses 1'!$1:$1)-4),2,,TRUE,"Form Responses 1"))</f>
        <v>muna006@brin.go.id</v>
      </c>
      <c r="C25" s="9" t="str">
        <f>INDIRECT(ADDRESS(2+QUOTIENT(ROW()-2,COUNTA('Form Responses 1'!$1:$1)-4),3,,TRUE,"Form Responses 1"))</f>
        <v>Munadiyan Nurhuda</v>
      </c>
      <c r="D25" s="10">
        <f>INDIRECT(ADDRESS(2+QUOTIENT(ROW()-2,COUNTA('Form Responses 1'!$1:$1)-4),4,,TRUE,"Form Responses 1"))</f>
        <v>44982</v>
      </c>
      <c r="E25" s="11">
        <f t="shared" si="2"/>
        <v>6</v>
      </c>
      <c r="F25" s="9" t="str">
        <f>IF(ISBLANK(A25)," ",INDIRECT(ADDRESS(1,5+MOD(ROW()-2,COUNTA('Form Responses 1'!$1:$1)-4),,TRUE,"Form Responses 1")))</f>
        <v>Driver [ Attendance]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Driver</v>
      </c>
      <c r="I25" s="12" t="str">
        <f t="shared" si="4"/>
        <v>LABOR SERVICE</v>
      </c>
      <c r="J25" s="12">
        <f t="array" ref="J25">IFERROR(INDEX(MASTER!B:B,MATCH(G25,MASTER!A:A,0))/100," ")</f>
        <v>0.95</v>
      </c>
      <c r="K25" s="9">
        <f t="shared" si="5"/>
        <v>8</v>
      </c>
      <c r="L25" s="9" t="str">
        <f t="shared" si="6"/>
        <v>2023 - WEEK 08</v>
      </c>
      <c r="M25" s="9" t="str">
        <f t="shared" si="7"/>
        <v>2023 - MONTH 02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8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45012.59276</v>
      </c>
      <c r="B26" s="9" t="str">
        <f>INDIRECT(ADDRESS(2+QUOTIENT(ROW()-2,COUNTA('Form Responses 1'!$1:$1)-4),2,,TRUE,"Form Responses 1"))</f>
        <v>muna006@brin.go.id</v>
      </c>
      <c r="C26" s="9" t="str">
        <f>INDIRECT(ADDRESS(2+QUOTIENT(ROW()-2,COUNTA('Form Responses 1'!$1:$1)-4),3,,TRUE,"Form Responses 1"))</f>
        <v>Munadiyan Nurhuda</v>
      </c>
      <c r="D26" s="10">
        <f>INDIRECT(ADDRESS(2+QUOTIENT(ROW()-2,COUNTA('Form Responses 1'!$1:$1)-4),4,,TRUE,"Form Responses 1"))</f>
        <v>44982</v>
      </c>
      <c r="E26" s="11">
        <f t="shared" si="2"/>
        <v>6</v>
      </c>
      <c r="F26" s="9" t="str">
        <f>IF(ISBLANK(A26)," ",INDIRECT(ADDRESS(1,5+MOD(ROW()-2,COUNTA('Form Responses 1'!$1:$1)-4),,TRUE,"Form Responses 1")))</f>
        <v>Lantai 1 [Gudang]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8</v>
      </c>
      <c r="L26" s="9" t="str">
        <f t="shared" si="6"/>
        <v>2023 - WEEK 08</v>
      </c>
      <c r="M26" s="9" t="str">
        <f t="shared" si="7"/>
        <v>2023 - MONTH 02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8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45012.59276</v>
      </c>
      <c r="B27" s="9" t="str">
        <f>INDIRECT(ADDRESS(2+QUOTIENT(ROW()-2,COUNTA('Form Responses 1'!$1:$1)-4),2,,TRUE,"Form Responses 1"))</f>
        <v>muna006@brin.go.id</v>
      </c>
      <c r="C27" s="9" t="str">
        <f>INDIRECT(ADDRESS(2+QUOTIENT(ROW()-2,COUNTA('Form Responses 1'!$1:$1)-4),3,,TRUE,"Form Responses 1"))</f>
        <v>Munadiyan Nurhuda</v>
      </c>
      <c r="D27" s="10">
        <f>INDIRECT(ADDRESS(2+QUOTIENT(ROW()-2,COUNTA('Form Responses 1'!$1:$1)-4),4,,TRUE,"Form Responses 1"))</f>
        <v>44982</v>
      </c>
      <c r="E27" s="11">
        <f t="shared" si="2"/>
        <v>6</v>
      </c>
      <c r="F27" s="9" t="str">
        <f>IF(ISBLANK(A27)," ",INDIRECT(ADDRESS(1,5+MOD(ROW()-2,COUNTA('Form Responses 1'!$1:$1)-4),,TRUE,"Form Responses 1")))</f>
        <v>Lantai 1 [Ruang CWS III]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8</v>
      </c>
      <c r="L27" s="9" t="str">
        <f t="shared" si="6"/>
        <v>2023 - WEEK 08</v>
      </c>
      <c r="M27" s="9" t="str">
        <f t="shared" si="7"/>
        <v>2023 - MONTH 02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8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45012.59276</v>
      </c>
      <c r="B28" s="9" t="str">
        <f>INDIRECT(ADDRESS(2+QUOTIENT(ROW()-2,COUNTA('Form Responses 1'!$1:$1)-4),2,,TRUE,"Form Responses 1"))</f>
        <v>muna006@brin.go.id</v>
      </c>
      <c r="C28" s="9" t="str">
        <f>INDIRECT(ADDRESS(2+QUOTIENT(ROW()-2,COUNTA('Form Responses 1'!$1:$1)-4),3,,TRUE,"Form Responses 1"))</f>
        <v>Munadiyan Nurhuda</v>
      </c>
      <c r="D28" s="10">
        <f>INDIRECT(ADDRESS(2+QUOTIENT(ROW()-2,COUNTA('Form Responses 1'!$1:$1)-4),4,,TRUE,"Form Responses 1"))</f>
        <v>44982</v>
      </c>
      <c r="E28" s="11">
        <f t="shared" si="2"/>
        <v>6</v>
      </c>
      <c r="F28" s="9" t="str">
        <f>IF(ISBLANK(A28)," ",INDIRECT(ADDRESS(1,5+MOD(ROW()-2,COUNTA('Form Responses 1'!$1:$1)-4),,TRUE,"Form Responses 1")))</f>
        <v>Lantai 1 [R Diskusi 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8</v>
      </c>
      <c r="L28" s="9" t="str">
        <f t="shared" si="6"/>
        <v>2023 - WEEK 08</v>
      </c>
      <c r="M28" s="9" t="str">
        <f t="shared" si="7"/>
        <v>2023 - MONTH 02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8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45012.59276</v>
      </c>
      <c r="B29" s="9" t="str">
        <f>INDIRECT(ADDRESS(2+QUOTIENT(ROW()-2,COUNTA('Form Responses 1'!$1:$1)-4),2,,TRUE,"Form Responses 1"))</f>
        <v>muna006@brin.go.id</v>
      </c>
      <c r="C29" s="9" t="str">
        <f>INDIRECT(ADDRESS(2+QUOTIENT(ROW()-2,COUNTA('Form Responses 1'!$1:$1)-4),3,,TRUE,"Form Responses 1"))</f>
        <v>Munadiyan Nurhuda</v>
      </c>
      <c r="D29" s="10">
        <f>INDIRECT(ADDRESS(2+QUOTIENT(ROW()-2,COUNTA('Form Responses 1'!$1:$1)-4),4,,TRUE,"Form Responses 1"))</f>
        <v>44982</v>
      </c>
      <c r="E29" s="11">
        <f t="shared" si="2"/>
        <v>6</v>
      </c>
      <c r="F29" s="9" t="str">
        <f>IF(ISBLANK(A29)," ",INDIRECT(ADDRESS(1,5+MOD(ROW()-2,COUNTA('Form Responses 1'!$1:$1)-4),,TRUE,"Form Responses 1")))</f>
        <v>Lantai 1 [Ruang Rapat Borobudur]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 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8</v>
      </c>
      <c r="L29" s="9" t="str">
        <f t="shared" si="6"/>
        <v>2023 - WEEK 08</v>
      </c>
      <c r="M29" s="9" t="str">
        <f t="shared" si="7"/>
        <v>2023 - MONTH 02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8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45012.59276</v>
      </c>
      <c r="B30" s="9" t="str">
        <f>INDIRECT(ADDRESS(2+QUOTIENT(ROW()-2,COUNTA('Form Responses 1'!$1:$1)-4),2,,TRUE,"Form Responses 1"))</f>
        <v>muna006@brin.go.id</v>
      </c>
      <c r="C30" s="9" t="str">
        <f>INDIRECT(ADDRESS(2+QUOTIENT(ROW()-2,COUNTA('Form Responses 1'!$1:$1)-4),3,,TRUE,"Form Responses 1"))</f>
        <v>Munadiyan Nurhuda</v>
      </c>
      <c r="D30" s="10">
        <f>INDIRECT(ADDRESS(2+QUOTIENT(ROW()-2,COUNTA('Form Responses 1'!$1:$1)-4),4,,TRUE,"Form Responses 1"))</f>
        <v>44982</v>
      </c>
      <c r="E30" s="11">
        <f t="shared" si="2"/>
        <v>6</v>
      </c>
      <c r="F30" s="9" t="str">
        <f>IF(ISBLANK(A30)," ",INDIRECT(ADDRESS(1,5+MOD(ROW()-2,COUNTA('Form Responses 1'!$1:$1)-4),,TRUE,"Form Responses 1")))</f>
        <v>Lantai 1 [Ruang CWS I]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Lantai 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8</v>
      </c>
      <c r="L30" s="9" t="str">
        <f t="shared" si="6"/>
        <v>2023 - WEEK 08</v>
      </c>
      <c r="M30" s="9" t="str">
        <f t="shared" si="7"/>
        <v>2023 - MONTH 02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8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45012.59276</v>
      </c>
      <c r="B31" s="9" t="str">
        <f>INDIRECT(ADDRESS(2+QUOTIENT(ROW()-2,COUNTA('Form Responses 1'!$1:$1)-4),2,,TRUE,"Form Responses 1"))</f>
        <v>muna006@brin.go.id</v>
      </c>
      <c r="C31" s="9" t="str">
        <f>INDIRECT(ADDRESS(2+QUOTIENT(ROW()-2,COUNTA('Form Responses 1'!$1:$1)-4),3,,TRUE,"Form Responses 1"))</f>
        <v>Munadiyan Nurhuda</v>
      </c>
      <c r="D31" s="10">
        <f>INDIRECT(ADDRESS(2+QUOTIENT(ROW()-2,COUNTA('Form Responses 1'!$1:$1)-4),4,,TRUE,"Form Responses 1"))</f>
        <v>44982</v>
      </c>
      <c r="E31" s="11">
        <f t="shared" si="2"/>
        <v>6</v>
      </c>
      <c r="F31" s="9" t="str">
        <f>IF(ISBLANK(A31)," ",INDIRECT(ADDRESS(1,5+MOD(ROW()-2,COUNTA('Form Responses 1'!$1:$1)-4),,TRUE,"Form Responses 1")))</f>
        <v>Lantai 1 [Ruang CWS II]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8</v>
      </c>
      <c r="L31" s="9" t="str">
        <f t="shared" si="6"/>
        <v>2023 - WEEK 08</v>
      </c>
      <c r="M31" s="9" t="str">
        <f t="shared" si="7"/>
        <v>2023 - MONTH 02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8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45012.59276</v>
      </c>
      <c r="B32" s="9" t="str">
        <f>INDIRECT(ADDRESS(2+QUOTIENT(ROW()-2,COUNTA('Form Responses 1'!$1:$1)-4),2,,TRUE,"Form Responses 1"))</f>
        <v>muna006@brin.go.id</v>
      </c>
      <c r="C32" s="9" t="str">
        <f>INDIRECT(ADDRESS(2+QUOTIENT(ROW()-2,COUNTA('Form Responses 1'!$1:$1)-4),3,,TRUE,"Form Responses 1"))</f>
        <v>Munadiyan Nurhuda</v>
      </c>
      <c r="D32" s="10">
        <f>INDIRECT(ADDRESS(2+QUOTIENT(ROW()-2,COUNTA('Form Responses 1'!$1:$1)-4),4,,TRUE,"Form Responses 1"))</f>
        <v>44982</v>
      </c>
      <c r="E32" s="11">
        <f t="shared" si="2"/>
        <v>6</v>
      </c>
      <c r="F32" s="9" t="str">
        <f>IF(ISBLANK(A32)," ",INDIRECT(ADDRESS(1,5+MOD(ROW()-2,COUNTA('Form Responses 1'!$1:$1)-4),,TRUE,"Form Responses 1")))</f>
        <v>Lantai 1 [Koridor &amp; Pintu Masuk]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8</v>
      </c>
      <c r="L32" s="9" t="str">
        <f t="shared" si="6"/>
        <v>2023 - WEEK 08</v>
      </c>
      <c r="M32" s="9" t="str">
        <f t="shared" si="7"/>
        <v>2023 - MONTH 02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8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45012.59276</v>
      </c>
      <c r="B33" s="9" t="str">
        <f>INDIRECT(ADDRESS(2+QUOTIENT(ROW()-2,COUNTA('Form Responses 1'!$1:$1)-4),2,,TRUE,"Form Responses 1"))</f>
        <v>muna006@brin.go.id</v>
      </c>
      <c r="C33" s="9" t="str">
        <f>INDIRECT(ADDRESS(2+QUOTIENT(ROW()-2,COUNTA('Form Responses 1'!$1:$1)-4),3,,TRUE,"Form Responses 1"))</f>
        <v>Munadiyan Nurhuda</v>
      </c>
      <c r="D33" s="10">
        <f>INDIRECT(ADDRESS(2+QUOTIENT(ROW()-2,COUNTA('Form Responses 1'!$1:$1)-4),4,,TRUE,"Form Responses 1"))</f>
        <v>44982</v>
      </c>
      <c r="E33" s="11">
        <f t="shared" si="2"/>
        <v>6</v>
      </c>
      <c r="F33" s="9" t="str">
        <f>IF(ISBLANK(A33)," ",INDIRECT(ADDRESS(1,5+MOD(ROW()-2,COUNTA('Form Responses 1'!$1:$1)-4),,TRUE,"Form Responses 1")))</f>
        <v>Lantai 1 [Ruang Aula]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8</v>
      </c>
      <c r="L33" s="9" t="str">
        <f t="shared" si="6"/>
        <v>2023 - WEEK 08</v>
      </c>
      <c r="M33" s="9" t="str">
        <f t="shared" si="7"/>
        <v>2023 - MONTH 02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8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45012.59276</v>
      </c>
      <c r="B34" s="9" t="str">
        <f>INDIRECT(ADDRESS(2+QUOTIENT(ROW()-2,COUNTA('Form Responses 1'!$1:$1)-4),2,,TRUE,"Form Responses 1"))</f>
        <v>muna006@brin.go.id</v>
      </c>
      <c r="C34" s="9" t="str">
        <f>INDIRECT(ADDRESS(2+QUOTIENT(ROW()-2,COUNTA('Form Responses 1'!$1:$1)-4),3,,TRUE,"Form Responses 1"))</f>
        <v>Munadiyan Nurhuda</v>
      </c>
      <c r="D34" s="10">
        <f>INDIRECT(ADDRESS(2+QUOTIENT(ROW()-2,COUNTA('Form Responses 1'!$1:$1)-4),4,,TRUE,"Form Responses 1"))</f>
        <v>44982</v>
      </c>
      <c r="E34" s="11">
        <f t="shared" si="2"/>
        <v>6</v>
      </c>
      <c r="F34" s="9" t="str">
        <f>IF(ISBLANK(A34)," ",INDIRECT(ADDRESS(1,5+MOD(ROW()-2,COUNTA('Form Responses 1'!$1:$1)-4),,TRUE,"Form Responses 1")))</f>
        <v>Lantai 1 [Musholla]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8</v>
      </c>
      <c r="L34" s="9" t="str">
        <f t="shared" si="6"/>
        <v>2023 - WEEK 08</v>
      </c>
      <c r="M34" s="9" t="str">
        <f t="shared" si="7"/>
        <v>2023 - MONTH 02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8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45012.59276</v>
      </c>
      <c r="B35" s="9" t="str">
        <f>INDIRECT(ADDRESS(2+QUOTIENT(ROW()-2,COUNTA('Form Responses 1'!$1:$1)-4),2,,TRUE,"Form Responses 1"))</f>
        <v>muna006@brin.go.id</v>
      </c>
      <c r="C35" s="9" t="str">
        <f>INDIRECT(ADDRESS(2+QUOTIENT(ROW()-2,COUNTA('Form Responses 1'!$1:$1)-4),3,,TRUE,"Form Responses 1"))</f>
        <v>Munadiyan Nurhuda</v>
      </c>
      <c r="D35" s="10">
        <f>INDIRECT(ADDRESS(2+QUOTIENT(ROW()-2,COUNTA('Form Responses 1'!$1:$1)-4),4,,TRUE,"Form Responses 1"))</f>
        <v>44982</v>
      </c>
      <c r="E35" s="11">
        <f t="shared" si="2"/>
        <v>6</v>
      </c>
      <c r="F35" s="9" t="str">
        <f>IF(ISBLANK(A35)," ",INDIRECT(ADDRESS(1,5+MOD(ROW()-2,COUNTA('Form Responses 1'!$1:$1)-4),,TRUE,"Form Responses 1")))</f>
        <v>Lantai 1 [Pantry]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 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8</v>
      </c>
      <c r="L35" s="9" t="str">
        <f t="shared" si="6"/>
        <v>2023 - WEEK 08</v>
      </c>
      <c r="M35" s="9" t="str">
        <f t="shared" si="7"/>
        <v>2023 - MONTH 02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8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45012.59276</v>
      </c>
      <c r="B36" s="9" t="str">
        <f>INDIRECT(ADDRESS(2+QUOTIENT(ROW()-2,COUNTA('Form Responses 1'!$1:$1)-4),2,,TRUE,"Form Responses 1"))</f>
        <v>muna006@brin.go.id</v>
      </c>
      <c r="C36" s="9" t="str">
        <f>INDIRECT(ADDRESS(2+QUOTIENT(ROW()-2,COUNTA('Form Responses 1'!$1:$1)-4),3,,TRUE,"Form Responses 1"))</f>
        <v>Munadiyan Nurhuda</v>
      </c>
      <c r="D36" s="10">
        <f>INDIRECT(ADDRESS(2+QUOTIENT(ROW()-2,COUNTA('Form Responses 1'!$1:$1)-4),4,,TRUE,"Form Responses 1"))</f>
        <v>44982</v>
      </c>
      <c r="E36" s="11">
        <f t="shared" si="2"/>
        <v>6</v>
      </c>
      <c r="F36" s="9" t="str">
        <f>IF(ISBLANK(A36)," ",INDIRECT(ADDRESS(1,5+MOD(ROW()-2,COUNTA('Form Responses 1'!$1:$1)-4),,TRUE,"Form Responses 1")))</f>
        <v>Lantai 1 [Toilet Pria / Wanita]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8</v>
      </c>
      <c r="L36" s="9" t="str">
        <f t="shared" si="6"/>
        <v>2023 - WEEK 08</v>
      </c>
      <c r="M36" s="9" t="str">
        <f t="shared" si="7"/>
        <v>2023 - MONTH 02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8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45012.59276</v>
      </c>
      <c r="B37" s="9" t="str">
        <f>INDIRECT(ADDRESS(2+QUOTIENT(ROW()-2,COUNTA('Form Responses 1'!$1:$1)-4),2,,TRUE,"Form Responses 1"))</f>
        <v>muna006@brin.go.id</v>
      </c>
      <c r="C37" s="9" t="str">
        <f>INDIRECT(ADDRESS(2+QUOTIENT(ROW()-2,COUNTA('Form Responses 1'!$1:$1)-4),3,,TRUE,"Form Responses 1"))</f>
        <v>Munadiyan Nurhuda</v>
      </c>
      <c r="D37" s="10">
        <f>INDIRECT(ADDRESS(2+QUOTIENT(ROW()-2,COUNTA('Form Responses 1'!$1:$1)-4),4,,TRUE,"Form Responses 1"))</f>
        <v>44982</v>
      </c>
      <c r="E37" s="11">
        <f t="shared" si="2"/>
        <v>6</v>
      </c>
      <c r="F37" s="9" t="str">
        <f>IF(ISBLANK(A37)," ",INDIRECT(ADDRESS(1,5+MOD(ROW()-2,COUNTA('Form Responses 1'!$1:$1)-4),,TRUE,"Form Responses 1")))</f>
        <v>Halaman [Taman 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8</v>
      </c>
      <c r="L37" s="9" t="str">
        <f t="shared" si="6"/>
        <v>2023 - WEEK 08</v>
      </c>
      <c r="M37" s="9" t="str">
        <f t="shared" si="7"/>
        <v>2023 - MONTH 02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8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45012.59276</v>
      </c>
      <c r="B38" s="9" t="str">
        <f>INDIRECT(ADDRESS(2+QUOTIENT(ROW()-2,COUNTA('Form Responses 1'!$1:$1)-4),2,,TRUE,"Form Responses 1"))</f>
        <v>muna006@brin.go.id</v>
      </c>
      <c r="C38" s="9" t="str">
        <f>INDIRECT(ADDRESS(2+QUOTIENT(ROW()-2,COUNTA('Form Responses 1'!$1:$1)-4),3,,TRUE,"Form Responses 1"))</f>
        <v>Munadiyan Nurhuda</v>
      </c>
      <c r="D38" s="10">
        <f>INDIRECT(ADDRESS(2+QUOTIENT(ROW()-2,COUNTA('Form Responses 1'!$1:$1)-4),4,,TRUE,"Form Responses 1"))</f>
        <v>44982</v>
      </c>
      <c r="E38" s="11">
        <f t="shared" si="2"/>
        <v>6</v>
      </c>
      <c r="F38" s="9" t="str">
        <f>IF(ISBLANK(A38)," ",INDIRECT(ADDRESS(1,5+MOD(ROW()-2,COUNTA('Form Responses 1'!$1:$1)-4),,TRUE,"Form Responses 1")))</f>
        <v>Halaman [Parkir Motor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Halaman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8</v>
      </c>
      <c r="L38" s="9" t="str">
        <f t="shared" si="6"/>
        <v>2023 - WEEK 08</v>
      </c>
      <c r="M38" s="9" t="str">
        <f t="shared" si="7"/>
        <v>2023 - MONTH 02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8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45012.59276</v>
      </c>
      <c r="B39" s="9" t="str">
        <f>INDIRECT(ADDRESS(2+QUOTIENT(ROW()-2,COUNTA('Form Responses 1'!$1:$1)-4),2,,TRUE,"Form Responses 1"))</f>
        <v>muna006@brin.go.id</v>
      </c>
      <c r="C39" s="9" t="str">
        <f>INDIRECT(ADDRESS(2+QUOTIENT(ROW()-2,COUNTA('Form Responses 1'!$1:$1)-4),3,,TRUE,"Form Responses 1"))</f>
        <v>Munadiyan Nurhuda</v>
      </c>
      <c r="D39" s="10">
        <f>INDIRECT(ADDRESS(2+QUOTIENT(ROW()-2,COUNTA('Form Responses 1'!$1:$1)-4),4,,TRUE,"Form Responses 1"))</f>
        <v>44982</v>
      </c>
      <c r="E39" s="11">
        <f t="shared" si="2"/>
        <v>6</v>
      </c>
      <c r="F39" s="9" t="str">
        <f>IF(ISBLANK(A39)," ",INDIRECT(ADDRESS(1,5+MOD(ROW()-2,COUNTA('Form Responses 1'!$1:$1)-4),,TRUE,"Form Responses 1")))</f>
        <v>Halaman [Parkir Mobil]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Halaman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8</v>
      </c>
      <c r="L39" s="9" t="str">
        <f t="shared" si="6"/>
        <v>2023 - WEEK 08</v>
      </c>
      <c r="M39" s="9" t="str">
        <f t="shared" si="7"/>
        <v>2023 - MONTH 02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8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45012.59276</v>
      </c>
      <c r="B40" s="9" t="str">
        <f>INDIRECT(ADDRESS(2+QUOTIENT(ROW()-2,COUNTA('Form Responses 1'!$1:$1)-4),2,,TRUE,"Form Responses 1"))</f>
        <v>muna006@brin.go.id</v>
      </c>
      <c r="C40" s="9" t="str">
        <f>INDIRECT(ADDRESS(2+QUOTIENT(ROW()-2,COUNTA('Form Responses 1'!$1:$1)-4),3,,TRUE,"Form Responses 1"))</f>
        <v>Munadiyan Nurhuda</v>
      </c>
      <c r="D40" s="10">
        <f>INDIRECT(ADDRESS(2+QUOTIENT(ROW()-2,COUNTA('Form Responses 1'!$1:$1)-4),4,,TRUE,"Form Responses 1"))</f>
        <v>44982</v>
      </c>
      <c r="E40" s="11">
        <f t="shared" si="2"/>
        <v>6</v>
      </c>
      <c r="F40" s="9" t="str">
        <f>IF(ISBLANK(A40)," ",INDIRECT(ADDRESS(1,5+MOD(ROW()-2,COUNTA('Form Responses 1'!$1:$1)-4),,TRUE,"Form Responses 1")))</f>
        <v>Halaman [Smoking Area]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Halaman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8</v>
      </c>
      <c r="L40" s="9" t="str">
        <f t="shared" si="6"/>
        <v>2023 - WEEK 08</v>
      </c>
      <c r="M40" s="9" t="str">
        <f t="shared" si="7"/>
        <v>2023 - MONTH 02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8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45012.59276</v>
      </c>
      <c r="B41" s="9" t="str">
        <f>INDIRECT(ADDRESS(2+QUOTIENT(ROW()-2,COUNTA('Form Responses 1'!$1:$1)-4),2,,TRUE,"Form Responses 1"))</f>
        <v>muna006@brin.go.id</v>
      </c>
      <c r="C41" s="9" t="str">
        <f>INDIRECT(ADDRESS(2+QUOTIENT(ROW()-2,COUNTA('Form Responses 1'!$1:$1)-4),3,,TRUE,"Form Responses 1"))</f>
        <v>Munadiyan Nurhuda</v>
      </c>
      <c r="D41" s="10">
        <f>INDIRECT(ADDRESS(2+QUOTIENT(ROW()-2,COUNTA('Form Responses 1'!$1:$1)-4),4,,TRUE,"Form Responses 1"))</f>
        <v>44982</v>
      </c>
      <c r="E41" s="11">
        <f t="shared" si="2"/>
        <v>6</v>
      </c>
      <c r="F41" s="9" t="str">
        <f>IF(ISBLANK(A41)," ",INDIRECT(ADDRESS(1,5+MOD(ROW()-2,COUNTA('Form Responses 1'!$1:$1)-4),,TRUE,"Form Responses 1")))</f>
        <v>Halaman [Pos Satpam]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Halaman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8</v>
      </c>
      <c r="L41" s="9" t="str">
        <f t="shared" si="6"/>
        <v>2023 - WEEK 08</v>
      </c>
      <c r="M41" s="9" t="str">
        <f t="shared" si="7"/>
        <v>2023 - MONTH 02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8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45012.59276</v>
      </c>
      <c r="B42" s="9" t="str">
        <f>INDIRECT(ADDRESS(2+QUOTIENT(ROW()-2,COUNTA('Form Responses 1'!$1:$1)-4),2,,TRUE,"Form Responses 1"))</f>
        <v>muna006@brin.go.id</v>
      </c>
      <c r="C42" s="9" t="str">
        <f>INDIRECT(ADDRESS(2+QUOTIENT(ROW()-2,COUNTA('Form Responses 1'!$1:$1)-4),3,,TRUE,"Form Responses 1"))</f>
        <v>Munadiyan Nurhuda</v>
      </c>
      <c r="D42" s="10">
        <f>INDIRECT(ADDRESS(2+QUOTIENT(ROW()-2,COUNTA('Form Responses 1'!$1:$1)-4),4,,TRUE,"Form Responses 1"))</f>
        <v>44982</v>
      </c>
      <c r="E42" s="11">
        <f t="shared" si="2"/>
        <v>6</v>
      </c>
      <c r="F42" s="9" t="str">
        <f>IF(ISBLANK(A42)," ",INDIRECT(ADDRESS(1,5+MOD(ROW()-2,COUNTA('Form Responses 1'!$1:$1)-4),,TRUE,"Form Responses 1")))</f>
        <v>Halaman [Halaman depan samping dan belakang]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Halaman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8</v>
      </c>
      <c r="L42" s="9" t="str">
        <f t="shared" si="6"/>
        <v>2023 - WEEK 08</v>
      </c>
      <c r="M42" s="9" t="str">
        <f t="shared" si="7"/>
        <v>2023 - MONTH 02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8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45012.59276</v>
      </c>
      <c r="B43" s="9" t="str">
        <f>INDIRECT(ADDRESS(2+QUOTIENT(ROW()-2,COUNTA('Form Responses 1'!$1:$1)-4),2,,TRUE,"Form Responses 1"))</f>
        <v>muna006@brin.go.id</v>
      </c>
      <c r="C43" s="9" t="str">
        <f>INDIRECT(ADDRESS(2+QUOTIENT(ROW()-2,COUNTA('Form Responses 1'!$1:$1)-4),3,,TRUE,"Form Responses 1"))</f>
        <v>Munadiyan Nurhuda</v>
      </c>
      <c r="D43" s="10">
        <f>INDIRECT(ADDRESS(2+QUOTIENT(ROW()-2,COUNTA('Form Responses 1'!$1:$1)-4),4,,TRUE,"Form Responses 1"))</f>
        <v>44982</v>
      </c>
      <c r="E43" s="11">
        <f t="shared" si="2"/>
        <v>6</v>
      </c>
      <c r="F43" s="9" t="str">
        <f>IF(ISBLANK(A43)," ",INDIRECT(ADDRESS(1,5+MOD(ROW()-2,COUNTA('Form Responses 1'!$1:$1)-4),,TRUE,"Form Responses 1")))</f>
        <v>Halaman [TPS]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Halaman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8</v>
      </c>
      <c r="L43" s="9" t="str">
        <f t="shared" si="6"/>
        <v>2023 - WEEK 08</v>
      </c>
      <c r="M43" s="9" t="str">
        <f t="shared" si="7"/>
        <v>2023 - MONTH 02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8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45012.59316</v>
      </c>
      <c r="B44" s="9" t="str">
        <f>INDIRECT(ADDRESS(2+QUOTIENT(ROW()-2,COUNTA('Form Responses 1'!$1:$1)-4),2,,TRUE,"Form Responses 1"))</f>
        <v>muna006@brin.go.id</v>
      </c>
      <c r="C44" s="9" t="str">
        <f>INDIRECT(ADDRESS(2+QUOTIENT(ROW()-2,COUNTA('Form Responses 1'!$1:$1)-4),3,,TRUE,"Form Responses 1"))</f>
        <v>Munadiyan Nurhuda</v>
      </c>
      <c r="D44" s="10">
        <f>INDIRECT(ADDRESS(2+QUOTIENT(ROW()-2,COUNTA('Form Responses 1'!$1:$1)-4),4,,TRUE,"Form Responses 1"))</f>
        <v>45010</v>
      </c>
      <c r="E44" s="11">
        <f t="shared" si="2"/>
        <v>6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0.95</v>
      </c>
      <c r="K44" s="9">
        <f t="shared" si="5"/>
        <v>12</v>
      </c>
      <c r="L44" s="9" t="str">
        <f t="shared" si="6"/>
        <v>2023 - WEEK 12</v>
      </c>
      <c r="M44" s="9" t="str">
        <f t="shared" si="7"/>
        <v>2023 - MONTH 03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12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45012.59316</v>
      </c>
      <c r="B45" s="9" t="str">
        <f>INDIRECT(ADDRESS(2+QUOTIENT(ROW()-2,COUNTA('Form Responses 1'!$1:$1)-4),2,,TRUE,"Form Responses 1"))</f>
        <v>muna006@brin.go.id</v>
      </c>
      <c r="C45" s="9" t="str">
        <f>INDIRECT(ADDRESS(2+QUOTIENT(ROW()-2,COUNTA('Form Responses 1'!$1:$1)-4),3,,TRUE,"Form Responses 1"))</f>
        <v>Munadiyan Nurhuda</v>
      </c>
      <c r="D45" s="10">
        <f>INDIRECT(ADDRESS(2+QUOTIENT(ROW()-2,COUNTA('Form Responses 1'!$1:$1)-4),4,,TRUE,"Form Responses 1"))</f>
        <v>45010</v>
      </c>
      <c r="E45" s="11">
        <f t="shared" si="2"/>
        <v>6</v>
      </c>
      <c r="F45" s="9" t="str">
        <f>IF(ISBLANK(A45)," ",INDIRECT(ADDRESS(1,5+MOD(ROW()-2,COUNTA('Form Responses 1'!$1:$1)-4),,TRUE,"Form Responses 1")))</f>
        <v>Driver [Driving Safety]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Driver</v>
      </c>
      <c r="I45" s="12" t="str">
        <f t="shared" si="4"/>
        <v>LABOR SERVICE</v>
      </c>
      <c r="J45" s="12">
        <f t="array" ref="J45">IFERROR(INDEX(MASTER!B:B,MATCH(G45,MASTER!A:A,0))/100," ")</f>
        <v>0.95</v>
      </c>
      <c r="K45" s="9">
        <f t="shared" si="5"/>
        <v>12</v>
      </c>
      <c r="L45" s="9" t="str">
        <f t="shared" si="6"/>
        <v>2023 - WEEK 12</v>
      </c>
      <c r="M45" s="9" t="str">
        <f t="shared" si="7"/>
        <v>2023 - MONTH 03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12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45012.59316</v>
      </c>
      <c r="B46" s="9" t="str">
        <f>INDIRECT(ADDRESS(2+QUOTIENT(ROW()-2,COUNTA('Form Responses 1'!$1:$1)-4),2,,TRUE,"Form Responses 1"))</f>
        <v>muna006@brin.go.id</v>
      </c>
      <c r="C46" s="9" t="str">
        <f>INDIRECT(ADDRESS(2+QUOTIENT(ROW()-2,COUNTA('Form Responses 1'!$1:$1)-4),3,,TRUE,"Form Responses 1"))</f>
        <v>Munadiyan Nurhuda</v>
      </c>
      <c r="D46" s="10">
        <f>INDIRECT(ADDRESS(2+QUOTIENT(ROW()-2,COUNTA('Form Responses 1'!$1:$1)-4),4,,TRUE,"Form Responses 1"))</f>
        <v>45010</v>
      </c>
      <c r="E46" s="11">
        <f t="shared" si="2"/>
        <v>6</v>
      </c>
      <c r="F46" s="9" t="str">
        <f>IF(ISBLANK(A46)," ",INDIRECT(ADDRESS(1,5+MOD(ROW()-2,COUNTA('Form Responses 1'!$1:$1)-4),,TRUE,"Form Responses 1")))</f>
        <v>Driver [ Attendance]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Driver</v>
      </c>
      <c r="I46" s="12" t="str">
        <f t="shared" si="4"/>
        <v>LABOR SERVICE</v>
      </c>
      <c r="J46" s="12">
        <f t="array" ref="J46">IFERROR(INDEX(MASTER!B:B,MATCH(G46,MASTER!A:A,0))/100," ")</f>
        <v>0.95</v>
      </c>
      <c r="K46" s="9">
        <f t="shared" si="5"/>
        <v>12</v>
      </c>
      <c r="L46" s="9" t="str">
        <f t="shared" si="6"/>
        <v>2023 - WEEK 12</v>
      </c>
      <c r="M46" s="9" t="str">
        <f t="shared" si="7"/>
        <v>2023 - MONTH 03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12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45012.59316</v>
      </c>
      <c r="B47" s="9" t="str">
        <f>INDIRECT(ADDRESS(2+QUOTIENT(ROW()-2,COUNTA('Form Responses 1'!$1:$1)-4),2,,TRUE,"Form Responses 1"))</f>
        <v>muna006@brin.go.id</v>
      </c>
      <c r="C47" s="9" t="str">
        <f>INDIRECT(ADDRESS(2+QUOTIENT(ROW()-2,COUNTA('Form Responses 1'!$1:$1)-4),3,,TRUE,"Form Responses 1"))</f>
        <v>Munadiyan Nurhuda</v>
      </c>
      <c r="D47" s="10">
        <f>INDIRECT(ADDRESS(2+QUOTIENT(ROW()-2,COUNTA('Form Responses 1'!$1:$1)-4),4,,TRUE,"Form Responses 1"))</f>
        <v>45010</v>
      </c>
      <c r="E47" s="11">
        <f t="shared" si="2"/>
        <v>6</v>
      </c>
      <c r="F47" s="9" t="str">
        <f>IF(ISBLANK(A47)," ",INDIRECT(ADDRESS(1,5+MOD(ROW()-2,COUNTA('Form Responses 1'!$1:$1)-4),,TRUE,"Form Responses 1")))</f>
        <v>Lantai 1 [Gudang]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 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12</v>
      </c>
      <c r="L47" s="9" t="str">
        <f t="shared" si="6"/>
        <v>2023 - WEEK 12</v>
      </c>
      <c r="M47" s="9" t="str">
        <f t="shared" si="7"/>
        <v>2023 - MONTH 03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12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45012.59316</v>
      </c>
      <c r="B48" s="9" t="str">
        <f>INDIRECT(ADDRESS(2+QUOTIENT(ROW()-2,COUNTA('Form Responses 1'!$1:$1)-4),2,,TRUE,"Form Responses 1"))</f>
        <v>muna006@brin.go.id</v>
      </c>
      <c r="C48" s="9" t="str">
        <f>INDIRECT(ADDRESS(2+QUOTIENT(ROW()-2,COUNTA('Form Responses 1'!$1:$1)-4),3,,TRUE,"Form Responses 1"))</f>
        <v>Munadiyan Nurhuda</v>
      </c>
      <c r="D48" s="10">
        <f>INDIRECT(ADDRESS(2+QUOTIENT(ROW()-2,COUNTA('Form Responses 1'!$1:$1)-4),4,,TRUE,"Form Responses 1"))</f>
        <v>45010</v>
      </c>
      <c r="E48" s="11">
        <f t="shared" si="2"/>
        <v>6</v>
      </c>
      <c r="F48" s="9" t="str">
        <f>IF(ISBLANK(A48)," ",INDIRECT(ADDRESS(1,5+MOD(ROW()-2,COUNTA('Form Responses 1'!$1:$1)-4),,TRUE,"Form Responses 1")))</f>
        <v>Lantai 1 [Ruang CWS III]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Lantai 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12</v>
      </c>
      <c r="L48" s="9" t="str">
        <f t="shared" si="6"/>
        <v>2023 - WEEK 12</v>
      </c>
      <c r="M48" s="9" t="str">
        <f t="shared" si="7"/>
        <v>2023 - MONTH 03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12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45012.59316</v>
      </c>
      <c r="B49" s="9" t="str">
        <f>INDIRECT(ADDRESS(2+QUOTIENT(ROW()-2,COUNTA('Form Responses 1'!$1:$1)-4),2,,TRUE,"Form Responses 1"))</f>
        <v>muna006@brin.go.id</v>
      </c>
      <c r="C49" s="9" t="str">
        <f>INDIRECT(ADDRESS(2+QUOTIENT(ROW()-2,COUNTA('Form Responses 1'!$1:$1)-4),3,,TRUE,"Form Responses 1"))</f>
        <v>Munadiyan Nurhuda</v>
      </c>
      <c r="D49" s="10">
        <f>INDIRECT(ADDRESS(2+QUOTIENT(ROW()-2,COUNTA('Form Responses 1'!$1:$1)-4),4,,TRUE,"Form Responses 1"))</f>
        <v>45010</v>
      </c>
      <c r="E49" s="11">
        <f t="shared" si="2"/>
        <v>6</v>
      </c>
      <c r="F49" s="9" t="str">
        <f>IF(ISBLANK(A49)," ",INDIRECT(ADDRESS(1,5+MOD(ROW()-2,COUNTA('Form Responses 1'!$1:$1)-4),,TRUE,"Form Responses 1")))</f>
        <v>Lantai 1 [R Diskusi 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12</v>
      </c>
      <c r="L49" s="9" t="str">
        <f t="shared" si="6"/>
        <v>2023 - WEEK 12</v>
      </c>
      <c r="M49" s="9" t="str">
        <f t="shared" si="7"/>
        <v>2023 - MONTH 03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12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45012.59316</v>
      </c>
      <c r="B50" s="9" t="str">
        <f>INDIRECT(ADDRESS(2+QUOTIENT(ROW()-2,COUNTA('Form Responses 1'!$1:$1)-4),2,,TRUE,"Form Responses 1"))</f>
        <v>muna006@brin.go.id</v>
      </c>
      <c r="C50" s="9" t="str">
        <f>INDIRECT(ADDRESS(2+QUOTIENT(ROW()-2,COUNTA('Form Responses 1'!$1:$1)-4),3,,TRUE,"Form Responses 1"))</f>
        <v>Munadiyan Nurhuda</v>
      </c>
      <c r="D50" s="10">
        <f>INDIRECT(ADDRESS(2+QUOTIENT(ROW()-2,COUNTA('Form Responses 1'!$1:$1)-4),4,,TRUE,"Form Responses 1"))</f>
        <v>45010</v>
      </c>
      <c r="E50" s="11">
        <f t="shared" si="2"/>
        <v>6</v>
      </c>
      <c r="F50" s="9" t="str">
        <f>IF(ISBLANK(A50)," ",INDIRECT(ADDRESS(1,5+MOD(ROW()-2,COUNTA('Form Responses 1'!$1:$1)-4),,TRUE,"Form Responses 1")))</f>
        <v>Lantai 1 [Ruang Rapat Borobudur]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Lantai 1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12</v>
      </c>
      <c r="L50" s="9" t="str">
        <f t="shared" si="6"/>
        <v>2023 - WEEK 12</v>
      </c>
      <c r="M50" s="9" t="str">
        <f t="shared" si="7"/>
        <v>2023 - MONTH 03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12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45012.59316</v>
      </c>
      <c r="B51" s="9" t="str">
        <f>INDIRECT(ADDRESS(2+QUOTIENT(ROW()-2,COUNTA('Form Responses 1'!$1:$1)-4),2,,TRUE,"Form Responses 1"))</f>
        <v>muna006@brin.go.id</v>
      </c>
      <c r="C51" s="9" t="str">
        <f>INDIRECT(ADDRESS(2+QUOTIENT(ROW()-2,COUNTA('Form Responses 1'!$1:$1)-4),3,,TRUE,"Form Responses 1"))</f>
        <v>Munadiyan Nurhuda</v>
      </c>
      <c r="D51" s="10">
        <f>INDIRECT(ADDRESS(2+QUOTIENT(ROW()-2,COUNTA('Form Responses 1'!$1:$1)-4),4,,TRUE,"Form Responses 1"))</f>
        <v>45010</v>
      </c>
      <c r="E51" s="11">
        <f t="shared" si="2"/>
        <v>6</v>
      </c>
      <c r="F51" s="9" t="str">
        <f>IF(ISBLANK(A51)," ",INDIRECT(ADDRESS(1,5+MOD(ROW()-2,COUNTA('Form Responses 1'!$1:$1)-4),,TRUE,"Form Responses 1")))</f>
        <v>Lantai 1 [Ruang CWS I]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12</v>
      </c>
      <c r="L51" s="9" t="str">
        <f t="shared" si="6"/>
        <v>2023 - WEEK 12</v>
      </c>
      <c r="M51" s="9" t="str">
        <f t="shared" si="7"/>
        <v>2023 - MONTH 03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12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45012.59316</v>
      </c>
      <c r="B52" s="9" t="str">
        <f>INDIRECT(ADDRESS(2+QUOTIENT(ROW()-2,COUNTA('Form Responses 1'!$1:$1)-4),2,,TRUE,"Form Responses 1"))</f>
        <v>muna006@brin.go.id</v>
      </c>
      <c r="C52" s="9" t="str">
        <f>INDIRECT(ADDRESS(2+QUOTIENT(ROW()-2,COUNTA('Form Responses 1'!$1:$1)-4),3,,TRUE,"Form Responses 1"))</f>
        <v>Munadiyan Nurhuda</v>
      </c>
      <c r="D52" s="10">
        <f>INDIRECT(ADDRESS(2+QUOTIENT(ROW()-2,COUNTA('Form Responses 1'!$1:$1)-4),4,,TRUE,"Form Responses 1"))</f>
        <v>45010</v>
      </c>
      <c r="E52" s="11">
        <f t="shared" si="2"/>
        <v>6</v>
      </c>
      <c r="F52" s="9" t="str">
        <f>IF(ISBLANK(A52)," ",INDIRECT(ADDRESS(1,5+MOD(ROW()-2,COUNTA('Form Responses 1'!$1:$1)-4),,TRUE,"Form Responses 1")))</f>
        <v>Lantai 1 [Ruang CWS II]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12</v>
      </c>
      <c r="L52" s="9" t="str">
        <f t="shared" si="6"/>
        <v>2023 - WEEK 12</v>
      </c>
      <c r="M52" s="9" t="str">
        <f t="shared" si="7"/>
        <v>2023 - MONTH 03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12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45012.59316</v>
      </c>
      <c r="B53" s="9" t="str">
        <f>INDIRECT(ADDRESS(2+QUOTIENT(ROW()-2,COUNTA('Form Responses 1'!$1:$1)-4),2,,TRUE,"Form Responses 1"))</f>
        <v>muna006@brin.go.id</v>
      </c>
      <c r="C53" s="9" t="str">
        <f>INDIRECT(ADDRESS(2+QUOTIENT(ROW()-2,COUNTA('Form Responses 1'!$1:$1)-4),3,,TRUE,"Form Responses 1"))</f>
        <v>Munadiyan Nurhuda</v>
      </c>
      <c r="D53" s="10">
        <f>INDIRECT(ADDRESS(2+QUOTIENT(ROW()-2,COUNTA('Form Responses 1'!$1:$1)-4),4,,TRUE,"Form Responses 1"))</f>
        <v>45010</v>
      </c>
      <c r="E53" s="11">
        <f t="shared" si="2"/>
        <v>6</v>
      </c>
      <c r="F53" s="9" t="str">
        <f>IF(ISBLANK(A53)," ",INDIRECT(ADDRESS(1,5+MOD(ROW()-2,COUNTA('Form Responses 1'!$1:$1)-4),,TRUE,"Form Responses 1")))</f>
        <v>Lantai 1 [Koridor &amp; Pintu Masuk]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12</v>
      </c>
      <c r="L53" s="9" t="str">
        <f t="shared" si="6"/>
        <v>2023 - WEEK 12</v>
      </c>
      <c r="M53" s="9" t="str">
        <f t="shared" si="7"/>
        <v>2023 - MONTH 03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12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45012.59316</v>
      </c>
      <c r="B54" s="9" t="str">
        <f>INDIRECT(ADDRESS(2+QUOTIENT(ROW()-2,COUNTA('Form Responses 1'!$1:$1)-4),2,,TRUE,"Form Responses 1"))</f>
        <v>muna006@brin.go.id</v>
      </c>
      <c r="C54" s="9" t="str">
        <f>INDIRECT(ADDRESS(2+QUOTIENT(ROW()-2,COUNTA('Form Responses 1'!$1:$1)-4),3,,TRUE,"Form Responses 1"))</f>
        <v>Munadiyan Nurhuda</v>
      </c>
      <c r="D54" s="10">
        <f>INDIRECT(ADDRESS(2+QUOTIENT(ROW()-2,COUNTA('Form Responses 1'!$1:$1)-4),4,,TRUE,"Form Responses 1"))</f>
        <v>45010</v>
      </c>
      <c r="E54" s="11">
        <f t="shared" si="2"/>
        <v>6</v>
      </c>
      <c r="F54" s="9" t="str">
        <f>IF(ISBLANK(A54)," ",INDIRECT(ADDRESS(1,5+MOD(ROW()-2,COUNTA('Form Responses 1'!$1:$1)-4),,TRUE,"Form Responses 1")))</f>
        <v>Lantai 1 [Ruang Aula]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12</v>
      </c>
      <c r="L54" s="9" t="str">
        <f t="shared" si="6"/>
        <v>2023 - WEEK 12</v>
      </c>
      <c r="M54" s="9" t="str">
        <f t="shared" si="7"/>
        <v>2023 - MONTH 03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12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45012.59316</v>
      </c>
      <c r="B55" s="9" t="str">
        <f>INDIRECT(ADDRESS(2+QUOTIENT(ROW()-2,COUNTA('Form Responses 1'!$1:$1)-4),2,,TRUE,"Form Responses 1"))</f>
        <v>muna006@brin.go.id</v>
      </c>
      <c r="C55" s="9" t="str">
        <f>INDIRECT(ADDRESS(2+QUOTIENT(ROW()-2,COUNTA('Form Responses 1'!$1:$1)-4),3,,TRUE,"Form Responses 1"))</f>
        <v>Munadiyan Nurhuda</v>
      </c>
      <c r="D55" s="10">
        <f>INDIRECT(ADDRESS(2+QUOTIENT(ROW()-2,COUNTA('Form Responses 1'!$1:$1)-4),4,,TRUE,"Form Responses 1"))</f>
        <v>45010</v>
      </c>
      <c r="E55" s="11">
        <f t="shared" si="2"/>
        <v>6</v>
      </c>
      <c r="F55" s="9" t="str">
        <f>IF(ISBLANK(A55)," ",INDIRECT(ADDRESS(1,5+MOD(ROW()-2,COUNTA('Form Responses 1'!$1:$1)-4),,TRUE,"Form Responses 1")))</f>
        <v>Lantai 1 [Musholla]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 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12</v>
      </c>
      <c r="L55" s="9" t="str">
        <f t="shared" si="6"/>
        <v>2023 - WEEK 12</v>
      </c>
      <c r="M55" s="9" t="str">
        <f t="shared" si="7"/>
        <v>2023 - MONTH 03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12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45012.59316</v>
      </c>
      <c r="B56" s="9" t="str">
        <f>INDIRECT(ADDRESS(2+QUOTIENT(ROW()-2,COUNTA('Form Responses 1'!$1:$1)-4),2,,TRUE,"Form Responses 1"))</f>
        <v>muna006@brin.go.id</v>
      </c>
      <c r="C56" s="9" t="str">
        <f>INDIRECT(ADDRESS(2+QUOTIENT(ROW()-2,COUNTA('Form Responses 1'!$1:$1)-4),3,,TRUE,"Form Responses 1"))</f>
        <v>Munadiyan Nurhuda</v>
      </c>
      <c r="D56" s="10">
        <f>INDIRECT(ADDRESS(2+QUOTIENT(ROW()-2,COUNTA('Form Responses 1'!$1:$1)-4),4,,TRUE,"Form Responses 1"))</f>
        <v>45010</v>
      </c>
      <c r="E56" s="11">
        <f t="shared" si="2"/>
        <v>6</v>
      </c>
      <c r="F56" s="9" t="str">
        <f>IF(ISBLANK(A56)," ",INDIRECT(ADDRESS(1,5+MOD(ROW()-2,COUNTA('Form Responses 1'!$1:$1)-4),,TRUE,"Form Responses 1")))</f>
        <v>Lantai 1 [Pantry]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Lantai 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12</v>
      </c>
      <c r="L56" s="9" t="str">
        <f t="shared" si="6"/>
        <v>2023 - WEEK 12</v>
      </c>
      <c r="M56" s="9" t="str">
        <f t="shared" si="7"/>
        <v>2023 - MONTH 03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12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45012.59316</v>
      </c>
      <c r="B57" s="9" t="str">
        <f>INDIRECT(ADDRESS(2+QUOTIENT(ROW()-2,COUNTA('Form Responses 1'!$1:$1)-4),2,,TRUE,"Form Responses 1"))</f>
        <v>muna006@brin.go.id</v>
      </c>
      <c r="C57" s="9" t="str">
        <f>INDIRECT(ADDRESS(2+QUOTIENT(ROW()-2,COUNTA('Form Responses 1'!$1:$1)-4),3,,TRUE,"Form Responses 1"))</f>
        <v>Munadiyan Nurhuda</v>
      </c>
      <c r="D57" s="10">
        <f>INDIRECT(ADDRESS(2+QUOTIENT(ROW()-2,COUNTA('Form Responses 1'!$1:$1)-4),4,,TRUE,"Form Responses 1"))</f>
        <v>45010</v>
      </c>
      <c r="E57" s="11">
        <f t="shared" si="2"/>
        <v>6</v>
      </c>
      <c r="F57" s="9" t="str">
        <f>IF(ISBLANK(A57)," ",INDIRECT(ADDRESS(1,5+MOD(ROW()-2,COUNTA('Form Responses 1'!$1:$1)-4),,TRUE,"Form Responses 1")))</f>
        <v>Lantai 1 [Toilet Pria / Wanita]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Lantai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12</v>
      </c>
      <c r="L57" s="9" t="str">
        <f t="shared" si="6"/>
        <v>2023 - WEEK 12</v>
      </c>
      <c r="M57" s="9" t="str">
        <f t="shared" si="7"/>
        <v>2023 - MONTH 03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12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45012.59316</v>
      </c>
      <c r="B58" s="9" t="str">
        <f>INDIRECT(ADDRESS(2+QUOTIENT(ROW()-2,COUNTA('Form Responses 1'!$1:$1)-4),2,,TRUE,"Form Responses 1"))</f>
        <v>muna006@brin.go.id</v>
      </c>
      <c r="C58" s="9" t="str">
        <f>INDIRECT(ADDRESS(2+QUOTIENT(ROW()-2,COUNTA('Form Responses 1'!$1:$1)-4),3,,TRUE,"Form Responses 1"))</f>
        <v>Munadiyan Nurhuda</v>
      </c>
      <c r="D58" s="10">
        <f>INDIRECT(ADDRESS(2+QUOTIENT(ROW()-2,COUNTA('Form Responses 1'!$1:$1)-4),4,,TRUE,"Form Responses 1"))</f>
        <v>45010</v>
      </c>
      <c r="E58" s="11">
        <f t="shared" si="2"/>
        <v>6</v>
      </c>
      <c r="F58" s="9" t="str">
        <f>IF(ISBLANK(A58)," ",INDIRECT(ADDRESS(1,5+MOD(ROW()-2,COUNTA('Form Responses 1'!$1:$1)-4),,TRUE,"Form Responses 1")))</f>
        <v>Halaman [Taman 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Halaman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12</v>
      </c>
      <c r="L58" s="9" t="str">
        <f t="shared" si="6"/>
        <v>2023 - WEEK 12</v>
      </c>
      <c r="M58" s="9" t="str">
        <f t="shared" si="7"/>
        <v>2023 - MONTH 03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12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45012.59316</v>
      </c>
      <c r="B59" s="9" t="str">
        <f>INDIRECT(ADDRESS(2+QUOTIENT(ROW()-2,COUNTA('Form Responses 1'!$1:$1)-4),2,,TRUE,"Form Responses 1"))</f>
        <v>muna006@brin.go.id</v>
      </c>
      <c r="C59" s="9" t="str">
        <f>INDIRECT(ADDRESS(2+QUOTIENT(ROW()-2,COUNTA('Form Responses 1'!$1:$1)-4),3,,TRUE,"Form Responses 1"))</f>
        <v>Munadiyan Nurhuda</v>
      </c>
      <c r="D59" s="10">
        <f>INDIRECT(ADDRESS(2+QUOTIENT(ROW()-2,COUNTA('Form Responses 1'!$1:$1)-4),4,,TRUE,"Form Responses 1"))</f>
        <v>45010</v>
      </c>
      <c r="E59" s="11">
        <f t="shared" si="2"/>
        <v>6</v>
      </c>
      <c r="F59" s="9" t="str">
        <f>IF(ISBLANK(A59)," ",INDIRECT(ADDRESS(1,5+MOD(ROW()-2,COUNTA('Form Responses 1'!$1:$1)-4),,TRUE,"Form Responses 1")))</f>
        <v>Halaman [Parkir Motor 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Halaman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12</v>
      </c>
      <c r="L59" s="9" t="str">
        <f t="shared" si="6"/>
        <v>2023 - WEEK 12</v>
      </c>
      <c r="M59" s="9" t="str">
        <f t="shared" si="7"/>
        <v>2023 - MONTH 03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12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45012.59316</v>
      </c>
      <c r="B60" s="9" t="str">
        <f>INDIRECT(ADDRESS(2+QUOTIENT(ROW()-2,COUNTA('Form Responses 1'!$1:$1)-4),2,,TRUE,"Form Responses 1"))</f>
        <v>muna006@brin.go.id</v>
      </c>
      <c r="C60" s="9" t="str">
        <f>INDIRECT(ADDRESS(2+QUOTIENT(ROW()-2,COUNTA('Form Responses 1'!$1:$1)-4),3,,TRUE,"Form Responses 1"))</f>
        <v>Munadiyan Nurhuda</v>
      </c>
      <c r="D60" s="10">
        <f>INDIRECT(ADDRESS(2+QUOTIENT(ROW()-2,COUNTA('Form Responses 1'!$1:$1)-4),4,,TRUE,"Form Responses 1"))</f>
        <v>45010</v>
      </c>
      <c r="E60" s="11">
        <f t="shared" si="2"/>
        <v>6</v>
      </c>
      <c r="F60" s="9" t="str">
        <f>IF(ISBLANK(A60)," ",INDIRECT(ADDRESS(1,5+MOD(ROW()-2,COUNTA('Form Responses 1'!$1:$1)-4),,TRUE,"Form Responses 1")))</f>
        <v>Halaman [Parkir Mobil]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Halaman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12</v>
      </c>
      <c r="L60" s="9" t="str">
        <f t="shared" si="6"/>
        <v>2023 - WEEK 12</v>
      </c>
      <c r="M60" s="9" t="str">
        <f t="shared" si="7"/>
        <v>2023 - MONTH 03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12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45012.59316</v>
      </c>
      <c r="B61" s="9" t="str">
        <f>INDIRECT(ADDRESS(2+QUOTIENT(ROW()-2,COUNTA('Form Responses 1'!$1:$1)-4),2,,TRUE,"Form Responses 1"))</f>
        <v>muna006@brin.go.id</v>
      </c>
      <c r="C61" s="9" t="str">
        <f>INDIRECT(ADDRESS(2+QUOTIENT(ROW()-2,COUNTA('Form Responses 1'!$1:$1)-4),3,,TRUE,"Form Responses 1"))</f>
        <v>Munadiyan Nurhuda</v>
      </c>
      <c r="D61" s="10">
        <f>INDIRECT(ADDRESS(2+QUOTIENT(ROW()-2,COUNTA('Form Responses 1'!$1:$1)-4),4,,TRUE,"Form Responses 1"))</f>
        <v>45010</v>
      </c>
      <c r="E61" s="11">
        <f t="shared" si="2"/>
        <v>6</v>
      </c>
      <c r="F61" s="9" t="str">
        <f>IF(ISBLANK(A61)," ",INDIRECT(ADDRESS(1,5+MOD(ROW()-2,COUNTA('Form Responses 1'!$1:$1)-4),,TRUE,"Form Responses 1")))</f>
        <v>Halaman [Smoking Area]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Halaman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12</v>
      </c>
      <c r="L61" s="9" t="str">
        <f t="shared" si="6"/>
        <v>2023 - WEEK 12</v>
      </c>
      <c r="M61" s="9" t="str">
        <f t="shared" si="7"/>
        <v>2023 - MONTH 03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12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45012.59316</v>
      </c>
      <c r="B62" s="9" t="str">
        <f>INDIRECT(ADDRESS(2+QUOTIENT(ROW()-2,COUNTA('Form Responses 1'!$1:$1)-4),2,,TRUE,"Form Responses 1"))</f>
        <v>muna006@brin.go.id</v>
      </c>
      <c r="C62" s="9" t="str">
        <f>INDIRECT(ADDRESS(2+QUOTIENT(ROW()-2,COUNTA('Form Responses 1'!$1:$1)-4),3,,TRUE,"Form Responses 1"))</f>
        <v>Munadiyan Nurhuda</v>
      </c>
      <c r="D62" s="10">
        <f>INDIRECT(ADDRESS(2+QUOTIENT(ROW()-2,COUNTA('Form Responses 1'!$1:$1)-4),4,,TRUE,"Form Responses 1"))</f>
        <v>45010</v>
      </c>
      <c r="E62" s="11">
        <f t="shared" si="2"/>
        <v>6</v>
      </c>
      <c r="F62" s="9" t="str">
        <f>IF(ISBLANK(A62)," ",INDIRECT(ADDRESS(1,5+MOD(ROW()-2,COUNTA('Form Responses 1'!$1:$1)-4),,TRUE,"Form Responses 1")))</f>
        <v>Halaman [Pos Satpam]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Halaman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12</v>
      </c>
      <c r="L62" s="9" t="str">
        <f t="shared" si="6"/>
        <v>2023 - WEEK 12</v>
      </c>
      <c r="M62" s="9" t="str">
        <f t="shared" si="7"/>
        <v>2023 - MONTH 03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12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45012.59316</v>
      </c>
      <c r="B63" s="9" t="str">
        <f>INDIRECT(ADDRESS(2+QUOTIENT(ROW()-2,COUNTA('Form Responses 1'!$1:$1)-4),2,,TRUE,"Form Responses 1"))</f>
        <v>muna006@brin.go.id</v>
      </c>
      <c r="C63" s="9" t="str">
        <f>INDIRECT(ADDRESS(2+QUOTIENT(ROW()-2,COUNTA('Form Responses 1'!$1:$1)-4),3,,TRUE,"Form Responses 1"))</f>
        <v>Munadiyan Nurhuda</v>
      </c>
      <c r="D63" s="10">
        <f>INDIRECT(ADDRESS(2+QUOTIENT(ROW()-2,COUNTA('Form Responses 1'!$1:$1)-4),4,,TRUE,"Form Responses 1"))</f>
        <v>45010</v>
      </c>
      <c r="E63" s="11">
        <f t="shared" si="2"/>
        <v>6</v>
      </c>
      <c r="F63" s="9" t="str">
        <f>IF(ISBLANK(A63)," ",INDIRECT(ADDRESS(1,5+MOD(ROW()-2,COUNTA('Form Responses 1'!$1:$1)-4),,TRUE,"Form Responses 1")))</f>
        <v>Halaman [Halaman depan samping dan belakang]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Halaman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12</v>
      </c>
      <c r="L63" s="9" t="str">
        <f t="shared" si="6"/>
        <v>2023 - WEEK 12</v>
      </c>
      <c r="M63" s="9" t="str">
        <f t="shared" si="7"/>
        <v>2023 - MONTH 03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12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45012.59316</v>
      </c>
      <c r="B64" s="9" t="str">
        <f>INDIRECT(ADDRESS(2+QUOTIENT(ROW()-2,COUNTA('Form Responses 1'!$1:$1)-4),2,,TRUE,"Form Responses 1"))</f>
        <v>muna006@brin.go.id</v>
      </c>
      <c r="C64" s="9" t="str">
        <f>INDIRECT(ADDRESS(2+QUOTIENT(ROW()-2,COUNTA('Form Responses 1'!$1:$1)-4),3,,TRUE,"Form Responses 1"))</f>
        <v>Munadiyan Nurhuda</v>
      </c>
      <c r="D64" s="10">
        <f>INDIRECT(ADDRESS(2+QUOTIENT(ROW()-2,COUNTA('Form Responses 1'!$1:$1)-4),4,,TRUE,"Form Responses 1"))</f>
        <v>45010</v>
      </c>
      <c r="E64" s="11">
        <f t="shared" si="2"/>
        <v>6</v>
      </c>
      <c r="F64" s="9" t="str">
        <f>IF(ISBLANK(A64)," ",INDIRECT(ADDRESS(1,5+MOD(ROW()-2,COUNTA('Form Responses 1'!$1:$1)-4),,TRUE,"Form Responses 1")))</f>
        <v>Halaman [TPS]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Halaman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12</v>
      </c>
      <c r="L64" s="9" t="str">
        <f t="shared" si="6"/>
        <v>2023 - WEEK 12</v>
      </c>
      <c r="M64" s="9" t="str">
        <f t="shared" si="7"/>
        <v>2023 - MONTH 03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12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45057.61757</v>
      </c>
      <c r="B65" s="9" t="str">
        <f>INDIRECT(ADDRESS(2+QUOTIENT(ROW()-2,COUNTA('Form Responses 1'!$1:$1)-4),2,,TRUE,"Form Responses 1"))</f>
        <v>muna006@brin.go.id</v>
      </c>
      <c r="C65" s="9" t="str">
        <f>INDIRECT(ADDRESS(2+QUOTIENT(ROW()-2,COUNTA('Form Responses 1'!$1:$1)-4),3,,TRUE,"Form Responses 1"))</f>
        <v>Munadiyan</v>
      </c>
      <c r="D65" s="10">
        <f>INDIRECT(ADDRESS(2+QUOTIENT(ROW()-2,COUNTA('Form Responses 1'!$1:$1)-4),4,,TRUE,"Form Responses 1"))</f>
        <v>45017</v>
      </c>
      <c r="E65" s="11">
        <f t="shared" si="2"/>
        <v>6</v>
      </c>
      <c r="F65" s="9" t="str">
        <f>IF(ISBLANK(A65)," ",INDIRECT(ADDRESS(1,5+MOD(ROW()-2,COUNTA('Form Responses 1'!$1:$1)-4),,TRUE,"Form Responses 1")))</f>
        <v>Security [Security Functions]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Security</v>
      </c>
      <c r="I65" s="12" t="str">
        <f t="shared" si="4"/>
        <v>SECURITY SERVICE</v>
      </c>
      <c r="J65" s="12">
        <f t="array" ref="J65">IFERROR(INDEX(MASTER!B:B,MATCH(G65,MASTER!A:A,0))/100," ")</f>
        <v>0.95</v>
      </c>
      <c r="K65" s="9">
        <f t="shared" si="5"/>
        <v>13</v>
      </c>
      <c r="L65" s="9" t="str">
        <f t="shared" si="6"/>
        <v>2023 - WEEK 13</v>
      </c>
      <c r="M65" s="9" t="str">
        <f t="shared" si="7"/>
        <v>2023 - MONTH 04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13</v>
      </c>
      <c r="AF65" s="9" t="str">
        <f t="shared" si="15"/>
        <v>2023 04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45057.61757</v>
      </c>
      <c r="B66" s="9" t="str">
        <f>INDIRECT(ADDRESS(2+QUOTIENT(ROW()-2,COUNTA('Form Responses 1'!$1:$1)-4),2,,TRUE,"Form Responses 1"))</f>
        <v>muna006@brin.go.id</v>
      </c>
      <c r="C66" s="9" t="str">
        <f>INDIRECT(ADDRESS(2+QUOTIENT(ROW()-2,COUNTA('Form Responses 1'!$1:$1)-4),3,,TRUE,"Form Responses 1"))</f>
        <v>Munadiyan</v>
      </c>
      <c r="D66" s="10">
        <f>INDIRECT(ADDRESS(2+QUOTIENT(ROW()-2,COUNTA('Form Responses 1'!$1:$1)-4),4,,TRUE,"Form Responses 1"))</f>
        <v>45017</v>
      </c>
      <c r="E66" s="11">
        <f t="shared" si="2"/>
        <v>6</v>
      </c>
      <c r="F66" s="9" t="str">
        <f>IF(ISBLANK(A66)," ",INDIRECT(ADDRESS(1,5+MOD(ROW()-2,COUNTA('Form Responses 1'!$1:$1)-4),,TRUE,"Form Responses 1")))</f>
        <v>Driver [Driving Safety]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Driver</v>
      </c>
      <c r="I66" s="12" t="str">
        <f t="shared" si="4"/>
        <v>LABOR SERVICE</v>
      </c>
      <c r="J66" s="12">
        <f t="array" ref="J66">IFERROR(INDEX(MASTER!B:B,MATCH(G66,MASTER!A:A,0))/100," ")</f>
        <v>0.95</v>
      </c>
      <c r="K66" s="9">
        <f t="shared" si="5"/>
        <v>13</v>
      </c>
      <c r="L66" s="9" t="str">
        <f t="shared" si="6"/>
        <v>2023 - WEEK 13</v>
      </c>
      <c r="M66" s="9" t="str">
        <f t="shared" si="7"/>
        <v>2023 - MONTH 04</v>
      </c>
      <c r="N66" s="12">
        <f t="shared" ref="N66:O66" si="75">IFERROR(AVERAGEIF(L:L,L66,$J:$J)," ")</f>
        <v>0.95</v>
      </c>
      <c r="O66" s="12">
        <f t="shared" si="75"/>
        <v>0.95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13</v>
      </c>
      <c r="AF66" s="9" t="str">
        <f t="shared" si="15"/>
        <v>2023 04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45057.61757</v>
      </c>
      <c r="B67" s="9" t="str">
        <f>INDIRECT(ADDRESS(2+QUOTIENT(ROW()-2,COUNTA('Form Responses 1'!$1:$1)-4),2,,TRUE,"Form Responses 1"))</f>
        <v>muna006@brin.go.id</v>
      </c>
      <c r="C67" s="9" t="str">
        <f>INDIRECT(ADDRESS(2+QUOTIENT(ROW()-2,COUNTA('Form Responses 1'!$1:$1)-4),3,,TRUE,"Form Responses 1"))</f>
        <v>Munadiyan</v>
      </c>
      <c r="D67" s="10">
        <f>INDIRECT(ADDRESS(2+QUOTIENT(ROW()-2,COUNTA('Form Responses 1'!$1:$1)-4),4,,TRUE,"Form Responses 1"))</f>
        <v>45017</v>
      </c>
      <c r="E67" s="11">
        <f t="shared" si="2"/>
        <v>6</v>
      </c>
      <c r="F67" s="9" t="str">
        <f>IF(ISBLANK(A67)," ",INDIRECT(ADDRESS(1,5+MOD(ROW()-2,COUNTA('Form Responses 1'!$1:$1)-4),,TRUE,"Form Responses 1")))</f>
        <v>Driver [ Attendance]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Driver</v>
      </c>
      <c r="I67" s="12" t="str">
        <f t="shared" si="4"/>
        <v>LABOR SERVICE</v>
      </c>
      <c r="J67" s="12">
        <f t="array" ref="J67">IFERROR(INDEX(MASTER!B:B,MATCH(G67,MASTER!A:A,0))/100," ")</f>
        <v>0.95</v>
      </c>
      <c r="K67" s="9">
        <f t="shared" si="5"/>
        <v>13</v>
      </c>
      <c r="L67" s="9" t="str">
        <f t="shared" si="6"/>
        <v>2023 - WEEK 13</v>
      </c>
      <c r="M67" s="9" t="str">
        <f t="shared" si="7"/>
        <v>2023 - MONTH 04</v>
      </c>
      <c r="N67" s="12">
        <f t="shared" ref="N67:O67" si="76">IFERROR(AVERAGEIF(L:L,L67,$J:$J)," ")</f>
        <v>0.95</v>
      </c>
      <c r="O67" s="12">
        <f t="shared" si="76"/>
        <v>0.95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13</v>
      </c>
      <c r="AF67" s="9" t="str">
        <f t="shared" si="15"/>
        <v>2023 04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45057.61757</v>
      </c>
      <c r="B68" s="9" t="str">
        <f>INDIRECT(ADDRESS(2+QUOTIENT(ROW()-2,COUNTA('Form Responses 1'!$1:$1)-4),2,,TRUE,"Form Responses 1"))</f>
        <v>muna006@brin.go.id</v>
      </c>
      <c r="C68" s="9" t="str">
        <f>INDIRECT(ADDRESS(2+QUOTIENT(ROW()-2,COUNTA('Form Responses 1'!$1:$1)-4),3,,TRUE,"Form Responses 1"))</f>
        <v>Munadiyan</v>
      </c>
      <c r="D68" s="10">
        <f>INDIRECT(ADDRESS(2+QUOTIENT(ROW()-2,COUNTA('Form Responses 1'!$1:$1)-4),4,,TRUE,"Form Responses 1"))</f>
        <v>45017</v>
      </c>
      <c r="E68" s="11">
        <f t="shared" si="2"/>
        <v>6</v>
      </c>
      <c r="F68" s="9" t="str">
        <f>IF(ISBLANK(A68)," ",INDIRECT(ADDRESS(1,5+MOD(ROW()-2,COUNTA('Form Responses 1'!$1:$1)-4),,TRUE,"Form Responses 1")))</f>
        <v>Lantai 1 [Gudang]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Lantai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13</v>
      </c>
      <c r="L68" s="9" t="str">
        <f t="shared" si="6"/>
        <v>2023 - WEEK 13</v>
      </c>
      <c r="M68" s="9" t="str">
        <f t="shared" si="7"/>
        <v>2023 - MONTH 04</v>
      </c>
      <c r="N68" s="12">
        <f t="shared" ref="N68:O68" si="77">IFERROR(AVERAGEIF(L:L,L68,$J:$J)," ")</f>
        <v>0.95</v>
      </c>
      <c r="O68" s="12">
        <f t="shared" si="77"/>
        <v>0.95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13</v>
      </c>
      <c r="AF68" s="9" t="str">
        <f t="shared" si="15"/>
        <v>2023 04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45057.61757</v>
      </c>
      <c r="B69" s="9" t="str">
        <f>INDIRECT(ADDRESS(2+QUOTIENT(ROW()-2,COUNTA('Form Responses 1'!$1:$1)-4),2,,TRUE,"Form Responses 1"))</f>
        <v>muna006@brin.go.id</v>
      </c>
      <c r="C69" s="9" t="str">
        <f>INDIRECT(ADDRESS(2+QUOTIENT(ROW()-2,COUNTA('Form Responses 1'!$1:$1)-4),3,,TRUE,"Form Responses 1"))</f>
        <v>Munadiyan</v>
      </c>
      <c r="D69" s="10">
        <f>INDIRECT(ADDRESS(2+QUOTIENT(ROW()-2,COUNTA('Form Responses 1'!$1:$1)-4),4,,TRUE,"Form Responses 1"))</f>
        <v>45017</v>
      </c>
      <c r="E69" s="11">
        <f t="shared" si="2"/>
        <v>6</v>
      </c>
      <c r="F69" s="9" t="str">
        <f>IF(ISBLANK(A69)," ",INDIRECT(ADDRESS(1,5+MOD(ROW()-2,COUNTA('Form Responses 1'!$1:$1)-4),,TRUE,"Form Responses 1")))</f>
        <v>Lantai 1 [Ruang CWS III]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Lantai 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13</v>
      </c>
      <c r="L69" s="9" t="str">
        <f t="shared" si="6"/>
        <v>2023 - WEEK 13</v>
      </c>
      <c r="M69" s="9" t="str">
        <f t="shared" si="7"/>
        <v>2023 - MONTH 04</v>
      </c>
      <c r="N69" s="12">
        <f t="shared" ref="N69:O69" si="78">IFERROR(AVERAGEIF(L:L,L69,$J:$J)," ")</f>
        <v>0.95</v>
      </c>
      <c r="O69" s="12">
        <f t="shared" si="78"/>
        <v>0.95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13</v>
      </c>
      <c r="AF69" s="9" t="str">
        <f t="shared" si="15"/>
        <v>2023 04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45057.61757</v>
      </c>
      <c r="B70" s="9" t="str">
        <f>INDIRECT(ADDRESS(2+QUOTIENT(ROW()-2,COUNTA('Form Responses 1'!$1:$1)-4),2,,TRUE,"Form Responses 1"))</f>
        <v>muna006@brin.go.id</v>
      </c>
      <c r="C70" s="9" t="str">
        <f>INDIRECT(ADDRESS(2+QUOTIENT(ROW()-2,COUNTA('Form Responses 1'!$1:$1)-4),3,,TRUE,"Form Responses 1"))</f>
        <v>Munadiyan</v>
      </c>
      <c r="D70" s="10">
        <f>INDIRECT(ADDRESS(2+QUOTIENT(ROW()-2,COUNTA('Form Responses 1'!$1:$1)-4),4,,TRUE,"Form Responses 1"))</f>
        <v>45017</v>
      </c>
      <c r="E70" s="11">
        <f t="shared" si="2"/>
        <v>6</v>
      </c>
      <c r="F70" s="9" t="str">
        <f>IF(ISBLANK(A70)," ",INDIRECT(ADDRESS(1,5+MOD(ROW()-2,COUNTA('Form Responses 1'!$1:$1)-4),,TRUE,"Form Responses 1")))</f>
        <v>Lantai 1 [R Diskusi 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Lantai 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13</v>
      </c>
      <c r="L70" s="9" t="str">
        <f t="shared" si="6"/>
        <v>2023 - WEEK 13</v>
      </c>
      <c r="M70" s="9" t="str">
        <f t="shared" si="7"/>
        <v>2023 - MONTH 04</v>
      </c>
      <c r="N70" s="12">
        <f t="shared" ref="N70:O70" si="79">IFERROR(AVERAGEIF(L:L,L70,$J:$J)," ")</f>
        <v>0.95</v>
      </c>
      <c r="O70" s="12">
        <f t="shared" si="79"/>
        <v>0.95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13</v>
      </c>
      <c r="AF70" s="9" t="str">
        <f t="shared" si="15"/>
        <v>2023 04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45057.61757</v>
      </c>
      <c r="B71" s="9" t="str">
        <f>INDIRECT(ADDRESS(2+QUOTIENT(ROW()-2,COUNTA('Form Responses 1'!$1:$1)-4),2,,TRUE,"Form Responses 1"))</f>
        <v>muna006@brin.go.id</v>
      </c>
      <c r="C71" s="9" t="str">
        <f>INDIRECT(ADDRESS(2+QUOTIENT(ROW()-2,COUNTA('Form Responses 1'!$1:$1)-4),3,,TRUE,"Form Responses 1"))</f>
        <v>Munadiyan</v>
      </c>
      <c r="D71" s="10">
        <f>INDIRECT(ADDRESS(2+QUOTIENT(ROW()-2,COUNTA('Form Responses 1'!$1:$1)-4),4,,TRUE,"Form Responses 1"))</f>
        <v>45017</v>
      </c>
      <c r="E71" s="11">
        <f t="shared" si="2"/>
        <v>6</v>
      </c>
      <c r="F71" s="9" t="str">
        <f>IF(ISBLANK(A71)," ",INDIRECT(ADDRESS(1,5+MOD(ROW()-2,COUNTA('Form Responses 1'!$1:$1)-4),,TRUE,"Form Responses 1")))</f>
        <v>Lantai 1 [Ruang Rapat Borobudur]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13</v>
      </c>
      <c r="L71" s="9" t="str">
        <f t="shared" si="6"/>
        <v>2023 - WEEK 13</v>
      </c>
      <c r="M71" s="9" t="str">
        <f t="shared" si="7"/>
        <v>2023 - MONTH 04</v>
      </c>
      <c r="N71" s="12">
        <f t="shared" ref="N71:O71" si="80">IFERROR(AVERAGEIF(L:L,L71,$J:$J)," ")</f>
        <v>0.95</v>
      </c>
      <c r="O71" s="12">
        <f t="shared" si="80"/>
        <v>0.95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13</v>
      </c>
      <c r="AF71" s="9" t="str">
        <f t="shared" si="15"/>
        <v>2023 04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45057.61757</v>
      </c>
      <c r="B72" s="9" t="str">
        <f>INDIRECT(ADDRESS(2+QUOTIENT(ROW()-2,COUNTA('Form Responses 1'!$1:$1)-4),2,,TRUE,"Form Responses 1"))</f>
        <v>muna006@brin.go.id</v>
      </c>
      <c r="C72" s="9" t="str">
        <f>INDIRECT(ADDRESS(2+QUOTIENT(ROW()-2,COUNTA('Form Responses 1'!$1:$1)-4),3,,TRUE,"Form Responses 1"))</f>
        <v>Munadiyan</v>
      </c>
      <c r="D72" s="10">
        <f>INDIRECT(ADDRESS(2+QUOTIENT(ROW()-2,COUNTA('Form Responses 1'!$1:$1)-4),4,,TRUE,"Form Responses 1"))</f>
        <v>45017</v>
      </c>
      <c r="E72" s="11">
        <f t="shared" si="2"/>
        <v>6</v>
      </c>
      <c r="F72" s="9" t="str">
        <f>IF(ISBLANK(A72)," ",INDIRECT(ADDRESS(1,5+MOD(ROW()-2,COUNTA('Form Responses 1'!$1:$1)-4),,TRUE,"Form Responses 1")))</f>
        <v>Lantai 1 [Ruang CWS I]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 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13</v>
      </c>
      <c r="L72" s="9" t="str">
        <f t="shared" si="6"/>
        <v>2023 - WEEK 13</v>
      </c>
      <c r="M72" s="9" t="str">
        <f t="shared" si="7"/>
        <v>2023 - MONTH 04</v>
      </c>
      <c r="N72" s="12">
        <f t="shared" ref="N72:O72" si="81">IFERROR(AVERAGEIF(L:L,L72,$J:$J)," ")</f>
        <v>0.95</v>
      </c>
      <c r="O72" s="12">
        <f t="shared" si="81"/>
        <v>0.95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13</v>
      </c>
      <c r="AF72" s="9" t="str">
        <f t="shared" si="15"/>
        <v>2023 04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45057.61757</v>
      </c>
      <c r="B73" s="9" t="str">
        <f>INDIRECT(ADDRESS(2+QUOTIENT(ROW()-2,COUNTA('Form Responses 1'!$1:$1)-4),2,,TRUE,"Form Responses 1"))</f>
        <v>muna006@brin.go.id</v>
      </c>
      <c r="C73" s="9" t="str">
        <f>INDIRECT(ADDRESS(2+QUOTIENT(ROW()-2,COUNTA('Form Responses 1'!$1:$1)-4),3,,TRUE,"Form Responses 1"))</f>
        <v>Munadiyan</v>
      </c>
      <c r="D73" s="10">
        <f>INDIRECT(ADDRESS(2+QUOTIENT(ROW()-2,COUNTA('Form Responses 1'!$1:$1)-4),4,,TRUE,"Form Responses 1"))</f>
        <v>45017</v>
      </c>
      <c r="E73" s="11">
        <f t="shared" si="2"/>
        <v>6</v>
      </c>
      <c r="F73" s="9" t="str">
        <f>IF(ISBLANK(A73)," ",INDIRECT(ADDRESS(1,5+MOD(ROW()-2,COUNTA('Form Responses 1'!$1:$1)-4),,TRUE,"Form Responses 1")))</f>
        <v>Lantai 1 [Ruang CWS II]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 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13</v>
      </c>
      <c r="L73" s="9" t="str">
        <f t="shared" si="6"/>
        <v>2023 - WEEK 13</v>
      </c>
      <c r="M73" s="9" t="str">
        <f t="shared" si="7"/>
        <v>2023 - MONTH 04</v>
      </c>
      <c r="N73" s="12">
        <f t="shared" ref="N73:O73" si="82">IFERROR(AVERAGEIF(L:L,L73,$J:$J)," ")</f>
        <v>0.95</v>
      </c>
      <c r="O73" s="12">
        <f t="shared" si="82"/>
        <v>0.95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13</v>
      </c>
      <c r="AF73" s="9" t="str">
        <f t="shared" si="15"/>
        <v>2023 04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45057.61757</v>
      </c>
      <c r="B74" s="9" t="str">
        <f>INDIRECT(ADDRESS(2+QUOTIENT(ROW()-2,COUNTA('Form Responses 1'!$1:$1)-4),2,,TRUE,"Form Responses 1"))</f>
        <v>muna006@brin.go.id</v>
      </c>
      <c r="C74" s="9" t="str">
        <f>INDIRECT(ADDRESS(2+QUOTIENT(ROW()-2,COUNTA('Form Responses 1'!$1:$1)-4),3,,TRUE,"Form Responses 1"))</f>
        <v>Munadiyan</v>
      </c>
      <c r="D74" s="10">
        <f>INDIRECT(ADDRESS(2+QUOTIENT(ROW()-2,COUNTA('Form Responses 1'!$1:$1)-4),4,,TRUE,"Form Responses 1"))</f>
        <v>45017</v>
      </c>
      <c r="E74" s="11">
        <f t="shared" si="2"/>
        <v>6</v>
      </c>
      <c r="F74" s="9" t="str">
        <f>IF(ISBLANK(A74)," ",INDIRECT(ADDRESS(1,5+MOD(ROW()-2,COUNTA('Form Responses 1'!$1:$1)-4),,TRUE,"Form Responses 1")))</f>
        <v>Lantai 1 [Koridor &amp; Pintu Masuk]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 1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13</v>
      </c>
      <c r="L74" s="9" t="str">
        <f t="shared" si="6"/>
        <v>2023 - WEEK 13</v>
      </c>
      <c r="M74" s="9" t="str">
        <f t="shared" si="7"/>
        <v>2023 - MONTH 04</v>
      </c>
      <c r="N74" s="12">
        <f t="shared" ref="N74:O74" si="83">IFERROR(AVERAGEIF(L:L,L74,$J:$J)," ")</f>
        <v>0.95</v>
      </c>
      <c r="O74" s="12">
        <f t="shared" si="83"/>
        <v>0.95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13</v>
      </c>
      <c r="AF74" s="9" t="str">
        <f t="shared" si="15"/>
        <v>2023 04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45057.61757</v>
      </c>
      <c r="B75" s="9" t="str">
        <f>INDIRECT(ADDRESS(2+QUOTIENT(ROW()-2,COUNTA('Form Responses 1'!$1:$1)-4),2,,TRUE,"Form Responses 1"))</f>
        <v>muna006@brin.go.id</v>
      </c>
      <c r="C75" s="9" t="str">
        <f>INDIRECT(ADDRESS(2+QUOTIENT(ROW()-2,COUNTA('Form Responses 1'!$1:$1)-4),3,,TRUE,"Form Responses 1"))</f>
        <v>Munadiyan</v>
      </c>
      <c r="D75" s="10">
        <f>INDIRECT(ADDRESS(2+QUOTIENT(ROW()-2,COUNTA('Form Responses 1'!$1:$1)-4),4,,TRUE,"Form Responses 1"))</f>
        <v>45017</v>
      </c>
      <c r="E75" s="11">
        <f t="shared" si="2"/>
        <v>6</v>
      </c>
      <c r="F75" s="9" t="str">
        <f>IF(ISBLANK(A75)," ",INDIRECT(ADDRESS(1,5+MOD(ROW()-2,COUNTA('Form Responses 1'!$1:$1)-4),,TRUE,"Form Responses 1")))</f>
        <v>Lantai 1 [Ruang Aula]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13</v>
      </c>
      <c r="L75" s="9" t="str">
        <f t="shared" si="6"/>
        <v>2023 - WEEK 13</v>
      </c>
      <c r="M75" s="9" t="str">
        <f t="shared" si="7"/>
        <v>2023 - MONTH 04</v>
      </c>
      <c r="N75" s="12">
        <f t="shared" ref="N75:O75" si="84">IFERROR(AVERAGEIF(L:L,L75,$J:$J)," ")</f>
        <v>0.95</v>
      </c>
      <c r="O75" s="12">
        <f t="shared" si="84"/>
        <v>0.95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13</v>
      </c>
      <c r="AF75" s="9" t="str">
        <f t="shared" si="15"/>
        <v>2023 04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45057.61757</v>
      </c>
      <c r="B76" s="9" t="str">
        <f>INDIRECT(ADDRESS(2+QUOTIENT(ROW()-2,COUNTA('Form Responses 1'!$1:$1)-4),2,,TRUE,"Form Responses 1"))</f>
        <v>muna006@brin.go.id</v>
      </c>
      <c r="C76" s="9" t="str">
        <f>INDIRECT(ADDRESS(2+QUOTIENT(ROW()-2,COUNTA('Form Responses 1'!$1:$1)-4),3,,TRUE,"Form Responses 1"))</f>
        <v>Munadiyan</v>
      </c>
      <c r="D76" s="10">
        <f>INDIRECT(ADDRESS(2+QUOTIENT(ROW()-2,COUNTA('Form Responses 1'!$1:$1)-4),4,,TRUE,"Form Responses 1"))</f>
        <v>45017</v>
      </c>
      <c r="E76" s="11">
        <f t="shared" si="2"/>
        <v>6</v>
      </c>
      <c r="F76" s="9" t="str">
        <f>IF(ISBLANK(A76)," ",INDIRECT(ADDRESS(1,5+MOD(ROW()-2,COUNTA('Form Responses 1'!$1:$1)-4),,TRUE,"Form Responses 1")))</f>
        <v>Lantai 1 [Musholla]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 1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13</v>
      </c>
      <c r="L76" s="9" t="str">
        <f t="shared" si="6"/>
        <v>2023 - WEEK 13</v>
      </c>
      <c r="M76" s="9" t="str">
        <f t="shared" si="7"/>
        <v>2023 - MONTH 04</v>
      </c>
      <c r="N76" s="12">
        <f t="shared" ref="N76:O76" si="85">IFERROR(AVERAGEIF(L:L,L76,$J:$J)," ")</f>
        <v>0.95</v>
      </c>
      <c r="O76" s="12">
        <f t="shared" si="85"/>
        <v>0.95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13</v>
      </c>
      <c r="AF76" s="9" t="str">
        <f t="shared" si="15"/>
        <v>2023 04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45057.61757</v>
      </c>
      <c r="B77" s="9" t="str">
        <f>INDIRECT(ADDRESS(2+QUOTIENT(ROW()-2,COUNTA('Form Responses 1'!$1:$1)-4),2,,TRUE,"Form Responses 1"))</f>
        <v>muna006@brin.go.id</v>
      </c>
      <c r="C77" s="9" t="str">
        <f>INDIRECT(ADDRESS(2+QUOTIENT(ROW()-2,COUNTA('Form Responses 1'!$1:$1)-4),3,,TRUE,"Form Responses 1"))</f>
        <v>Munadiyan</v>
      </c>
      <c r="D77" s="10">
        <f>INDIRECT(ADDRESS(2+QUOTIENT(ROW()-2,COUNTA('Form Responses 1'!$1:$1)-4),4,,TRUE,"Form Responses 1"))</f>
        <v>45017</v>
      </c>
      <c r="E77" s="11">
        <f t="shared" si="2"/>
        <v>6</v>
      </c>
      <c r="F77" s="9" t="str">
        <f>IF(ISBLANK(A77)," ",INDIRECT(ADDRESS(1,5+MOD(ROW()-2,COUNTA('Form Responses 1'!$1:$1)-4),,TRUE,"Form Responses 1")))</f>
        <v>Lantai 1 [Pantry]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 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13</v>
      </c>
      <c r="L77" s="9" t="str">
        <f t="shared" si="6"/>
        <v>2023 - WEEK 13</v>
      </c>
      <c r="M77" s="9" t="str">
        <f t="shared" si="7"/>
        <v>2023 - MONTH 04</v>
      </c>
      <c r="N77" s="12">
        <f t="shared" ref="N77:O77" si="86">IFERROR(AVERAGEIF(L:L,L77,$J:$J)," ")</f>
        <v>0.95</v>
      </c>
      <c r="O77" s="12">
        <f t="shared" si="86"/>
        <v>0.95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13</v>
      </c>
      <c r="AF77" s="9" t="str">
        <f t="shared" si="15"/>
        <v>2023 04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45057.61757</v>
      </c>
      <c r="B78" s="9" t="str">
        <f>INDIRECT(ADDRESS(2+QUOTIENT(ROW()-2,COUNTA('Form Responses 1'!$1:$1)-4),2,,TRUE,"Form Responses 1"))</f>
        <v>muna006@brin.go.id</v>
      </c>
      <c r="C78" s="9" t="str">
        <f>INDIRECT(ADDRESS(2+QUOTIENT(ROW()-2,COUNTA('Form Responses 1'!$1:$1)-4),3,,TRUE,"Form Responses 1"))</f>
        <v>Munadiyan</v>
      </c>
      <c r="D78" s="10">
        <f>INDIRECT(ADDRESS(2+QUOTIENT(ROW()-2,COUNTA('Form Responses 1'!$1:$1)-4),4,,TRUE,"Form Responses 1"))</f>
        <v>45017</v>
      </c>
      <c r="E78" s="11">
        <f t="shared" si="2"/>
        <v>6</v>
      </c>
      <c r="F78" s="9" t="str">
        <f>IF(ISBLANK(A78)," ",INDIRECT(ADDRESS(1,5+MOD(ROW()-2,COUNTA('Form Responses 1'!$1:$1)-4),,TRUE,"Form Responses 1")))</f>
        <v>Lantai 1 [Toilet Pria / Wanita]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Lantai 1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13</v>
      </c>
      <c r="L78" s="9" t="str">
        <f t="shared" si="6"/>
        <v>2023 - WEEK 13</v>
      </c>
      <c r="M78" s="9" t="str">
        <f t="shared" si="7"/>
        <v>2023 - MONTH 04</v>
      </c>
      <c r="N78" s="12">
        <f t="shared" ref="N78:O78" si="87">IFERROR(AVERAGEIF(L:L,L78,$J:$J)," ")</f>
        <v>0.95</v>
      </c>
      <c r="O78" s="12">
        <f t="shared" si="87"/>
        <v>0.95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13</v>
      </c>
      <c r="AF78" s="9" t="str">
        <f t="shared" si="15"/>
        <v>2023 04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45057.61757</v>
      </c>
      <c r="B79" s="9" t="str">
        <f>INDIRECT(ADDRESS(2+QUOTIENT(ROW()-2,COUNTA('Form Responses 1'!$1:$1)-4),2,,TRUE,"Form Responses 1"))</f>
        <v>muna006@brin.go.id</v>
      </c>
      <c r="C79" s="9" t="str">
        <f>INDIRECT(ADDRESS(2+QUOTIENT(ROW()-2,COUNTA('Form Responses 1'!$1:$1)-4),3,,TRUE,"Form Responses 1"))</f>
        <v>Munadiyan</v>
      </c>
      <c r="D79" s="10">
        <f>INDIRECT(ADDRESS(2+QUOTIENT(ROW()-2,COUNTA('Form Responses 1'!$1:$1)-4),4,,TRUE,"Form Responses 1"))</f>
        <v>45017</v>
      </c>
      <c r="E79" s="11">
        <f t="shared" si="2"/>
        <v>6</v>
      </c>
      <c r="F79" s="9" t="str">
        <f>IF(ISBLANK(A79)," ",INDIRECT(ADDRESS(1,5+MOD(ROW()-2,COUNTA('Form Responses 1'!$1:$1)-4),,TRUE,"Form Responses 1")))</f>
        <v>Halaman [Taman 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Halaman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13</v>
      </c>
      <c r="L79" s="9" t="str">
        <f t="shared" si="6"/>
        <v>2023 - WEEK 13</v>
      </c>
      <c r="M79" s="9" t="str">
        <f t="shared" si="7"/>
        <v>2023 - MONTH 04</v>
      </c>
      <c r="N79" s="12">
        <f t="shared" ref="N79:O79" si="88">IFERROR(AVERAGEIF(L:L,L79,$J:$J)," ")</f>
        <v>0.95</v>
      </c>
      <c r="O79" s="12">
        <f t="shared" si="88"/>
        <v>0.95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13</v>
      </c>
      <c r="AF79" s="9" t="str">
        <f t="shared" si="15"/>
        <v>2023 04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45057.61757</v>
      </c>
      <c r="B80" s="9" t="str">
        <f>INDIRECT(ADDRESS(2+QUOTIENT(ROW()-2,COUNTA('Form Responses 1'!$1:$1)-4),2,,TRUE,"Form Responses 1"))</f>
        <v>muna006@brin.go.id</v>
      </c>
      <c r="C80" s="9" t="str">
        <f>INDIRECT(ADDRESS(2+QUOTIENT(ROW()-2,COUNTA('Form Responses 1'!$1:$1)-4),3,,TRUE,"Form Responses 1"))</f>
        <v>Munadiyan</v>
      </c>
      <c r="D80" s="10">
        <f>INDIRECT(ADDRESS(2+QUOTIENT(ROW()-2,COUNTA('Form Responses 1'!$1:$1)-4),4,,TRUE,"Form Responses 1"))</f>
        <v>45017</v>
      </c>
      <c r="E80" s="11">
        <f t="shared" si="2"/>
        <v>6</v>
      </c>
      <c r="F80" s="9" t="str">
        <f>IF(ISBLANK(A80)," ",INDIRECT(ADDRESS(1,5+MOD(ROW()-2,COUNTA('Form Responses 1'!$1:$1)-4),,TRUE,"Form Responses 1")))</f>
        <v>Halaman [Parkir Motor 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Halaman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13</v>
      </c>
      <c r="L80" s="9" t="str">
        <f t="shared" si="6"/>
        <v>2023 - WEEK 13</v>
      </c>
      <c r="M80" s="9" t="str">
        <f t="shared" si="7"/>
        <v>2023 - MONTH 04</v>
      </c>
      <c r="N80" s="12">
        <f t="shared" ref="N80:O80" si="89">IFERROR(AVERAGEIF(L:L,L80,$J:$J)," ")</f>
        <v>0.95</v>
      </c>
      <c r="O80" s="12">
        <f t="shared" si="89"/>
        <v>0.95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13</v>
      </c>
      <c r="AF80" s="9" t="str">
        <f t="shared" si="15"/>
        <v>2023 04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45057.61757</v>
      </c>
      <c r="B81" s="9" t="str">
        <f>INDIRECT(ADDRESS(2+QUOTIENT(ROW()-2,COUNTA('Form Responses 1'!$1:$1)-4),2,,TRUE,"Form Responses 1"))</f>
        <v>muna006@brin.go.id</v>
      </c>
      <c r="C81" s="9" t="str">
        <f>INDIRECT(ADDRESS(2+QUOTIENT(ROW()-2,COUNTA('Form Responses 1'!$1:$1)-4),3,,TRUE,"Form Responses 1"))</f>
        <v>Munadiyan</v>
      </c>
      <c r="D81" s="10">
        <f>INDIRECT(ADDRESS(2+QUOTIENT(ROW()-2,COUNTA('Form Responses 1'!$1:$1)-4),4,,TRUE,"Form Responses 1"))</f>
        <v>45017</v>
      </c>
      <c r="E81" s="11">
        <f t="shared" si="2"/>
        <v>6</v>
      </c>
      <c r="F81" s="9" t="str">
        <f>IF(ISBLANK(A81)," ",INDIRECT(ADDRESS(1,5+MOD(ROW()-2,COUNTA('Form Responses 1'!$1:$1)-4),,TRUE,"Form Responses 1")))</f>
        <v>Halaman [Parkir Mobil]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Halaman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13</v>
      </c>
      <c r="L81" s="9" t="str">
        <f t="shared" si="6"/>
        <v>2023 - WEEK 13</v>
      </c>
      <c r="M81" s="9" t="str">
        <f t="shared" si="7"/>
        <v>2023 - MONTH 04</v>
      </c>
      <c r="N81" s="12">
        <f t="shared" ref="N81:O81" si="90">IFERROR(AVERAGEIF(L:L,L81,$J:$J)," ")</f>
        <v>0.95</v>
      </c>
      <c r="O81" s="12">
        <f t="shared" si="90"/>
        <v>0.95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13</v>
      </c>
      <c r="AF81" s="9" t="str">
        <f t="shared" si="15"/>
        <v>2023 04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45057.61757</v>
      </c>
      <c r="B82" s="9" t="str">
        <f>INDIRECT(ADDRESS(2+QUOTIENT(ROW()-2,COUNTA('Form Responses 1'!$1:$1)-4),2,,TRUE,"Form Responses 1"))</f>
        <v>muna006@brin.go.id</v>
      </c>
      <c r="C82" s="9" t="str">
        <f>INDIRECT(ADDRESS(2+QUOTIENT(ROW()-2,COUNTA('Form Responses 1'!$1:$1)-4),3,,TRUE,"Form Responses 1"))</f>
        <v>Munadiyan</v>
      </c>
      <c r="D82" s="10">
        <f>INDIRECT(ADDRESS(2+QUOTIENT(ROW()-2,COUNTA('Form Responses 1'!$1:$1)-4),4,,TRUE,"Form Responses 1"))</f>
        <v>45017</v>
      </c>
      <c r="E82" s="11">
        <f t="shared" si="2"/>
        <v>6</v>
      </c>
      <c r="F82" s="9" t="str">
        <f>IF(ISBLANK(A82)," ",INDIRECT(ADDRESS(1,5+MOD(ROW()-2,COUNTA('Form Responses 1'!$1:$1)-4),,TRUE,"Form Responses 1")))</f>
        <v>Halaman [Smoking Area]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Halaman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13</v>
      </c>
      <c r="L82" s="9" t="str">
        <f t="shared" si="6"/>
        <v>2023 - WEEK 13</v>
      </c>
      <c r="M82" s="9" t="str">
        <f t="shared" si="7"/>
        <v>2023 - MONTH 04</v>
      </c>
      <c r="N82" s="12">
        <f t="shared" ref="N82:O82" si="91">IFERROR(AVERAGEIF(L:L,L82,$J:$J)," ")</f>
        <v>0.95</v>
      </c>
      <c r="O82" s="12">
        <f t="shared" si="91"/>
        <v>0.95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13</v>
      </c>
      <c r="AF82" s="9" t="str">
        <f t="shared" si="15"/>
        <v>2023 04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45057.61757</v>
      </c>
      <c r="B83" s="9" t="str">
        <f>INDIRECT(ADDRESS(2+QUOTIENT(ROW()-2,COUNTA('Form Responses 1'!$1:$1)-4),2,,TRUE,"Form Responses 1"))</f>
        <v>muna006@brin.go.id</v>
      </c>
      <c r="C83" s="9" t="str">
        <f>INDIRECT(ADDRESS(2+QUOTIENT(ROW()-2,COUNTA('Form Responses 1'!$1:$1)-4),3,,TRUE,"Form Responses 1"))</f>
        <v>Munadiyan</v>
      </c>
      <c r="D83" s="10">
        <f>INDIRECT(ADDRESS(2+QUOTIENT(ROW()-2,COUNTA('Form Responses 1'!$1:$1)-4),4,,TRUE,"Form Responses 1"))</f>
        <v>45017</v>
      </c>
      <c r="E83" s="11">
        <f t="shared" si="2"/>
        <v>6</v>
      </c>
      <c r="F83" s="9" t="str">
        <f>IF(ISBLANK(A83)," ",INDIRECT(ADDRESS(1,5+MOD(ROW()-2,COUNTA('Form Responses 1'!$1:$1)-4),,TRUE,"Form Responses 1")))</f>
        <v>Halaman [Pos Satpam]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Halaman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13</v>
      </c>
      <c r="L83" s="9" t="str">
        <f t="shared" si="6"/>
        <v>2023 - WEEK 13</v>
      </c>
      <c r="M83" s="9" t="str">
        <f t="shared" si="7"/>
        <v>2023 - MONTH 04</v>
      </c>
      <c r="N83" s="12">
        <f t="shared" ref="N83:O83" si="92">IFERROR(AVERAGEIF(L:L,L83,$J:$J)," ")</f>
        <v>0.95</v>
      </c>
      <c r="O83" s="12">
        <f t="shared" si="92"/>
        <v>0.95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13</v>
      </c>
      <c r="AF83" s="9" t="str">
        <f t="shared" si="15"/>
        <v>2023 04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45057.61757</v>
      </c>
      <c r="B84" s="9" t="str">
        <f>INDIRECT(ADDRESS(2+QUOTIENT(ROW()-2,COUNTA('Form Responses 1'!$1:$1)-4),2,,TRUE,"Form Responses 1"))</f>
        <v>muna006@brin.go.id</v>
      </c>
      <c r="C84" s="9" t="str">
        <f>INDIRECT(ADDRESS(2+QUOTIENT(ROW()-2,COUNTA('Form Responses 1'!$1:$1)-4),3,,TRUE,"Form Responses 1"))</f>
        <v>Munadiyan</v>
      </c>
      <c r="D84" s="10">
        <f>INDIRECT(ADDRESS(2+QUOTIENT(ROW()-2,COUNTA('Form Responses 1'!$1:$1)-4),4,,TRUE,"Form Responses 1"))</f>
        <v>45017</v>
      </c>
      <c r="E84" s="11">
        <f t="shared" si="2"/>
        <v>6</v>
      </c>
      <c r="F84" s="9" t="str">
        <f>IF(ISBLANK(A84)," ",INDIRECT(ADDRESS(1,5+MOD(ROW()-2,COUNTA('Form Responses 1'!$1:$1)-4),,TRUE,"Form Responses 1")))</f>
        <v>Halaman [Halaman depan samping dan belakang]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Halaman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13</v>
      </c>
      <c r="L84" s="9" t="str">
        <f t="shared" si="6"/>
        <v>2023 - WEEK 13</v>
      </c>
      <c r="M84" s="9" t="str">
        <f t="shared" si="7"/>
        <v>2023 - MONTH 04</v>
      </c>
      <c r="N84" s="12">
        <f t="shared" ref="N84:O84" si="93">IFERROR(AVERAGEIF(L:L,L84,$J:$J)," ")</f>
        <v>0.95</v>
      </c>
      <c r="O84" s="12">
        <f t="shared" si="93"/>
        <v>0.95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13</v>
      </c>
      <c r="AF84" s="9" t="str">
        <f t="shared" si="15"/>
        <v>2023 04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45057.61757</v>
      </c>
      <c r="B85" s="9" t="str">
        <f>INDIRECT(ADDRESS(2+QUOTIENT(ROW()-2,COUNTA('Form Responses 1'!$1:$1)-4),2,,TRUE,"Form Responses 1"))</f>
        <v>muna006@brin.go.id</v>
      </c>
      <c r="C85" s="9" t="str">
        <f>INDIRECT(ADDRESS(2+QUOTIENT(ROW()-2,COUNTA('Form Responses 1'!$1:$1)-4),3,,TRUE,"Form Responses 1"))</f>
        <v>Munadiyan</v>
      </c>
      <c r="D85" s="10">
        <f>INDIRECT(ADDRESS(2+QUOTIENT(ROW()-2,COUNTA('Form Responses 1'!$1:$1)-4),4,,TRUE,"Form Responses 1"))</f>
        <v>45017</v>
      </c>
      <c r="E85" s="11">
        <f t="shared" si="2"/>
        <v>6</v>
      </c>
      <c r="F85" s="9" t="str">
        <f>IF(ISBLANK(A85)," ",INDIRECT(ADDRESS(1,5+MOD(ROW()-2,COUNTA('Form Responses 1'!$1:$1)-4),,TRUE,"Form Responses 1")))</f>
        <v>Halaman [TPS]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Halaman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13</v>
      </c>
      <c r="L85" s="9" t="str">
        <f t="shared" si="6"/>
        <v>2023 - WEEK 13</v>
      </c>
      <c r="M85" s="9" t="str">
        <f t="shared" si="7"/>
        <v>2023 - MONTH 04</v>
      </c>
      <c r="N85" s="12">
        <f t="shared" ref="N85:O85" si="94">IFERROR(AVERAGEIF(L:L,L85,$J:$J)," ")</f>
        <v>0.95</v>
      </c>
      <c r="O85" s="12">
        <f t="shared" si="94"/>
        <v>0.95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13</v>
      </c>
      <c r="AF85" s="9" t="str">
        <f t="shared" si="15"/>
        <v>2023 04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141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143</v>
      </c>
      <c r="E3" s="20"/>
      <c r="F3" s="21">
        <v>2023.0</v>
      </c>
      <c r="G3" s="22"/>
      <c r="H3" s="20" t="s">
        <v>32</v>
      </c>
      <c r="I3" s="20"/>
      <c r="J3" s="21" t="s">
        <v>53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144</v>
      </c>
      <c r="E4" s="20"/>
      <c r="F4" s="25">
        <f t="array" ref="F4">DATE(F3,INDEX(MASTER!G:G,MATCH(J3,MASTER!F:F,0)),1)</f>
        <v>45017</v>
      </c>
      <c r="G4" s="26"/>
      <c r="H4" s="20" t="s">
        <v>145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147</v>
      </c>
      <c r="E5" s="20"/>
      <c r="F5" s="25">
        <f>EOMONTH(F4,0)</f>
        <v>45046</v>
      </c>
      <c r="G5" s="26"/>
      <c r="H5" s="20" t="s">
        <v>148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149</v>
      </c>
      <c r="E6" s="20"/>
      <c r="F6" s="27">
        <f>NETWORKDAYS(F4,F5)</f>
        <v>20</v>
      </c>
      <c r="G6" s="30"/>
      <c r="H6" s="20" t="s">
        <v>150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151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135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151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47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47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151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47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47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146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146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143</v>
      </c>
      <c r="E3" s="20"/>
      <c r="F3" s="21">
        <f>DASHBOARD!F3</f>
        <v>2023</v>
      </c>
      <c r="G3" s="22"/>
      <c r="H3" s="20" t="s">
        <v>32</v>
      </c>
      <c r="I3" s="20"/>
      <c r="J3" s="21" t="s">
        <v>53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144</v>
      </c>
      <c r="E4" s="20"/>
      <c r="F4" s="25">
        <f t="array" ref="F4">DATE(F3,INDEX(MASTER!G:G,MATCH(J3,MASTER!F:F,0)),1)</f>
        <v>45017</v>
      </c>
      <c r="G4" s="26"/>
      <c r="H4" s="20" t="s">
        <v>145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147</v>
      </c>
      <c r="E5" s="20"/>
      <c r="F5" s="25">
        <f>EOMONTH(F4,0)</f>
        <v>45046</v>
      </c>
      <c r="G5" s="26"/>
      <c r="H5" s="20" t="s">
        <v>148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149</v>
      </c>
      <c r="E6" s="20"/>
      <c r="F6" s="27">
        <f>NETWORKDAYS(F4,F5)</f>
        <v>20</v>
      </c>
      <c r="G6" s="30"/>
      <c r="H6" s="20" t="s">
        <v>150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139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137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135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23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20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19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22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21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18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24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7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13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15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16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9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14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11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12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8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10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17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35"/>
      <c r="C36" s="15"/>
      <c r="D36" s="35"/>
      <c r="E36" s="15"/>
      <c r="F36" s="35"/>
      <c r="G36" s="15"/>
      <c r="H36" s="35"/>
      <c r="I36" s="15"/>
      <c r="J36" s="35"/>
      <c r="K36" s="15"/>
      <c r="L36" s="35"/>
      <c r="M36" s="15"/>
      <c r="N36" s="49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7"/>
      <c r="C37" s="15"/>
      <c r="D37" s="57"/>
      <c r="E37" s="15"/>
      <c r="F37" s="57"/>
      <c r="G37" s="15"/>
      <c r="H37" s="57"/>
      <c r="I37" s="15"/>
      <c r="J37" s="57"/>
      <c r="K37" s="15"/>
      <c r="L37" s="57"/>
      <c r="M37" s="15"/>
      <c r="N37" s="5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35"/>
      <c r="B38" s="59"/>
      <c r="C38" s="35"/>
      <c r="D38" s="59"/>
      <c r="E38" s="35"/>
      <c r="F38" s="59"/>
      <c r="G38" s="35"/>
      <c r="H38" s="59"/>
      <c r="I38" s="35"/>
      <c r="J38" s="59"/>
      <c r="K38" s="35"/>
      <c r="L38" s="59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</row>
    <row r="39">
      <c r="A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60" t="s">
        <v>153</v>
      </c>
      <c r="C41" s="15"/>
      <c r="E41" s="15"/>
      <c r="F41" s="60" t="s">
        <v>154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4" t="s">
        <v>155</v>
      </c>
      <c r="C50" s="15"/>
      <c r="D50" s="15"/>
      <c r="E50" s="15"/>
      <c r="F50" s="14" t="s">
        <v>155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4" t="s">
        <v>156</v>
      </c>
      <c r="C51" s="15"/>
      <c r="D51" s="15"/>
      <c r="E51" s="15"/>
      <c r="F51" s="14" t="s">
        <v>156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157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44986</v>
      </c>
      <c r="E2" s="14" t="s">
        <v>146</v>
      </c>
      <c r="F2" s="16" t="str">
        <f>CONCATENATE(D5," - MONTH ",TEXT(MONTH(D2),"00"))</f>
        <v>2023 - MONTH 03</v>
      </c>
      <c r="G2" s="3" t="s">
        <v>146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152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158</v>
      </c>
      <c r="E4" s="64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159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48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160</v>
      </c>
      <c r="E10" s="38"/>
      <c r="F10" s="19" t="s">
        <v>161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139</v>
      </c>
      <c r="C11" s="73"/>
      <c r="D11" s="74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137</v>
      </c>
      <c r="C14" s="73"/>
      <c r="D14" s="74">
        <f>IFERROR(ROUND(AVERAGEIFS(DATA!$J:$J,DATA!$I:$I,$B14,DATA!$M:$M,$F$2,DATA!$E:$E,"&lt;=7"),4)," ")</f>
        <v>0.95</v>
      </c>
      <c r="E14" s="43"/>
      <c r="F14" s="52" t="str">
        <f>IF($D14=" "," ",IFERROR(IF($D14&gt;MASTER!$B$3/100,"SB",IF($D14&gt;MASTER!$B$4/100,"B",IF($D14&gt;MASTER!$B$5/100,"C","K"))),0))</f>
        <v>B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0.95</v>
      </c>
      <c r="E15" s="43"/>
      <c r="F15" s="43" t="str">
        <f>IF($D15=" "," ",IFERROR(IF($D15&gt;MASTER!$B$3/100,"SB",IF($D15&gt;MASTER!$B$4/100,"B",IF($D15&gt;MASTER!$B$5/100,"C","K"))),0))</f>
        <v>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0.95</v>
      </c>
      <c r="E16" s="43"/>
      <c r="F16" s="43" t="str">
        <f>IF($D16=" "," ",IFERROR(IF($D16&gt;MASTER!$B$3/100,"SB",IF($D16&gt;MASTER!$B$4/100,"B",IF($D16&gt;MASTER!$B$5/100,"C","K"))),0))</f>
        <v>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135</v>
      </c>
      <c r="C18" s="73"/>
      <c r="D18" s="74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23</v>
      </c>
      <c r="C19" s="43"/>
      <c r="D19" s="77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20</v>
      </c>
      <c r="C20" s="43"/>
      <c r="D20" s="77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19</v>
      </c>
      <c r="C21" s="43"/>
      <c r="D21" s="77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22</v>
      </c>
      <c r="C22" s="43"/>
      <c r="D22" s="77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21</v>
      </c>
      <c r="C23" s="43"/>
      <c r="D23" s="77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18</v>
      </c>
      <c r="C24" s="43"/>
      <c r="D24" s="77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24</v>
      </c>
      <c r="C25" s="43"/>
      <c r="D25" s="77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7</v>
      </c>
      <c r="C26" s="43"/>
      <c r="D26" s="77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13</v>
      </c>
      <c r="C27" s="43"/>
      <c r="D27" s="77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15</v>
      </c>
      <c r="C28" s="43"/>
      <c r="D28" s="77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16</v>
      </c>
      <c r="C29" s="43"/>
      <c r="D29" s="77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9</v>
      </c>
      <c r="C30" s="43"/>
      <c r="D30" s="77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14</v>
      </c>
      <c r="C31" s="43"/>
      <c r="D31" s="77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11</v>
      </c>
      <c r="C32" s="43"/>
      <c r="D32" s="77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12</v>
      </c>
      <c r="C33" s="43"/>
      <c r="D33" s="77">
        <f>IFERROR(ROUND(AVERAGEIFS(DATA!$J:$J,DATA!$F:$F,$B33,DATA!$M:$M,$F$2,DATA!$E:$E,"&lt;=7"),4)," ")</f>
        <v>0.95</v>
      </c>
      <c r="E33" s="43"/>
      <c r="F33" s="43" t="str">
        <f>IF($D33=" "," ",IFERROR(IF($D33&gt;MASTER!$B$3/100,"SB",IF($D33&gt;MASTER!$B$4/100,"B",IF($D33&gt;MASTER!$B$5/100,"C","K"))),0))</f>
        <v>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8</v>
      </c>
      <c r="C34" s="43"/>
      <c r="D34" s="77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10</v>
      </c>
      <c r="C35" s="43"/>
      <c r="D35" s="77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17</v>
      </c>
      <c r="C36" s="43"/>
      <c r="D36" s="77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60" t="s">
        <v>153</v>
      </c>
      <c r="C42" s="15"/>
      <c r="E42" s="15"/>
      <c r="F42" s="60" t="s">
        <v>154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4" t="s">
        <v>155</v>
      </c>
      <c r="C51" s="15"/>
      <c r="D51" s="15"/>
      <c r="E51" s="15"/>
      <c r="F51" s="14" t="s">
        <v>155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4" t="s">
        <v>156</v>
      </c>
      <c r="C52" s="15"/>
      <c r="D52" s="15"/>
      <c r="E52" s="15"/>
      <c r="F52" s="14" t="s">
        <v>156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