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<sst xmlns="http://schemas.openxmlformats.org/spreadsheetml/2006/main" count="462" uniqueCount="163">
  <si>
    <t>Timestamp</t>
  </si>
  <si>
    <t>Email Address</t>
  </si>
  <si>
    <t>Full Name</t>
  </si>
  <si>
    <t>Penilaian untuk pekerjaan tanggal</t>
  </si>
  <si>
    <t>Security [Security Functions]</t>
  </si>
  <si>
    <t>Lantai 1 [Ruanng tamu]</t>
  </si>
  <si>
    <t>Lantai 1 [Kamar tidur 1]</t>
  </si>
  <si>
    <t>Lantai 1 [Kamar tidur 2]</t>
  </si>
  <si>
    <t>Lantai 1 [Kamar mandi 1]</t>
  </si>
  <si>
    <t>Lantai 1 [Kamar mandi 2]</t>
  </si>
  <si>
    <t>Lantai 1 [Ruang santai]</t>
  </si>
  <si>
    <t>Lantai 1 [Ruanng makan]</t>
  </si>
  <si>
    <t>Lantai 1 [Dapur]</t>
  </si>
  <si>
    <t>Lantai 1 [Halaman depan]</t>
  </si>
  <si>
    <t>Lantai 1 [Halaman Belakang]</t>
  </si>
  <si>
    <t>Lantai 2 [Kamar tidur]</t>
  </si>
  <si>
    <t>Lantai 2 [Kamar mandi]</t>
  </si>
  <si>
    <t>Lantai 2 [Ruang Santai]</t>
  </si>
  <si>
    <t>Lantai 2 [Balkon]</t>
  </si>
  <si>
    <t>Lantai 2 [Area Belakang]</t>
  </si>
  <si>
    <t>Lantai 2 [Kamar tamu VIP]</t>
  </si>
  <si>
    <t>Lantai 2 [Kamar tamu 1]</t>
  </si>
  <si>
    <t>Lantai 2 [Kamar tamu 2]</t>
  </si>
  <si>
    <t>Lantai 2 [Kamar tamu 3]</t>
  </si>
  <si>
    <t>Lantai 2 [Kamar mandi 1]</t>
  </si>
  <si>
    <t>Lantai 2 [Kamar mandi 2]</t>
  </si>
  <si>
    <t>edy.kyd@gmail.com</t>
  </si>
  <si>
    <t>Edi Karyadi</t>
  </si>
  <si>
    <t>BAIK</t>
  </si>
  <si>
    <t>CUKUP BAIK</t>
  </si>
  <si>
    <t>Dcremz11@gmail.com</t>
  </si>
  <si>
    <t>dcremz11@gmail.com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</si>
  <si>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</si>
  <si>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</si>
  <si>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</si>
  <si>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</si>
  <si>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</si>
  <si>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</si>
  <si>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</si>
  <si>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</si>
  <si>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</si>
  <si>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</si>
  <si>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</si>
  <si>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</si>
  <si>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</si>
  <si>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</si>
  <si>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</si>
  <si>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</si>
  <si>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</si>
  <si>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</si>
  <si>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</si>
  <si>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</si>
  <si>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</si>
  <si>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</si>
  <si>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</si>
  <si>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</si>
  <si>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</si>
  <si>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</si>
  <si>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</si>
  <si>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</si>
  <si>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</si>
  <si>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</si>
  <si>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</si>
  <si>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</si>
  <si>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</si>
  <si>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</si>
  <si>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</si>
  <si>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</si>
  <si>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</si>
  <si>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</si>
  <si>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</si>
  <si>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</si>
  <si>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</si>
  <si>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</si>
  <si>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</si>
  <si>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</si>
  <si>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</si>
  <si>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</si>
  <si>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</si>
  <si>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</si>
  <si>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</si>
  <si>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</si>
  <si>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</si>
  <si>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</si>
  <si>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</si>
  <si>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</si>
  <si>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</si>
  <si>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</si>
  <si>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</si>
  <si>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</si>
  <si>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</si>
  <si>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</si>
  <si>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</si>
  <si>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</si>
  <si>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</si>
  <si>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</si>
  <si>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</si>
  <si>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</si>
  <si>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</si>
  <si>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</si>
  <si>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</si>
  <si>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</si>
  <si>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</si>
  <si>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</si>
  <si>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</si>
  <si>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</si>
  <si>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</si>
  <si>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</si>
  <si>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</si>
  <si>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</si>
  <si>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</si>
  <si>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</si>
  <si>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</si>
  <si>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</si>
  <si>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</si>
  <si>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</si>
  <si>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</si>
  <si>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</si>
  <si>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</si>
  <si>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</si>
  <si>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</si>
  <si>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</si>
  <si>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</si>
  <si>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</si>
  <si>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</si>
  <si>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</si>
  <si>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</si>
  <si>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</si>
  <si>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</si>
  <si>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</si>
  <si>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</si>
  <si>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</si>
  <si>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</si>
  <si>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</si>
  <si>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</si>
  <si>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</si>
  <si>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</si>
  <si>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</si>
  <si>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</si>
  <si>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</si>
  <si>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</si>
  <si>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</si>
  <si>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</si>
  <si>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</si>
  <si>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</si>
  <si>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</si>
  <si>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</si>
  <si>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</si>
  <si>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</si>
  <si>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</si>
  <si>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</si>
  <si>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</si>
  <si>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</si>
  <si>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</si>
  <si>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</si>
  <si>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</si>
  <si>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</si>
  <si>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</si>
  <si>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METRO - DKI JAKARTA JALAN BANDUNG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</si>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</sst>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7T16:11:31Z"/>
        <d v="2023-04-18T04:19:20Z"/>
        <d v="2023-04-18T04:20:11Z"/>
        <d v="2023-05-05T10:31:26Z"/>
        <d v="2023-05-19T14:41:12Z"/>
        <m/>
      </sharedItems>
    </cacheField>
    <cacheField name="Email Address" numFmtId="0">
      <sharedItems containsBlank="1">
        <s v="edy.kyd@gmail.com"/>
        <s v="Dcremz11@gmail.com"/>
        <m/>
      </sharedItems>
    </cacheField>
    <cacheField name="Full Name" numFmtId="0">
      <sharedItems containsBlank="1">
        <s v="Edi Karyadi"/>
        <m/>
      </sharedItems>
    </cacheField>
    <cacheField name="Penilaian untuk pekerjaan tanggal" numFmtId="14">
      <sharedItems containsDate="1" containsString="0" containsBlank="1">
        <d v="2023-04-17T00:00:00Z"/>
        <d v="2023-01-25T00:00:00Z"/>
        <d v="2023-02-27T00:00:00Z"/>
        <d v="2023-04-30T00:00:00Z"/>
        <d v="2023-03-31T00:00:00Z"/>
        <m/>
      </sharedItems>
    </cacheField>
    <cacheField name="weekday">
      <sharedItems containsMixedTypes="1" containsNumber="1" containsInteger="1">
        <n v="1.0"/>
        <n v="3.0"/>
        <n v="7.0"/>
        <n v="5.0"/>
        <s v=" "/>
      </sharedItems>
    </cacheField>
    <cacheField name="Sub Area" numFmtId="0">
      <sharedItems>
        <s v="Security [Security Functions]"/>
        <s v="Lantai 1 [Ruanng tamu]"/>
        <s v="Lantai 1 [Kamar tidur 1]"/>
        <s v="Lantai 1 [Kamar tidur 2]"/>
        <s v="Lantai 1 [Kamar mandi 1]"/>
        <s v="Lantai 1 [Kamar mandi 2]"/>
        <s v="Lantai 1 [Ruang santai]"/>
        <s v="Lantai 1 [Ruanng makan]"/>
        <s v="Lantai 1 [Dapur]"/>
        <s v="Lantai 1 [Halaman depan]"/>
        <s v="Lantai 1 [Halaman Belakang]"/>
        <s v="Lantai 2 [Kamar tidur]"/>
        <s v="Lantai 2 [Kamar mandi]"/>
        <s v="Lantai 2 [Ruang Santai]"/>
        <s v="Lantai 2 [Balkon]"/>
        <s v="Lantai 2 [Area Belakang]"/>
        <s v="Lantai 2 [Kamar tamu VIP]"/>
        <s v="Lantai 2 [Kamar tamu 1]"/>
        <s v="Lantai 2 [Kamar tamu 2]"/>
        <s v="Lantai 2 [Kamar tamu 3]"/>
        <s v="Lantai 2 [Kamar mandi 1]"/>
        <s v="Lantai 2 [Kamar mandi 2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Lantai 1"/>
        <s v="Lantai 2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16.0"/>
        <n v="4.0"/>
        <n v="9.0"/>
        <n v="18.0"/>
        <n v="13.0"/>
        <s v=" "/>
      </sharedItems>
    </cacheField>
    <cacheField name="Week" numFmtId="0">
      <sharedItems>
        <s v="2023 - WEEK 16"/>
        <s v="2023 - WEEK 04"/>
        <s v="2023 - WEEK 09"/>
        <s v="2023 - WEEK 18"/>
        <s v="2023 - WEEK 13"/>
        <s v=" "/>
      </sharedItems>
    </cacheField>
    <cacheField name="Month" numFmtId="0">
      <sharedItems>
        <s v="2023 - MONTH 04"/>
        <s v="2023 - MONTH 01"/>
        <s v="2023 - MONTH 02"/>
        <s v="2023 - MONTH 03"/>
        <s v=" "/>
      </sharedItems>
    </cacheField>
    <cacheField name="Average Week">
      <sharedItems containsMixedTypes="1" containsNumber="1">
        <n v="0.9309090909090906"/>
        <n v="0.9472727272727269"/>
        <n v="0.9499999999999996"/>
        <n v="0.8927272727272729"/>
        <n v="0.9254545454545453"/>
        <s v=" "/>
      </sharedItems>
    </cacheField>
    <cacheField name="Average Value Month">
      <sharedItems containsMixedTypes="1" containsNumber="1">
        <n v="0.911818181818182"/>
        <n v="0.9472727272727269"/>
        <n v="0.9499999999999996"/>
        <n v="0.9254545454545453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A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1"/>
        <item x="2"/>
        <item x="4"/>
        <item x="0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22"/>
        <item x="8"/>
        <item x="10"/>
        <item x="9"/>
        <item x="4"/>
        <item x="5"/>
        <item x="2"/>
        <item x="3"/>
        <item x="6"/>
        <item x="7"/>
        <item x="1"/>
        <item x="15"/>
        <item x="14"/>
        <item x="20"/>
        <item x="21"/>
        <item x="12"/>
        <item x="17"/>
        <item x="18"/>
        <item x="19"/>
        <item x="16"/>
        <item x="11"/>
        <item x="1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2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22"/>
        <item x="8"/>
        <item x="10"/>
        <item x="9"/>
        <item x="4"/>
        <item x="5"/>
        <item x="2"/>
        <item x="3"/>
        <item x="6"/>
        <item x="7"/>
        <item x="1"/>
        <item x="15"/>
        <item x="14"/>
        <item x="20"/>
        <item x="21"/>
        <item x="12"/>
        <item x="17"/>
        <item x="18"/>
        <item x="19"/>
        <item x="16"/>
        <item x="11"/>
        <item x="1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1"/>
        <item x="2"/>
        <item x="4"/>
        <item x="0"/>
        <item x="3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1"/>
        <item x="2"/>
        <item x="4"/>
        <item x="0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3"/>
        <item x="2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4"/>
        <item x="0"/>
        <item x="3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1"/>
        <item x="2"/>
        <item x="4"/>
        <item x="0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3"/>
        <item x="2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4"/>
        <item x="0"/>
        <item x="3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1"/>
        <item x="2"/>
        <item x="4"/>
        <item x="0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3"/>
        <item x="2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4"/>
        <item x="0"/>
        <item x="3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45033.67466791667</v>
      </c>
      <c r="B2" s="3" t="s">
        <v>26</v>
      </c>
      <c r="C2" s="3" t="s">
        <v>27</v>
      </c>
      <c r="D2" s="4">
        <v>45033.0</v>
      </c>
      <c r="E2" s="3" t="s">
        <v>28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28</v>
      </c>
      <c r="L2" s="3" t="s">
        <v>29</v>
      </c>
      <c r="M2" s="3" t="s">
        <v>29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29</v>
      </c>
      <c r="T2" s="3" t="s">
        <v>29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29</v>
      </c>
    </row>
    <row r="3">
      <c r="A3" s="2">
        <v>45034.1801003125</v>
      </c>
      <c r="B3" s="3" t="s">
        <v>30</v>
      </c>
      <c r="C3" s="3" t="s">
        <v>27</v>
      </c>
      <c r="D3" s="4">
        <v>44951.0</v>
      </c>
      <c r="E3" s="3" t="s">
        <v>29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>
      <c r="A4" s="2">
        <v>45034.180683645835</v>
      </c>
      <c r="B4" s="3" t="s">
        <v>31</v>
      </c>
      <c r="C4" s="3" t="s">
        <v>27</v>
      </c>
      <c r="D4" s="4">
        <v>44984.0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28</v>
      </c>
    </row>
    <row r="5">
      <c r="A5" s="2">
        <v>45051.43850429398</v>
      </c>
      <c r="B5" s="3" t="s">
        <v>26</v>
      </c>
      <c r="C5" s="3" t="s">
        <v>27</v>
      </c>
      <c r="D5" s="4">
        <v>45046.0</v>
      </c>
      <c r="E5" s="3" t="s">
        <v>28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</row>
    <row r="6">
      <c r="A6" s="2">
        <v>45065.611954374996</v>
      </c>
      <c r="B6" s="3" t="s">
        <v>26</v>
      </c>
      <c r="C6" s="3" t="s">
        <v>27</v>
      </c>
      <c r="D6" s="4">
        <v>45016.0</v>
      </c>
      <c r="E6" s="3" t="s">
        <v>28</v>
      </c>
      <c r="F6" s="3" t="s">
        <v>28</v>
      </c>
      <c r="G6" s="3" t="s">
        <v>28</v>
      </c>
      <c r="H6" s="3" t="s">
        <v>28</v>
      </c>
      <c r="I6" s="3" t="s">
        <v>29</v>
      </c>
      <c r="J6" s="3" t="s">
        <v>29</v>
      </c>
      <c r="K6" s="3" t="s">
        <v>28</v>
      </c>
      <c r="L6" s="3" t="s">
        <v>29</v>
      </c>
      <c r="M6" s="3" t="s">
        <v>29</v>
      </c>
      <c r="N6" s="3" t="s">
        <v>28</v>
      </c>
      <c r="O6" s="3" t="s">
        <v>28</v>
      </c>
      <c r="P6" s="3" t="s">
        <v>28</v>
      </c>
      <c r="Q6" s="3" t="s">
        <v>29</v>
      </c>
      <c r="R6" s="3" t="s">
        <v>28</v>
      </c>
      <c r="S6" s="3" t="s">
        <v>29</v>
      </c>
      <c r="T6" s="3" t="s">
        <v>29</v>
      </c>
      <c r="U6" s="3" t="s">
        <v>28</v>
      </c>
      <c r="V6" s="3" t="s">
        <v>28</v>
      </c>
      <c r="W6" s="3" t="s">
        <v>28</v>
      </c>
      <c r="X6" s="3" t="s">
        <v>28</v>
      </c>
      <c r="Y6" s="3" t="s">
        <v>29</v>
      </c>
      <c r="Z6" s="3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32</v>
      </c>
      <c r="B1" s="3" t="s">
        <v>33</v>
      </c>
      <c r="C1" s="3" t="s">
        <v>34</v>
      </c>
      <c r="E1" s="3" t="s">
        <v>35</v>
      </c>
      <c r="F1" s="3" t="s">
        <v>36</v>
      </c>
      <c r="G1" s="3" t="s">
        <v>37</v>
      </c>
      <c r="I1" s="3" t="s">
        <v>38</v>
      </c>
    </row>
    <row r="2">
      <c r="A2" s="3" t="s">
        <v>39</v>
      </c>
      <c r="B2" s="3">
        <v>100.0</v>
      </c>
      <c r="C2" s="3" t="s">
        <v>40</v>
      </c>
      <c r="E2" s="3" t="s">
        <v>41</v>
      </c>
      <c r="F2" s="3" t="s">
        <v>42</v>
      </c>
      <c r="G2" s="3">
        <v>1.0</v>
      </c>
      <c r="I2" s="5" t="s">
        <v>43</v>
      </c>
    </row>
    <row r="3">
      <c r="A3" s="3" t="s">
        <v>28</v>
      </c>
      <c r="B3" s="3">
        <v>95.0</v>
      </c>
      <c r="C3" s="3" t="s">
        <v>44</v>
      </c>
      <c r="E3" s="3" t="s">
        <v>45</v>
      </c>
      <c r="F3" s="3" t="s">
        <v>46</v>
      </c>
      <c r="G3" s="3">
        <v>2.0</v>
      </c>
      <c r="I3" s="5" t="s">
        <v>47</v>
      </c>
    </row>
    <row r="4">
      <c r="A4" s="3" t="s">
        <v>29</v>
      </c>
      <c r="B4" s="3">
        <v>89.0</v>
      </c>
      <c r="C4" s="3" t="s">
        <v>48</v>
      </c>
      <c r="E4" s="3" t="s">
        <v>49</v>
      </c>
      <c r="F4" s="3" t="s">
        <v>50</v>
      </c>
      <c r="G4" s="3">
        <v>3.0</v>
      </c>
      <c r="I4" s="5" t="s">
        <v>51</v>
      </c>
    </row>
    <row r="5">
      <c r="A5" s="3" t="s">
        <v>52</v>
      </c>
      <c r="B5" s="3">
        <v>74.0</v>
      </c>
      <c r="C5" s="3" t="s">
        <v>53</v>
      </c>
      <c r="E5" s="3" t="s">
        <v>54</v>
      </c>
      <c r="F5" s="3" t="s">
        <v>55</v>
      </c>
      <c r="G5" s="3">
        <v>4.0</v>
      </c>
      <c r="I5" s="5" t="s">
        <v>56</v>
      </c>
    </row>
    <row r="6">
      <c r="E6" s="3" t="s">
        <v>57</v>
      </c>
      <c r="F6" s="3" t="s">
        <v>58</v>
      </c>
      <c r="G6" s="3">
        <v>5.0</v>
      </c>
      <c r="I6" s="5" t="s">
        <v>59</v>
      </c>
    </row>
    <row r="7">
      <c r="E7" s="3" t="s">
        <v>60</v>
      </c>
      <c r="F7" s="3" t="s">
        <v>61</v>
      </c>
      <c r="G7" s="3">
        <v>6.0</v>
      </c>
      <c r="I7" s="5" t="s">
        <v>62</v>
      </c>
    </row>
    <row r="8">
      <c r="E8" s="3" t="s">
        <v>63</v>
      </c>
      <c r="F8" s="3" t="s">
        <v>64</v>
      </c>
      <c r="G8" s="3">
        <v>7.0</v>
      </c>
      <c r="I8" s="5" t="s">
        <v>65</v>
      </c>
    </row>
    <row r="9">
      <c r="E9" s="3" t="s">
        <v>66</v>
      </c>
      <c r="F9" s="3" t="s">
        <v>67</v>
      </c>
      <c r="G9" s="3">
        <v>8.0</v>
      </c>
      <c r="I9" s="5" t="s">
        <v>68</v>
      </c>
    </row>
    <row r="10">
      <c r="E10" s="3" t="s">
        <v>69</v>
      </c>
      <c r="F10" s="3" t="s">
        <v>70</v>
      </c>
      <c r="G10" s="3">
        <v>9.0</v>
      </c>
      <c r="I10" s="5" t="s">
        <v>71</v>
      </c>
    </row>
    <row r="11">
      <c r="E11" s="3" t="s">
        <v>72</v>
      </c>
      <c r="F11" s="3" t="s">
        <v>73</v>
      </c>
      <c r="G11" s="3">
        <v>10.0</v>
      </c>
      <c r="I11" s="5" t="s">
        <v>74</v>
      </c>
    </row>
    <row r="12">
      <c r="E12" s="3" t="s">
        <v>75</v>
      </c>
      <c r="F12" s="3" t="s">
        <v>76</v>
      </c>
      <c r="G12" s="3">
        <v>11.0</v>
      </c>
      <c r="I12" s="5" t="s">
        <v>77</v>
      </c>
    </row>
    <row r="13">
      <c r="E13" s="3" t="s">
        <v>78</v>
      </c>
      <c r="F13" s="3" t="s">
        <v>79</v>
      </c>
      <c r="G13" s="3">
        <v>12.0</v>
      </c>
      <c r="I13" s="5" t="s">
        <v>80</v>
      </c>
    </row>
    <row r="14">
      <c r="I14" s="5" t="s">
        <v>81</v>
      </c>
    </row>
    <row r="15">
      <c r="I15" s="5" t="s">
        <v>82</v>
      </c>
    </row>
    <row r="16">
      <c r="I16" s="5" t="s">
        <v>83</v>
      </c>
    </row>
    <row r="17">
      <c r="I17" s="5" t="s">
        <v>84</v>
      </c>
    </row>
    <row r="18">
      <c r="I18" s="5" t="s">
        <v>85</v>
      </c>
    </row>
    <row r="19">
      <c r="I19" s="5" t="s">
        <v>86</v>
      </c>
    </row>
    <row r="20">
      <c r="I20" s="5" t="s">
        <v>87</v>
      </c>
    </row>
    <row r="21">
      <c r="I21" s="5" t="s">
        <v>88</v>
      </c>
    </row>
    <row r="22">
      <c r="I22" s="5" t="s">
        <v>89</v>
      </c>
    </row>
    <row r="23">
      <c r="I23" s="5" t="s">
        <v>90</v>
      </c>
    </row>
    <row r="24">
      <c r="I24" s="5" t="s">
        <v>91</v>
      </c>
    </row>
    <row r="25">
      <c r="I25" s="5" t="s">
        <v>92</v>
      </c>
    </row>
    <row r="26">
      <c r="I26" s="5" t="s">
        <v>93</v>
      </c>
    </row>
    <row r="27">
      <c r="I27" s="5" t="s">
        <v>94</v>
      </c>
    </row>
    <row r="28">
      <c r="I28" s="5" t="s">
        <v>95</v>
      </c>
    </row>
    <row r="29">
      <c r="I29" s="5" t="s">
        <v>96</v>
      </c>
    </row>
    <row r="30">
      <c r="I30" s="5" t="s">
        <v>97</v>
      </c>
    </row>
    <row r="31">
      <c r="I31" s="5" t="s">
        <v>98</v>
      </c>
    </row>
    <row r="32">
      <c r="I32" s="5" t="s">
        <v>99</v>
      </c>
    </row>
    <row r="33">
      <c r="I33" s="5" t="s">
        <v>100</v>
      </c>
    </row>
    <row r="34">
      <c r="I34" s="5" t="s">
        <v>101</v>
      </c>
    </row>
    <row r="35">
      <c r="I35" s="5" t="s">
        <v>102</v>
      </c>
    </row>
    <row r="36">
      <c r="I36" s="5" t="s">
        <v>103</v>
      </c>
    </row>
    <row r="37">
      <c r="I37" s="5" t="s">
        <v>104</v>
      </c>
    </row>
    <row r="38">
      <c r="I38" s="5" t="s">
        <v>105</v>
      </c>
    </row>
    <row r="39">
      <c r="I39" s="5" t="s">
        <v>106</v>
      </c>
    </row>
    <row r="40">
      <c r="I40" s="5" t="s">
        <v>107</v>
      </c>
    </row>
    <row r="41">
      <c r="I41" s="5" t="s">
        <v>108</v>
      </c>
    </row>
    <row r="42">
      <c r="I42" s="5" t="s">
        <v>109</v>
      </c>
    </row>
    <row r="43">
      <c r="I43" s="5" t="s">
        <v>110</v>
      </c>
    </row>
    <row r="44">
      <c r="I44" s="5" t="s">
        <v>111</v>
      </c>
    </row>
    <row r="45">
      <c r="I45" s="5" t="s">
        <v>112</v>
      </c>
    </row>
    <row r="46">
      <c r="I46" s="5" t="s">
        <v>113</v>
      </c>
    </row>
    <row r="47">
      <c r="I47" s="5" t="s">
        <v>114</v>
      </c>
    </row>
    <row r="48">
      <c r="I48" s="5" t="s">
        <v>115</v>
      </c>
    </row>
    <row r="49">
      <c r="I49" s="5" t="s">
        <v>116</v>
      </c>
    </row>
    <row r="50">
      <c r="I50" s="5" t="s">
        <v>117</v>
      </c>
    </row>
    <row r="51">
      <c r="I51" s="5" t="s">
        <v>118</v>
      </c>
    </row>
    <row r="52">
      <c r="I52" s="5" t="s">
        <v>119</v>
      </c>
    </row>
    <row r="53">
      <c r="I53" s="5" t="s">
        <v>120</v>
      </c>
    </row>
    <row r="54">
      <c r="I54" s="5" t="s">
        <v>121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126</v>
      </c>
      <c r="J1" s="7" t="s">
        <v>127</v>
      </c>
      <c r="K1" s="6" t="s">
        <v>128</v>
      </c>
      <c r="L1" s="6" t="s">
        <v>129</v>
      </c>
      <c r="M1" s="6" t="s">
        <v>130</v>
      </c>
      <c r="N1" s="6" t="s">
        <v>131</v>
      </c>
      <c r="O1" s="6" t="s">
        <v>132</v>
      </c>
      <c r="P1" s="6" t="s">
        <v>133</v>
      </c>
      <c r="Q1" s="6" t="s">
        <v>134</v>
      </c>
      <c r="R1" s="1"/>
      <c r="S1" s="1"/>
    </row>
    <row r="2">
      <c r="A2" s="8">
        <f>INDIRECT(ADDRESS(2+QUOTIENT(ROW()-2,COUNTA('Form Responses 1'!$1:$1)-4),1,,TRUE,"Form Responses 1"))</f>
        <v>45033.67467</v>
      </c>
      <c r="B2" s="9" t="str">
        <f>INDIRECT(ADDRESS(2+QUOTIENT(ROW()-2,COUNTA('Form Responses 1'!$1:$1)-4),2,,TRUE,"Form Responses 1"))</f>
        <v>edy.kyd@gmail.com</v>
      </c>
      <c r="C2" s="9" t="str">
        <f>INDIRECT(ADDRESS(2+QUOTIENT(ROW()-2,COUNTA('Form Responses 1'!$1:$1)-4),3,,TRUE,"Form Responses 1"))</f>
        <v>Edi Karyadi</v>
      </c>
      <c r="D2" s="10">
        <f>INDIRECT(ADDRESS(2+QUOTIENT(ROW()-2,COUNTA('Form Responses 1'!$1:$1)-4),4,,TRUE,"Form Responses 1"))</f>
        <v>45033</v>
      </c>
      <c r="E2" s="11">
        <f t="shared" ref="E2:E1000" si="2">IF(ISBLANK(D2)," ",WEEKDAY(D2,2))</f>
        <v>1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16</v>
      </c>
      <c r="L2" s="9" t="str">
        <f t="shared" ref="L2:L1000" si="6">IF(ISBLANK(A2)," ",CONCATENATE(TEXT($D2,"YYY")," - WEEK ",TEXT(WEEKNUM($D2),"00")))</f>
        <v>2023 - WEEK 16</v>
      </c>
      <c r="M2" s="9" t="str">
        <f t="shared" ref="M2:M1000" si="7">IF(ISBLANK(A2)," ",CONCATENATE(TEXT($D2,"YYY")," - MONTH ",TEXT($D2,"MM")))</f>
        <v>2023 - MONTH 04</v>
      </c>
      <c r="N2" s="12">
        <f t="shared" ref="N2:O2" si="1">IFERROR(AVERAGEIF(L:L,L2,$J:$J)," ")</f>
        <v>0.9309090909</v>
      </c>
      <c r="O2" s="12">
        <f t="shared" si="1"/>
        <v>0.9118181818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45033.67467</v>
      </c>
      <c r="B3" s="9" t="str">
        <f>INDIRECT(ADDRESS(2+QUOTIENT(ROW()-2,COUNTA('Form Responses 1'!$1:$1)-4),2,,TRUE,"Form Responses 1"))</f>
        <v>edy.kyd@gmail.com</v>
      </c>
      <c r="C3" s="9" t="str">
        <f>INDIRECT(ADDRESS(2+QUOTIENT(ROW()-2,COUNTA('Form Responses 1'!$1:$1)-4),3,,TRUE,"Form Responses 1"))</f>
        <v>Edi Karyadi</v>
      </c>
      <c r="D3" s="10">
        <f>INDIRECT(ADDRESS(2+QUOTIENT(ROW()-2,COUNTA('Form Responses 1'!$1:$1)-4),4,,TRUE,"Form Responses 1"))</f>
        <v>45033</v>
      </c>
      <c r="E3" s="11">
        <f t="shared" si="2"/>
        <v>1</v>
      </c>
      <c r="F3" s="9" t="str">
        <f>IF(ISBLANK(A3)," ",INDIRECT(ADDRESS(1,5+MOD(ROW()-2,COUNTA('Form Responses 1'!$1:$1)-4),,TRUE,"Form Responses 1")))</f>
        <v>Lantai 1 [Ruanng tamu]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Lantai 1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16</v>
      </c>
      <c r="L3" s="9" t="str">
        <f t="shared" si="6"/>
        <v>2023 - WEEK 16</v>
      </c>
      <c r="M3" s="9" t="str">
        <f t="shared" si="7"/>
        <v>2023 - MONTH 04</v>
      </c>
      <c r="N3" s="12">
        <f t="shared" ref="N3:O3" si="8">IFERROR(AVERAGEIF(L:L,L3,$J:$J)," ")</f>
        <v>0.9309090909</v>
      </c>
      <c r="O3" s="12">
        <f t="shared" si="8"/>
        <v>0.9118181818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45033.67467</v>
      </c>
      <c r="B4" s="9" t="str">
        <f>INDIRECT(ADDRESS(2+QUOTIENT(ROW()-2,COUNTA('Form Responses 1'!$1:$1)-4),2,,TRUE,"Form Responses 1"))</f>
        <v>edy.kyd@gmail.com</v>
      </c>
      <c r="C4" s="9" t="str">
        <f>INDIRECT(ADDRESS(2+QUOTIENT(ROW()-2,COUNTA('Form Responses 1'!$1:$1)-4),3,,TRUE,"Form Responses 1"))</f>
        <v>Edi Karyadi</v>
      </c>
      <c r="D4" s="10">
        <f>INDIRECT(ADDRESS(2+QUOTIENT(ROW()-2,COUNTA('Form Responses 1'!$1:$1)-4),4,,TRUE,"Form Responses 1"))</f>
        <v>45033</v>
      </c>
      <c r="E4" s="11">
        <f t="shared" si="2"/>
        <v>1</v>
      </c>
      <c r="F4" s="9" t="str">
        <f>IF(ISBLANK(A4)," ",INDIRECT(ADDRESS(1,5+MOD(ROW()-2,COUNTA('Form Responses 1'!$1:$1)-4),,TRUE,"Form Responses 1")))</f>
        <v>Lantai 1 [Kamar tidur 1]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Lantai 1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16</v>
      </c>
      <c r="L4" s="9" t="str">
        <f t="shared" si="6"/>
        <v>2023 - WEEK 16</v>
      </c>
      <c r="M4" s="9" t="str">
        <f t="shared" si="7"/>
        <v>2023 - MONTH 04</v>
      </c>
      <c r="N4" s="12">
        <f t="shared" ref="N4:O4" si="9">IFERROR(AVERAGEIF(L:L,L4,$J:$J)," ")</f>
        <v>0.9309090909</v>
      </c>
      <c r="O4" s="12">
        <f t="shared" si="9"/>
        <v>0.9118181818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45033.67467</v>
      </c>
      <c r="B5" s="9" t="str">
        <f>INDIRECT(ADDRESS(2+QUOTIENT(ROW()-2,COUNTA('Form Responses 1'!$1:$1)-4),2,,TRUE,"Form Responses 1"))</f>
        <v>edy.kyd@gmail.com</v>
      </c>
      <c r="C5" s="9" t="str">
        <f>INDIRECT(ADDRESS(2+QUOTIENT(ROW()-2,COUNTA('Form Responses 1'!$1:$1)-4),3,,TRUE,"Form Responses 1"))</f>
        <v>Edi Karyadi</v>
      </c>
      <c r="D5" s="10">
        <f>INDIRECT(ADDRESS(2+QUOTIENT(ROW()-2,COUNTA('Form Responses 1'!$1:$1)-4),4,,TRUE,"Form Responses 1"))</f>
        <v>45033</v>
      </c>
      <c r="E5" s="11">
        <f t="shared" si="2"/>
        <v>1</v>
      </c>
      <c r="F5" s="9" t="str">
        <f>IF(ISBLANK(A5)," ",INDIRECT(ADDRESS(1,5+MOD(ROW()-2,COUNTA('Form Responses 1'!$1:$1)-4),,TRUE,"Form Responses 1")))</f>
        <v>Lantai 1 [Kamar tidur 2]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16</v>
      </c>
      <c r="L5" s="9" t="str">
        <f t="shared" si="6"/>
        <v>2023 - WEEK 16</v>
      </c>
      <c r="M5" s="9" t="str">
        <f t="shared" si="7"/>
        <v>2023 - MONTH 04</v>
      </c>
      <c r="N5" s="12">
        <f t="shared" ref="N5:O5" si="10">IFERROR(AVERAGEIF(L:L,L5,$J:$J)," ")</f>
        <v>0.9309090909</v>
      </c>
      <c r="O5" s="12">
        <f t="shared" si="10"/>
        <v>0.9118181818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45033.67467</v>
      </c>
      <c r="B6" s="9" t="str">
        <f>INDIRECT(ADDRESS(2+QUOTIENT(ROW()-2,COUNTA('Form Responses 1'!$1:$1)-4),2,,TRUE,"Form Responses 1"))</f>
        <v>edy.kyd@gmail.com</v>
      </c>
      <c r="C6" s="9" t="str">
        <f>INDIRECT(ADDRESS(2+QUOTIENT(ROW()-2,COUNTA('Form Responses 1'!$1:$1)-4),3,,TRUE,"Form Responses 1"))</f>
        <v>Edi Karyadi</v>
      </c>
      <c r="D6" s="10">
        <f>INDIRECT(ADDRESS(2+QUOTIENT(ROW()-2,COUNTA('Form Responses 1'!$1:$1)-4),4,,TRUE,"Form Responses 1"))</f>
        <v>45033</v>
      </c>
      <c r="E6" s="11">
        <f t="shared" si="2"/>
        <v>1</v>
      </c>
      <c r="F6" s="9" t="str">
        <f>IF(ISBLANK(A6)," ",INDIRECT(ADDRESS(1,5+MOD(ROW()-2,COUNTA('Form Responses 1'!$1:$1)-4),,TRUE,"Form Responses 1")))</f>
        <v>Lantai 1 [Kamar mandi 1]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16</v>
      </c>
      <c r="L6" s="9" t="str">
        <f t="shared" si="6"/>
        <v>2023 - WEEK 16</v>
      </c>
      <c r="M6" s="9" t="str">
        <f t="shared" si="7"/>
        <v>2023 - MONTH 04</v>
      </c>
      <c r="N6" s="12">
        <f t="shared" ref="N6:O6" si="11">IFERROR(AVERAGEIF(L:L,L6,$J:$J)," ")</f>
        <v>0.9309090909</v>
      </c>
      <c r="O6" s="12">
        <f t="shared" si="11"/>
        <v>0.9118181818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45033.67467</v>
      </c>
      <c r="B7" s="9" t="str">
        <f>INDIRECT(ADDRESS(2+QUOTIENT(ROW()-2,COUNTA('Form Responses 1'!$1:$1)-4),2,,TRUE,"Form Responses 1"))</f>
        <v>edy.kyd@gmail.com</v>
      </c>
      <c r="C7" s="9" t="str">
        <f>INDIRECT(ADDRESS(2+QUOTIENT(ROW()-2,COUNTA('Form Responses 1'!$1:$1)-4),3,,TRUE,"Form Responses 1"))</f>
        <v>Edi Karyadi</v>
      </c>
      <c r="D7" s="10">
        <f>INDIRECT(ADDRESS(2+QUOTIENT(ROW()-2,COUNTA('Form Responses 1'!$1:$1)-4),4,,TRUE,"Form Responses 1"))</f>
        <v>45033</v>
      </c>
      <c r="E7" s="11">
        <f t="shared" si="2"/>
        <v>1</v>
      </c>
      <c r="F7" s="9" t="str">
        <f>IF(ISBLANK(A7)," ",INDIRECT(ADDRESS(1,5+MOD(ROW()-2,COUNTA('Form Responses 1'!$1:$1)-4),,TRUE,"Form Responses 1")))</f>
        <v>Lantai 1 [Kamar mandi 2]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16</v>
      </c>
      <c r="L7" s="9" t="str">
        <f t="shared" si="6"/>
        <v>2023 - WEEK 16</v>
      </c>
      <c r="M7" s="9" t="str">
        <f t="shared" si="7"/>
        <v>2023 - MONTH 04</v>
      </c>
      <c r="N7" s="12">
        <f t="shared" ref="N7:O7" si="12">IFERROR(AVERAGEIF(L:L,L7,$J:$J)," ")</f>
        <v>0.9309090909</v>
      </c>
      <c r="O7" s="12">
        <f t="shared" si="12"/>
        <v>0.9118181818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16</v>
      </c>
      <c r="AF7" s="9" t="str">
        <f t="shared" ref="AF7:AF106" si="15">IF(ISBLANK(D7)," ",TEXT(D7,"YYY MM"))</f>
        <v>2023 04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45033.67467</v>
      </c>
      <c r="B8" s="9" t="str">
        <f>INDIRECT(ADDRESS(2+QUOTIENT(ROW()-2,COUNTA('Form Responses 1'!$1:$1)-4),2,,TRUE,"Form Responses 1"))</f>
        <v>edy.kyd@gmail.com</v>
      </c>
      <c r="C8" s="9" t="str">
        <f>INDIRECT(ADDRESS(2+QUOTIENT(ROW()-2,COUNTA('Form Responses 1'!$1:$1)-4),3,,TRUE,"Form Responses 1"))</f>
        <v>Edi Karyadi</v>
      </c>
      <c r="D8" s="10">
        <f>INDIRECT(ADDRESS(2+QUOTIENT(ROW()-2,COUNTA('Form Responses 1'!$1:$1)-4),4,,TRUE,"Form Responses 1"))</f>
        <v>45033</v>
      </c>
      <c r="E8" s="11">
        <f t="shared" si="2"/>
        <v>1</v>
      </c>
      <c r="F8" s="9" t="str">
        <f>IF(ISBLANK(A8)," ",INDIRECT(ADDRESS(1,5+MOD(ROW()-2,COUNTA('Form Responses 1'!$1:$1)-4),,TRUE,"Form Responses 1")))</f>
        <v>Lantai 1 [Ruang santai]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16</v>
      </c>
      <c r="L8" s="9" t="str">
        <f t="shared" si="6"/>
        <v>2023 - WEEK 16</v>
      </c>
      <c r="M8" s="9" t="str">
        <f t="shared" si="7"/>
        <v>2023 - MONTH 04</v>
      </c>
      <c r="N8" s="12">
        <f t="shared" ref="N8:O8" si="13">IFERROR(AVERAGEIF(L:L,L8,$J:$J)," ")</f>
        <v>0.9309090909</v>
      </c>
      <c r="O8" s="12">
        <f t="shared" si="13"/>
        <v>0.9118181818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16</v>
      </c>
      <c r="AF8" s="9" t="str">
        <f t="shared" si="15"/>
        <v>2023 04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45033.67467</v>
      </c>
      <c r="B9" s="9" t="str">
        <f>INDIRECT(ADDRESS(2+QUOTIENT(ROW()-2,COUNTA('Form Responses 1'!$1:$1)-4),2,,TRUE,"Form Responses 1"))</f>
        <v>edy.kyd@gmail.com</v>
      </c>
      <c r="C9" s="9" t="str">
        <f>INDIRECT(ADDRESS(2+QUOTIENT(ROW()-2,COUNTA('Form Responses 1'!$1:$1)-4),3,,TRUE,"Form Responses 1"))</f>
        <v>Edi Karyadi</v>
      </c>
      <c r="D9" s="10">
        <f>INDIRECT(ADDRESS(2+QUOTIENT(ROW()-2,COUNTA('Form Responses 1'!$1:$1)-4),4,,TRUE,"Form Responses 1"))</f>
        <v>45033</v>
      </c>
      <c r="E9" s="11">
        <f t="shared" si="2"/>
        <v>1</v>
      </c>
      <c r="F9" s="9" t="str">
        <f>IF(ISBLANK(A9)," ",INDIRECT(ADDRESS(1,5+MOD(ROW()-2,COUNTA('Form Responses 1'!$1:$1)-4),,TRUE,"Form Responses 1")))</f>
        <v>Lantai 1 [Ruanng makan]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16</v>
      </c>
      <c r="L9" s="9" t="str">
        <f t="shared" si="6"/>
        <v>2023 - WEEK 16</v>
      </c>
      <c r="M9" s="9" t="str">
        <f t="shared" si="7"/>
        <v>2023 - MONTH 04</v>
      </c>
      <c r="N9" s="12">
        <f t="shared" ref="N9:O9" si="18">IFERROR(AVERAGEIF(L:L,L9,$J:$J)," ")</f>
        <v>0.9309090909</v>
      </c>
      <c r="O9" s="12">
        <f t="shared" si="18"/>
        <v>0.9118181818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16</v>
      </c>
      <c r="AF9" s="9" t="str">
        <f t="shared" si="15"/>
        <v>2023 04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45033.67467</v>
      </c>
      <c r="B10" s="9" t="str">
        <f>INDIRECT(ADDRESS(2+QUOTIENT(ROW()-2,COUNTA('Form Responses 1'!$1:$1)-4),2,,TRUE,"Form Responses 1"))</f>
        <v>edy.kyd@gmail.com</v>
      </c>
      <c r="C10" s="9" t="str">
        <f>INDIRECT(ADDRESS(2+QUOTIENT(ROW()-2,COUNTA('Form Responses 1'!$1:$1)-4),3,,TRUE,"Form Responses 1"))</f>
        <v>Edi Karyadi</v>
      </c>
      <c r="D10" s="10">
        <f>INDIRECT(ADDRESS(2+QUOTIENT(ROW()-2,COUNTA('Form Responses 1'!$1:$1)-4),4,,TRUE,"Form Responses 1"))</f>
        <v>45033</v>
      </c>
      <c r="E10" s="11">
        <f t="shared" si="2"/>
        <v>1</v>
      </c>
      <c r="F10" s="9" t="str">
        <f>IF(ISBLANK(A10)," ",INDIRECT(ADDRESS(1,5+MOD(ROW()-2,COUNTA('Form Responses 1'!$1:$1)-4),,TRUE,"Form Responses 1")))</f>
        <v>Lantai 1 [Dapur]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16</v>
      </c>
      <c r="L10" s="9" t="str">
        <f t="shared" si="6"/>
        <v>2023 - WEEK 16</v>
      </c>
      <c r="M10" s="9" t="str">
        <f t="shared" si="7"/>
        <v>2023 - MONTH 04</v>
      </c>
      <c r="N10" s="12">
        <f t="shared" ref="N10:O10" si="19">IFERROR(AVERAGEIF(L:L,L10,$J:$J)," ")</f>
        <v>0.9309090909</v>
      </c>
      <c r="O10" s="12">
        <f t="shared" si="19"/>
        <v>0.9118181818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16</v>
      </c>
      <c r="AF10" s="9" t="str">
        <f t="shared" si="15"/>
        <v>2023 04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45033.67467</v>
      </c>
      <c r="B11" s="9" t="str">
        <f>INDIRECT(ADDRESS(2+QUOTIENT(ROW()-2,COUNTA('Form Responses 1'!$1:$1)-4),2,,TRUE,"Form Responses 1"))</f>
        <v>edy.kyd@gmail.com</v>
      </c>
      <c r="C11" s="9" t="str">
        <f>INDIRECT(ADDRESS(2+QUOTIENT(ROW()-2,COUNTA('Form Responses 1'!$1:$1)-4),3,,TRUE,"Form Responses 1"))</f>
        <v>Edi Karyadi</v>
      </c>
      <c r="D11" s="10">
        <f>INDIRECT(ADDRESS(2+QUOTIENT(ROW()-2,COUNTA('Form Responses 1'!$1:$1)-4),4,,TRUE,"Form Responses 1"))</f>
        <v>45033</v>
      </c>
      <c r="E11" s="11">
        <f t="shared" si="2"/>
        <v>1</v>
      </c>
      <c r="F11" s="9" t="str">
        <f>IF(ISBLANK(A11)," ",INDIRECT(ADDRESS(1,5+MOD(ROW()-2,COUNTA('Form Responses 1'!$1:$1)-4),,TRUE,"Form Responses 1")))</f>
        <v>Lantai 1 [Halaman depan]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16</v>
      </c>
      <c r="L11" s="9" t="str">
        <f t="shared" si="6"/>
        <v>2023 - WEEK 16</v>
      </c>
      <c r="M11" s="9" t="str">
        <f t="shared" si="7"/>
        <v>2023 - MONTH 04</v>
      </c>
      <c r="N11" s="12">
        <f t="shared" ref="N11:O11" si="20">IFERROR(AVERAGEIF(L:L,L11,$J:$J)," ")</f>
        <v>0.9309090909</v>
      </c>
      <c r="O11" s="12">
        <f t="shared" si="20"/>
        <v>0.9118181818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16</v>
      </c>
      <c r="AF11" s="9" t="str">
        <f t="shared" si="15"/>
        <v>2023 04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45033.67467</v>
      </c>
      <c r="B12" s="9" t="str">
        <f>INDIRECT(ADDRESS(2+QUOTIENT(ROW()-2,COUNTA('Form Responses 1'!$1:$1)-4),2,,TRUE,"Form Responses 1"))</f>
        <v>edy.kyd@gmail.com</v>
      </c>
      <c r="C12" s="9" t="str">
        <f>INDIRECT(ADDRESS(2+QUOTIENT(ROW()-2,COUNTA('Form Responses 1'!$1:$1)-4),3,,TRUE,"Form Responses 1"))</f>
        <v>Edi Karyadi</v>
      </c>
      <c r="D12" s="10">
        <f>INDIRECT(ADDRESS(2+QUOTIENT(ROW()-2,COUNTA('Form Responses 1'!$1:$1)-4),4,,TRUE,"Form Responses 1"))</f>
        <v>45033</v>
      </c>
      <c r="E12" s="11">
        <f t="shared" si="2"/>
        <v>1</v>
      </c>
      <c r="F12" s="9" t="str">
        <f>IF(ISBLANK(A12)," ",INDIRECT(ADDRESS(1,5+MOD(ROW()-2,COUNTA('Form Responses 1'!$1:$1)-4),,TRUE,"Form Responses 1")))</f>
        <v>Lantai 1 [Halaman Belakang]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16</v>
      </c>
      <c r="L12" s="9" t="str">
        <f t="shared" si="6"/>
        <v>2023 - WEEK 16</v>
      </c>
      <c r="M12" s="9" t="str">
        <f t="shared" si="7"/>
        <v>2023 - MONTH 04</v>
      </c>
      <c r="N12" s="12">
        <f t="shared" ref="N12:O12" si="21">IFERROR(AVERAGEIF(L:L,L12,$J:$J)," ")</f>
        <v>0.9309090909</v>
      </c>
      <c r="O12" s="12">
        <f t="shared" si="21"/>
        <v>0.9118181818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16</v>
      </c>
      <c r="AF12" s="9" t="str">
        <f t="shared" si="15"/>
        <v>2023 04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45033.67467</v>
      </c>
      <c r="B13" s="9" t="str">
        <f>INDIRECT(ADDRESS(2+QUOTIENT(ROW()-2,COUNTA('Form Responses 1'!$1:$1)-4),2,,TRUE,"Form Responses 1"))</f>
        <v>edy.kyd@gmail.com</v>
      </c>
      <c r="C13" s="9" t="str">
        <f>INDIRECT(ADDRESS(2+QUOTIENT(ROW()-2,COUNTA('Form Responses 1'!$1:$1)-4),3,,TRUE,"Form Responses 1"))</f>
        <v>Edi Karyadi</v>
      </c>
      <c r="D13" s="10">
        <f>INDIRECT(ADDRESS(2+QUOTIENT(ROW()-2,COUNTA('Form Responses 1'!$1:$1)-4),4,,TRUE,"Form Responses 1"))</f>
        <v>45033</v>
      </c>
      <c r="E13" s="11">
        <f t="shared" si="2"/>
        <v>1</v>
      </c>
      <c r="F13" s="9" t="str">
        <f>IF(ISBLANK(A13)," ",INDIRECT(ADDRESS(1,5+MOD(ROW()-2,COUNTA('Form Responses 1'!$1:$1)-4),,TRUE,"Form Responses 1")))</f>
        <v>Lantai 2 [Kamar tidur]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2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16</v>
      </c>
      <c r="L13" s="9" t="str">
        <f t="shared" si="6"/>
        <v>2023 - WEEK 16</v>
      </c>
      <c r="M13" s="9" t="str">
        <f t="shared" si="7"/>
        <v>2023 - MONTH 04</v>
      </c>
      <c r="N13" s="12">
        <f t="shared" ref="N13:O13" si="22">IFERROR(AVERAGEIF(L:L,L13,$J:$J)," ")</f>
        <v>0.9309090909</v>
      </c>
      <c r="O13" s="12">
        <f t="shared" si="22"/>
        <v>0.9118181818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16</v>
      </c>
      <c r="AF13" s="9" t="str">
        <f t="shared" si="15"/>
        <v>2023 04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45033.67467</v>
      </c>
      <c r="B14" s="9" t="str">
        <f>INDIRECT(ADDRESS(2+QUOTIENT(ROW()-2,COUNTA('Form Responses 1'!$1:$1)-4),2,,TRUE,"Form Responses 1"))</f>
        <v>edy.kyd@gmail.com</v>
      </c>
      <c r="C14" s="9" t="str">
        <f>INDIRECT(ADDRESS(2+QUOTIENT(ROW()-2,COUNTA('Form Responses 1'!$1:$1)-4),3,,TRUE,"Form Responses 1"))</f>
        <v>Edi Karyadi</v>
      </c>
      <c r="D14" s="10">
        <f>INDIRECT(ADDRESS(2+QUOTIENT(ROW()-2,COUNTA('Form Responses 1'!$1:$1)-4),4,,TRUE,"Form Responses 1"))</f>
        <v>45033</v>
      </c>
      <c r="E14" s="11">
        <f t="shared" si="2"/>
        <v>1</v>
      </c>
      <c r="F14" s="9" t="str">
        <f>IF(ISBLANK(A14)," ",INDIRECT(ADDRESS(1,5+MOD(ROW()-2,COUNTA('Form Responses 1'!$1:$1)-4),,TRUE,"Form Responses 1")))</f>
        <v>Lantai 2 [Kamar mandi]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 2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16</v>
      </c>
      <c r="L14" s="9" t="str">
        <f t="shared" si="6"/>
        <v>2023 - WEEK 16</v>
      </c>
      <c r="M14" s="9" t="str">
        <f t="shared" si="7"/>
        <v>2023 - MONTH 04</v>
      </c>
      <c r="N14" s="12">
        <f t="shared" ref="N14:O14" si="23">IFERROR(AVERAGEIF(L:L,L14,$J:$J)," ")</f>
        <v>0.9309090909</v>
      </c>
      <c r="O14" s="12">
        <f t="shared" si="23"/>
        <v>0.9118181818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16</v>
      </c>
      <c r="AF14" s="9" t="str">
        <f t="shared" si="15"/>
        <v>2023 04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45033.67467</v>
      </c>
      <c r="B15" s="9" t="str">
        <f>INDIRECT(ADDRESS(2+QUOTIENT(ROW()-2,COUNTA('Form Responses 1'!$1:$1)-4),2,,TRUE,"Form Responses 1"))</f>
        <v>edy.kyd@gmail.com</v>
      </c>
      <c r="C15" s="9" t="str">
        <f>INDIRECT(ADDRESS(2+QUOTIENT(ROW()-2,COUNTA('Form Responses 1'!$1:$1)-4),3,,TRUE,"Form Responses 1"))</f>
        <v>Edi Karyadi</v>
      </c>
      <c r="D15" s="10">
        <f>INDIRECT(ADDRESS(2+QUOTIENT(ROW()-2,COUNTA('Form Responses 1'!$1:$1)-4),4,,TRUE,"Form Responses 1"))</f>
        <v>45033</v>
      </c>
      <c r="E15" s="11">
        <f t="shared" si="2"/>
        <v>1</v>
      </c>
      <c r="F15" s="9" t="str">
        <f>IF(ISBLANK(A15)," ",INDIRECT(ADDRESS(1,5+MOD(ROW()-2,COUNTA('Form Responses 1'!$1:$1)-4),,TRUE,"Form Responses 1")))</f>
        <v>Lantai 2 [Ruang Santai]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2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16</v>
      </c>
      <c r="L15" s="9" t="str">
        <f t="shared" si="6"/>
        <v>2023 - WEEK 16</v>
      </c>
      <c r="M15" s="9" t="str">
        <f t="shared" si="7"/>
        <v>2023 - MONTH 04</v>
      </c>
      <c r="N15" s="12">
        <f t="shared" ref="N15:O15" si="24">IFERROR(AVERAGEIF(L:L,L15,$J:$J)," ")</f>
        <v>0.9309090909</v>
      </c>
      <c r="O15" s="12">
        <f t="shared" si="24"/>
        <v>0.9118181818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16</v>
      </c>
      <c r="AF15" s="9" t="str">
        <f t="shared" si="15"/>
        <v>2023 04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45033.67467</v>
      </c>
      <c r="B16" s="9" t="str">
        <f>INDIRECT(ADDRESS(2+QUOTIENT(ROW()-2,COUNTA('Form Responses 1'!$1:$1)-4),2,,TRUE,"Form Responses 1"))</f>
        <v>edy.kyd@gmail.com</v>
      </c>
      <c r="C16" s="9" t="str">
        <f>INDIRECT(ADDRESS(2+QUOTIENT(ROW()-2,COUNTA('Form Responses 1'!$1:$1)-4),3,,TRUE,"Form Responses 1"))</f>
        <v>Edi Karyadi</v>
      </c>
      <c r="D16" s="10">
        <f>INDIRECT(ADDRESS(2+QUOTIENT(ROW()-2,COUNTA('Form Responses 1'!$1:$1)-4),4,,TRUE,"Form Responses 1"))</f>
        <v>45033</v>
      </c>
      <c r="E16" s="11">
        <f t="shared" si="2"/>
        <v>1</v>
      </c>
      <c r="F16" s="9" t="str">
        <f>IF(ISBLANK(A16)," ",INDIRECT(ADDRESS(1,5+MOD(ROW()-2,COUNTA('Form Responses 1'!$1:$1)-4),,TRUE,"Form Responses 1")))</f>
        <v>Lantai 2 [Balkon]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Lantai 2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16</v>
      </c>
      <c r="L16" s="9" t="str">
        <f t="shared" si="6"/>
        <v>2023 - WEEK 16</v>
      </c>
      <c r="M16" s="9" t="str">
        <f t="shared" si="7"/>
        <v>2023 - MONTH 04</v>
      </c>
      <c r="N16" s="12">
        <f t="shared" ref="N16:O16" si="25">IFERROR(AVERAGEIF(L:L,L16,$J:$J)," ")</f>
        <v>0.9309090909</v>
      </c>
      <c r="O16" s="12">
        <f t="shared" si="25"/>
        <v>0.9118181818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16</v>
      </c>
      <c r="AF16" s="9" t="str">
        <f t="shared" si="15"/>
        <v>2023 04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45033.67467</v>
      </c>
      <c r="B17" s="9" t="str">
        <f>INDIRECT(ADDRESS(2+QUOTIENT(ROW()-2,COUNTA('Form Responses 1'!$1:$1)-4),2,,TRUE,"Form Responses 1"))</f>
        <v>edy.kyd@gmail.com</v>
      </c>
      <c r="C17" s="9" t="str">
        <f>INDIRECT(ADDRESS(2+QUOTIENT(ROW()-2,COUNTA('Form Responses 1'!$1:$1)-4),3,,TRUE,"Form Responses 1"))</f>
        <v>Edi Karyadi</v>
      </c>
      <c r="D17" s="10">
        <f>INDIRECT(ADDRESS(2+QUOTIENT(ROW()-2,COUNTA('Form Responses 1'!$1:$1)-4),4,,TRUE,"Form Responses 1"))</f>
        <v>45033</v>
      </c>
      <c r="E17" s="11">
        <f t="shared" si="2"/>
        <v>1</v>
      </c>
      <c r="F17" s="9" t="str">
        <f>IF(ISBLANK(A17)," ",INDIRECT(ADDRESS(1,5+MOD(ROW()-2,COUNTA('Form Responses 1'!$1:$1)-4),,TRUE,"Form Responses 1")))</f>
        <v>Lantai 2 [Area Belakang]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Lantai 2</v>
      </c>
      <c r="I17" s="12" t="str">
        <f t="shared" si="4"/>
        <v>CLEANING SERVICE</v>
      </c>
      <c r="J17" s="12">
        <f t="array" ref="J17">IFERROR(INDEX(MASTER!B:B,MATCH(G17,MASTER!A:A,0))/100," ")</f>
        <v>0.89</v>
      </c>
      <c r="K17" s="9">
        <f t="shared" si="5"/>
        <v>16</v>
      </c>
      <c r="L17" s="9" t="str">
        <f t="shared" si="6"/>
        <v>2023 - WEEK 16</v>
      </c>
      <c r="M17" s="9" t="str">
        <f t="shared" si="7"/>
        <v>2023 - MONTH 04</v>
      </c>
      <c r="N17" s="12">
        <f t="shared" ref="N17:O17" si="26">IFERROR(AVERAGEIF(L:L,L17,$J:$J)," ")</f>
        <v>0.9309090909</v>
      </c>
      <c r="O17" s="12">
        <f t="shared" si="26"/>
        <v>0.9118181818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16</v>
      </c>
      <c r="AF17" s="9" t="str">
        <f t="shared" si="15"/>
        <v>2023 04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45033.67467</v>
      </c>
      <c r="B18" s="9" t="str">
        <f>INDIRECT(ADDRESS(2+QUOTIENT(ROW()-2,COUNTA('Form Responses 1'!$1:$1)-4),2,,TRUE,"Form Responses 1"))</f>
        <v>edy.kyd@gmail.com</v>
      </c>
      <c r="C18" s="9" t="str">
        <f>INDIRECT(ADDRESS(2+QUOTIENT(ROW()-2,COUNTA('Form Responses 1'!$1:$1)-4),3,,TRUE,"Form Responses 1"))</f>
        <v>Edi Karyadi</v>
      </c>
      <c r="D18" s="10">
        <f>INDIRECT(ADDRESS(2+QUOTIENT(ROW()-2,COUNTA('Form Responses 1'!$1:$1)-4),4,,TRUE,"Form Responses 1"))</f>
        <v>45033</v>
      </c>
      <c r="E18" s="11">
        <f t="shared" si="2"/>
        <v>1</v>
      </c>
      <c r="F18" s="9" t="str">
        <f>IF(ISBLANK(A18)," ",INDIRECT(ADDRESS(1,5+MOD(ROW()-2,COUNTA('Form Responses 1'!$1:$1)-4),,TRUE,"Form Responses 1")))</f>
        <v>Lantai 2 [Kamar tamu VIP]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 2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16</v>
      </c>
      <c r="L18" s="9" t="str">
        <f t="shared" si="6"/>
        <v>2023 - WEEK 16</v>
      </c>
      <c r="M18" s="9" t="str">
        <f t="shared" si="7"/>
        <v>2023 - MONTH 04</v>
      </c>
      <c r="N18" s="12">
        <f t="shared" ref="N18:O18" si="27">IFERROR(AVERAGEIF(L:L,L18,$J:$J)," ")</f>
        <v>0.9309090909</v>
      </c>
      <c r="O18" s="12">
        <f t="shared" si="27"/>
        <v>0.9118181818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16</v>
      </c>
      <c r="AF18" s="9" t="str">
        <f t="shared" si="15"/>
        <v>2023 04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45033.67467</v>
      </c>
      <c r="B19" s="9" t="str">
        <f>INDIRECT(ADDRESS(2+QUOTIENT(ROW()-2,COUNTA('Form Responses 1'!$1:$1)-4),2,,TRUE,"Form Responses 1"))</f>
        <v>edy.kyd@gmail.com</v>
      </c>
      <c r="C19" s="9" t="str">
        <f>INDIRECT(ADDRESS(2+QUOTIENT(ROW()-2,COUNTA('Form Responses 1'!$1:$1)-4),3,,TRUE,"Form Responses 1"))</f>
        <v>Edi Karyadi</v>
      </c>
      <c r="D19" s="10">
        <f>INDIRECT(ADDRESS(2+QUOTIENT(ROW()-2,COUNTA('Form Responses 1'!$1:$1)-4),4,,TRUE,"Form Responses 1"))</f>
        <v>45033</v>
      </c>
      <c r="E19" s="11">
        <f t="shared" si="2"/>
        <v>1</v>
      </c>
      <c r="F19" s="9" t="str">
        <f>IF(ISBLANK(A19)," ",INDIRECT(ADDRESS(1,5+MOD(ROW()-2,COUNTA('Form Responses 1'!$1:$1)-4),,TRUE,"Form Responses 1")))</f>
        <v>Lantai 2 [Kamar tamu 1]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2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16</v>
      </c>
      <c r="L19" s="9" t="str">
        <f t="shared" si="6"/>
        <v>2023 - WEEK 16</v>
      </c>
      <c r="M19" s="9" t="str">
        <f t="shared" si="7"/>
        <v>2023 - MONTH 04</v>
      </c>
      <c r="N19" s="12">
        <f t="shared" ref="N19:O19" si="28">IFERROR(AVERAGEIF(L:L,L19,$J:$J)," ")</f>
        <v>0.9309090909</v>
      </c>
      <c r="O19" s="12">
        <f t="shared" si="28"/>
        <v>0.9118181818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16</v>
      </c>
      <c r="AF19" s="9" t="str">
        <f t="shared" si="15"/>
        <v>2023 04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45033.67467</v>
      </c>
      <c r="B20" s="9" t="str">
        <f>INDIRECT(ADDRESS(2+QUOTIENT(ROW()-2,COUNTA('Form Responses 1'!$1:$1)-4),2,,TRUE,"Form Responses 1"))</f>
        <v>edy.kyd@gmail.com</v>
      </c>
      <c r="C20" s="9" t="str">
        <f>INDIRECT(ADDRESS(2+QUOTIENT(ROW()-2,COUNTA('Form Responses 1'!$1:$1)-4),3,,TRUE,"Form Responses 1"))</f>
        <v>Edi Karyadi</v>
      </c>
      <c r="D20" s="10">
        <f>INDIRECT(ADDRESS(2+QUOTIENT(ROW()-2,COUNTA('Form Responses 1'!$1:$1)-4),4,,TRUE,"Form Responses 1"))</f>
        <v>45033</v>
      </c>
      <c r="E20" s="11">
        <f t="shared" si="2"/>
        <v>1</v>
      </c>
      <c r="F20" s="9" t="str">
        <f>IF(ISBLANK(A20)," ",INDIRECT(ADDRESS(1,5+MOD(ROW()-2,COUNTA('Form Responses 1'!$1:$1)-4),,TRUE,"Form Responses 1")))</f>
        <v>Lantai 2 [Kamar tamu 2]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2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16</v>
      </c>
      <c r="L20" s="9" t="str">
        <f t="shared" si="6"/>
        <v>2023 - WEEK 16</v>
      </c>
      <c r="M20" s="9" t="str">
        <f t="shared" si="7"/>
        <v>2023 - MONTH 04</v>
      </c>
      <c r="N20" s="12">
        <f t="shared" ref="N20:O20" si="29">IFERROR(AVERAGEIF(L:L,L20,$J:$J)," ")</f>
        <v>0.9309090909</v>
      </c>
      <c r="O20" s="12">
        <f t="shared" si="29"/>
        <v>0.9118181818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16</v>
      </c>
      <c r="AF20" s="9" t="str">
        <f t="shared" si="15"/>
        <v>2023 04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45033.67467</v>
      </c>
      <c r="B21" s="9" t="str">
        <f>INDIRECT(ADDRESS(2+QUOTIENT(ROW()-2,COUNTA('Form Responses 1'!$1:$1)-4),2,,TRUE,"Form Responses 1"))</f>
        <v>edy.kyd@gmail.com</v>
      </c>
      <c r="C21" s="9" t="str">
        <f>INDIRECT(ADDRESS(2+QUOTIENT(ROW()-2,COUNTA('Form Responses 1'!$1:$1)-4),3,,TRUE,"Form Responses 1"))</f>
        <v>Edi Karyadi</v>
      </c>
      <c r="D21" s="10">
        <f>INDIRECT(ADDRESS(2+QUOTIENT(ROW()-2,COUNTA('Form Responses 1'!$1:$1)-4),4,,TRUE,"Form Responses 1"))</f>
        <v>45033</v>
      </c>
      <c r="E21" s="11">
        <f t="shared" si="2"/>
        <v>1</v>
      </c>
      <c r="F21" s="9" t="str">
        <f>IF(ISBLANK(A21)," ",INDIRECT(ADDRESS(1,5+MOD(ROW()-2,COUNTA('Form Responses 1'!$1:$1)-4),,TRUE,"Form Responses 1")))</f>
        <v>Lantai 2 [Kamar tamu 3]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2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16</v>
      </c>
      <c r="L21" s="9" t="str">
        <f t="shared" si="6"/>
        <v>2023 - WEEK 16</v>
      </c>
      <c r="M21" s="9" t="str">
        <f t="shared" si="7"/>
        <v>2023 - MONTH 04</v>
      </c>
      <c r="N21" s="12">
        <f t="shared" ref="N21:O21" si="30">IFERROR(AVERAGEIF(L:L,L21,$J:$J)," ")</f>
        <v>0.9309090909</v>
      </c>
      <c r="O21" s="12">
        <f t="shared" si="30"/>
        <v>0.9118181818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16</v>
      </c>
      <c r="AF21" s="9" t="str">
        <f t="shared" si="15"/>
        <v>2023 04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45033.67467</v>
      </c>
      <c r="B22" s="9" t="str">
        <f>INDIRECT(ADDRESS(2+QUOTIENT(ROW()-2,COUNTA('Form Responses 1'!$1:$1)-4),2,,TRUE,"Form Responses 1"))</f>
        <v>edy.kyd@gmail.com</v>
      </c>
      <c r="C22" s="9" t="str">
        <f>INDIRECT(ADDRESS(2+QUOTIENT(ROW()-2,COUNTA('Form Responses 1'!$1:$1)-4),3,,TRUE,"Form Responses 1"))</f>
        <v>Edi Karyadi</v>
      </c>
      <c r="D22" s="10">
        <f>INDIRECT(ADDRESS(2+QUOTIENT(ROW()-2,COUNTA('Form Responses 1'!$1:$1)-4),4,,TRUE,"Form Responses 1"))</f>
        <v>45033</v>
      </c>
      <c r="E22" s="11">
        <f t="shared" si="2"/>
        <v>1</v>
      </c>
      <c r="F22" s="9" t="str">
        <f>IF(ISBLANK(A22)," ",INDIRECT(ADDRESS(1,5+MOD(ROW()-2,COUNTA('Form Responses 1'!$1:$1)-4),,TRUE,"Form Responses 1")))</f>
        <v>Lantai 2 [Kamar mandi 1]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Lantai 2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16</v>
      </c>
      <c r="L22" s="9" t="str">
        <f t="shared" si="6"/>
        <v>2023 - WEEK 16</v>
      </c>
      <c r="M22" s="9" t="str">
        <f t="shared" si="7"/>
        <v>2023 - MONTH 04</v>
      </c>
      <c r="N22" s="12">
        <f t="shared" ref="N22:O22" si="31">IFERROR(AVERAGEIF(L:L,L22,$J:$J)," ")</f>
        <v>0.9309090909</v>
      </c>
      <c r="O22" s="12">
        <f t="shared" si="31"/>
        <v>0.9118181818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16</v>
      </c>
      <c r="AF22" s="9" t="str">
        <f t="shared" si="15"/>
        <v>2023 04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45033.67467</v>
      </c>
      <c r="B23" s="9" t="str">
        <f>INDIRECT(ADDRESS(2+QUOTIENT(ROW()-2,COUNTA('Form Responses 1'!$1:$1)-4),2,,TRUE,"Form Responses 1"))</f>
        <v>edy.kyd@gmail.com</v>
      </c>
      <c r="C23" s="9" t="str">
        <f>INDIRECT(ADDRESS(2+QUOTIENT(ROW()-2,COUNTA('Form Responses 1'!$1:$1)-4),3,,TRUE,"Form Responses 1"))</f>
        <v>Edi Karyadi</v>
      </c>
      <c r="D23" s="10">
        <f>INDIRECT(ADDRESS(2+QUOTIENT(ROW()-2,COUNTA('Form Responses 1'!$1:$1)-4),4,,TRUE,"Form Responses 1"))</f>
        <v>45033</v>
      </c>
      <c r="E23" s="11">
        <f t="shared" si="2"/>
        <v>1</v>
      </c>
      <c r="F23" s="9" t="str">
        <f>IF(ISBLANK(A23)," ",INDIRECT(ADDRESS(1,5+MOD(ROW()-2,COUNTA('Form Responses 1'!$1:$1)-4),,TRUE,"Form Responses 1")))</f>
        <v>Lantai 2 [Kamar mandi 2]</v>
      </c>
      <c r="G23" s="9" t="str">
        <f>IF(ISBLANK(A23)," ",INDIRECT(ADDRESS(MATCH(A23,'Form Responses 1'!A:A,0),5+MOD(ROW()-2,COUNTA('Form Responses 1'!$1:$1)-4),,TRUE,"Form Responses 1")))</f>
        <v>CUKUP BAIK</v>
      </c>
      <c r="H23" s="12" t="str">
        <f t="shared" si="3"/>
        <v>Lantai 2</v>
      </c>
      <c r="I23" s="12" t="str">
        <f t="shared" si="4"/>
        <v>CLEANING SERVICE</v>
      </c>
      <c r="J23" s="12">
        <f t="array" ref="J23">IFERROR(INDEX(MASTER!B:B,MATCH(G23,MASTER!A:A,0))/100," ")</f>
        <v>0.89</v>
      </c>
      <c r="K23" s="9">
        <f t="shared" si="5"/>
        <v>16</v>
      </c>
      <c r="L23" s="9" t="str">
        <f t="shared" si="6"/>
        <v>2023 - WEEK 16</v>
      </c>
      <c r="M23" s="9" t="str">
        <f t="shared" si="7"/>
        <v>2023 - MONTH 04</v>
      </c>
      <c r="N23" s="12">
        <f t="shared" ref="N23:O23" si="32">IFERROR(AVERAGEIF(L:L,L23,$J:$J)," ")</f>
        <v>0.9309090909</v>
      </c>
      <c r="O23" s="12">
        <f t="shared" si="32"/>
        <v>0.9118181818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16</v>
      </c>
      <c r="AF23" s="9" t="str">
        <f t="shared" si="15"/>
        <v>2023 04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45034.1801</v>
      </c>
      <c r="B24" s="9" t="str">
        <f>INDIRECT(ADDRESS(2+QUOTIENT(ROW()-2,COUNTA('Form Responses 1'!$1:$1)-4),2,,TRUE,"Form Responses 1"))</f>
        <v>Dcremz11@gmail.com</v>
      </c>
      <c r="C24" s="9" t="str">
        <f>INDIRECT(ADDRESS(2+QUOTIENT(ROW()-2,COUNTA('Form Responses 1'!$1:$1)-4),3,,TRUE,"Form Responses 1"))</f>
        <v>Edi Karyadi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Security [Security Functions]</v>
      </c>
      <c r="G24" s="9" t="str">
        <f>IF(ISBLANK(A24)," ",INDIRECT(ADDRESS(MATCH(A24,'Form Responses 1'!A:A,0),5+MOD(ROW()-2,COUNTA('Form Responses 1'!$1:$1)-4),,TRUE,"Form Responses 1")))</f>
        <v>CUKUP BAIK</v>
      </c>
      <c r="H24" s="12" t="str">
        <f t="shared" si="3"/>
        <v>Security</v>
      </c>
      <c r="I24" s="12" t="str">
        <f t="shared" si="4"/>
        <v>SECURITY SERVICE</v>
      </c>
      <c r="J24" s="12">
        <f t="array" ref="J24">IFERROR(INDEX(MASTER!B:B,MATCH(G24,MASTER!A:A,0))/100," ")</f>
        <v>0.89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0.9472727273</v>
      </c>
      <c r="O24" s="12">
        <f t="shared" si="33"/>
        <v>0.9472727273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45034.1801</v>
      </c>
      <c r="B25" s="9" t="str">
        <f>INDIRECT(ADDRESS(2+QUOTIENT(ROW()-2,COUNTA('Form Responses 1'!$1:$1)-4),2,,TRUE,"Form Responses 1"))</f>
        <v>Dcremz11@gmail.com</v>
      </c>
      <c r="C25" s="9" t="str">
        <f>INDIRECT(ADDRESS(2+QUOTIENT(ROW()-2,COUNTA('Form Responses 1'!$1:$1)-4),3,,TRUE,"Form Responses 1"))</f>
        <v>Edi Karyadi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Lantai 1 [Ruanng tamu]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Lantai 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0.9472727273</v>
      </c>
      <c r="O25" s="12">
        <f t="shared" si="34"/>
        <v>0.9472727273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45034.1801</v>
      </c>
      <c r="B26" s="9" t="str">
        <f>INDIRECT(ADDRESS(2+QUOTIENT(ROW()-2,COUNTA('Form Responses 1'!$1:$1)-4),2,,TRUE,"Form Responses 1"))</f>
        <v>Dcremz11@gmail.com</v>
      </c>
      <c r="C26" s="9" t="str">
        <f>INDIRECT(ADDRESS(2+QUOTIENT(ROW()-2,COUNTA('Form Responses 1'!$1:$1)-4),3,,TRUE,"Form Responses 1"))</f>
        <v>Edi Karyadi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Lantai 1 [Kamar tidur 1]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0.9472727273</v>
      </c>
      <c r="O26" s="12">
        <f t="shared" si="35"/>
        <v>0.9472727273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45034.1801</v>
      </c>
      <c r="B27" s="9" t="str">
        <f>INDIRECT(ADDRESS(2+QUOTIENT(ROW()-2,COUNTA('Form Responses 1'!$1:$1)-4),2,,TRUE,"Form Responses 1"))</f>
        <v>Dcremz11@gmail.com</v>
      </c>
      <c r="C27" s="9" t="str">
        <f>INDIRECT(ADDRESS(2+QUOTIENT(ROW()-2,COUNTA('Form Responses 1'!$1:$1)-4),3,,TRUE,"Form Responses 1"))</f>
        <v>Edi Karyadi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Lantai 1 [Kamar tidur 2]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0.9472727273</v>
      </c>
      <c r="O27" s="12">
        <f t="shared" si="36"/>
        <v>0.9472727273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45034.1801</v>
      </c>
      <c r="B28" s="9" t="str">
        <f>INDIRECT(ADDRESS(2+QUOTIENT(ROW()-2,COUNTA('Form Responses 1'!$1:$1)-4),2,,TRUE,"Form Responses 1"))</f>
        <v>Dcremz11@gmail.com</v>
      </c>
      <c r="C28" s="9" t="str">
        <f>INDIRECT(ADDRESS(2+QUOTIENT(ROW()-2,COUNTA('Form Responses 1'!$1:$1)-4),3,,TRUE,"Form Responses 1"))</f>
        <v>Edi Karyadi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Lantai 1 [Kamar mandi 1]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Lantai 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0.9472727273</v>
      </c>
      <c r="O28" s="12">
        <f t="shared" si="37"/>
        <v>0.9472727273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45034.1801</v>
      </c>
      <c r="B29" s="9" t="str">
        <f>INDIRECT(ADDRESS(2+QUOTIENT(ROW()-2,COUNTA('Form Responses 1'!$1:$1)-4),2,,TRUE,"Form Responses 1"))</f>
        <v>Dcremz11@gmail.com</v>
      </c>
      <c r="C29" s="9" t="str">
        <f>INDIRECT(ADDRESS(2+QUOTIENT(ROW()-2,COUNTA('Form Responses 1'!$1:$1)-4),3,,TRUE,"Form Responses 1"))</f>
        <v>Edi Karyadi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Lantai 1 [Kamar mandi 2]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Lantai 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0.9472727273</v>
      </c>
      <c r="O29" s="12">
        <f t="shared" si="38"/>
        <v>0.9472727273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45034.1801</v>
      </c>
      <c r="B30" s="9" t="str">
        <f>INDIRECT(ADDRESS(2+QUOTIENT(ROW()-2,COUNTA('Form Responses 1'!$1:$1)-4),2,,TRUE,"Form Responses 1"))</f>
        <v>Dcremz11@gmail.com</v>
      </c>
      <c r="C30" s="9" t="str">
        <f>INDIRECT(ADDRESS(2+QUOTIENT(ROW()-2,COUNTA('Form Responses 1'!$1:$1)-4),3,,TRUE,"Form Responses 1"))</f>
        <v>Edi Karyadi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Lantai 1 [Ruang santai]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Lantai 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0.9472727273</v>
      </c>
      <c r="O30" s="12">
        <f t="shared" si="39"/>
        <v>0.9472727273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45034.1801</v>
      </c>
      <c r="B31" s="9" t="str">
        <f>INDIRECT(ADDRESS(2+QUOTIENT(ROW()-2,COUNTA('Form Responses 1'!$1:$1)-4),2,,TRUE,"Form Responses 1"))</f>
        <v>Dcremz11@gmail.com</v>
      </c>
      <c r="C31" s="9" t="str">
        <f>INDIRECT(ADDRESS(2+QUOTIENT(ROW()-2,COUNTA('Form Responses 1'!$1:$1)-4),3,,TRUE,"Form Responses 1"))</f>
        <v>Edi Karyadi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Lantai 1 [Ruanng makan]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0.9472727273</v>
      </c>
      <c r="O31" s="12">
        <f t="shared" si="40"/>
        <v>0.9472727273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45034.1801</v>
      </c>
      <c r="B32" s="9" t="str">
        <f>INDIRECT(ADDRESS(2+QUOTIENT(ROW()-2,COUNTA('Form Responses 1'!$1:$1)-4),2,,TRUE,"Form Responses 1"))</f>
        <v>Dcremz11@gmail.com</v>
      </c>
      <c r="C32" s="9" t="str">
        <f>INDIRECT(ADDRESS(2+QUOTIENT(ROW()-2,COUNTA('Form Responses 1'!$1:$1)-4),3,,TRUE,"Form Responses 1"))</f>
        <v>Edi Karyadi</v>
      </c>
      <c r="D32" s="10">
        <f>INDIRECT(ADDRESS(2+QUOTIENT(ROW()-2,COUNTA('Form Responses 1'!$1:$1)-4),4,,TRUE,"Form Responses 1"))</f>
        <v>44951</v>
      </c>
      <c r="E32" s="11">
        <f t="shared" si="2"/>
        <v>3</v>
      </c>
      <c r="F32" s="9" t="str">
        <f>IF(ISBLANK(A32)," ",INDIRECT(ADDRESS(1,5+MOD(ROW()-2,COUNTA('Form Responses 1'!$1:$1)-4),,TRUE,"Form Responses 1")))</f>
        <v>Lantai 1 [Dapur]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4</v>
      </c>
      <c r="L32" s="9" t="str">
        <f t="shared" si="6"/>
        <v>2023 - WEEK 04</v>
      </c>
      <c r="M32" s="9" t="str">
        <f t="shared" si="7"/>
        <v>2023 - MONTH 01</v>
      </c>
      <c r="N32" s="12">
        <f t="shared" ref="N32:O32" si="41">IFERROR(AVERAGEIF(L:L,L32,$J:$J)," ")</f>
        <v>0.9472727273</v>
      </c>
      <c r="O32" s="12">
        <f t="shared" si="41"/>
        <v>0.9472727273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4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45034.1801</v>
      </c>
      <c r="B33" s="9" t="str">
        <f>INDIRECT(ADDRESS(2+QUOTIENT(ROW()-2,COUNTA('Form Responses 1'!$1:$1)-4),2,,TRUE,"Form Responses 1"))</f>
        <v>Dcremz11@gmail.com</v>
      </c>
      <c r="C33" s="9" t="str">
        <f>INDIRECT(ADDRESS(2+QUOTIENT(ROW()-2,COUNTA('Form Responses 1'!$1:$1)-4),3,,TRUE,"Form Responses 1"))</f>
        <v>Edi Karyadi</v>
      </c>
      <c r="D33" s="10">
        <f>INDIRECT(ADDRESS(2+QUOTIENT(ROW()-2,COUNTA('Form Responses 1'!$1:$1)-4),4,,TRUE,"Form Responses 1"))</f>
        <v>44951</v>
      </c>
      <c r="E33" s="11">
        <f t="shared" si="2"/>
        <v>3</v>
      </c>
      <c r="F33" s="9" t="str">
        <f>IF(ISBLANK(A33)," ",INDIRECT(ADDRESS(1,5+MOD(ROW()-2,COUNTA('Form Responses 1'!$1:$1)-4),,TRUE,"Form Responses 1")))</f>
        <v>Lantai 1 [Halaman depan]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4</v>
      </c>
      <c r="L33" s="9" t="str">
        <f t="shared" si="6"/>
        <v>2023 - WEEK 04</v>
      </c>
      <c r="M33" s="9" t="str">
        <f t="shared" si="7"/>
        <v>2023 - MONTH 01</v>
      </c>
      <c r="N33" s="12">
        <f t="shared" ref="N33:O33" si="42">IFERROR(AVERAGEIF(L:L,L33,$J:$J)," ")</f>
        <v>0.9472727273</v>
      </c>
      <c r="O33" s="12">
        <f t="shared" si="42"/>
        <v>0.9472727273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4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45034.1801</v>
      </c>
      <c r="B34" s="9" t="str">
        <f>INDIRECT(ADDRESS(2+QUOTIENT(ROW()-2,COUNTA('Form Responses 1'!$1:$1)-4),2,,TRUE,"Form Responses 1"))</f>
        <v>Dcremz11@gmail.com</v>
      </c>
      <c r="C34" s="9" t="str">
        <f>INDIRECT(ADDRESS(2+QUOTIENT(ROW()-2,COUNTA('Form Responses 1'!$1:$1)-4),3,,TRUE,"Form Responses 1"))</f>
        <v>Edi Karyadi</v>
      </c>
      <c r="D34" s="10">
        <f>INDIRECT(ADDRESS(2+QUOTIENT(ROW()-2,COUNTA('Form Responses 1'!$1:$1)-4),4,,TRUE,"Form Responses 1"))</f>
        <v>44951</v>
      </c>
      <c r="E34" s="11">
        <f t="shared" si="2"/>
        <v>3</v>
      </c>
      <c r="F34" s="9" t="str">
        <f>IF(ISBLANK(A34)," ",INDIRECT(ADDRESS(1,5+MOD(ROW()-2,COUNTA('Form Responses 1'!$1:$1)-4),,TRUE,"Form Responses 1")))</f>
        <v>Lantai 1 [Halaman Belakang]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Lantai 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4</v>
      </c>
      <c r="L34" s="9" t="str">
        <f t="shared" si="6"/>
        <v>2023 - WEEK 04</v>
      </c>
      <c r="M34" s="9" t="str">
        <f t="shared" si="7"/>
        <v>2023 - MONTH 01</v>
      </c>
      <c r="N34" s="12">
        <f t="shared" ref="N34:O34" si="43">IFERROR(AVERAGEIF(L:L,L34,$J:$J)," ")</f>
        <v>0.9472727273</v>
      </c>
      <c r="O34" s="12">
        <f t="shared" si="43"/>
        <v>0.9472727273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4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45034.1801</v>
      </c>
      <c r="B35" s="9" t="str">
        <f>INDIRECT(ADDRESS(2+QUOTIENT(ROW()-2,COUNTA('Form Responses 1'!$1:$1)-4),2,,TRUE,"Form Responses 1"))</f>
        <v>Dcremz11@gmail.com</v>
      </c>
      <c r="C35" s="9" t="str">
        <f>INDIRECT(ADDRESS(2+QUOTIENT(ROW()-2,COUNTA('Form Responses 1'!$1:$1)-4),3,,TRUE,"Form Responses 1"))</f>
        <v>Edi Karyadi</v>
      </c>
      <c r="D35" s="10">
        <f>INDIRECT(ADDRESS(2+QUOTIENT(ROW()-2,COUNTA('Form Responses 1'!$1:$1)-4),4,,TRUE,"Form Responses 1"))</f>
        <v>44951</v>
      </c>
      <c r="E35" s="11">
        <f t="shared" si="2"/>
        <v>3</v>
      </c>
      <c r="F35" s="9" t="str">
        <f>IF(ISBLANK(A35)," ",INDIRECT(ADDRESS(1,5+MOD(ROW()-2,COUNTA('Form Responses 1'!$1:$1)-4),,TRUE,"Form Responses 1")))</f>
        <v>Lantai 2 [Kamar tidur]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Lantai 2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4</v>
      </c>
      <c r="L35" s="9" t="str">
        <f t="shared" si="6"/>
        <v>2023 - WEEK 04</v>
      </c>
      <c r="M35" s="9" t="str">
        <f t="shared" si="7"/>
        <v>2023 - MONTH 01</v>
      </c>
      <c r="N35" s="12">
        <f t="shared" ref="N35:O35" si="44">IFERROR(AVERAGEIF(L:L,L35,$J:$J)," ")</f>
        <v>0.9472727273</v>
      </c>
      <c r="O35" s="12">
        <f t="shared" si="44"/>
        <v>0.9472727273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4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45034.1801</v>
      </c>
      <c r="B36" s="9" t="str">
        <f>INDIRECT(ADDRESS(2+QUOTIENT(ROW()-2,COUNTA('Form Responses 1'!$1:$1)-4),2,,TRUE,"Form Responses 1"))</f>
        <v>Dcremz11@gmail.com</v>
      </c>
      <c r="C36" s="9" t="str">
        <f>INDIRECT(ADDRESS(2+QUOTIENT(ROW()-2,COUNTA('Form Responses 1'!$1:$1)-4),3,,TRUE,"Form Responses 1"))</f>
        <v>Edi Karyadi</v>
      </c>
      <c r="D36" s="10">
        <f>INDIRECT(ADDRESS(2+QUOTIENT(ROW()-2,COUNTA('Form Responses 1'!$1:$1)-4),4,,TRUE,"Form Responses 1"))</f>
        <v>44951</v>
      </c>
      <c r="E36" s="11">
        <f t="shared" si="2"/>
        <v>3</v>
      </c>
      <c r="F36" s="9" t="str">
        <f>IF(ISBLANK(A36)," ",INDIRECT(ADDRESS(1,5+MOD(ROW()-2,COUNTA('Form Responses 1'!$1:$1)-4),,TRUE,"Form Responses 1")))</f>
        <v>Lantai 2 [Kamar mandi]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Lantai 2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4</v>
      </c>
      <c r="L36" s="9" t="str">
        <f t="shared" si="6"/>
        <v>2023 - WEEK 04</v>
      </c>
      <c r="M36" s="9" t="str">
        <f t="shared" si="7"/>
        <v>2023 - MONTH 01</v>
      </c>
      <c r="N36" s="12">
        <f t="shared" ref="N36:O36" si="45">IFERROR(AVERAGEIF(L:L,L36,$J:$J)," ")</f>
        <v>0.9472727273</v>
      </c>
      <c r="O36" s="12">
        <f t="shared" si="45"/>
        <v>0.9472727273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4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45034.1801</v>
      </c>
      <c r="B37" s="9" t="str">
        <f>INDIRECT(ADDRESS(2+QUOTIENT(ROW()-2,COUNTA('Form Responses 1'!$1:$1)-4),2,,TRUE,"Form Responses 1"))</f>
        <v>Dcremz11@gmail.com</v>
      </c>
      <c r="C37" s="9" t="str">
        <f>INDIRECT(ADDRESS(2+QUOTIENT(ROW()-2,COUNTA('Form Responses 1'!$1:$1)-4),3,,TRUE,"Form Responses 1"))</f>
        <v>Edi Karyadi</v>
      </c>
      <c r="D37" s="10">
        <f>INDIRECT(ADDRESS(2+QUOTIENT(ROW()-2,COUNTA('Form Responses 1'!$1:$1)-4),4,,TRUE,"Form Responses 1"))</f>
        <v>44951</v>
      </c>
      <c r="E37" s="11">
        <f t="shared" si="2"/>
        <v>3</v>
      </c>
      <c r="F37" s="9" t="str">
        <f>IF(ISBLANK(A37)," ",INDIRECT(ADDRESS(1,5+MOD(ROW()-2,COUNTA('Form Responses 1'!$1:$1)-4),,TRUE,"Form Responses 1")))</f>
        <v>Lantai 2 [Ruang Santai]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2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4</v>
      </c>
      <c r="L37" s="9" t="str">
        <f t="shared" si="6"/>
        <v>2023 - WEEK 04</v>
      </c>
      <c r="M37" s="9" t="str">
        <f t="shared" si="7"/>
        <v>2023 - MONTH 01</v>
      </c>
      <c r="N37" s="12">
        <f t="shared" ref="N37:O37" si="46">IFERROR(AVERAGEIF(L:L,L37,$J:$J)," ")</f>
        <v>0.9472727273</v>
      </c>
      <c r="O37" s="12">
        <f t="shared" si="46"/>
        <v>0.9472727273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4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45034.1801</v>
      </c>
      <c r="B38" s="9" t="str">
        <f>INDIRECT(ADDRESS(2+QUOTIENT(ROW()-2,COUNTA('Form Responses 1'!$1:$1)-4),2,,TRUE,"Form Responses 1"))</f>
        <v>Dcremz11@gmail.com</v>
      </c>
      <c r="C38" s="9" t="str">
        <f>INDIRECT(ADDRESS(2+QUOTIENT(ROW()-2,COUNTA('Form Responses 1'!$1:$1)-4),3,,TRUE,"Form Responses 1"))</f>
        <v>Edi Karyadi</v>
      </c>
      <c r="D38" s="10">
        <f>INDIRECT(ADDRESS(2+QUOTIENT(ROW()-2,COUNTA('Form Responses 1'!$1:$1)-4),4,,TRUE,"Form Responses 1"))</f>
        <v>44951</v>
      </c>
      <c r="E38" s="11">
        <f t="shared" si="2"/>
        <v>3</v>
      </c>
      <c r="F38" s="9" t="str">
        <f>IF(ISBLANK(A38)," ",INDIRECT(ADDRESS(1,5+MOD(ROW()-2,COUNTA('Form Responses 1'!$1:$1)-4),,TRUE,"Form Responses 1")))</f>
        <v>Lantai 2 [Balkon]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2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4</v>
      </c>
      <c r="L38" s="9" t="str">
        <f t="shared" si="6"/>
        <v>2023 - WEEK 04</v>
      </c>
      <c r="M38" s="9" t="str">
        <f t="shared" si="7"/>
        <v>2023 - MONTH 01</v>
      </c>
      <c r="N38" s="12">
        <f t="shared" ref="N38:O38" si="47">IFERROR(AVERAGEIF(L:L,L38,$J:$J)," ")</f>
        <v>0.9472727273</v>
      </c>
      <c r="O38" s="12">
        <f t="shared" si="47"/>
        <v>0.9472727273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4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45034.1801</v>
      </c>
      <c r="B39" s="9" t="str">
        <f>INDIRECT(ADDRESS(2+QUOTIENT(ROW()-2,COUNTA('Form Responses 1'!$1:$1)-4),2,,TRUE,"Form Responses 1"))</f>
        <v>Dcremz11@gmail.com</v>
      </c>
      <c r="C39" s="9" t="str">
        <f>INDIRECT(ADDRESS(2+QUOTIENT(ROW()-2,COUNTA('Form Responses 1'!$1:$1)-4),3,,TRUE,"Form Responses 1"))</f>
        <v>Edi Karyadi</v>
      </c>
      <c r="D39" s="10">
        <f>INDIRECT(ADDRESS(2+QUOTIENT(ROW()-2,COUNTA('Form Responses 1'!$1:$1)-4),4,,TRUE,"Form Responses 1"))</f>
        <v>44951</v>
      </c>
      <c r="E39" s="11">
        <f t="shared" si="2"/>
        <v>3</v>
      </c>
      <c r="F39" s="9" t="str">
        <f>IF(ISBLANK(A39)," ",INDIRECT(ADDRESS(1,5+MOD(ROW()-2,COUNTA('Form Responses 1'!$1:$1)-4),,TRUE,"Form Responses 1")))</f>
        <v>Lantai 2 [Area Belakang]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 2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4</v>
      </c>
      <c r="L39" s="9" t="str">
        <f t="shared" si="6"/>
        <v>2023 - WEEK 04</v>
      </c>
      <c r="M39" s="9" t="str">
        <f t="shared" si="7"/>
        <v>2023 - MONTH 01</v>
      </c>
      <c r="N39" s="12">
        <f t="shared" ref="N39:O39" si="48">IFERROR(AVERAGEIF(L:L,L39,$J:$J)," ")</f>
        <v>0.9472727273</v>
      </c>
      <c r="O39" s="12">
        <f t="shared" si="48"/>
        <v>0.9472727273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4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45034.1801</v>
      </c>
      <c r="B40" s="9" t="str">
        <f>INDIRECT(ADDRESS(2+QUOTIENT(ROW()-2,COUNTA('Form Responses 1'!$1:$1)-4),2,,TRUE,"Form Responses 1"))</f>
        <v>Dcremz11@gmail.com</v>
      </c>
      <c r="C40" s="9" t="str">
        <f>INDIRECT(ADDRESS(2+QUOTIENT(ROW()-2,COUNTA('Form Responses 1'!$1:$1)-4),3,,TRUE,"Form Responses 1"))</f>
        <v>Edi Karyadi</v>
      </c>
      <c r="D40" s="10">
        <f>INDIRECT(ADDRESS(2+QUOTIENT(ROW()-2,COUNTA('Form Responses 1'!$1:$1)-4),4,,TRUE,"Form Responses 1"))</f>
        <v>44951</v>
      </c>
      <c r="E40" s="11">
        <f t="shared" si="2"/>
        <v>3</v>
      </c>
      <c r="F40" s="9" t="str">
        <f>IF(ISBLANK(A40)," ",INDIRECT(ADDRESS(1,5+MOD(ROW()-2,COUNTA('Form Responses 1'!$1:$1)-4),,TRUE,"Form Responses 1")))</f>
        <v>Lantai 2 [Kamar tamu VIP]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Lantai 2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4</v>
      </c>
      <c r="L40" s="9" t="str">
        <f t="shared" si="6"/>
        <v>2023 - WEEK 04</v>
      </c>
      <c r="M40" s="9" t="str">
        <f t="shared" si="7"/>
        <v>2023 - MONTH 01</v>
      </c>
      <c r="N40" s="12">
        <f t="shared" ref="N40:O40" si="49">IFERROR(AVERAGEIF(L:L,L40,$J:$J)," ")</f>
        <v>0.9472727273</v>
      </c>
      <c r="O40" s="12">
        <f t="shared" si="49"/>
        <v>0.9472727273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4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45034.1801</v>
      </c>
      <c r="B41" s="9" t="str">
        <f>INDIRECT(ADDRESS(2+QUOTIENT(ROW()-2,COUNTA('Form Responses 1'!$1:$1)-4),2,,TRUE,"Form Responses 1"))</f>
        <v>Dcremz11@gmail.com</v>
      </c>
      <c r="C41" s="9" t="str">
        <f>INDIRECT(ADDRESS(2+QUOTIENT(ROW()-2,COUNTA('Form Responses 1'!$1:$1)-4),3,,TRUE,"Form Responses 1"))</f>
        <v>Edi Karyadi</v>
      </c>
      <c r="D41" s="10">
        <f>INDIRECT(ADDRESS(2+QUOTIENT(ROW()-2,COUNTA('Form Responses 1'!$1:$1)-4),4,,TRUE,"Form Responses 1"))</f>
        <v>44951</v>
      </c>
      <c r="E41" s="11">
        <f t="shared" si="2"/>
        <v>3</v>
      </c>
      <c r="F41" s="9" t="str">
        <f>IF(ISBLANK(A41)," ",INDIRECT(ADDRESS(1,5+MOD(ROW()-2,COUNTA('Form Responses 1'!$1:$1)-4),,TRUE,"Form Responses 1")))</f>
        <v>Lantai 2 [Kamar tamu 1]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Lantai 2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4</v>
      </c>
      <c r="L41" s="9" t="str">
        <f t="shared" si="6"/>
        <v>2023 - WEEK 04</v>
      </c>
      <c r="M41" s="9" t="str">
        <f t="shared" si="7"/>
        <v>2023 - MONTH 01</v>
      </c>
      <c r="N41" s="12">
        <f t="shared" ref="N41:O41" si="50">IFERROR(AVERAGEIF(L:L,L41,$J:$J)," ")</f>
        <v>0.9472727273</v>
      </c>
      <c r="O41" s="12">
        <f t="shared" si="50"/>
        <v>0.9472727273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4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45034.1801</v>
      </c>
      <c r="B42" s="9" t="str">
        <f>INDIRECT(ADDRESS(2+QUOTIENT(ROW()-2,COUNTA('Form Responses 1'!$1:$1)-4),2,,TRUE,"Form Responses 1"))</f>
        <v>Dcremz11@gmail.com</v>
      </c>
      <c r="C42" s="9" t="str">
        <f>INDIRECT(ADDRESS(2+QUOTIENT(ROW()-2,COUNTA('Form Responses 1'!$1:$1)-4),3,,TRUE,"Form Responses 1"))</f>
        <v>Edi Karyadi</v>
      </c>
      <c r="D42" s="10">
        <f>INDIRECT(ADDRESS(2+QUOTIENT(ROW()-2,COUNTA('Form Responses 1'!$1:$1)-4),4,,TRUE,"Form Responses 1"))</f>
        <v>44951</v>
      </c>
      <c r="E42" s="11">
        <f t="shared" si="2"/>
        <v>3</v>
      </c>
      <c r="F42" s="9" t="str">
        <f>IF(ISBLANK(A42)," ",INDIRECT(ADDRESS(1,5+MOD(ROW()-2,COUNTA('Form Responses 1'!$1:$1)-4),,TRUE,"Form Responses 1")))</f>
        <v>Lantai 2 [Kamar tamu 2]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 2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4</v>
      </c>
      <c r="L42" s="9" t="str">
        <f t="shared" si="6"/>
        <v>2023 - WEEK 04</v>
      </c>
      <c r="M42" s="9" t="str">
        <f t="shared" si="7"/>
        <v>2023 - MONTH 01</v>
      </c>
      <c r="N42" s="12">
        <f t="shared" ref="N42:O42" si="51">IFERROR(AVERAGEIF(L:L,L42,$J:$J)," ")</f>
        <v>0.9472727273</v>
      </c>
      <c r="O42" s="12">
        <f t="shared" si="51"/>
        <v>0.9472727273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4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45034.1801</v>
      </c>
      <c r="B43" s="9" t="str">
        <f>INDIRECT(ADDRESS(2+QUOTIENT(ROW()-2,COUNTA('Form Responses 1'!$1:$1)-4),2,,TRUE,"Form Responses 1"))</f>
        <v>Dcremz11@gmail.com</v>
      </c>
      <c r="C43" s="9" t="str">
        <f>INDIRECT(ADDRESS(2+QUOTIENT(ROW()-2,COUNTA('Form Responses 1'!$1:$1)-4),3,,TRUE,"Form Responses 1"))</f>
        <v>Edi Karyadi</v>
      </c>
      <c r="D43" s="10">
        <f>INDIRECT(ADDRESS(2+QUOTIENT(ROW()-2,COUNTA('Form Responses 1'!$1:$1)-4),4,,TRUE,"Form Responses 1"))</f>
        <v>44951</v>
      </c>
      <c r="E43" s="11">
        <f t="shared" si="2"/>
        <v>3</v>
      </c>
      <c r="F43" s="9" t="str">
        <f>IF(ISBLANK(A43)," ",INDIRECT(ADDRESS(1,5+MOD(ROW()-2,COUNTA('Form Responses 1'!$1:$1)-4),,TRUE,"Form Responses 1")))</f>
        <v>Lantai 2 [Kamar tamu 3]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2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4</v>
      </c>
      <c r="L43" s="9" t="str">
        <f t="shared" si="6"/>
        <v>2023 - WEEK 04</v>
      </c>
      <c r="M43" s="9" t="str">
        <f t="shared" si="7"/>
        <v>2023 - MONTH 01</v>
      </c>
      <c r="N43" s="12">
        <f t="shared" ref="N43:O43" si="52">IFERROR(AVERAGEIF(L:L,L43,$J:$J)," ")</f>
        <v>0.9472727273</v>
      </c>
      <c r="O43" s="12">
        <f t="shared" si="52"/>
        <v>0.9472727273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4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45034.1801</v>
      </c>
      <c r="B44" s="9" t="str">
        <f>INDIRECT(ADDRESS(2+QUOTIENT(ROW()-2,COUNTA('Form Responses 1'!$1:$1)-4),2,,TRUE,"Form Responses 1"))</f>
        <v>Dcremz11@gmail.com</v>
      </c>
      <c r="C44" s="9" t="str">
        <f>INDIRECT(ADDRESS(2+QUOTIENT(ROW()-2,COUNTA('Form Responses 1'!$1:$1)-4),3,,TRUE,"Form Responses 1"))</f>
        <v>Edi Karyadi</v>
      </c>
      <c r="D44" s="10">
        <f>INDIRECT(ADDRESS(2+QUOTIENT(ROW()-2,COUNTA('Form Responses 1'!$1:$1)-4),4,,TRUE,"Form Responses 1"))</f>
        <v>44951</v>
      </c>
      <c r="E44" s="11">
        <f t="shared" si="2"/>
        <v>3</v>
      </c>
      <c r="F44" s="9" t="str">
        <f>IF(ISBLANK(A44)," ",INDIRECT(ADDRESS(1,5+MOD(ROW()-2,COUNTA('Form Responses 1'!$1:$1)-4),,TRUE,"Form Responses 1")))</f>
        <v>Lantai 2 [Kamar mandi 1]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2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4</v>
      </c>
      <c r="L44" s="9" t="str">
        <f t="shared" si="6"/>
        <v>2023 - WEEK 04</v>
      </c>
      <c r="M44" s="9" t="str">
        <f t="shared" si="7"/>
        <v>2023 - MONTH 01</v>
      </c>
      <c r="N44" s="12">
        <f t="shared" ref="N44:O44" si="53">IFERROR(AVERAGEIF(L:L,L44,$J:$J)," ")</f>
        <v>0.9472727273</v>
      </c>
      <c r="O44" s="12">
        <f t="shared" si="53"/>
        <v>0.9472727273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4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45034.1801</v>
      </c>
      <c r="B45" s="9" t="str">
        <f>INDIRECT(ADDRESS(2+QUOTIENT(ROW()-2,COUNTA('Form Responses 1'!$1:$1)-4),2,,TRUE,"Form Responses 1"))</f>
        <v>Dcremz11@gmail.com</v>
      </c>
      <c r="C45" s="9" t="str">
        <f>INDIRECT(ADDRESS(2+QUOTIENT(ROW()-2,COUNTA('Form Responses 1'!$1:$1)-4),3,,TRUE,"Form Responses 1"))</f>
        <v>Edi Karyadi</v>
      </c>
      <c r="D45" s="10">
        <f>INDIRECT(ADDRESS(2+QUOTIENT(ROW()-2,COUNTA('Form Responses 1'!$1:$1)-4),4,,TRUE,"Form Responses 1"))</f>
        <v>44951</v>
      </c>
      <c r="E45" s="11">
        <f t="shared" si="2"/>
        <v>3</v>
      </c>
      <c r="F45" s="9" t="str">
        <f>IF(ISBLANK(A45)," ",INDIRECT(ADDRESS(1,5+MOD(ROW()-2,COUNTA('Form Responses 1'!$1:$1)-4),,TRUE,"Form Responses 1")))</f>
        <v>Lantai 2 [Kamar mandi 2]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Lantai 2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4</v>
      </c>
      <c r="L45" s="9" t="str">
        <f t="shared" si="6"/>
        <v>2023 - WEEK 04</v>
      </c>
      <c r="M45" s="9" t="str">
        <f t="shared" si="7"/>
        <v>2023 - MONTH 01</v>
      </c>
      <c r="N45" s="12">
        <f t="shared" ref="N45:O45" si="54">IFERROR(AVERAGEIF(L:L,L45,$J:$J)," ")</f>
        <v>0.9472727273</v>
      </c>
      <c r="O45" s="12">
        <f t="shared" si="54"/>
        <v>0.9472727273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4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45034.18068</v>
      </c>
      <c r="B46" s="9" t="str">
        <f>INDIRECT(ADDRESS(2+QUOTIENT(ROW()-2,COUNTA('Form Responses 1'!$1:$1)-4),2,,TRUE,"Form Responses 1"))</f>
        <v>dcremz11@gmail.com</v>
      </c>
      <c r="C46" s="9" t="str">
        <f>INDIRECT(ADDRESS(2+QUOTIENT(ROW()-2,COUNTA('Form Responses 1'!$1:$1)-4),3,,TRUE,"Form Responses 1"))</f>
        <v>Edi Karyadi</v>
      </c>
      <c r="D46" s="10">
        <f>INDIRECT(ADDRESS(2+QUOTIENT(ROW()-2,COUNTA('Form Responses 1'!$1:$1)-4),4,,TRUE,"Form Responses 1"))</f>
        <v>44984</v>
      </c>
      <c r="E46" s="11">
        <f t="shared" si="2"/>
        <v>1</v>
      </c>
      <c r="F46" s="9" t="str">
        <f>IF(ISBLANK(A46)," ",INDIRECT(ADDRESS(1,5+MOD(ROW()-2,COUNTA('Form Responses 1'!$1:$1)-4),,TRUE,"Form Responses 1")))</f>
        <v>Security [Security Functions]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Security</v>
      </c>
      <c r="I46" s="12" t="str">
        <f t="shared" si="4"/>
        <v>SECURITY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02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45034.18068</v>
      </c>
      <c r="B47" s="9" t="str">
        <f>INDIRECT(ADDRESS(2+QUOTIENT(ROW()-2,COUNTA('Form Responses 1'!$1:$1)-4),2,,TRUE,"Form Responses 1"))</f>
        <v>dcremz11@gmail.com</v>
      </c>
      <c r="C47" s="9" t="str">
        <f>INDIRECT(ADDRESS(2+QUOTIENT(ROW()-2,COUNTA('Form Responses 1'!$1:$1)-4),3,,TRUE,"Form Responses 1"))</f>
        <v>Edi Karyadi</v>
      </c>
      <c r="D47" s="10">
        <f>INDIRECT(ADDRESS(2+QUOTIENT(ROW()-2,COUNTA('Form Responses 1'!$1:$1)-4),4,,TRUE,"Form Responses 1"))</f>
        <v>44984</v>
      </c>
      <c r="E47" s="11">
        <f t="shared" si="2"/>
        <v>1</v>
      </c>
      <c r="F47" s="9" t="str">
        <f>IF(ISBLANK(A47)," ",INDIRECT(ADDRESS(1,5+MOD(ROW()-2,COUNTA('Form Responses 1'!$1:$1)-4),,TRUE,"Form Responses 1")))</f>
        <v>Lantai 1 [Ruanng tamu]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 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02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45034.18068</v>
      </c>
      <c r="B48" s="9" t="str">
        <f>INDIRECT(ADDRESS(2+QUOTIENT(ROW()-2,COUNTA('Form Responses 1'!$1:$1)-4),2,,TRUE,"Form Responses 1"))</f>
        <v>dcremz11@gmail.com</v>
      </c>
      <c r="C48" s="9" t="str">
        <f>INDIRECT(ADDRESS(2+QUOTIENT(ROW()-2,COUNTA('Form Responses 1'!$1:$1)-4),3,,TRUE,"Form Responses 1"))</f>
        <v>Edi Karyadi</v>
      </c>
      <c r="D48" s="10">
        <f>INDIRECT(ADDRESS(2+QUOTIENT(ROW()-2,COUNTA('Form Responses 1'!$1:$1)-4),4,,TRUE,"Form Responses 1"))</f>
        <v>44984</v>
      </c>
      <c r="E48" s="11">
        <f t="shared" si="2"/>
        <v>1</v>
      </c>
      <c r="F48" s="9" t="str">
        <f>IF(ISBLANK(A48)," ",INDIRECT(ADDRESS(1,5+MOD(ROW()-2,COUNTA('Form Responses 1'!$1:$1)-4),,TRUE,"Form Responses 1")))</f>
        <v>Lantai 1 [Kamar tidur 1]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Lantai 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02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45034.18068</v>
      </c>
      <c r="B49" s="9" t="str">
        <f>INDIRECT(ADDRESS(2+QUOTIENT(ROW()-2,COUNTA('Form Responses 1'!$1:$1)-4),2,,TRUE,"Form Responses 1"))</f>
        <v>dcremz11@gmail.com</v>
      </c>
      <c r="C49" s="9" t="str">
        <f>INDIRECT(ADDRESS(2+QUOTIENT(ROW()-2,COUNTA('Form Responses 1'!$1:$1)-4),3,,TRUE,"Form Responses 1"))</f>
        <v>Edi Karyadi</v>
      </c>
      <c r="D49" s="10">
        <f>INDIRECT(ADDRESS(2+QUOTIENT(ROW()-2,COUNTA('Form Responses 1'!$1:$1)-4),4,,TRUE,"Form Responses 1"))</f>
        <v>44984</v>
      </c>
      <c r="E49" s="11">
        <f t="shared" si="2"/>
        <v>1</v>
      </c>
      <c r="F49" s="9" t="str">
        <f>IF(ISBLANK(A49)," ",INDIRECT(ADDRESS(1,5+MOD(ROW()-2,COUNTA('Form Responses 1'!$1:$1)-4),,TRUE,"Form Responses 1")))</f>
        <v>Lantai 1 [Kamar tidur 2]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 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02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45034.18068</v>
      </c>
      <c r="B50" s="9" t="str">
        <f>INDIRECT(ADDRESS(2+QUOTIENT(ROW()-2,COUNTA('Form Responses 1'!$1:$1)-4),2,,TRUE,"Form Responses 1"))</f>
        <v>dcremz11@gmail.com</v>
      </c>
      <c r="C50" s="9" t="str">
        <f>INDIRECT(ADDRESS(2+QUOTIENT(ROW()-2,COUNTA('Form Responses 1'!$1:$1)-4),3,,TRUE,"Form Responses 1"))</f>
        <v>Edi Karyadi</v>
      </c>
      <c r="D50" s="10">
        <f>INDIRECT(ADDRESS(2+QUOTIENT(ROW()-2,COUNTA('Form Responses 1'!$1:$1)-4),4,,TRUE,"Form Responses 1"))</f>
        <v>44984</v>
      </c>
      <c r="E50" s="11">
        <f t="shared" si="2"/>
        <v>1</v>
      </c>
      <c r="F50" s="9" t="str">
        <f>IF(ISBLANK(A50)," ",INDIRECT(ADDRESS(1,5+MOD(ROW()-2,COUNTA('Form Responses 1'!$1:$1)-4),,TRUE,"Form Responses 1")))</f>
        <v>Lantai 1 [Kamar mandi 1]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Lantai 1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02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45034.18068</v>
      </c>
      <c r="B51" s="9" t="str">
        <f>INDIRECT(ADDRESS(2+QUOTIENT(ROW()-2,COUNTA('Form Responses 1'!$1:$1)-4),2,,TRUE,"Form Responses 1"))</f>
        <v>dcremz11@gmail.com</v>
      </c>
      <c r="C51" s="9" t="str">
        <f>INDIRECT(ADDRESS(2+QUOTIENT(ROW()-2,COUNTA('Form Responses 1'!$1:$1)-4),3,,TRUE,"Form Responses 1"))</f>
        <v>Edi Karyadi</v>
      </c>
      <c r="D51" s="10">
        <f>INDIRECT(ADDRESS(2+QUOTIENT(ROW()-2,COUNTA('Form Responses 1'!$1:$1)-4),4,,TRUE,"Form Responses 1"))</f>
        <v>44984</v>
      </c>
      <c r="E51" s="11">
        <f t="shared" si="2"/>
        <v>1</v>
      </c>
      <c r="F51" s="9" t="str">
        <f>IF(ISBLANK(A51)," ",INDIRECT(ADDRESS(1,5+MOD(ROW()-2,COUNTA('Form Responses 1'!$1:$1)-4),,TRUE,"Form Responses 1")))</f>
        <v>Lantai 1 [Kamar mandi 2]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02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45034.18068</v>
      </c>
      <c r="B52" s="9" t="str">
        <f>INDIRECT(ADDRESS(2+QUOTIENT(ROW()-2,COUNTA('Form Responses 1'!$1:$1)-4),2,,TRUE,"Form Responses 1"))</f>
        <v>dcremz11@gmail.com</v>
      </c>
      <c r="C52" s="9" t="str">
        <f>INDIRECT(ADDRESS(2+QUOTIENT(ROW()-2,COUNTA('Form Responses 1'!$1:$1)-4),3,,TRUE,"Form Responses 1"))</f>
        <v>Edi Karyadi</v>
      </c>
      <c r="D52" s="10">
        <f>INDIRECT(ADDRESS(2+QUOTIENT(ROW()-2,COUNTA('Form Responses 1'!$1:$1)-4),4,,TRUE,"Form Responses 1"))</f>
        <v>44984</v>
      </c>
      <c r="E52" s="11">
        <f t="shared" si="2"/>
        <v>1</v>
      </c>
      <c r="F52" s="9" t="str">
        <f>IF(ISBLANK(A52)," ",INDIRECT(ADDRESS(1,5+MOD(ROW()-2,COUNTA('Form Responses 1'!$1:$1)-4),,TRUE,"Form Responses 1")))</f>
        <v>Lantai 1 [Ruang santai]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02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45034.18068</v>
      </c>
      <c r="B53" s="9" t="str">
        <f>INDIRECT(ADDRESS(2+QUOTIENT(ROW()-2,COUNTA('Form Responses 1'!$1:$1)-4),2,,TRUE,"Form Responses 1"))</f>
        <v>dcremz11@gmail.com</v>
      </c>
      <c r="C53" s="9" t="str">
        <f>INDIRECT(ADDRESS(2+QUOTIENT(ROW()-2,COUNTA('Form Responses 1'!$1:$1)-4),3,,TRUE,"Form Responses 1"))</f>
        <v>Edi Karyadi</v>
      </c>
      <c r="D53" s="10">
        <f>INDIRECT(ADDRESS(2+QUOTIENT(ROW()-2,COUNTA('Form Responses 1'!$1:$1)-4),4,,TRUE,"Form Responses 1"))</f>
        <v>44984</v>
      </c>
      <c r="E53" s="11">
        <f t="shared" si="2"/>
        <v>1</v>
      </c>
      <c r="F53" s="9" t="str">
        <f>IF(ISBLANK(A53)," ",INDIRECT(ADDRESS(1,5+MOD(ROW()-2,COUNTA('Form Responses 1'!$1:$1)-4),,TRUE,"Form Responses 1")))</f>
        <v>Lantai 1 [Ruanng makan]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02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45034.18068</v>
      </c>
      <c r="B54" s="9" t="str">
        <f>INDIRECT(ADDRESS(2+QUOTIENT(ROW()-2,COUNTA('Form Responses 1'!$1:$1)-4),2,,TRUE,"Form Responses 1"))</f>
        <v>dcremz11@gmail.com</v>
      </c>
      <c r="C54" s="9" t="str">
        <f>INDIRECT(ADDRESS(2+QUOTIENT(ROW()-2,COUNTA('Form Responses 1'!$1:$1)-4),3,,TRUE,"Form Responses 1"))</f>
        <v>Edi Karyadi</v>
      </c>
      <c r="D54" s="10">
        <f>INDIRECT(ADDRESS(2+QUOTIENT(ROW()-2,COUNTA('Form Responses 1'!$1:$1)-4),4,,TRUE,"Form Responses 1"))</f>
        <v>44984</v>
      </c>
      <c r="E54" s="11">
        <f t="shared" si="2"/>
        <v>1</v>
      </c>
      <c r="F54" s="9" t="str">
        <f>IF(ISBLANK(A54)," ",INDIRECT(ADDRESS(1,5+MOD(ROW()-2,COUNTA('Form Responses 1'!$1:$1)-4),,TRUE,"Form Responses 1")))</f>
        <v>Lantai 1 [Dapur]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 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02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45034.18068</v>
      </c>
      <c r="B55" s="9" t="str">
        <f>INDIRECT(ADDRESS(2+QUOTIENT(ROW()-2,COUNTA('Form Responses 1'!$1:$1)-4),2,,TRUE,"Form Responses 1"))</f>
        <v>dcremz11@gmail.com</v>
      </c>
      <c r="C55" s="9" t="str">
        <f>INDIRECT(ADDRESS(2+QUOTIENT(ROW()-2,COUNTA('Form Responses 1'!$1:$1)-4),3,,TRUE,"Form Responses 1"))</f>
        <v>Edi Karyadi</v>
      </c>
      <c r="D55" s="10">
        <f>INDIRECT(ADDRESS(2+QUOTIENT(ROW()-2,COUNTA('Form Responses 1'!$1:$1)-4),4,,TRUE,"Form Responses 1"))</f>
        <v>44984</v>
      </c>
      <c r="E55" s="11">
        <f t="shared" si="2"/>
        <v>1</v>
      </c>
      <c r="F55" s="9" t="str">
        <f>IF(ISBLANK(A55)," ",INDIRECT(ADDRESS(1,5+MOD(ROW()-2,COUNTA('Form Responses 1'!$1:$1)-4),,TRUE,"Form Responses 1")))</f>
        <v>Lantai 1 [Halaman depan]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Lantai 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02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45034.18068</v>
      </c>
      <c r="B56" s="9" t="str">
        <f>INDIRECT(ADDRESS(2+QUOTIENT(ROW()-2,COUNTA('Form Responses 1'!$1:$1)-4),2,,TRUE,"Form Responses 1"))</f>
        <v>dcremz11@gmail.com</v>
      </c>
      <c r="C56" s="9" t="str">
        <f>INDIRECT(ADDRESS(2+QUOTIENT(ROW()-2,COUNTA('Form Responses 1'!$1:$1)-4),3,,TRUE,"Form Responses 1"))</f>
        <v>Edi Karyadi</v>
      </c>
      <c r="D56" s="10">
        <f>INDIRECT(ADDRESS(2+QUOTIENT(ROW()-2,COUNTA('Form Responses 1'!$1:$1)-4),4,,TRUE,"Form Responses 1"))</f>
        <v>44984</v>
      </c>
      <c r="E56" s="11">
        <f t="shared" si="2"/>
        <v>1</v>
      </c>
      <c r="F56" s="9" t="str">
        <f>IF(ISBLANK(A56)," ",INDIRECT(ADDRESS(1,5+MOD(ROW()-2,COUNTA('Form Responses 1'!$1:$1)-4),,TRUE,"Form Responses 1")))</f>
        <v>Lantai 1 [Halaman Belakang]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Lantai 1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02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45034.18068</v>
      </c>
      <c r="B57" s="9" t="str">
        <f>INDIRECT(ADDRESS(2+QUOTIENT(ROW()-2,COUNTA('Form Responses 1'!$1:$1)-4),2,,TRUE,"Form Responses 1"))</f>
        <v>dcremz11@gmail.com</v>
      </c>
      <c r="C57" s="9" t="str">
        <f>INDIRECT(ADDRESS(2+QUOTIENT(ROW()-2,COUNTA('Form Responses 1'!$1:$1)-4),3,,TRUE,"Form Responses 1"))</f>
        <v>Edi Karyadi</v>
      </c>
      <c r="D57" s="10">
        <f>INDIRECT(ADDRESS(2+QUOTIENT(ROW()-2,COUNTA('Form Responses 1'!$1:$1)-4),4,,TRUE,"Form Responses 1"))</f>
        <v>44984</v>
      </c>
      <c r="E57" s="11">
        <f t="shared" si="2"/>
        <v>1</v>
      </c>
      <c r="F57" s="9" t="str">
        <f>IF(ISBLANK(A57)," ",INDIRECT(ADDRESS(1,5+MOD(ROW()-2,COUNTA('Form Responses 1'!$1:$1)-4),,TRUE,"Form Responses 1")))</f>
        <v>Lantai 2 [Kamar tidur]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Lantai 2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02</v>
      </c>
      <c r="N57" s="12">
        <f t="shared" ref="N57:O57" si="66">IFERROR(AVERAGEIF(L:L,L57,$J:$J)," ")</f>
        <v>0.95</v>
      </c>
      <c r="O57" s="12">
        <f t="shared" si="66"/>
        <v>0.95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45034.18068</v>
      </c>
      <c r="B58" s="9" t="str">
        <f>INDIRECT(ADDRESS(2+QUOTIENT(ROW()-2,COUNTA('Form Responses 1'!$1:$1)-4),2,,TRUE,"Form Responses 1"))</f>
        <v>dcremz11@gmail.com</v>
      </c>
      <c r="C58" s="9" t="str">
        <f>INDIRECT(ADDRESS(2+QUOTIENT(ROW()-2,COUNTA('Form Responses 1'!$1:$1)-4),3,,TRUE,"Form Responses 1"))</f>
        <v>Edi Karyadi</v>
      </c>
      <c r="D58" s="10">
        <f>INDIRECT(ADDRESS(2+QUOTIENT(ROW()-2,COUNTA('Form Responses 1'!$1:$1)-4),4,,TRUE,"Form Responses 1"))</f>
        <v>44984</v>
      </c>
      <c r="E58" s="11">
        <f t="shared" si="2"/>
        <v>1</v>
      </c>
      <c r="F58" s="9" t="str">
        <f>IF(ISBLANK(A58)," ",INDIRECT(ADDRESS(1,5+MOD(ROW()-2,COUNTA('Form Responses 1'!$1:$1)-4),,TRUE,"Form Responses 1")))</f>
        <v>Lantai 2 [Kamar mandi]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Lantai 2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02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45034.18068</v>
      </c>
      <c r="B59" s="9" t="str">
        <f>INDIRECT(ADDRESS(2+QUOTIENT(ROW()-2,COUNTA('Form Responses 1'!$1:$1)-4),2,,TRUE,"Form Responses 1"))</f>
        <v>dcremz11@gmail.com</v>
      </c>
      <c r="C59" s="9" t="str">
        <f>INDIRECT(ADDRESS(2+QUOTIENT(ROW()-2,COUNTA('Form Responses 1'!$1:$1)-4),3,,TRUE,"Form Responses 1"))</f>
        <v>Edi Karyadi</v>
      </c>
      <c r="D59" s="10">
        <f>INDIRECT(ADDRESS(2+QUOTIENT(ROW()-2,COUNTA('Form Responses 1'!$1:$1)-4),4,,TRUE,"Form Responses 1"))</f>
        <v>44984</v>
      </c>
      <c r="E59" s="11">
        <f t="shared" si="2"/>
        <v>1</v>
      </c>
      <c r="F59" s="9" t="str">
        <f>IF(ISBLANK(A59)," ",INDIRECT(ADDRESS(1,5+MOD(ROW()-2,COUNTA('Form Responses 1'!$1:$1)-4),,TRUE,"Form Responses 1")))</f>
        <v>Lantai 2 [Ruang Santai]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Lantai 2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02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45034.18068</v>
      </c>
      <c r="B60" s="9" t="str">
        <f>INDIRECT(ADDRESS(2+QUOTIENT(ROW()-2,COUNTA('Form Responses 1'!$1:$1)-4),2,,TRUE,"Form Responses 1"))</f>
        <v>dcremz11@gmail.com</v>
      </c>
      <c r="C60" s="9" t="str">
        <f>INDIRECT(ADDRESS(2+QUOTIENT(ROW()-2,COUNTA('Form Responses 1'!$1:$1)-4),3,,TRUE,"Form Responses 1"))</f>
        <v>Edi Karyadi</v>
      </c>
      <c r="D60" s="10">
        <f>INDIRECT(ADDRESS(2+QUOTIENT(ROW()-2,COUNTA('Form Responses 1'!$1:$1)-4),4,,TRUE,"Form Responses 1"))</f>
        <v>44984</v>
      </c>
      <c r="E60" s="11">
        <f t="shared" si="2"/>
        <v>1</v>
      </c>
      <c r="F60" s="9" t="str">
        <f>IF(ISBLANK(A60)," ",INDIRECT(ADDRESS(1,5+MOD(ROW()-2,COUNTA('Form Responses 1'!$1:$1)-4),,TRUE,"Form Responses 1")))</f>
        <v>Lantai 2 [Balkon]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Lantai 2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02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45034.18068</v>
      </c>
      <c r="B61" s="9" t="str">
        <f>INDIRECT(ADDRESS(2+QUOTIENT(ROW()-2,COUNTA('Form Responses 1'!$1:$1)-4),2,,TRUE,"Form Responses 1"))</f>
        <v>dcremz11@gmail.com</v>
      </c>
      <c r="C61" s="9" t="str">
        <f>INDIRECT(ADDRESS(2+QUOTIENT(ROW()-2,COUNTA('Form Responses 1'!$1:$1)-4),3,,TRUE,"Form Responses 1"))</f>
        <v>Edi Karyadi</v>
      </c>
      <c r="D61" s="10">
        <f>INDIRECT(ADDRESS(2+QUOTIENT(ROW()-2,COUNTA('Form Responses 1'!$1:$1)-4),4,,TRUE,"Form Responses 1"))</f>
        <v>44984</v>
      </c>
      <c r="E61" s="11">
        <f t="shared" si="2"/>
        <v>1</v>
      </c>
      <c r="F61" s="9" t="str">
        <f>IF(ISBLANK(A61)," ",INDIRECT(ADDRESS(1,5+MOD(ROW()-2,COUNTA('Form Responses 1'!$1:$1)-4),,TRUE,"Form Responses 1")))</f>
        <v>Lantai 2 [Area Belakang]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Lantai 2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02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45034.18068</v>
      </c>
      <c r="B62" s="9" t="str">
        <f>INDIRECT(ADDRESS(2+QUOTIENT(ROW()-2,COUNTA('Form Responses 1'!$1:$1)-4),2,,TRUE,"Form Responses 1"))</f>
        <v>dcremz11@gmail.com</v>
      </c>
      <c r="C62" s="9" t="str">
        <f>INDIRECT(ADDRESS(2+QUOTIENT(ROW()-2,COUNTA('Form Responses 1'!$1:$1)-4),3,,TRUE,"Form Responses 1"))</f>
        <v>Edi Karyadi</v>
      </c>
      <c r="D62" s="10">
        <f>INDIRECT(ADDRESS(2+QUOTIENT(ROW()-2,COUNTA('Form Responses 1'!$1:$1)-4),4,,TRUE,"Form Responses 1"))</f>
        <v>44984</v>
      </c>
      <c r="E62" s="11">
        <f t="shared" si="2"/>
        <v>1</v>
      </c>
      <c r="F62" s="9" t="str">
        <f>IF(ISBLANK(A62)," ",INDIRECT(ADDRESS(1,5+MOD(ROW()-2,COUNTA('Form Responses 1'!$1:$1)-4),,TRUE,"Form Responses 1")))</f>
        <v>Lantai 2 [Kamar tamu VIP]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Lantai 2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02</v>
      </c>
      <c r="N62" s="12">
        <f t="shared" ref="N62:O62" si="71">IFERROR(AVERAGEIF(L:L,L62,$J:$J)," ")</f>
        <v>0.95</v>
      </c>
      <c r="O62" s="12">
        <f t="shared" si="71"/>
        <v>0.95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45034.18068</v>
      </c>
      <c r="B63" s="9" t="str">
        <f>INDIRECT(ADDRESS(2+QUOTIENT(ROW()-2,COUNTA('Form Responses 1'!$1:$1)-4),2,,TRUE,"Form Responses 1"))</f>
        <v>dcremz11@gmail.com</v>
      </c>
      <c r="C63" s="9" t="str">
        <f>INDIRECT(ADDRESS(2+QUOTIENT(ROW()-2,COUNTA('Form Responses 1'!$1:$1)-4),3,,TRUE,"Form Responses 1"))</f>
        <v>Edi Karyadi</v>
      </c>
      <c r="D63" s="10">
        <f>INDIRECT(ADDRESS(2+QUOTIENT(ROW()-2,COUNTA('Form Responses 1'!$1:$1)-4),4,,TRUE,"Form Responses 1"))</f>
        <v>44984</v>
      </c>
      <c r="E63" s="11">
        <f t="shared" si="2"/>
        <v>1</v>
      </c>
      <c r="F63" s="9" t="str">
        <f>IF(ISBLANK(A63)," ",INDIRECT(ADDRESS(1,5+MOD(ROW()-2,COUNTA('Form Responses 1'!$1:$1)-4),,TRUE,"Form Responses 1")))</f>
        <v>Lantai 2 [Kamar tamu 1]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Lantai 2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02</v>
      </c>
      <c r="N63" s="12">
        <f t="shared" ref="N63:O63" si="72">IFERROR(AVERAGEIF(L:L,L63,$J:$J)," ")</f>
        <v>0.95</v>
      </c>
      <c r="O63" s="12">
        <f t="shared" si="72"/>
        <v>0.95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45034.18068</v>
      </c>
      <c r="B64" s="9" t="str">
        <f>INDIRECT(ADDRESS(2+QUOTIENT(ROW()-2,COUNTA('Form Responses 1'!$1:$1)-4),2,,TRUE,"Form Responses 1"))</f>
        <v>dcremz11@gmail.com</v>
      </c>
      <c r="C64" s="9" t="str">
        <f>INDIRECT(ADDRESS(2+QUOTIENT(ROW()-2,COUNTA('Form Responses 1'!$1:$1)-4),3,,TRUE,"Form Responses 1"))</f>
        <v>Edi Karyadi</v>
      </c>
      <c r="D64" s="10">
        <f>INDIRECT(ADDRESS(2+QUOTIENT(ROW()-2,COUNTA('Form Responses 1'!$1:$1)-4),4,,TRUE,"Form Responses 1"))</f>
        <v>44984</v>
      </c>
      <c r="E64" s="11">
        <f t="shared" si="2"/>
        <v>1</v>
      </c>
      <c r="F64" s="9" t="str">
        <f>IF(ISBLANK(A64)," ",INDIRECT(ADDRESS(1,5+MOD(ROW()-2,COUNTA('Form Responses 1'!$1:$1)-4),,TRUE,"Form Responses 1")))</f>
        <v>Lantai 2 [Kamar tamu 2]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Lantai 2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02</v>
      </c>
      <c r="N64" s="12">
        <f t="shared" ref="N64:O64" si="73">IFERROR(AVERAGEIF(L:L,L64,$J:$J)," ")</f>
        <v>0.95</v>
      </c>
      <c r="O64" s="12">
        <f t="shared" si="73"/>
        <v>0.95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45034.18068</v>
      </c>
      <c r="B65" s="9" t="str">
        <f>INDIRECT(ADDRESS(2+QUOTIENT(ROW()-2,COUNTA('Form Responses 1'!$1:$1)-4),2,,TRUE,"Form Responses 1"))</f>
        <v>dcremz11@gmail.com</v>
      </c>
      <c r="C65" s="9" t="str">
        <f>INDIRECT(ADDRESS(2+QUOTIENT(ROW()-2,COUNTA('Form Responses 1'!$1:$1)-4),3,,TRUE,"Form Responses 1"))</f>
        <v>Edi Karyadi</v>
      </c>
      <c r="D65" s="10">
        <f>INDIRECT(ADDRESS(2+QUOTIENT(ROW()-2,COUNTA('Form Responses 1'!$1:$1)-4),4,,TRUE,"Form Responses 1"))</f>
        <v>44984</v>
      </c>
      <c r="E65" s="11">
        <f t="shared" si="2"/>
        <v>1</v>
      </c>
      <c r="F65" s="9" t="str">
        <f>IF(ISBLANK(A65)," ",INDIRECT(ADDRESS(1,5+MOD(ROW()-2,COUNTA('Form Responses 1'!$1:$1)-4),,TRUE,"Form Responses 1")))</f>
        <v>Lantai 2 [Kamar tamu 3]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Lantai 2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02</v>
      </c>
      <c r="N65" s="12">
        <f t="shared" ref="N65:O65" si="74">IFERROR(AVERAGEIF(L:L,L65,$J:$J)," ")</f>
        <v>0.95</v>
      </c>
      <c r="O65" s="12">
        <f t="shared" si="74"/>
        <v>0.95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45034.18068</v>
      </c>
      <c r="B66" s="9" t="str">
        <f>INDIRECT(ADDRESS(2+QUOTIENT(ROW()-2,COUNTA('Form Responses 1'!$1:$1)-4),2,,TRUE,"Form Responses 1"))</f>
        <v>dcremz11@gmail.com</v>
      </c>
      <c r="C66" s="9" t="str">
        <f>INDIRECT(ADDRESS(2+QUOTIENT(ROW()-2,COUNTA('Form Responses 1'!$1:$1)-4),3,,TRUE,"Form Responses 1"))</f>
        <v>Edi Karyadi</v>
      </c>
      <c r="D66" s="10">
        <f>INDIRECT(ADDRESS(2+QUOTIENT(ROW()-2,COUNTA('Form Responses 1'!$1:$1)-4),4,,TRUE,"Form Responses 1"))</f>
        <v>44984</v>
      </c>
      <c r="E66" s="11">
        <f t="shared" si="2"/>
        <v>1</v>
      </c>
      <c r="F66" s="9" t="str">
        <f>IF(ISBLANK(A66)," ",INDIRECT(ADDRESS(1,5+MOD(ROW()-2,COUNTA('Form Responses 1'!$1:$1)-4),,TRUE,"Form Responses 1")))</f>
        <v>Lantai 2 [Kamar mandi 1]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Lantai 2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02</v>
      </c>
      <c r="N66" s="12">
        <f t="shared" ref="N66:O66" si="75">IFERROR(AVERAGEIF(L:L,L66,$J:$J)," ")</f>
        <v>0.95</v>
      </c>
      <c r="O66" s="12">
        <f t="shared" si="75"/>
        <v>0.95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45034.18068</v>
      </c>
      <c r="B67" s="9" t="str">
        <f>INDIRECT(ADDRESS(2+QUOTIENT(ROW()-2,COUNTA('Form Responses 1'!$1:$1)-4),2,,TRUE,"Form Responses 1"))</f>
        <v>dcremz11@gmail.com</v>
      </c>
      <c r="C67" s="9" t="str">
        <f>INDIRECT(ADDRESS(2+QUOTIENT(ROW()-2,COUNTA('Form Responses 1'!$1:$1)-4),3,,TRUE,"Form Responses 1"))</f>
        <v>Edi Karyadi</v>
      </c>
      <c r="D67" s="10">
        <f>INDIRECT(ADDRESS(2+QUOTIENT(ROW()-2,COUNTA('Form Responses 1'!$1:$1)-4),4,,TRUE,"Form Responses 1"))</f>
        <v>44984</v>
      </c>
      <c r="E67" s="11">
        <f t="shared" si="2"/>
        <v>1</v>
      </c>
      <c r="F67" s="9" t="str">
        <f>IF(ISBLANK(A67)," ",INDIRECT(ADDRESS(1,5+MOD(ROW()-2,COUNTA('Form Responses 1'!$1:$1)-4),,TRUE,"Form Responses 1")))</f>
        <v>Lantai 2 [Kamar mandi 2]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Lantai 2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02</v>
      </c>
      <c r="N67" s="12">
        <f t="shared" ref="N67:O67" si="76">IFERROR(AVERAGEIF(L:L,L67,$J:$J)," ")</f>
        <v>0.95</v>
      </c>
      <c r="O67" s="12">
        <f t="shared" si="76"/>
        <v>0.95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45051.4385</v>
      </c>
      <c r="B68" s="9" t="str">
        <f>INDIRECT(ADDRESS(2+QUOTIENT(ROW()-2,COUNTA('Form Responses 1'!$1:$1)-4),2,,TRUE,"Form Responses 1"))</f>
        <v>edy.kyd@gmail.com</v>
      </c>
      <c r="C68" s="9" t="str">
        <f>INDIRECT(ADDRESS(2+QUOTIENT(ROW()-2,COUNTA('Form Responses 1'!$1:$1)-4),3,,TRUE,"Form Responses 1"))</f>
        <v>Edi Karyadi</v>
      </c>
      <c r="D68" s="10">
        <f>INDIRECT(ADDRESS(2+QUOTIENT(ROW()-2,COUNTA('Form Responses 1'!$1:$1)-4),4,,TRUE,"Form Responses 1"))</f>
        <v>45046</v>
      </c>
      <c r="E68" s="11">
        <f t="shared" si="2"/>
        <v>7</v>
      </c>
      <c r="F68" s="9" t="str">
        <f>IF(ISBLANK(A68)," ",INDIRECT(ADDRESS(1,5+MOD(ROW()-2,COUNTA('Form Responses 1'!$1:$1)-4),,TRUE,"Form Responses 1")))</f>
        <v>Security [Security Functions]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Security</v>
      </c>
      <c r="I68" s="12" t="str">
        <f t="shared" si="4"/>
        <v>SECURITY SERVICE</v>
      </c>
      <c r="J68" s="12">
        <f t="array" ref="J68">IFERROR(INDEX(MASTER!B:B,MATCH(G68,MASTER!A:A,0))/100," ")</f>
        <v>0.95</v>
      </c>
      <c r="K68" s="9">
        <f t="shared" si="5"/>
        <v>18</v>
      </c>
      <c r="L68" s="9" t="str">
        <f t="shared" si="6"/>
        <v>2023 - WEEK 18</v>
      </c>
      <c r="M68" s="9" t="str">
        <f t="shared" si="7"/>
        <v>2023 - MONTH 04</v>
      </c>
      <c r="N68" s="12">
        <f t="shared" ref="N68:O68" si="77">IFERROR(AVERAGEIF(L:L,L68,$J:$J)," ")</f>
        <v>0.8927272727</v>
      </c>
      <c r="O68" s="12">
        <f t="shared" si="77"/>
        <v>0.9118181818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18</v>
      </c>
      <c r="AF68" s="9" t="str">
        <f t="shared" si="15"/>
        <v>2023 04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45051.4385</v>
      </c>
      <c r="B69" s="9" t="str">
        <f>INDIRECT(ADDRESS(2+QUOTIENT(ROW()-2,COUNTA('Form Responses 1'!$1:$1)-4),2,,TRUE,"Form Responses 1"))</f>
        <v>edy.kyd@gmail.com</v>
      </c>
      <c r="C69" s="9" t="str">
        <f>INDIRECT(ADDRESS(2+QUOTIENT(ROW()-2,COUNTA('Form Responses 1'!$1:$1)-4),3,,TRUE,"Form Responses 1"))</f>
        <v>Edi Karyadi</v>
      </c>
      <c r="D69" s="10">
        <f>INDIRECT(ADDRESS(2+QUOTIENT(ROW()-2,COUNTA('Form Responses 1'!$1:$1)-4),4,,TRUE,"Form Responses 1"))</f>
        <v>45046</v>
      </c>
      <c r="E69" s="11">
        <f t="shared" si="2"/>
        <v>7</v>
      </c>
      <c r="F69" s="9" t="str">
        <f>IF(ISBLANK(A69)," ",INDIRECT(ADDRESS(1,5+MOD(ROW()-2,COUNTA('Form Responses 1'!$1:$1)-4),,TRUE,"Form Responses 1")))</f>
        <v>Lantai 1 [Ruanng tamu]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Lantai 1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18</v>
      </c>
      <c r="L69" s="9" t="str">
        <f t="shared" si="6"/>
        <v>2023 - WEEK 18</v>
      </c>
      <c r="M69" s="9" t="str">
        <f t="shared" si="7"/>
        <v>2023 - MONTH 04</v>
      </c>
      <c r="N69" s="12">
        <f t="shared" ref="N69:O69" si="78">IFERROR(AVERAGEIF(L:L,L69,$J:$J)," ")</f>
        <v>0.8927272727</v>
      </c>
      <c r="O69" s="12">
        <f t="shared" si="78"/>
        <v>0.9118181818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18</v>
      </c>
      <c r="AF69" s="9" t="str">
        <f t="shared" si="15"/>
        <v>2023 04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45051.4385</v>
      </c>
      <c r="B70" s="9" t="str">
        <f>INDIRECT(ADDRESS(2+QUOTIENT(ROW()-2,COUNTA('Form Responses 1'!$1:$1)-4),2,,TRUE,"Form Responses 1"))</f>
        <v>edy.kyd@gmail.com</v>
      </c>
      <c r="C70" s="9" t="str">
        <f>INDIRECT(ADDRESS(2+QUOTIENT(ROW()-2,COUNTA('Form Responses 1'!$1:$1)-4),3,,TRUE,"Form Responses 1"))</f>
        <v>Edi Karyadi</v>
      </c>
      <c r="D70" s="10">
        <f>INDIRECT(ADDRESS(2+QUOTIENT(ROW()-2,COUNTA('Form Responses 1'!$1:$1)-4),4,,TRUE,"Form Responses 1"))</f>
        <v>45046</v>
      </c>
      <c r="E70" s="11">
        <f t="shared" si="2"/>
        <v>7</v>
      </c>
      <c r="F70" s="9" t="str">
        <f>IF(ISBLANK(A70)," ",INDIRECT(ADDRESS(1,5+MOD(ROW()-2,COUNTA('Form Responses 1'!$1:$1)-4),,TRUE,"Form Responses 1")))</f>
        <v>Lantai 1 [Kamar tidur 1]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Lantai 1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18</v>
      </c>
      <c r="L70" s="9" t="str">
        <f t="shared" si="6"/>
        <v>2023 - WEEK 18</v>
      </c>
      <c r="M70" s="9" t="str">
        <f t="shared" si="7"/>
        <v>2023 - MONTH 04</v>
      </c>
      <c r="N70" s="12">
        <f t="shared" ref="N70:O70" si="79">IFERROR(AVERAGEIF(L:L,L70,$J:$J)," ")</f>
        <v>0.8927272727</v>
      </c>
      <c r="O70" s="12">
        <f t="shared" si="79"/>
        <v>0.9118181818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18</v>
      </c>
      <c r="AF70" s="9" t="str">
        <f t="shared" si="15"/>
        <v>2023 04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45051.4385</v>
      </c>
      <c r="B71" s="9" t="str">
        <f>INDIRECT(ADDRESS(2+QUOTIENT(ROW()-2,COUNTA('Form Responses 1'!$1:$1)-4),2,,TRUE,"Form Responses 1"))</f>
        <v>edy.kyd@gmail.com</v>
      </c>
      <c r="C71" s="9" t="str">
        <f>INDIRECT(ADDRESS(2+QUOTIENT(ROW()-2,COUNTA('Form Responses 1'!$1:$1)-4),3,,TRUE,"Form Responses 1"))</f>
        <v>Edi Karyadi</v>
      </c>
      <c r="D71" s="10">
        <f>INDIRECT(ADDRESS(2+QUOTIENT(ROW()-2,COUNTA('Form Responses 1'!$1:$1)-4),4,,TRUE,"Form Responses 1"))</f>
        <v>45046</v>
      </c>
      <c r="E71" s="11">
        <f t="shared" si="2"/>
        <v>7</v>
      </c>
      <c r="F71" s="9" t="str">
        <f>IF(ISBLANK(A71)," ",INDIRECT(ADDRESS(1,5+MOD(ROW()-2,COUNTA('Form Responses 1'!$1:$1)-4),,TRUE,"Form Responses 1")))</f>
        <v>Lantai 1 [Kamar tidur 2]</v>
      </c>
      <c r="G71" s="9" t="str">
        <f>IF(ISBLANK(A71)," ",INDIRECT(ADDRESS(MATCH(A71,'Form Responses 1'!A:A,0),5+MOD(ROW()-2,COUNTA('Form Responses 1'!$1:$1)-4),,TRUE,"Form Responses 1")))</f>
        <v>CUKUP BAIK</v>
      </c>
      <c r="H71" s="12" t="str">
        <f t="shared" si="3"/>
        <v>Lantai 1</v>
      </c>
      <c r="I71" s="12" t="str">
        <f t="shared" si="4"/>
        <v>CLEANING SERVICE</v>
      </c>
      <c r="J71" s="12">
        <f t="array" ref="J71">IFERROR(INDEX(MASTER!B:B,MATCH(G71,MASTER!A:A,0))/100," ")</f>
        <v>0.89</v>
      </c>
      <c r="K71" s="9">
        <f t="shared" si="5"/>
        <v>18</v>
      </c>
      <c r="L71" s="9" t="str">
        <f t="shared" si="6"/>
        <v>2023 - WEEK 18</v>
      </c>
      <c r="M71" s="9" t="str">
        <f t="shared" si="7"/>
        <v>2023 - MONTH 04</v>
      </c>
      <c r="N71" s="12">
        <f t="shared" ref="N71:O71" si="80">IFERROR(AVERAGEIF(L:L,L71,$J:$J)," ")</f>
        <v>0.8927272727</v>
      </c>
      <c r="O71" s="12">
        <f t="shared" si="80"/>
        <v>0.9118181818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18</v>
      </c>
      <c r="AF71" s="9" t="str">
        <f t="shared" si="15"/>
        <v>2023 04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45051.4385</v>
      </c>
      <c r="B72" s="9" t="str">
        <f>INDIRECT(ADDRESS(2+QUOTIENT(ROW()-2,COUNTA('Form Responses 1'!$1:$1)-4),2,,TRUE,"Form Responses 1"))</f>
        <v>edy.kyd@gmail.com</v>
      </c>
      <c r="C72" s="9" t="str">
        <f>INDIRECT(ADDRESS(2+QUOTIENT(ROW()-2,COUNTA('Form Responses 1'!$1:$1)-4),3,,TRUE,"Form Responses 1"))</f>
        <v>Edi Karyadi</v>
      </c>
      <c r="D72" s="10">
        <f>INDIRECT(ADDRESS(2+QUOTIENT(ROW()-2,COUNTA('Form Responses 1'!$1:$1)-4),4,,TRUE,"Form Responses 1"))</f>
        <v>45046</v>
      </c>
      <c r="E72" s="11">
        <f t="shared" si="2"/>
        <v>7</v>
      </c>
      <c r="F72" s="9" t="str">
        <f>IF(ISBLANK(A72)," ",INDIRECT(ADDRESS(1,5+MOD(ROW()-2,COUNTA('Form Responses 1'!$1:$1)-4),,TRUE,"Form Responses 1")))</f>
        <v>Lantai 1 [Kamar mandi 1]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Lantai 1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18</v>
      </c>
      <c r="L72" s="9" t="str">
        <f t="shared" si="6"/>
        <v>2023 - WEEK 18</v>
      </c>
      <c r="M72" s="9" t="str">
        <f t="shared" si="7"/>
        <v>2023 - MONTH 04</v>
      </c>
      <c r="N72" s="12">
        <f t="shared" ref="N72:O72" si="81">IFERROR(AVERAGEIF(L:L,L72,$J:$J)," ")</f>
        <v>0.8927272727</v>
      </c>
      <c r="O72" s="12">
        <f t="shared" si="81"/>
        <v>0.9118181818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18</v>
      </c>
      <c r="AF72" s="9" t="str">
        <f t="shared" si="15"/>
        <v>2023 04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45051.4385</v>
      </c>
      <c r="B73" s="9" t="str">
        <f>INDIRECT(ADDRESS(2+QUOTIENT(ROW()-2,COUNTA('Form Responses 1'!$1:$1)-4),2,,TRUE,"Form Responses 1"))</f>
        <v>edy.kyd@gmail.com</v>
      </c>
      <c r="C73" s="9" t="str">
        <f>INDIRECT(ADDRESS(2+QUOTIENT(ROW()-2,COUNTA('Form Responses 1'!$1:$1)-4),3,,TRUE,"Form Responses 1"))</f>
        <v>Edi Karyadi</v>
      </c>
      <c r="D73" s="10">
        <f>INDIRECT(ADDRESS(2+QUOTIENT(ROW()-2,COUNTA('Form Responses 1'!$1:$1)-4),4,,TRUE,"Form Responses 1"))</f>
        <v>45046</v>
      </c>
      <c r="E73" s="11">
        <f t="shared" si="2"/>
        <v>7</v>
      </c>
      <c r="F73" s="9" t="str">
        <f>IF(ISBLANK(A73)," ",INDIRECT(ADDRESS(1,5+MOD(ROW()-2,COUNTA('Form Responses 1'!$1:$1)-4),,TRUE,"Form Responses 1")))</f>
        <v>Lantai 1 [Kamar mandi 2]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Lantai 1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18</v>
      </c>
      <c r="L73" s="9" t="str">
        <f t="shared" si="6"/>
        <v>2023 - WEEK 18</v>
      </c>
      <c r="M73" s="9" t="str">
        <f t="shared" si="7"/>
        <v>2023 - MONTH 04</v>
      </c>
      <c r="N73" s="12">
        <f t="shared" ref="N73:O73" si="82">IFERROR(AVERAGEIF(L:L,L73,$J:$J)," ")</f>
        <v>0.8927272727</v>
      </c>
      <c r="O73" s="12">
        <f t="shared" si="82"/>
        <v>0.9118181818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18</v>
      </c>
      <c r="AF73" s="9" t="str">
        <f t="shared" si="15"/>
        <v>2023 04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45051.4385</v>
      </c>
      <c r="B74" s="9" t="str">
        <f>INDIRECT(ADDRESS(2+QUOTIENT(ROW()-2,COUNTA('Form Responses 1'!$1:$1)-4),2,,TRUE,"Form Responses 1"))</f>
        <v>edy.kyd@gmail.com</v>
      </c>
      <c r="C74" s="9" t="str">
        <f>INDIRECT(ADDRESS(2+QUOTIENT(ROW()-2,COUNTA('Form Responses 1'!$1:$1)-4),3,,TRUE,"Form Responses 1"))</f>
        <v>Edi Karyadi</v>
      </c>
      <c r="D74" s="10">
        <f>INDIRECT(ADDRESS(2+QUOTIENT(ROW()-2,COUNTA('Form Responses 1'!$1:$1)-4),4,,TRUE,"Form Responses 1"))</f>
        <v>45046</v>
      </c>
      <c r="E74" s="11">
        <f t="shared" si="2"/>
        <v>7</v>
      </c>
      <c r="F74" s="9" t="str">
        <f>IF(ISBLANK(A74)," ",INDIRECT(ADDRESS(1,5+MOD(ROW()-2,COUNTA('Form Responses 1'!$1:$1)-4),,TRUE,"Form Responses 1")))</f>
        <v>Lantai 1 [Ruang santai]</v>
      </c>
      <c r="G74" s="9" t="str">
        <f>IF(ISBLANK(A74)," ",INDIRECT(ADDRESS(MATCH(A74,'Form Responses 1'!A:A,0),5+MOD(ROW()-2,COUNTA('Form Responses 1'!$1:$1)-4),,TRUE,"Form Responses 1")))</f>
        <v>CUKUP BAIK</v>
      </c>
      <c r="H74" s="12" t="str">
        <f t="shared" si="3"/>
        <v>Lantai 1</v>
      </c>
      <c r="I74" s="12" t="str">
        <f t="shared" si="4"/>
        <v>CLEANING SERVICE</v>
      </c>
      <c r="J74" s="12">
        <f t="array" ref="J74">IFERROR(INDEX(MASTER!B:B,MATCH(G74,MASTER!A:A,0))/100," ")</f>
        <v>0.89</v>
      </c>
      <c r="K74" s="9">
        <f t="shared" si="5"/>
        <v>18</v>
      </c>
      <c r="L74" s="9" t="str">
        <f t="shared" si="6"/>
        <v>2023 - WEEK 18</v>
      </c>
      <c r="M74" s="9" t="str">
        <f t="shared" si="7"/>
        <v>2023 - MONTH 04</v>
      </c>
      <c r="N74" s="12">
        <f t="shared" ref="N74:O74" si="83">IFERROR(AVERAGEIF(L:L,L74,$J:$J)," ")</f>
        <v>0.8927272727</v>
      </c>
      <c r="O74" s="12">
        <f t="shared" si="83"/>
        <v>0.9118181818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18</v>
      </c>
      <c r="AF74" s="9" t="str">
        <f t="shared" si="15"/>
        <v>2023 04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45051.4385</v>
      </c>
      <c r="B75" s="9" t="str">
        <f>INDIRECT(ADDRESS(2+QUOTIENT(ROW()-2,COUNTA('Form Responses 1'!$1:$1)-4),2,,TRUE,"Form Responses 1"))</f>
        <v>edy.kyd@gmail.com</v>
      </c>
      <c r="C75" s="9" t="str">
        <f>INDIRECT(ADDRESS(2+QUOTIENT(ROW()-2,COUNTA('Form Responses 1'!$1:$1)-4),3,,TRUE,"Form Responses 1"))</f>
        <v>Edi Karyadi</v>
      </c>
      <c r="D75" s="10">
        <f>INDIRECT(ADDRESS(2+QUOTIENT(ROW()-2,COUNTA('Form Responses 1'!$1:$1)-4),4,,TRUE,"Form Responses 1"))</f>
        <v>45046</v>
      </c>
      <c r="E75" s="11">
        <f t="shared" si="2"/>
        <v>7</v>
      </c>
      <c r="F75" s="9" t="str">
        <f>IF(ISBLANK(A75)," ",INDIRECT(ADDRESS(1,5+MOD(ROW()-2,COUNTA('Form Responses 1'!$1:$1)-4),,TRUE,"Form Responses 1")))</f>
        <v>Lantai 1 [Ruanng makan]</v>
      </c>
      <c r="G75" s="9" t="str">
        <f>IF(ISBLANK(A75)," ",INDIRECT(ADDRESS(MATCH(A75,'Form Responses 1'!A:A,0),5+MOD(ROW()-2,COUNTA('Form Responses 1'!$1:$1)-4),,TRUE,"Form Responses 1")))</f>
        <v>CUKUP 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0.89</v>
      </c>
      <c r="K75" s="9">
        <f t="shared" si="5"/>
        <v>18</v>
      </c>
      <c r="L75" s="9" t="str">
        <f t="shared" si="6"/>
        <v>2023 - WEEK 18</v>
      </c>
      <c r="M75" s="9" t="str">
        <f t="shared" si="7"/>
        <v>2023 - MONTH 04</v>
      </c>
      <c r="N75" s="12">
        <f t="shared" ref="N75:O75" si="84">IFERROR(AVERAGEIF(L:L,L75,$J:$J)," ")</f>
        <v>0.8927272727</v>
      </c>
      <c r="O75" s="12">
        <f t="shared" si="84"/>
        <v>0.9118181818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18</v>
      </c>
      <c r="AF75" s="9" t="str">
        <f t="shared" si="15"/>
        <v>2023 04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45051.4385</v>
      </c>
      <c r="B76" s="9" t="str">
        <f>INDIRECT(ADDRESS(2+QUOTIENT(ROW()-2,COUNTA('Form Responses 1'!$1:$1)-4),2,,TRUE,"Form Responses 1"))</f>
        <v>edy.kyd@gmail.com</v>
      </c>
      <c r="C76" s="9" t="str">
        <f>INDIRECT(ADDRESS(2+QUOTIENT(ROW()-2,COUNTA('Form Responses 1'!$1:$1)-4),3,,TRUE,"Form Responses 1"))</f>
        <v>Edi Karyadi</v>
      </c>
      <c r="D76" s="10">
        <f>INDIRECT(ADDRESS(2+QUOTIENT(ROW()-2,COUNTA('Form Responses 1'!$1:$1)-4),4,,TRUE,"Form Responses 1"))</f>
        <v>45046</v>
      </c>
      <c r="E76" s="11">
        <f t="shared" si="2"/>
        <v>7</v>
      </c>
      <c r="F76" s="9" t="str">
        <f>IF(ISBLANK(A76)," ",INDIRECT(ADDRESS(1,5+MOD(ROW()-2,COUNTA('Form Responses 1'!$1:$1)-4),,TRUE,"Form Responses 1")))</f>
        <v>Lantai 1 [Dapur]</v>
      </c>
      <c r="G76" s="9" t="str">
        <f>IF(ISBLANK(A76)," ",INDIRECT(ADDRESS(MATCH(A76,'Form Responses 1'!A:A,0),5+MOD(ROW()-2,COUNTA('Form Responses 1'!$1:$1)-4),,TRUE,"Form Responses 1")))</f>
        <v>CUKUP BAIK</v>
      </c>
      <c r="H76" s="12" t="str">
        <f t="shared" si="3"/>
        <v>Lantai 1</v>
      </c>
      <c r="I76" s="12" t="str">
        <f t="shared" si="4"/>
        <v>CLEANING SERVICE</v>
      </c>
      <c r="J76" s="12">
        <f t="array" ref="J76">IFERROR(INDEX(MASTER!B:B,MATCH(G76,MASTER!A:A,0))/100," ")</f>
        <v>0.89</v>
      </c>
      <c r="K76" s="9">
        <f t="shared" si="5"/>
        <v>18</v>
      </c>
      <c r="L76" s="9" t="str">
        <f t="shared" si="6"/>
        <v>2023 - WEEK 18</v>
      </c>
      <c r="M76" s="9" t="str">
        <f t="shared" si="7"/>
        <v>2023 - MONTH 04</v>
      </c>
      <c r="N76" s="12">
        <f t="shared" ref="N76:O76" si="85">IFERROR(AVERAGEIF(L:L,L76,$J:$J)," ")</f>
        <v>0.8927272727</v>
      </c>
      <c r="O76" s="12">
        <f t="shared" si="85"/>
        <v>0.9118181818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18</v>
      </c>
      <c r="AF76" s="9" t="str">
        <f t="shared" si="15"/>
        <v>2023 04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45051.4385</v>
      </c>
      <c r="B77" s="9" t="str">
        <f>INDIRECT(ADDRESS(2+QUOTIENT(ROW()-2,COUNTA('Form Responses 1'!$1:$1)-4),2,,TRUE,"Form Responses 1"))</f>
        <v>edy.kyd@gmail.com</v>
      </c>
      <c r="C77" s="9" t="str">
        <f>INDIRECT(ADDRESS(2+QUOTIENT(ROW()-2,COUNTA('Form Responses 1'!$1:$1)-4),3,,TRUE,"Form Responses 1"))</f>
        <v>Edi Karyadi</v>
      </c>
      <c r="D77" s="10">
        <f>INDIRECT(ADDRESS(2+QUOTIENT(ROW()-2,COUNTA('Form Responses 1'!$1:$1)-4),4,,TRUE,"Form Responses 1"))</f>
        <v>45046</v>
      </c>
      <c r="E77" s="11">
        <f t="shared" si="2"/>
        <v>7</v>
      </c>
      <c r="F77" s="9" t="str">
        <f>IF(ISBLANK(A77)," ",INDIRECT(ADDRESS(1,5+MOD(ROW()-2,COUNTA('Form Responses 1'!$1:$1)-4),,TRUE,"Form Responses 1")))</f>
        <v>Lantai 1 [Halaman depan]</v>
      </c>
      <c r="G77" s="9" t="str">
        <f>IF(ISBLANK(A77)," ",INDIRECT(ADDRESS(MATCH(A77,'Form Responses 1'!A:A,0),5+MOD(ROW()-2,COUNTA('Form Responses 1'!$1:$1)-4),,TRUE,"Form Responses 1")))</f>
        <v>CUKUP BAIK</v>
      </c>
      <c r="H77" s="12" t="str">
        <f t="shared" si="3"/>
        <v>Lantai 1</v>
      </c>
      <c r="I77" s="12" t="str">
        <f t="shared" si="4"/>
        <v>CLEANING SERVICE</v>
      </c>
      <c r="J77" s="12">
        <f t="array" ref="J77">IFERROR(INDEX(MASTER!B:B,MATCH(G77,MASTER!A:A,0))/100," ")</f>
        <v>0.89</v>
      </c>
      <c r="K77" s="9">
        <f t="shared" si="5"/>
        <v>18</v>
      </c>
      <c r="L77" s="9" t="str">
        <f t="shared" si="6"/>
        <v>2023 - WEEK 18</v>
      </c>
      <c r="M77" s="9" t="str">
        <f t="shared" si="7"/>
        <v>2023 - MONTH 04</v>
      </c>
      <c r="N77" s="12">
        <f t="shared" ref="N77:O77" si="86">IFERROR(AVERAGEIF(L:L,L77,$J:$J)," ")</f>
        <v>0.8927272727</v>
      </c>
      <c r="O77" s="12">
        <f t="shared" si="86"/>
        <v>0.9118181818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18</v>
      </c>
      <c r="AF77" s="9" t="str">
        <f t="shared" si="15"/>
        <v>2023 04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45051.4385</v>
      </c>
      <c r="B78" s="9" t="str">
        <f>INDIRECT(ADDRESS(2+QUOTIENT(ROW()-2,COUNTA('Form Responses 1'!$1:$1)-4),2,,TRUE,"Form Responses 1"))</f>
        <v>edy.kyd@gmail.com</v>
      </c>
      <c r="C78" s="9" t="str">
        <f>INDIRECT(ADDRESS(2+QUOTIENT(ROW()-2,COUNTA('Form Responses 1'!$1:$1)-4),3,,TRUE,"Form Responses 1"))</f>
        <v>Edi Karyadi</v>
      </c>
      <c r="D78" s="10">
        <f>INDIRECT(ADDRESS(2+QUOTIENT(ROW()-2,COUNTA('Form Responses 1'!$1:$1)-4),4,,TRUE,"Form Responses 1"))</f>
        <v>45046</v>
      </c>
      <c r="E78" s="11">
        <f t="shared" si="2"/>
        <v>7</v>
      </c>
      <c r="F78" s="9" t="str">
        <f>IF(ISBLANK(A78)," ",INDIRECT(ADDRESS(1,5+MOD(ROW()-2,COUNTA('Form Responses 1'!$1:$1)-4),,TRUE,"Form Responses 1")))</f>
        <v>Lantai 1 [Halaman Belakang]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Lantai 1</v>
      </c>
      <c r="I78" s="12" t="str">
        <f t="shared" si="4"/>
        <v>CLEANING SERVICE</v>
      </c>
      <c r="J78" s="12">
        <f t="array" ref="J78">IFERROR(INDEX(MASTER!B:B,MATCH(G78,MASTER!A:A,0))/100," ")</f>
        <v>0.89</v>
      </c>
      <c r="K78" s="9">
        <f t="shared" si="5"/>
        <v>18</v>
      </c>
      <c r="L78" s="9" t="str">
        <f t="shared" si="6"/>
        <v>2023 - WEEK 18</v>
      </c>
      <c r="M78" s="9" t="str">
        <f t="shared" si="7"/>
        <v>2023 - MONTH 04</v>
      </c>
      <c r="N78" s="12">
        <f t="shared" ref="N78:O78" si="87">IFERROR(AVERAGEIF(L:L,L78,$J:$J)," ")</f>
        <v>0.8927272727</v>
      </c>
      <c r="O78" s="12">
        <f t="shared" si="87"/>
        <v>0.9118181818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18</v>
      </c>
      <c r="AF78" s="9" t="str">
        <f t="shared" si="15"/>
        <v>2023 04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45051.4385</v>
      </c>
      <c r="B79" s="9" t="str">
        <f>INDIRECT(ADDRESS(2+QUOTIENT(ROW()-2,COUNTA('Form Responses 1'!$1:$1)-4),2,,TRUE,"Form Responses 1"))</f>
        <v>edy.kyd@gmail.com</v>
      </c>
      <c r="C79" s="9" t="str">
        <f>INDIRECT(ADDRESS(2+QUOTIENT(ROW()-2,COUNTA('Form Responses 1'!$1:$1)-4),3,,TRUE,"Form Responses 1"))</f>
        <v>Edi Karyadi</v>
      </c>
      <c r="D79" s="10">
        <f>INDIRECT(ADDRESS(2+QUOTIENT(ROW()-2,COUNTA('Form Responses 1'!$1:$1)-4),4,,TRUE,"Form Responses 1"))</f>
        <v>45046</v>
      </c>
      <c r="E79" s="11">
        <f t="shared" si="2"/>
        <v>7</v>
      </c>
      <c r="F79" s="9" t="str">
        <f>IF(ISBLANK(A79)," ",INDIRECT(ADDRESS(1,5+MOD(ROW()-2,COUNTA('Form Responses 1'!$1:$1)-4),,TRUE,"Form Responses 1")))</f>
        <v>Lantai 2 [Kamar tidur]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Lantai 2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18</v>
      </c>
      <c r="L79" s="9" t="str">
        <f t="shared" si="6"/>
        <v>2023 - WEEK 18</v>
      </c>
      <c r="M79" s="9" t="str">
        <f t="shared" si="7"/>
        <v>2023 - MONTH 04</v>
      </c>
      <c r="N79" s="12">
        <f t="shared" ref="N79:O79" si="88">IFERROR(AVERAGEIF(L:L,L79,$J:$J)," ")</f>
        <v>0.8927272727</v>
      </c>
      <c r="O79" s="12">
        <f t="shared" si="88"/>
        <v>0.9118181818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18</v>
      </c>
      <c r="AF79" s="9" t="str">
        <f t="shared" si="15"/>
        <v>2023 04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45051.4385</v>
      </c>
      <c r="B80" s="9" t="str">
        <f>INDIRECT(ADDRESS(2+QUOTIENT(ROW()-2,COUNTA('Form Responses 1'!$1:$1)-4),2,,TRUE,"Form Responses 1"))</f>
        <v>edy.kyd@gmail.com</v>
      </c>
      <c r="C80" s="9" t="str">
        <f>INDIRECT(ADDRESS(2+QUOTIENT(ROW()-2,COUNTA('Form Responses 1'!$1:$1)-4),3,,TRUE,"Form Responses 1"))</f>
        <v>Edi Karyadi</v>
      </c>
      <c r="D80" s="10">
        <f>INDIRECT(ADDRESS(2+QUOTIENT(ROW()-2,COUNTA('Form Responses 1'!$1:$1)-4),4,,TRUE,"Form Responses 1"))</f>
        <v>45046</v>
      </c>
      <c r="E80" s="11">
        <f t="shared" si="2"/>
        <v>7</v>
      </c>
      <c r="F80" s="9" t="str">
        <f>IF(ISBLANK(A80)," ",INDIRECT(ADDRESS(1,5+MOD(ROW()-2,COUNTA('Form Responses 1'!$1:$1)-4),,TRUE,"Form Responses 1")))</f>
        <v>Lantai 2 [Kamar mandi]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Lantai 2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18</v>
      </c>
      <c r="L80" s="9" t="str">
        <f t="shared" si="6"/>
        <v>2023 - WEEK 18</v>
      </c>
      <c r="M80" s="9" t="str">
        <f t="shared" si="7"/>
        <v>2023 - MONTH 04</v>
      </c>
      <c r="N80" s="12">
        <f t="shared" ref="N80:O80" si="89">IFERROR(AVERAGEIF(L:L,L80,$J:$J)," ")</f>
        <v>0.8927272727</v>
      </c>
      <c r="O80" s="12">
        <f t="shared" si="89"/>
        <v>0.9118181818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18</v>
      </c>
      <c r="AF80" s="9" t="str">
        <f t="shared" si="15"/>
        <v>2023 04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45051.4385</v>
      </c>
      <c r="B81" s="9" t="str">
        <f>INDIRECT(ADDRESS(2+QUOTIENT(ROW()-2,COUNTA('Form Responses 1'!$1:$1)-4),2,,TRUE,"Form Responses 1"))</f>
        <v>edy.kyd@gmail.com</v>
      </c>
      <c r="C81" s="9" t="str">
        <f>INDIRECT(ADDRESS(2+QUOTIENT(ROW()-2,COUNTA('Form Responses 1'!$1:$1)-4),3,,TRUE,"Form Responses 1"))</f>
        <v>Edi Karyadi</v>
      </c>
      <c r="D81" s="10">
        <f>INDIRECT(ADDRESS(2+QUOTIENT(ROW()-2,COUNTA('Form Responses 1'!$1:$1)-4),4,,TRUE,"Form Responses 1"))</f>
        <v>45046</v>
      </c>
      <c r="E81" s="11">
        <f t="shared" si="2"/>
        <v>7</v>
      </c>
      <c r="F81" s="9" t="str">
        <f>IF(ISBLANK(A81)," ",INDIRECT(ADDRESS(1,5+MOD(ROW()-2,COUNTA('Form Responses 1'!$1:$1)-4),,TRUE,"Form Responses 1")))</f>
        <v>Lantai 2 [Ruang Santai]</v>
      </c>
      <c r="G81" s="9" t="str">
        <f>IF(ISBLANK(A81)," ",INDIRECT(ADDRESS(MATCH(A81,'Form Responses 1'!A:A,0),5+MOD(ROW()-2,COUNTA('Form Responses 1'!$1:$1)-4),,TRUE,"Form Responses 1")))</f>
        <v>CUKUP BAIK</v>
      </c>
      <c r="H81" s="12" t="str">
        <f t="shared" si="3"/>
        <v>Lantai 2</v>
      </c>
      <c r="I81" s="12" t="str">
        <f t="shared" si="4"/>
        <v>CLEANING SERVICE</v>
      </c>
      <c r="J81" s="12">
        <f t="array" ref="J81">IFERROR(INDEX(MASTER!B:B,MATCH(G81,MASTER!A:A,0))/100," ")</f>
        <v>0.89</v>
      </c>
      <c r="K81" s="9">
        <f t="shared" si="5"/>
        <v>18</v>
      </c>
      <c r="L81" s="9" t="str">
        <f t="shared" si="6"/>
        <v>2023 - WEEK 18</v>
      </c>
      <c r="M81" s="9" t="str">
        <f t="shared" si="7"/>
        <v>2023 - MONTH 04</v>
      </c>
      <c r="N81" s="12">
        <f t="shared" ref="N81:O81" si="90">IFERROR(AVERAGEIF(L:L,L81,$J:$J)," ")</f>
        <v>0.8927272727</v>
      </c>
      <c r="O81" s="12">
        <f t="shared" si="90"/>
        <v>0.9118181818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18</v>
      </c>
      <c r="AF81" s="9" t="str">
        <f t="shared" si="15"/>
        <v>2023 04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45051.4385</v>
      </c>
      <c r="B82" s="9" t="str">
        <f>INDIRECT(ADDRESS(2+QUOTIENT(ROW()-2,COUNTA('Form Responses 1'!$1:$1)-4),2,,TRUE,"Form Responses 1"))</f>
        <v>edy.kyd@gmail.com</v>
      </c>
      <c r="C82" s="9" t="str">
        <f>INDIRECT(ADDRESS(2+QUOTIENT(ROW()-2,COUNTA('Form Responses 1'!$1:$1)-4),3,,TRUE,"Form Responses 1"))</f>
        <v>Edi Karyadi</v>
      </c>
      <c r="D82" s="10">
        <f>INDIRECT(ADDRESS(2+QUOTIENT(ROW()-2,COUNTA('Form Responses 1'!$1:$1)-4),4,,TRUE,"Form Responses 1"))</f>
        <v>45046</v>
      </c>
      <c r="E82" s="11">
        <f t="shared" si="2"/>
        <v>7</v>
      </c>
      <c r="F82" s="9" t="str">
        <f>IF(ISBLANK(A82)," ",INDIRECT(ADDRESS(1,5+MOD(ROW()-2,COUNTA('Form Responses 1'!$1:$1)-4),,TRUE,"Form Responses 1")))</f>
        <v>Lantai 2 [Balkon]</v>
      </c>
      <c r="G82" s="9" t="str">
        <f>IF(ISBLANK(A82)," ",INDIRECT(ADDRESS(MATCH(A82,'Form Responses 1'!A:A,0),5+MOD(ROW()-2,COUNTA('Form Responses 1'!$1:$1)-4),,TRUE,"Form Responses 1")))</f>
        <v>CUKUP BAIK</v>
      </c>
      <c r="H82" s="12" t="str">
        <f t="shared" si="3"/>
        <v>Lantai 2</v>
      </c>
      <c r="I82" s="12" t="str">
        <f t="shared" si="4"/>
        <v>CLEANING SERVICE</v>
      </c>
      <c r="J82" s="12">
        <f t="array" ref="J82">IFERROR(INDEX(MASTER!B:B,MATCH(G82,MASTER!A:A,0))/100," ")</f>
        <v>0.89</v>
      </c>
      <c r="K82" s="9">
        <f t="shared" si="5"/>
        <v>18</v>
      </c>
      <c r="L82" s="9" t="str">
        <f t="shared" si="6"/>
        <v>2023 - WEEK 18</v>
      </c>
      <c r="M82" s="9" t="str">
        <f t="shared" si="7"/>
        <v>2023 - MONTH 04</v>
      </c>
      <c r="N82" s="12">
        <f t="shared" ref="N82:O82" si="91">IFERROR(AVERAGEIF(L:L,L82,$J:$J)," ")</f>
        <v>0.8927272727</v>
      </c>
      <c r="O82" s="12">
        <f t="shared" si="91"/>
        <v>0.9118181818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18</v>
      </c>
      <c r="AF82" s="9" t="str">
        <f t="shared" si="15"/>
        <v>2023 04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45051.4385</v>
      </c>
      <c r="B83" s="9" t="str">
        <f>INDIRECT(ADDRESS(2+QUOTIENT(ROW()-2,COUNTA('Form Responses 1'!$1:$1)-4),2,,TRUE,"Form Responses 1"))</f>
        <v>edy.kyd@gmail.com</v>
      </c>
      <c r="C83" s="9" t="str">
        <f>INDIRECT(ADDRESS(2+QUOTIENT(ROW()-2,COUNTA('Form Responses 1'!$1:$1)-4),3,,TRUE,"Form Responses 1"))</f>
        <v>Edi Karyadi</v>
      </c>
      <c r="D83" s="10">
        <f>INDIRECT(ADDRESS(2+QUOTIENT(ROW()-2,COUNTA('Form Responses 1'!$1:$1)-4),4,,TRUE,"Form Responses 1"))</f>
        <v>45046</v>
      </c>
      <c r="E83" s="11">
        <f t="shared" si="2"/>
        <v>7</v>
      </c>
      <c r="F83" s="9" t="str">
        <f>IF(ISBLANK(A83)," ",INDIRECT(ADDRESS(1,5+MOD(ROW()-2,COUNTA('Form Responses 1'!$1:$1)-4),,TRUE,"Form Responses 1")))</f>
        <v>Lantai 2 [Area Belakang]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Lantai 2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18</v>
      </c>
      <c r="L83" s="9" t="str">
        <f t="shared" si="6"/>
        <v>2023 - WEEK 18</v>
      </c>
      <c r="M83" s="9" t="str">
        <f t="shared" si="7"/>
        <v>2023 - MONTH 04</v>
      </c>
      <c r="N83" s="12">
        <f t="shared" ref="N83:O83" si="92">IFERROR(AVERAGEIF(L:L,L83,$J:$J)," ")</f>
        <v>0.8927272727</v>
      </c>
      <c r="O83" s="12">
        <f t="shared" si="92"/>
        <v>0.9118181818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18</v>
      </c>
      <c r="AF83" s="9" t="str">
        <f t="shared" si="15"/>
        <v>2023 04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45051.4385</v>
      </c>
      <c r="B84" s="9" t="str">
        <f>INDIRECT(ADDRESS(2+QUOTIENT(ROW()-2,COUNTA('Form Responses 1'!$1:$1)-4),2,,TRUE,"Form Responses 1"))</f>
        <v>edy.kyd@gmail.com</v>
      </c>
      <c r="C84" s="9" t="str">
        <f>INDIRECT(ADDRESS(2+QUOTIENT(ROW()-2,COUNTA('Form Responses 1'!$1:$1)-4),3,,TRUE,"Form Responses 1"))</f>
        <v>Edi Karyadi</v>
      </c>
      <c r="D84" s="10">
        <f>INDIRECT(ADDRESS(2+QUOTIENT(ROW()-2,COUNTA('Form Responses 1'!$1:$1)-4),4,,TRUE,"Form Responses 1"))</f>
        <v>45046</v>
      </c>
      <c r="E84" s="11">
        <f t="shared" si="2"/>
        <v>7</v>
      </c>
      <c r="F84" s="9" t="str">
        <f>IF(ISBLANK(A84)," ",INDIRECT(ADDRESS(1,5+MOD(ROW()-2,COUNTA('Form Responses 1'!$1:$1)-4),,TRUE,"Form Responses 1")))</f>
        <v>Lantai 2 [Kamar tamu VIP]</v>
      </c>
      <c r="G84" s="9" t="str">
        <f>IF(ISBLANK(A84)," ",INDIRECT(ADDRESS(MATCH(A84,'Form Responses 1'!A:A,0),5+MOD(ROW()-2,COUNTA('Form Responses 1'!$1:$1)-4),,TRUE,"Form Responses 1")))</f>
        <v>CUKUP BAIK</v>
      </c>
      <c r="H84" s="12" t="str">
        <f t="shared" si="3"/>
        <v>Lantai 2</v>
      </c>
      <c r="I84" s="12" t="str">
        <f t="shared" si="4"/>
        <v>CLEANING SERVICE</v>
      </c>
      <c r="J84" s="12">
        <f t="array" ref="J84">IFERROR(INDEX(MASTER!B:B,MATCH(G84,MASTER!A:A,0))/100," ")</f>
        <v>0.89</v>
      </c>
      <c r="K84" s="9">
        <f t="shared" si="5"/>
        <v>18</v>
      </c>
      <c r="L84" s="9" t="str">
        <f t="shared" si="6"/>
        <v>2023 - WEEK 18</v>
      </c>
      <c r="M84" s="9" t="str">
        <f t="shared" si="7"/>
        <v>2023 - MONTH 04</v>
      </c>
      <c r="N84" s="12">
        <f t="shared" ref="N84:O84" si="93">IFERROR(AVERAGEIF(L:L,L84,$J:$J)," ")</f>
        <v>0.8927272727</v>
      </c>
      <c r="O84" s="12">
        <f t="shared" si="93"/>
        <v>0.9118181818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18</v>
      </c>
      <c r="AF84" s="9" t="str">
        <f t="shared" si="15"/>
        <v>2023 04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45051.4385</v>
      </c>
      <c r="B85" s="9" t="str">
        <f>INDIRECT(ADDRESS(2+QUOTIENT(ROW()-2,COUNTA('Form Responses 1'!$1:$1)-4),2,,TRUE,"Form Responses 1"))</f>
        <v>edy.kyd@gmail.com</v>
      </c>
      <c r="C85" s="9" t="str">
        <f>INDIRECT(ADDRESS(2+QUOTIENT(ROW()-2,COUNTA('Form Responses 1'!$1:$1)-4),3,,TRUE,"Form Responses 1"))</f>
        <v>Edi Karyadi</v>
      </c>
      <c r="D85" s="10">
        <f>INDIRECT(ADDRESS(2+QUOTIENT(ROW()-2,COUNTA('Form Responses 1'!$1:$1)-4),4,,TRUE,"Form Responses 1"))</f>
        <v>45046</v>
      </c>
      <c r="E85" s="11">
        <f t="shared" si="2"/>
        <v>7</v>
      </c>
      <c r="F85" s="9" t="str">
        <f>IF(ISBLANK(A85)," ",INDIRECT(ADDRESS(1,5+MOD(ROW()-2,COUNTA('Form Responses 1'!$1:$1)-4),,TRUE,"Form Responses 1")))</f>
        <v>Lantai 2 [Kamar tamu 1]</v>
      </c>
      <c r="G85" s="9" t="str">
        <f>IF(ISBLANK(A85)," ",INDIRECT(ADDRESS(MATCH(A85,'Form Responses 1'!A:A,0),5+MOD(ROW()-2,COUNTA('Form Responses 1'!$1:$1)-4),,TRUE,"Form Responses 1")))</f>
        <v>CUKUP BAIK</v>
      </c>
      <c r="H85" s="12" t="str">
        <f t="shared" si="3"/>
        <v>Lantai 2</v>
      </c>
      <c r="I85" s="12" t="str">
        <f t="shared" si="4"/>
        <v>CLEANING SERVICE</v>
      </c>
      <c r="J85" s="12">
        <f t="array" ref="J85">IFERROR(INDEX(MASTER!B:B,MATCH(G85,MASTER!A:A,0))/100," ")</f>
        <v>0.89</v>
      </c>
      <c r="K85" s="9">
        <f t="shared" si="5"/>
        <v>18</v>
      </c>
      <c r="L85" s="9" t="str">
        <f t="shared" si="6"/>
        <v>2023 - WEEK 18</v>
      </c>
      <c r="M85" s="9" t="str">
        <f t="shared" si="7"/>
        <v>2023 - MONTH 04</v>
      </c>
      <c r="N85" s="12">
        <f t="shared" ref="N85:O85" si="94">IFERROR(AVERAGEIF(L:L,L85,$J:$J)," ")</f>
        <v>0.8927272727</v>
      </c>
      <c r="O85" s="12">
        <f t="shared" si="94"/>
        <v>0.9118181818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18</v>
      </c>
      <c r="AF85" s="9" t="str">
        <f t="shared" si="15"/>
        <v>2023 04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45051.4385</v>
      </c>
      <c r="B86" s="9" t="str">
        <f>INDIRECT(ADDRESS(2+QUOTIENT(ROW()-2,COUNTA('Form Responses 1'!$1:$1)-4),2,,TRUE,"Form Responses 1"))</f>
        <v>edy.kyd@gmail.com</v>
      </c>
      <c r="C86" s="9" t="str">
        <f>INDIRECT(ADDRESS(2+QUOTIENT(ROW()-2,COUNTA('Form Responses 1'!$1:$1)-4),3,,TRUE,"Form Responses 1"))</f>
        <v>Edi Karyadi</v>
      </c>
      <c r="D86" s="10">
        <f>INDIRECT(ADDRESS(2+QUOTIENT(ROW()-2,COUNTA('Form Responses 1'!$1:$1)-4),4,,TRUE,"Form Responses 1"))</f>
        <v>45046</v>
      </c>
      <c r="E86" s="11">
        <f t="shared" si="2"/>
        <v>7</v>
      </c>
      <c r="F86" s="9" t="str">
        <f>IF(ISBLANK(A86)," ",INDIRECT(ADDRESS(1,5+MOD(ROW()-2,COUNTA('Form Responses 1'!$1:$1)-4),,TRUE,"Form Responses 1")))</f>
        <v>Lantai 2 [Kamar tamu 2]</v>
      </c>
      <c r="G86" s="9" t="str">
        <f>IF(ISBLANK(A86)," ",INDIRECT(ADDRESS(MATCH(A86,'Form Responses 1'!A:A,0),5+MOD(ROW()-2,COUNTA('Form Responses 1'!$1:$1)-4),,TRUE,"Form Responses 1")))</f>
        <v>CUKUP BAIK</v>
      </c>
      <c r="H86" s="12" t="str">
        <f t="shared" si="3"/>
        <v>Lantai 2</v>
      </c>
      <c r="I86" s="12" t="str">
        <f t="shared" si="4"/>
        <v>CLEANING SERVICE</v>
      </c>
      <c r="J86" s="12">
        <f t="array" ref="J86">IFERROR(INDEX(MASTER!B:B,MATCH(G86,MASTER!A:A,0))/100," ")</f>
        <v>0.89</v>
      </c>
      <c r="K86" s="9">
        <f t="shared" si="5"/>
        <v>18</v>
      </c>
      <c r="L86" s="9" t="str">
        <f t="shared" si="6"/>
        <v>2023 - WEEK 18</v>
      </c>
      <c r="M86" s="9" t="str">
        <f t="shared" si="7"/>
        <v>2023 - MONTH 04</v>
      </c>
      <c r="N86" s="12">
        <f t="shared" ref="N86:O86" si="95">IFERROR(AVERAGEIF(L:L,L86,$J:$J)," ")</f>
        <v>0.8927272727</v>
      </c>
      <c r="O86" s="12">
        <f t="shared" si="95"/>
        <v>0.9118181818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18</v>
      </c>
      <c r="AF86" s="9" t="str">
        <f t="shared" si="15"/>
        <v>2023 04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45051.4385</v>
      </c>
      <c r="B87" s="9" t="str">
        <f>INDIRECT(ADDRESS(2+QUOTIENT(ROW()-2,COUNTA('Form Responses 1'!$1:$1)-4),2,,TRUE,"Form Responses 1"))</f>
        <v>edy.kyd@gmail.com</v>
      </c>
      <c r="C87" s="9" t="str">
        <f>INDIRECT(ADDRESS(2+QUOTIENT(ROW()-2,COUNTA('Form Responses 1'!$1:$1)-4),3,,TRUE,"Form Responses 1"))</f>
        <v>Edi Karyadi</v>
      </c>
      <c r="D87" s="10">
        <f>INDIRECT(ADDRESS(2+QUOTIENT(ROW()-2,COUNTA('Form Responses 1'!$1:$1)-4),4,,TRUE,"Form Responses 1"))</f>
        <v>45046</v>
      </c>
      <c r="E87" s="11">
        <f t="shared" si="2"/>
        <v>7</v>
      </c>
      <c r="F87" s="9" t="str">
        <f>IF(ISBLANK(A87)," ",INDIRECT(ADDRESS(1,5+MOD(ROW()-2,COUNTA('Form Responses 1'!$1:$1)-4),,TRUE,"Form Responses 1")))</f>
        <v>Lantai 2 [Kamar tamu 3]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Lantai 2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18</v>
      </c>
      <c r="L87" s="9" t="str">
        <f t="shared" si="6"/>
        <v>2023 - WEEK 18</v>
      </c>
      <c r="M87" s="9" t="str">
        <f t="shared" si="7"/>
        <v>2023 - MONTH 04</v>
      </c>
      <c r="N87" s="12">
        <f t="shared" ref="N87:O87" si="96">IFERROR(AVERAGEIF(L:L,L87,$J:$J)," ")</f>
        <v>0.8927272727</v>
      </c>
      <c r="O87" s="12">
        <f t="shared" si="96"/>
        <v>0.9118181818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18</v>
      </c>
      <c r="AF87" s="9" t="str">
        <f t="shared" si="15"/>
        <v>2023 04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45051.4385</v>
      </c>
      <c r="B88" s="9" t="str">
        <f>INDIRECT(ADDRESS(2+QUOTIENT(ROW()-2,COUNTA('Form Responses 1'!$1:$1)-4),2,,TRUE,"Form Responses 1"))</f>
        <v>edy.kyd@gmail.com</v>
      </c>
      <c r="C88" s="9" t="str">
        <f>INDIRECT(ADDRESS(2+QUOTIENT(ROW()-2,COUNTA('Form Responses 1'!$1:$1)-4),3,,TRUE,"Form Responses 1"))</f>
        <v>Edi Karyadi</v>
      </c>
      <c r="D88" s="10">
        <f>INDIRECT(ADDRESS(2+QUOTIENT(ROW()-2,COUNTA('Form Responses 1'!$1:$1)-4),4,,TRUE,"Form Responses 1"))</f>
        <v>45046</v>
      </c>
      <c r="E88" s="11">
        <f t="shared" si="2"/>
        <v>7</v>
      </c>
      <c r="F88" s="9" t="str">
        <f>IF(ISBLANK(A88)," ",INDIRECT(ADDRESS(1,5+MOD(ROW()-2,COUNTA('Form Responses 1'!$1:$1)-4),,TRUE,"Form Responses 1")))</f>
        <v>Lantai 2 [Kamar mandi 1]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Lantai 2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18</v>
      </c>
      <c r="L88" s="9" t="str">
        <f t="shared" si="6"/>
        <v>2023 - WEEK 18</v>
      </c>
      <c r="M88" s="9" t="str">
        <f t="shared" si="7"/>
        <v>2023 - MONTH 04</v>
      </c>
      <c r="N88" s="12">
        <f t="shared" ref="N88:O88" si="97">IFERROR(AVERAGEIF(L:L,L88,$J:$J)," ")</f>
        <v>0.8927272727</v>
      </c>
      <c r="O88" s="12">
        <f t="shared" si="97"/>
        <v>0.9118181818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18</v>
      </c>
      <c r="AF88" s="9" t="str">
        <f t="shared" si="15"/>
        <v>2023 04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45051.4385</v>
      </c>
      <c r="B89" s="9" t="str">
        <f>INDIRECT(ADDRESS(2+QUOTIENT(ROW()-2,COUNTA('Form Responses 1'!$1:$1)-4),2,,TRUE,"Form Responses 1"))</f>
        <v>edy.kyd@gmail.com</v>
      </c>
      <c r="C89" s="9" t="str">
        <f>INDIRECT(ADDRESS(2+QUOTIENT(ROW()-2,COUNTA('Form Responses 1'!$1:$1)-4),3,,TRUE,"Form Responses 1"))</f>
        <v>Edi Karyadi</v>
      </c>
      <c r="D89" s="10">
        <f>INDIRECT(ADDRESS(2+QUOTIENT(ROW()-2,COUNTA('Form Responses 1'!$1:$1)-4),4,,TRUE,"Form Responses 1"))</f>
        <v>45046</v>
      </c>
      <c r="E89" s="11">
        <f t="shared" si="2"/>
        <v>7</v>
      </c>
      <c r="F89" s="9" t="str">
        <f>IF(ISBLANK(A89)," ",INDIRECT(ADDRESS(1,5+MOD(ROW()-2,COUNTA('Form Responses 1'!$1:$1)-4),,TRUE,"Form Responses 1")))</f>
        <v>Lantai 2 [Kamar mandi 2]</v>
      </c>
      <c r="G89" s="9" t="str">
        <f>IF(ISBLANK(A89)," ",INDIRECT(ADDRESS(MATCH(A89,'Form Responses 1'!A:A,0),5+MOD(ROW()-2,COUNTA('Form Responses 1'!$1:$1)-4),,TRUE,"Form Responses 1")))</f>
        <v>CUKUP BAIK</v>
      </c>
      <c r="H89" s="12" t="str">
        <f t="shared" si="3"/>
        <v>Lantai 2</v>
      </c>
      <c r="I89" s="12" t="str">
        <f t="shared" si="4"/>
        <v>CLEANING SERVICE</v>
      </c>
      <c r="J89" s="12">
        <f t="array" ref="J89">IFERROR(INDEX(MASTER!B:B,MATCH(G89,MASTER!A:A,0))/100," ")</f>
        <v>0.89</v>
      </c>
      <c r="K89" s="9">
        <f t="shared" si="5"/>
        <v>18</v>
      </c>
      <c r="L89" s="9" t="str">
        <f t="shared" si="6"/>
        <v>2023 - WEEK 18</v>
      </c>
      <c r="M89" s="9" t="str">
        <f t="shared" si="7"/>
        <v>2023 - MONTH 04</v>
      </c>
      <c r="N89" s="12">
        <f t="shared" ref="N89:O89" si="98">IFERROR(AVERAGEIF(L:L,L89,$J:$J)," ")</f>
        <v>0.8927272727</v>
      </c>
      <c r="O89" s="12">
        <f t="shared" si="98"/>
        <v>0.9118181818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18</v>
      </c>
      <c r="AF89" s="9" t="str">
        <f t="shared" si="15"/>
        <v>2023 04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45065.61195</v>
      </c>
      <c r="B90" s="9" t="str">
        <f>INDIRECT(ADDRESS(2+QUOTIENT(ROW()-2,COUNTA('Form Responses 1'!$1:$1)-4),2,,TRUE,"Form Responses 1"))</f>
        <v>edy.kyd@gmail.com</v>
      </c>
      <c r="C90" s="9" t="str">
        <f>INDIRECT(ADDRESS(2+QUOTIENT(ROW()-2,COUNTA('Form Responses 1'!$1:$1)-4),3,,TRUE,"Form Responses 1"))</f>
        <v>Edi Karyadi</v>
      </c>
      <c r="D90" s="10">
        <f>INDIRECT(ADDRESS(2+QUOTIENT(ROW()-2,COUNTA('Form Responses 1'!$1:$1)-4),4,,TRUE,"Form Responses 1"))</f>
        <v>45016</v>
      </c>
      <c r="E90" s="11">
        <f t="shared" si="2"/>
        <v>5</v>
      </c>
      <c r="F90" s="9" t="str">
        <f>IF(ISBLANK(A90)," ",INDIRECT(ADDRESS(1,5+MOD(ROW()-2,COUNTA('Form Responses 1'!$1:$1)-4),,TRUE,"Form Responses 1")))</f>
        <v>Security [Security Functions]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Security</v>
      </c>
      <c r="I90" s="12" t="str">
        <f t="shared" si="4"/>
        <v>SECURITY SERVICE</v>
      </c>
      <c r="J90" s="12">
        <f t="array" ref="J90">IFERROR(INDEX(MASTER!B:B,MATCH(G90,MASTER!A:A,0))/100," ")</f>
        <v>0.95</v>
      </c>
      <c r="K90" s="9">
        <f t="shared" si="5"/>
        <v>13</v>
      </c>
      <c r="L90" s="9" t="str">
        <f t="shared" si="6"/>
        <v>2023 - WEEK 13</v>
      </c>
      <c r="M90" s="9" t="str">
        <f t="shared" si="7"/>
        <v>2023 - MONTH 03</v>
      </c>
      <c r="N90" s="12">
        <f t="shared" ref="N90:O90" si="99">IFERROR(AVERAGEIF(L:L,L90,$J:$J)," ")</f>
        <v>0.9254545455</v>
      </c>
      <c r="O90" s="12">
        <f t="shared" si="99"/>
        <v>0.9254545455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13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45065.61195</v>
      </c>
      <c r="B91" s="9" t="str">
        <f>INDIRECT(ADDRESS(2+QUOTIENT(ROW()-2,COUNTA('Form Responses 1'!$1:$1)-4),2,,TRUE,"Form Responses 1"))</f>
        <v>edy.kyd@gmail.com</v>
      </c>
      <c r="C91" s="9" t="str">
        <f>INDIRECT(ADDRESS(2+QUOTIENT(ROW()-2,COUNTA('Form Responses 1'!$1:$1)-4),3,,TRUE,"Form Responses 1"))</f>
        <v>Edi Karyadi</v>
      </c>
      <c r="D91" s="10">
        <f>INDIRECT(ADDRESS(2+QUOTIENT(ROW()-2,COUNTA('Form Responses 1'!$1:$1)-4),4,,TRUE,"Form Responses 1"))</f>
        <v>45016</v>
      </c>
      <c r="E91" s="11">
        <f t="shared" si="2"/>
        <v>5</v>
      </c>
      <c r="F91" s="9" t="str">
        <f>IF(ISBLANK(A91)," ",INDIRECT(ADDRESS(1,5+MOD(ROW()-2,COUNTA('Form Responses 1'!$1:$1)-4),,TRUE,"Form Responses 1")))</f>
        <v>Lantai 1 [Ruanng tamu]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Lantai 1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13</v>
      </c>
      <c r="L91" s="9" t="str">
        <f t="shared" si="6"/>
        <v>2023 - WEEK 13</v>
      </c>
      <c r="M91" s="9" t="str">
        <f t="shared" si="7"/>
        <v>2023 - MONTH 03</v>
      </c>
      <c r="N91" s="12">
        <f t="shared" ref="N91:O91" si="100">IFERROR(AVERAGEIF(L:L,L91,$J:$J)," ")</f>
        <v>0.9254545455</v>
      </c>
      <c r="O91" s="12">
        <f t="shared" si="100"/>
        <v>0.9254545455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13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45065.61195</v>
      </c>
      <c r="B92" s="9" t="str">
        <f>INDIRECT(ADDRESS(2+QUOTIENT(ROW()-2,COUNTA('Form Responses 1'!$1:$1)-4),2,,TRUE,"Form Responses 1"))</f>
        <v>edy.kyd@gmail.com</v>
      </c>
      <c r="C92" s="9" t="str">
        <f>INDIRECT(ADDRESS(2+QUOTIENT(ROW()-2,COUNTA('Form Responses 1'!$1:$1)-4),3,,TRUE,"Form Responses 1"))</f>
        <v>Edi Karyadi</v>
      </c>
      <c r="D92" s="10">
        <f>INDIRECT(ADDRESS(2+QUOTIENT(ROW()-2,COUNTA('Form Responses 1'!$1:$1)-4),4,,TRUE,"Form Responses 1"))</f>
        <v>45016</v>
      </c>
      <c r="E92" s="11">
        <f t="shared" si="2"/>
        <v>5</v>
      </c>
      <c r="F92" s="9" t="str">
        <f>IF(ISBLANK(A92)," ",INDIRECT(ADDRESS(1,5+MOD(ROW()-2,COUNTA('Form Responses 1'!$1:$1)-4),,TRUE,"Form Responses 1")))</f>
        <v>Lantai 1 [Kamar tidur 1]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Lantai 1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13</v>
      </c>
      <c r="L92" s="9" t="str">
        <f t="shared" si="6"/>
        <v>2023 - WEEK 13</v>
      </c>
      <c r="M92" s="9" t="str">
        <f t="shared" si="7"/>
        <v>2023 - MONTH 03</v>
      </c>
      <c r="N92" s="12">
        <f t="shared" ref="N92:O92" si="101">IFERROR(AVERAGEIF(L:L,L92,$J:$J)," ")</f>
        <v>0.9254545455</v>
      </c>
      <c r="O92" s="12">
        <f t="shared" si="101"/>
        <v>0.9254545455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13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45065.61195</v>
      </c>
      <c r="B93" s="9" t="str">
        <f>INDIRECT(ADDRESS(2+QUOTIENT(ROW()-2,COUNTA('Form Responses 1'!$1:$1)-4),2,,TRUE,"Form Responses 1"))</f>
        <v>edy.kyd@gmail.com</v>
      </c>
      <c r="C93" s="9" t="str">
        <f>INDIRECT(ADDRESS(2+QUOTIENT(ROW()-2,COUNTA('Form Responses 1'!$1:$1)-4),3,,TRUE,"Form Responses 1"))</f>
        <v>Edi Karyadi</v>
      </c>
      <c r="D93" s="10">
        <f>INDIRECT(ADDRESS(2+QUOTIENT(ROW()-2,COUNTA('Form Responses 1'!$1:$1)-4),4,,TRUE,"Form Responses 1"))</f>
        <v>45016</v>
      </c>
      <c r="E93" s="11">
        <f t="shared" si="2"/>
        <v>5</v>
      </c>
      <c r="F93" s="9" t="str">
        <f>IF(ISBLANK(A93)," ",INDIRECT(ADDRESS(1,5+MOD(ROW()-2,COUNTA('Form Responses 1'!$1:$1)-4),,TRUE,"Form Responses 1")))</f>
        <v>Lantai 1 [Kamar tidur 2]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Lantai 1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13</v>
      </c>
      <c r="L93" s="9" t="str">
        <f t="shared" si="6"/>
        <v>2023 - WEEK 13</v>
      </c>
      <c r="M93" s="9" t="str">
        <f t="shared" si="7"/>
        <v>2023 - MONTH 03</v>
      </c>
      <c r="N93" s="12">
        <f t="shared" ref="N93:O93" si="102">IFERROR(AVERAGEIF(L:L,L93,$J:$J)," ")</f>
        <v>0.9254545455</v>
      </c>
      <c r="O93" s="12">
        <f t="shared" si="102"/>
        <v>0.9254545455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13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45065.61195</v>
      </c>
      <c r="B94" s="9" t="str">
        <f>INDIRECT(ADDRESS(2+QUOTIENT(ROW()-2,COUNTA('Form Responses 1'!$1:$1)-4),2,,TRUE,"Form Responses 1"))</f>
        <v>edy.kyd@gmail.com</v>
      </c>
      <c r="C94" s="9" t="str">
        <f>INDIRECT(ADDRESS(2+QUOTIENT(ROW()-2,COUNTA('Form Responses 1'!$1:$1)-4),3,,TRUE,"Form Responses 1"))</f>
        <v>Edi Karyadi</v>
      </c>
      <c r="D94" s="10">
        <f>INDIRECT(ADDRESS(2+QUOTIENT(ROW()-2,COUNTA('Form Responses 1'!$1:$1)-4),4,,TRUE,"Form Responses 1"))</f>
        <v>45016</v>
      </c>
      <c r="E94" s="11">
        <f t="shared" si="2"/>
        <v>5</v>
      </c>
      <c r="F94" s="9" t="str">
        <f>IF(ISBLANK(A94)," ",INDIRECT(ADDRESS(1,5+MOD(ROW()-2,COUNTA('Form Responses 1'!$1:$1)-4),,TRUE,"Form Responses 1")))</f>
        <v>Lantai 1 [Kamar mandi 1]</v>
      </c>
      <c r="G94" s="9" t="str">
        <f>IF(ISBLANK(A94)," ",INDIRECT(ADDRESS(MATCH(A94,'Form Responses 1'!A:A,0),5+MOD(ROW()-2,COUNTA('Form Responses 1'!$1:$1)-4),,TRUE,"Form Responses 1")))</f>
        <v>CUKUP BAIK</v>
      </c>
      <c r="H94" s="12" t="str">
        <f t="shared" si="3"/>
        <v>Lantai 1</v>
      </c>
      <c r="I94" s="12" t="str">
        <f t="shared" si="4"/>
        <v>CLEANING SERVICE</v>
      </c>
      <c r="J94" s="12">
        <f t="array" ref="J94">IFERROR(INDEX(MASTER!B:B,MATCH(G94,MASTER!A:A,0))/100," ")</f>
        <v>0.89</v>
      </c>
      <c r="K94" s="9">
        <f t="shared" si="5"/>
        <v>13</v>
      </c>
      <c r="L94" s="9" t="str">
        <f t="shared" si="6"/>
        <v>2023 - WEEK 13</v>
      </c>
      <c r="M94" s="9" t="str">
        <f t="shared" si="7"/>
        <v>2023 - MONTH 03</v>
      </c>
      <c r="N94" s="12">
        <f t="shared" ref="N94:O94" si="103">IFERROR(AVERAGEIF(L:L,L94,$J:$J)," ")</f>
        <v>0.9254545455</v>
      </c>
      <c r="O94" s="12">
        <f t="shared" si="103"/>
        <v>0.9254545455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13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45065.61195</v>
      </c>
      <c r="B95" s="9" t="str">
        <f>INDIRECT(ADDRESS(2+QUOTIENT(ROW()-2,COUNTA('Form Responses 1'!$1:$1)-4),2,,TRUE,"Form Responses 1"))</f>
        <v>edy.kyd@gmail.com</v>
      </c>
      <c r="C95" s="9" t="str">
        <f>INDIRECT(ADDRESS(2+QUOTIENT(ROW()-2,COUNTA('Form Responses 1'!$1:$1)-4),3,,TRUE,"Form Responses 1"))</f>
        <v>Edi Karyadi</v>
      </c>
      <c r="D95" s="10">
        <f>INDIRECT(ADDRESS(2+QUOTIENT(ROW()-2,COUNTA('Form Responses 1'!$1:$1)-4),4,,TRUE,"Form Responses 1"))</f>
        <v>45016</v>
      </c>
      <c r="E95" s="11">
        <f t="shared" si="2"/>
        <v>5</v>
      </c>
      <c r="F95" s="9" t="str">
        <f>IF(ISBLANK(A95)," ",INDIRECT(ADDRESS(1,5+MOD(ROW()-2,COUNTA('Form Responses 1'!$1:$1)-4),,TRUE,"Form Responses 1")))</f>
        <v>Lantai 1 [Kamar mandi 2]</v>
      </c>
      <c r="G95" s="9" t="str">
        <f>IF(ISBLANK(A95)," ",INDIRECT(ADDRESS(MATCH(A95,'Form Responses 1'!A:A,0),5+MOD(ROW()-2,COUNTA('Form Responses 1'!$1:$1)-4),,TRUE,"Form Responses 1")))</f>
        <v>CUKUP BAIK</v>
      </c>
      <c r="H95" s="12" t="str">
        <f t="shared" si="3"/>
        <v>Lantai 1</v>
      </c>
      <c r="I95" s="12" t="str">
        <f t="shared" si="4"/>
        <v>CLEANING SERVICE</v>
      </c>
      <c r="J95" s="12">
        <f t="array" ref="J95">IFERROR(INDEX(MASTER!B:B,MATCH(G95,MASTER!A:A,0))/100," ")</f>
        <v>0.89</v>
      </c>
      <c r="K95" s="9">
        <f t="shared" si="5"/>
        <v>13</v>
      </c>
      <c r="L95" s="9" t="str">
        <f t="shared" si="6"/>
        <v>2023 - WEEK 13</v>
      </c>
      <c r="M95" s="9" t="str">
        <f t="shared" si="7"/>
        <v>2023 - MONTH 03</v>
      </c>
      <c r="N95" s="12">
        <f t="shared" ref="N95:O95" si="104">IFERROR(AVERAGEIF(L:L,L95,$J:$J)," ")</f>
        <v>0.9254545455</v>
      </c>
      <c r="O95" s="12">
        <f t="shared" si="104"/>
        <v>0.9254545455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13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45065.61195</v>
      </c>
      <c r="B96" s="9" t="str">
        <f>INDIRECT(ADDRESS(2+QUOTIENT(ROW()-2,COUNTA('Form Responses 1'!$1:$1)-4),2,,TRUE,"Form Responses 1"))</f>
        <v>edy.kyd@gmail.com</v>
      </c>
      <c r="C96" s="9" t="str">
        <f>INDIRECT(ADDRESS(2+QUOTIENT(ROW()-2,COUNTA('Form Responses 1'!$1:$1)-4),3,,TRUE,"Form Responses 1"))</f>
        <v>Edi Karyadi</v>
      </c>
      <c r="D96" s="10">
        <f>INDIRECT(ADDRESS(2+QUOTIENT(ROW()-2,COUNTA('Form Responses 1'!$1:$1)-4),4,,TRUE,"Form Responses 1"))</f>
        <v>45016</v>
      </c>
      <c r="E96" s="11">
        <f t="shared" si="2"/>
        <v>5</v>
      </c>
      <c r="F96" s="9" t="str">
        <f>IF(ISBLANK(A96)," ",INDIRECT(ADDRESS(1,5+MOD(ROW()-2,COUNTA('Form Responses 1'!$1:$1)-4),,TRUE,"Form Responses 1")))</f>
        <v>Lantai 1 [Ruang santai]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Lantai 1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13</v>
      </c>
      <c r="L96" s="9" t="str">
        <f t="shared" si="6"/>
        <v>2023 - WEEK 13</v>
      </c>
      <c r="M96" s="9" t="str">
        <f t="shared" si="7"/>
        <v>2023 - MONTH 03</v>
      </c>
      <c r="N96" s="12">
        <f t="shared" ref="N96:O96" si="105">IFERROR(AVERAGEIF(L:L,L96,$J:$J)," ")</f>
        <v>0.9254545455</v>
      </c>
      <c r="O96" s="12">
        <f t="shared" si="105"/>
        <v>0.9254545455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13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45065.61195</v>
      </c>
      <c r="B97" s="9" t="str">
        <f>INDIRECT(ADDRESS(2+QUOTIENT(ROW()-2,COUNTA('Form Responses 1'!$1:$1)-4),2,,TRUE,"Form Responses 1"))</f>
        <v>edy.kyd@gmail.com</v>
      </c>
      <c r="C97" s="9" t="str">
        <f>INDIRECT(ADDRESS(2+QUOTIENT(ROW()-2,COUNTA('Form Responses 1'!$1:$1)-4),3,,TRUE,"Form Responses 1"))</f>
        <v>Edi Karyadi</v>
      </c>
      <c r="D97" s="10">
        <f>INDIRECT(ADDRESS(2+QUOTIENT(ROW()-2,COUNTA('Form Responses 1'!$1:$1)-4),4,,TRUE,"Form Responses 1"))</f>
        <v>45016</v>
      </c>
      <c r="E97" s="11">
        <f t="shared" si="2"/>
        <v>5</v>
      </c>
      <c r="F97" s="9" t="str">
        <f>IF(ISBLANK(A97)," ",INDIRECT(ADDRESS(1,5+MOD(ROW()-2,COUNTA('Form Responses 1'!$1:$1)-4),,TRUE,"Form Responses 1")))</f>
        <v>Lantai 1 [Ruanng makan]</v>
      </c>
      <c r="G97" s="9" t="str">
        <f>IF(ISBLANK(A97)," ",INDIRECT(ADDRESS(MATCH(A97,'Form Responses 1'!A:A,0),5+MOD(ROW()-2,COUNTA('Form Responses 1'!$1:$1)-4),,TRUE,"Form Responses 1")))</f>
        <v>CUKUP BAIK</v>
      </c>
      <c r="H97" s="12" t="str">
        <f t="shared" si="3"/>
        <v>Lantai 1</v>
      </c>
      <c r="I97" s="12" t="str">
        <f t="shared" si="4"/>
        <v>CLEANING SERVICE</v>
      </c>
      <c r="J97" s="12">
        <f t="array" ref="J97">IFERROR(INDEX(MASTER!B:B,MATCH(G97,MASTER!A:A,0))/100," ")</f>
        <v>0.89</v>
      </c>
      <c r="K97" s="9">
        <f t="shared" si="5"/>
        <v>13</v>
      </c>
      <c r="L97" s="9" t="str">
        <f t="shared" si="6"/>
        <v>2023 - WEEK 13</v>
      </c>
      <c r="M97" s="9" t="str">
        <f t="shared" si="7"/>
        <v>2023 - MONTH 03</v>
      </c>
      <c r="N97" s="12">
        <f t="shared" ref="N97:O97" si="106">IFERROR(AVERAGEIF(L:L,L97,$J:$J)," ")</f>
        <v>0.9254545455</v>
      </c>
      <c r="O97" s="12">
        <f t="shared" si="106"/>
        <v>0.9254545455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13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45065.61195</v>
      </c>
      <c r="B98" s="9" t="str">
        <f>INDIRECT(ADDRESS(2+QUOTIENT(ROW()-2,COUNTA('Form Responses 1'!$1:$1)-4),2,,TRUE,"Form Responses 1"))</f>
        <v>edy.kyd@gmail.com</v>
      </c>
      <c r="C98" s="9" t="str">
        <f>INDIRECT(ADDRESS(2+QUOTIENT(ROW()-2,COUNTA('Form Responses 1'!$1:$1)-4),3,,TRUE,"Form Responses 1"))</f>
        <v>Edi Karyadi</v>
      </c>
      <c r="D98" s="10">
        <f>INDIRECT(ADDRESS(2+QUOTIENT(ROW()-2,COUNTA('Form Responses 1'!$1:$1)-4),4,,TRUE,"Form Responses 1"))</f>
        <v>45016</v>
      </c>
      <c r="E98" s="11">
        <f t="shared" si="2"/>
        <v>5</v>
      </c>
      <c r="F98" s="9" t="str">
        <f>IF(ISBLANK(A98)," ",INDIRECT(ADDRESS(1,5+MOD(ROW()-2,COUNTA('Form Responses 1'!$1:$1)-4),,TRUE,"Form Responses 1")))</f>
        <v>Lantai 1 [Dapur]</v>
      </c>
      <c r="G98" s="9" t="str">
        <f>IF(ISBLANK(A98)," ",INDIRECT(ADDRESS(MATCH(A98,'Form Responses 1'!A:A,0),5+MOD(ROW()-2,COUNTA('Form Responses 1'!$1:$1)-4),,TRUE,"Form Responses 1")))</f>
        <v>CUKUP BAIK</v>
      </c>
      <c r="H98" s="12" t="str">
        <f t="shared" si="3"/>
        <v>Lantai 1</v>
      </c>
      <c r="I98" s="12" t="str">
        <f t="shared" si="4"/>
        <v>CLEANING SERVICE</v>
      </c>
      <c r="J98" s="12">
        <f t="array" ref="J98">IFERROR(INDEX(MASTER!B:B,MATCH(G98,MASTER!A:A,0))/100," ")</f>
        <v>0.89</v>
      </c>
      <c r="K98" s="9">
        <f t="shared" si="5"/>
        <v>13</v>
      </c>
      <c r="L98" s="9" t="str">
        <f t="shared" si="6"/>
        <v>2023 - WEEK 13</v>
      </c>
      <c r="M98" s="9" t="str">
        <f t="shared" si="7"/>
        <v>2023 - MONTH 03</v>
      </c>
      <c r="N98" s="12">
        <f t="shared" ref="N98:O98" si="107">IFERROR(AVERAGEIF(L:L,L98,$J:$J)," ")</f>
        <v>0.9254545455</v>
      </c>
      <c r="O98" s="12">
        <f t="shared" si="107"/>
        <v>0.9254545455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13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45065.61195</v>
      </c>
      <c r="B99" s="9" t="str">
        <f>INDIRECT(ADDRESS(2+QUOTIENT(ROW()-2,COUNTA('Form Responses 1'!$1:$1)-4),2,,TRUE,"Form Responses 1"))</f>
        <v>edy.kyd@gmail.com</v>
      </c>
      <c r="C99" s="9" t="str">
        <f>INDIRECT(ADDRESS(2+QUOTIENT(ROW()-2,COUNTA('Form Responses 1'!$1:$1)-4),3,,TRUE,"Form Responses 1"))</f>
        <v>Edi Karyadi</v>
      </c>
      <c r="D99" s="10">
        <f>INDIRECT(ADDRESS(2+QUOTIENT(ROW()-2,COUNTA('Form Responses 1'!$1:$1)-4),4,,TRUE,"Form Responses 1"))</f>
        <v>45016</v>
      </c>
      <c r="E99" s="11">
        <f t="shared" si="2"/>
        <v>5</v>
      </c>
      <c r="F99" s="9" t="str">
        <f>IF(ISBLANK(A99)," ",INDIRECT(ADDRESS(1,5+MOD(ROW()-2,COUNTA('Form Responses 1'!$1:$1)-4),,TRUE,"Form Responses 1")))</f>
        <v>Lantai 1 [Halaman depan]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Lantai 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13</v>
      </c>
      <c r="L99" s="9" t="str">
        <f t="shared" si="6"/>
        <v>2023 - WEEK 13</v>
      </c>
      <c r="M99" s="9" t="str">
        <f t="shared" si="7"/>
        <v>2023 - MONTH 03</v>
      </c>
      <c r="N99" s="12">
        <f t="shared" ref="N99:O99" si="108">IFERROR(AVERAGEIF(L:L,L99,$J:$J)," ")</f>
        <v>0.9254545455</v>
      </c>
      <c r="O99" s="12">
        <f t="shared" si="108"/>
        <v>0.9254545455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13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45065.61195</v>
      </c>
      <c r="B100" s="9" t="str">
        <f>INDIRECT(ADDRESS(2+QUOTIENT(ROW()-2,COUNTA('Form Responses 1'!$1:$1)-4),2,,TRUE,"Form Responses 1"))</f>
        <v>edy.kyd@gmail.com</v>
      </c>
      <c r="C100" s="9" t="str">
        <f>INDIRECT(ADDRESS(2+QUOTIENT(ROW()-2,COUNTA('Form Responses 1'!$1:$1)-4),3,,TRUE,"Form Responses 1"))</f>
        <v>Edi Karyadi</v>
      </c>
      <c r="D100" s="10">
        <f>INDIRECT(ADDRESS(2+QUOTIENT(ROW()-2,COUNTA('Form Responses 1'!$1:$1)-4),4,,TRUE,"Form Responses 1"))</f>
        <v>45016</v>
      </c>
      <c r="E100" s="11">
        <f t="shared" si="2"/>
        <v>5</v>
      </c>
      <c r="F100" s="9" t="str">
        <f>IF(ISBLANK(A100)," ",INDIRECT(ADDRESS(1,5+MOD(ROW()-2,COUNTA('Form Responses 1'!$1:$1)-4),,TRUE,"Form Responses 1")))</f>
        <v>Lantai 1 [Halaman Belakang]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Lantai 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13</v>
      </c>
      <c r="L100" s="9" t="str">
        <f t="shared" si="6"/>
        <v>2023 - WEEK 13</v>
      </c>
      <c r="M100" s="9" t="str">
        <f t="shared" si="7"/>
        <v>2023 - MONTH 03</v>
      </c>
      <c r="N100" s="12">
        <f t="shared" ref="N100:O100" si="109">IFERROR(AVERAGEIF(L:L,L100,$J:$J)," ")</f>
        <v>0.9254545455</v>
      </c>
      <c r="O100" s="12">
        <f t="shared" si="109"/>
        <v>0.9254545455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13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45065.61195</v>
      </c>
      <c r="B101" s="9" t="str">
        <f>INDIRECT(ADDRESS(2+QUOTIENT(ROW()-2,COUNTA('Form Responses 1'!$1:$1)-4),2,,TRUE,"Form Responses 1"))</f>
        <v>edy.kyd@gmail.com</v>
      </c>
      <c r="C101" s="9" t="str">
        <f>INDIRECT(ADDRESS(2+QUOTIENT(ROW()-2,COUNTA('Form Responses 1'!$1:$1)-4),3,,TRUE,"Form Responses 1"))</f>
        <v>Edi Karyadi</v>
      </c>
      <c r="D101" s="10">
        <f>INDIRECT(ADDRESS(2+QUOTIENT(ROW()-2,COUNTA('Form Responses 1'!$1:$1)-4),4,,TRUE,"Form Responses 1"))</f>
        <v>45016</v>
      </c>
      <c r="E101" s="11">
        <f t="shared" si="2"/>
        <v>5</v>
      </c>
      <c r="F101" s="9" t="str">
        <f>IF(ISBLANK(A101)," ",INDIRECT(ADDRESS(1,5+MOD(ROW()-2,COUNTA('Form Responses 1'!$1:$1)-4),,TRUE,"Form Responses 1")))</f>
        <v>Lantai 2 [Kamar tidur]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Lantai 2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13</v>
      </c>
      <c r="L101" s="9" t="str">
        <f t="shared" si="6"/>
        <v>2023 - WEEK 13</v>
      </c>
      <c r="M101" s="9" t="str">
        <f t="shared" si="7"/>
        <v>2023 - MONTH 03</v>
      </c>
      <c r="N101" s="12">
        <f t="shared" ref="N101:O101" si="110">IFERROR(AVERAGEIF(L:L,L101,$J:$J)," ")</f>
        <v>0.9254545455</v>
      </c>
      <c r="O101" s="12">
        <f t="shared" si="110"/>
        <v>0.9254545455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13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45065.61195</v>
      </c>
      <c r="B102" s="9" t="str">
        <f>INDIRECT(ADDRESS(2+QUOTIENT(ROW()-2,COUNTA('Form Responses 1'!$1:$1)-4),2,,TRUE,"Form Responses 1"))</f>
        <v>edy.kyd@gmail.com</v>
      </c>
      <c r="C102" s="9" t="str">
        <f>INDIRECT(ADDRESS(2+QUOTIENT(ROW()-2,COUNTA('Form Responses 1'!$1:$1)-4),3,,TRUE,"Form Responses 1"))</f>
        <v>Edi Karyadi</v>
      </c>
      <c r="D102" s="10">
        <f>INDIRECT(ADDRESS(2+QUOTIENT(ROW()-2,COUNTA('Form Responses 1'!$1:$1)-4),4,,TRUE,"Form Responses 1"))</f>
        <v>45016</v>
      </c>
      <c r="E102" s="11">
        <f t="shared" si="2"/>
        <v>5</v>
      </c>
      <c r="F102" s="9" t="str">
        <f>IF(ISBLANK(A102)," ",INDIRECT(ADDRESS(1,5+MOD(ROW()-2,COUNTA('Form Responses 1'!$1:$1)-4),,TRUE,"Form Responses 1")))</f>
        <v>Lantai 2 [Kamar mandi]</v>
      </c>
      <c r="G102" s="9" t="str">
        <f>IF(ISBLANK(A102)," ",INDIRECT(ADDRESS(MATCH(A102,'Form Responses 1'!A:A,0),5+MOD(ROW()-2,COUNTA('Form Responses 1'!$1:$1)-4),,TRUE,"Form Responses 1")))</f>
        <v>CUKUP BAIK</v>
      </c>
      <c r="H102" s="12" t="str">
        <f t="shared" si="3"/>
        <v>Lantai 2</v>
      </c>
      <c r="I102" s="12" t="str">
        <f t="shared" si="4"/>
        <v>CLEANING SERVICE</v>
      </c>
      <c r="J102" s="12">
        <f t="array" ref="J102">IFERROR(INDEX(MASTER!B:B,MATCH(G102,MASTER!A:A,0))/100," ")</f>
        <v>0.89</v>
      </c>
      <c r="K102" s="9">
        <f t="shared" si="5"/>
        <v>13</v>
      </c>
      <c r="L102" s="9" t="str">
        <f t="shared" si="6"/>
        <v>2023 - WEEK 13</v>
      </c>
      <c r="M102" s="9" t="str">
        <f t="shared" si="7"/>
        <v>2023 - MONTH 03</v>
      </c>
      <c r="N102" s="12">
        <f t="shared" ref="N102:O102" si="111">IFERROR(AVERAGEIF(L:L,L102,$J:$J)," ")</f>
        <v>0.9254545455</v>
      </c>
      <c r="O102" s="12">
        <f t="shared" si="111"/>
        <v>0.9254545455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13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45065.61195</v>
      </c>
      <c r="B103" s="9" t="str">
        <f>INDIRECT(ADDRESS(2+QUOTIENT(ROW()-2,COUNTA('Form Responses 1'!$1:$1)-4),2,,TRUE,"Form Responses 1"))</f>
        <v>edy.kyd@gmail.com</v>
      </c>
      <c r="C103" s="9" t="str">
        <f>INDIRECT(ADDRESS(2+QUOTIENT(ROW()-2,COUNTA('Form Responses 1'!$1:$1)-4),3,,TRUE,"Form Responses 1"))</f>
        <v>Edi Karyadi</v>
      </c>
      <c r="D103" s="10">
        <f>INDIRECT(ADDRESS(2+QUOTIENT(ROW()-2,COUNTA('Form Responses 1'!$1:$1)-4),4,,TRUE,"Form Responses 1"))</f>
        <v>45016</v>
      </c>
      <c r="E103" s="11">
        <f t="shared" si="2"/>
        <v>5</v>
      </c>
      <c r="F103" s="9" t="str">
        <f>IF(ISBLANK(A103)," ",INDIRECT(ADDRESS(1,5+MOD(ROW()-2,COUNTA('Form Responses 1'!$1:$1)-4),,TRUE,"Form Responses 1")))</f>
        <v>Lantai 2 [Ruang Santai]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Lantai 2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13</v>
      </c>
      <c r="L103" s="9" t="str">
        <f t="shared" si="6"/>
        <v>2023 - WEEK 13</v>
      </c>
      <c r="M103" s="9" t="str">
        <f t="shared" si="7"/>
        <v>2023 - MONTH 03</v>
      </c>
      <c r="N103" s="12">
        <f t="shared" ref="N103:O103" si="112">IFERROR(AVERAGEIF(L:L,L103,$J:$J)," ")</f>
        <v>0.9254545455</v>
      </c>
      <c r="O103" s="12">
        <f t="shared" si="112"/>
        <v>0.9254545455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13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45065.61195</v>
      </c>
      <c r="B104" s="9" t="str">
        <f>INDIRECT(ADDRESS(2+QUOTIENT(ROW()-2,COUNTA('Form Responses 1'!$1:$1)-4),2,,TRUE,"Form Responses 1"))</f>
        <v>edy.kyd@gmail.com</v>
      </c>
      <c r="C104" s="9" t="str">
        <f>INDIRECT(ADDRESS(2+QUOTIENT(ROW()-2,COUNTA('Form Responses 1'!$1:$1)-4),3,,TRUE,"Form Responses 1"))</f>
        <v>Edi Karyadi</v>
      </c>
      <c r="D104" s="10">
        <f>INDIRECT(ADDRESS(2+QUOTIENT(ROW()-2,COUNTA('Form Responses 1'!$1:$1)-4),4,,TRUE,"Form Responses 1"))</f>
        <v>45016</v>
      </c>
      <c r="E104" s="11">
        <f t="shared" si="2"/>
        <v>5</v>
      </c>
      <c r="F104" s="9" t="str">
        <f>IF(ISBLANK(A104)," ",INDIRECT(ADDRESS(1,5+MOD(ROW()-2,COUNTA('Form Responses 1'!$1:$1)-4),,TRUE,"Form Responses 1")))</f>
        <v>Lantai 2 [Balkon]</v>
      </c>
      <c r="G104" s="9" t="str">
        <f>IF(ISBLANK(A104)," ",INDIRECT(ADDRESS(MATCH(A104,'Form Responses 1'!A:A,0),5+MOD(ROW()-2,COUNTA('Form Responses 1'!$1:$1)-4),,TRUE,"Form Responses 1")))</f>
        <v>CUKUP BAIK</v>
      </c>
      <c r="H104" s="12" t="str">
        <f t="shared" si="3"/>
        <v>Lantai 2</v>
      </c>
      <c r="I104" s="12" t="str">
        <f t="shared" si="4"/>
        <v>CLEANING SERVICE</v>
      </c>
      <c r="J104" s="12">
        <f t="array" ref="J104">IFERROR(INDEX(MASTER!B:B,MATCH(G104,MASTER!A:A,0))/100," ")</f>
        <v>0.89</v>
      </c>
      <c r="K104" s="9">
        <f t="shared" si="5"/>
        <v>13</v>
      </c>
      <c r="L104" s="9" t="str">
        <f t="shared" si="6"/>
        <v>2023 - WEEK 13</v>
      </c>
      <c r="M104" s="9" t="str">
        <f t="shared" si="7"/>
        <v>2023 - MONTH 03</v>
      </c>
      <c r="N104" s="12">
        <f t="shared" ref="N104:O104" si="113">IFERROR(AVERAGEIF(L:L,L104,$J:$J)," ")</f>
        <v>0.9254545455</v>
      </c>
      <c r="O104" s="12">
        <f t="shared" si="113"/>
        <v>0.9254545455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13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45065.61195</v>
      </c>
      <c r="B105" s="9" t="str">
        <f>INDIRECT(ADDRESS(2+QUOTIENT(ROW()-2,COUNTA('Form Responses 1'!$1:$1)-4),2,,TRUE,"Form Responses 1"))</f>
        <v>edy.kyd@gmail.com</v>
      </c>
      <c r="C105" s="9" t="str">
        <f>INDIRECT(ADDRESS(2+QUOTIENT(ROW()-2,COUNTA('Form Responses 1'!$1:$1)-4),3,,TRUE,"Form Responses 1"))</f>
        <v>Edi Karyadi</v>
      </c>
      <c r="D105" s="10">
        <f>INDIRECT(ADDRESS(2+QUOTIENT(ROW()-2,COUNTA('Form Responses 1'!$1:$1)-4),4,,TRUE,"Form Responses 1"))</f>
        <v>45016</v>
      </c>
      <c r="E105" s="11">
        <f t="shared" si="2"/>
        <v>5</v>
      </c>
      <c r="F105" s="9" t="str">
        <f>IF(ISBLANK(A105)," ",INDIRECT(ADDRESS(1,5+MOD(ROW()-2,COUNTA('Form Responses 1'!$1:$1)-4),,TRUE,"Form Responses 1")))</f>
        <v>Lantai 2 [Area Belakang]</v>
      </c>
      <c r="G105" s="9" t="str">
        <f>IF(ISBLANK(A105)," ",INDIRECT(ADDRESS(MATCH(A105,'Form Responses 1'!A:A,0),5+MOD(ROW()-2,COUNTA('Form Responses 1'!$1:$1)-4),,TRUE,"Form Responses 1")))</f>
        <v>CUKUP BAIK</v>
      </c>
      <c r="H105" s="12" t="str">
        <f t="shared" si="3"/>
        <v>Lantai 2</v>
      </c>
      <c r="I105" s="12" t="str">
        <f t="shared" si="4"/>
        <v>CLEANING SERVICE</v>
      </c>
      <c r="J105" s="12">
        <f t="array" ref="J105">IFERROR(INDEX(MASTER!B:B,MATCH(G105,MASTER!A:A,0))/100," ")</f>
        <v>0.89</v>
      </c>
      <c r="K105" s="9">
        <f t="shared" si="5"/>
        <v>13</v>
      </c>
      <c r="L105" s="9" t="str">
        <f t="shared" si="6"/>
        <v>2023 - WEEK 13</v>
      </c>
      <c r="M105" s="9" t="str">
        <f t="shared" si="7"/>
        <v>2023 - MONTH 03</v>
      </c>
      <c r="N105" s="12">
        <f t="shared" ref="N105:O105" si="114">IFERROR(AVERAGEIF(L:L,L105,$J:$J)," ")</f>
        <v>0.9254545455</v>
      </c>
      <c r="O105" s="12">
        <f t="shared" si="114"/>
        <v>0.9254545455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13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45065.61195</v>
      </c>
      <c r="B106" s="9" t="str">
        <f>INDIRECT(ADDRESS(2+QUOTIENT(ROW()-2,COUNTA('Form Responses 1'!$1:$1)-4),2,,TRUE,"Form Responses 1"))</f>
        <v>edy.kyd@gmail.com</v>
      </c>
      <c r="C106" s="9" t="str">
        <f>INDIRECT(ADDRESS(2+QUOTIENT(ROW()-2,COUNTA('Form Responses 1'!$1:$1)-4),3,,TRUE,"Form Responses 1"))</f>
        <v>Edi Karyadi</v>
      </c>
      <c r="D106" s="10">
        <f>INDIRECT(ADDRESS(2+QUOTIENT(ROW()-2,COUNTA('Form Responses 1'!$1:$1)-4),4,,TRUE,"Form Responses 1"))</f>
        <v>45016</v>
      </c>
      <c r="E106" s="11">
        <f t="shared" si="2"/>
        <v>5</v>
      </c>
      <c r="F106" s="9" t="str">
        <f>IF(ISBLANK(A106)," ",INDIRECT(ADDRESS(1,5+MOD(ROW()-2,COUNTA('Form Responses 1'!$1:$1)-4),,TRUE,"Form Responses 1")))</f>
        <v>Lantai 2 [Kamar tamu VIP]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Lantai 2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13</v>
      </c>
      <c r="L106" s="9" t="str">
        <f t="shared" si="6"/>
        <v>2023 - WEEK 13</v>
      </c>
      <c r="M106" s="9" t="str">
        <f t="shared" si="7"/>
        <v>2023 - MONTH 03</v>
      </c>
      <c r="N106" s="12">
        <f t="shared" ref="N106:O106" si="115">IFERROR(AVERAGEIF(L:L,L106,$J:$J)," ")</f>
        <v>0.9254545455</v>
      </c>
      <c r="O106" s="12">
        <f t="shared" si="115"/>
        <v>0.9254545455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13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45065.61195</v>
      </c>
      <c r="B107" s="9" t="str">
        <f>INDIRECT(ADDRESS(2+QUOTIENT(ROW()-2,COUNTA('Form Responses 1'!$1:$1)-4),2,,TRUE,"Form Responses 1"))</f>
        <v>edy.kyd@gmail.com</v>
      </c>
      <c r="C107" s="9" t="str">
        <f>INDIRECT(ADDRESS(2+QUOTIENT(ROW()-2,COUNTA('Form Responses 1'!$1:$1)-4),3,,TRUE,"Form Responses 1"))</f>
        <v>Edi Karyadi</v>
      </c>
      <c r="D107" s="10">
        <f>INDIRECT(ADDRESS(2+QUOTIENT(ROW()-2,COUNTA('Form Responses 1'!$1:$1)-4),4,,TRUE,"Form Responses 1"))</f>
        <v>45016</v>
      </c>
      <c r="E107" s="11">
        <f t="shared" si="2"/>
        <v>5</v>
      </c>
      <c r="F107" s="9" t="str">
        <f>IF(ISBLANK(A107)," ",INDIRECT(ADDRESS(1,5+MOD(ROW()-2,COUNTA('Form Responses 1'!$1:$1)-4),,TRUE,"Form Responses 1")))</f>
        <v>Lantai 2 [Kamar tamu 1]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Lantai 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13</v>
      </c>
      <c r="L107" s="9" t="str">
        <f t="shared" si="6"/>
        <v>2023 - WEEK 13</v>
      </c>
      <c r="M107" s="9" t="str">
        <f t="shared" si="7"/>
        <v>2023 - MONTH 03</v>
      </c>
      <c r="N107" s="12">
        <f t="shared" ref="N107:O107" si="116">IFERROR(AVERAGEIF(L:L,L107,$J:$J)," ")</f>
        <v>0.9254545455</v>
      </c>
      <c r="O107" s="12">
        <f t="shared" si="116"/>
        <v>0.9254545455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45065.61195</v>
      </c>
      <c r="B108" s="9" t="str">
        <f>INDIRECT(ADDRESS(2+QUOTIENT(ROW()-2,COUNTA('Form Responses 1'!$1:$1)-4),2,,TRUE,"Form Responses 1"))</f>
        <v>edy.kyd@gmail.com</v>
      </c>
      <c r="C108" s="9" t="str">
        <f>INDIRECT(ADDRESS(2+QUOTIENT(ROW()-2,COUNTA('Form Responses 1'!$1:$1)-4),3,,TRUE,"Form Responses 1"))</f>
        <v>Edi Karyadi</v>
      </c>
      <c r="D108" s="10">
        <f>INDIRECT(ADDRESS(2+QUOTIENT(ROW()-2,COUNTA('Form Responses 1'!$1:$1)-4),4,,TRUE,"Form Responses 1"))</f>
        <v>45016</v>
      </c>
      <c r="E108" s="11">
        <f t="shared" si="2"/>
        <v>5</v>
      </c>
      <c r="F108" s="9" t="str">
        <f>IF(ISBLANK(A108)," ",INDIRECT(ADDRESS(1,5+MOD(ROW()-2,COUNTA('Form Responses 1'!$1:$1)-4),,TRUE,"Form Responses 1")))</f>
        <v>Lantai 2 [Kamar tamu 2]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Lantai 2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13</v>
      </c>
      <c r="L108" s="9" t="str">
        <f t="shared" si="6"/>
        <v>2023 - WEEK 13</v>
      </c>
      <c r="M108" s="9" t="str">
        <f t="shared" si="7"/>
        <v>2023 - MONTH 03</v>
      </c>
      <c r="N108" s="12">
        <f t="shared" ref="N108:O108" si="117">IFERROR(AVERAGEIF(L:L,L108,$J:$J)," ")</f>
        <v>0.9254545455</v>
      </c>
      <c r="O108" s="12">
        <f t="shared" si="117"/>
        <v>0.9254545455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45065.61195</v>
      </c>
      <c r="B109" s="9" t="str">
        <f>INDIRECT(ADDRESS(2+QUOTIENT(ROW()-2,COUNTA('Form Responses 1'!$1:$1)-4),2,,TRUE,"Form Responses 1"))</f>
        <v>edy.kyd@gmail.com</v>
      </c>
      <c r="C109" s="9" t="str">
        <f>INDIRECT(ADDRESS(2+QUOTIENT(ROW()-2,COUNTA('Form Responses 1'!$1:$1)-4),3,,TRUE,"Form Responses 1"))</f>
        <v>Edi Karyadi</v>
      </c>
      <c r="D109" s="10">
        <f>INDIRECT(ADDRESS(2+QUOTIENT(ROW()-2,COUNTA('Form Responses 1'!$1:$1)-4),4,,TRUE,"Form Responses 1"))</f>
        <v>45016</v>
      </c>
      <c r="E109" s="11">
        <f t="shared" si="2"/>
        <v>5</v>
      </c>
      <c r="F109" s="9" t="str">
        <f>IF(ISBLANK(A109)," ",INDIRECT(ADDRESS(1,5+MOD(ROW()-2,COUNTA('Form Responses 1'!$1:$1)-4),,TRUE,"Form Responses 1")))</f>
        <v>Lantai 2 [Kamar tamu 3]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Lantai 2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13</v>
      </c>
      <c r="L109" s="9" t="str">
        <f t="shared" si="6"/>
        <v>2023 - WEEK 13</v>
      </c>
      <c r="M109" s="9" t="str">
        <f t="shared" si="7"/>
        <v>2023 - MONTH 03</v>
      </c>
      <c r="N109" s="12">
        <f t="shared" ref="N109:O109" si="118">IFERROR(AVERAGEIF(L:L,L109,$J:$J)," ")</f>
        <v>0.9254545455</v>
      </c>
      <c r="O109" s="12">
        <f t="shared" si="118"/>
        <v>0.9254545455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45065.61195</v>
      </c>
      <c r="B110" s="9" t="str">
        <f>INDIRECT(ADDRESS(2+QUOTIENT(ROW()-2,COUNTA('Form Responses 1'!$1:$1)-4),2,,TRUE,"Form Responses 1"))</f>
        <v>edy.kyd@gmail.com</v>
      </c>
      <c r="C110" s="9" t="str">
        <f>INDIRECT(ADDRESS(2+QUOTIENT(ROW()-2,COUNTA('Form Responses 1'!$1:$1)-4),3,,TRUE,"Form Responses 1"))</f>
        <v>Edi Karyadi</v>
      </c>
      <c r="D110" s="10">
        <f>INDIRECT(ADDRESS(2+QUOTIENT(ROW()-2,COUNTA('Form Responses 1'!$1:$1)-4),4,,TRUE,"Form Responses 1"))</f>
        <v>45016</v>
      </c>
      <c r="E110" s="11">
        <f t="shared" si="2"/>
        <v>5</v>
      </c>
      <c r="F110" s="9" t="str">
        <f>IF(ISBLANK(A110)," ",INDIRECT(ADDRESS(1,5+MOD(ROW()-2,COUNTA('Form Responses 1'!$1:$1)-4),,TRUE,"Form Responses 1")))</f>
        <v>Lantai 2 [Kamar mandi 1]</v>
      </c>
      <c r="G110" s="9" t="str">
        <f>IF(ISBLANK(A110)," ",INDIRECT(ADDRESS(MATCH(A110,'Form Responses 1'!A:A,0),5+MOD(ROW()-2,COUNTA('Form Responses 1'!$1:$1)-4),,TRUE,"Form Responses 1")))</f>
        <v>CUKUP BAIK</v>
      </c>
      <c r="H110" s="12" t="str">
        <f t="shared" si="3"/>
        <v>Lantai 2</v>
      </c>
      <c r="I110" s="12" t="str">
        <f t="shared" si="4"/>
        <v>CLEANING SERVICE</v>
      </c>
      <c r="J110" s="12">
        <f t="array" ref="J110">IFERROR(INDEX(MASTER!B:B,MATCH(G110,MASTER!A:A,0))/100," ")</f>
        <v>0.89</v>
      </c>
      <c r="K110" s="9">
        <f t="shared" si="5"/>
        <v>13</v>
      </c>
      <c r="L110" s="9" t="str">
        <f t="shared" si="6"/>
        <v>2023 - WEEK 13</v>
      </c>
      <c r="M110" s="9" t="str">
        <f t="shared" si="7"/>
        <v>2023 - MONTH 03</v>
      </c>
      <c r="N110" s="12">
        <f t="shared" ref="N110:O110" si="119">IFERROR(AVERAGEIF(L:L,L110,$J:$J)," ")</f>
        <v>0.9254545455</v>
      </c>
      <c r="O110" s="12">
        <f t="shared" si="119"/>
        <v>0.9254545455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45065.61195</v>
      </c>
      <c r="B111" s="9" t="str">
        <f>INDIRECT(ADDRESS(2+QUOTIENT(ROW()-2,COUNTA('Form Responses 1'!$1:$1)-4),2,,TRUE,"Form Responses 1"))</f>
        <v>edy.kyd@gmail.com</v>
      </c>
      <c r="C111" s="9" t="str">
        <f>INDIRECT(ADDRESS(2+QUOTIENT(ROW()-2,COUNTA('Form Responses 1'!$1:$1)-4),3,,TRUE,"Form Responses 1"))</f>
        <v>Edi Karyadi</v>
      </c>
      <c r="D111" s="10">
        <f>INDIRECT(ADDRESS(2+QUOTIENT(ROW()-2,COUNTA('Form Responses 1'!$1:$1)-4),4,,TRUE,"Form Responses 1"))</f>
        <v>45016</v>
      </c>
      <c r="E111" s="11">
        <f t="shared" si="2"/>
        <v>5</v>
      </c>
      <c r="F111" s="9" t="str">
        <f>IF(ISBLANK(A111)," ",INDIRECT(ADDRESS(1,5+MOD(ROW()-2,COUNTA('Form Responses 1'!$1:$1)-4),,TRUE,"Form Responses 1")))</f>
        <v>Lantai 2 [Kamar mandi 2]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Lantai 2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13</v>
      </c>
      <c r="L111" s="9" t="str">
        <f t="shared" si="6"/>
        <v>2023 - WEEK 13</v>
      </c>
      <c r="M111" s="9" t="str">
        <f t="shared" si="7"/>
        <v>2023 - MONTH 03</v>
      </c>
      <c r="N111" s="12">
        <f t="shared" ref="N111:O111" si="120">IFERROR(AVERAGEIF(L:L,L111,$J:$J)," ")</f>
        <v>0.9254545455</v>
      </c>
      <c r="O111" s="12">
        <f t="shared" si="120"/>
        <v>0.9254545455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141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143</v>
      </c>
      <c r="E3" s="20"/>
      <c r="F3" s="21">
        <v>2023.0</v>
      </c>
      <c r="G3" s="22"/>
      <c r="H3" s="20" t="s">
        <v>35</v>
      </c>
      <c r="I3" s="20"/>
      <c r="J3" s="21" t="s">
        <v>55</v>
      </c>
      <c r="K3" s="18"/>
      <c r="L3" s="18"/>
      <c r="N3" s="23">
        <f>$J$6/$F$6</f>
        <v>0.1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144</v>
      </c>
      <c r="E4" s="20"/>
      <c r="F4" s="25">
        <f t="array" ref="F4">DATE(F3,INDEX(MASTER!G:G,MATCH(J3,MASTER!F:F,0)),1)</f>
        <v>45017</v>
      </c>
      <c r="G4" s="26"/>
      <c r="H4" s="20" t="s">
        <v>145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147</v>
      </c>
      <c r="E5" s="20"/>
      <c r="F5" s="25">
        <f>EOMONTH(F4,0)</f>
        <v>45046</v>
      </c>
      <c r="G5" s="26"/>
      <c r="H5" s="20" t="s">
        <v>148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149</v>
      </c>
      <c r="E6" s="20"/>
      <c r="F6" s="27">
        <f>NETWORKDAYS(F4,F5)</f>
        <v>20</v>
      </c>
      <c r="G6" s="30"/>
      <c r="H6" s="20" t="s">
        <v>150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2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151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B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0.95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137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151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49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C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49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0.93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0.89</v>
      </c>
      <c r="M20" s="35"/>
      <c r="N20" s="36">
        <f>IFERROR(AVERAGEIFS(DATA!$J:$J,DATA!$M:$M,$L$1,DATA!$I:$I,$B16,DATA!$E:$E,"&lt;=7")," ")</f>
        <v>0.91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152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151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49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49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146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146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143</v>
      </c>
      <c r="E3" s="20"/>
      <c r="F3" s="21">
        <f>DASHBOARD!F3</f>
        <v>2023</v>
      </c>
      <c r="G3" s="22"/>
      <c r="H3" s="20" t="s">
        <v>35</v>
      </c>
      <c r="I3" s="20"/>
      <c r="J3" s="21" t="s">
        <v>55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144</v>
      </c>
      <c r="E4" s="20"/>
      <c r="F4" s="25">
        <f t="array" ref="F4">DATE(F3,INDEX(MASTER!G:G,MATCH(J3,MASTER!F:F,0)),1)</f>
        <v>45017</v>
      </c>
      <c r="G4" s="26"/>
      <c r="H4" s="20" t="s">
        <v>145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147</v>
      </c>
      <c r="E5" s="20"/>
      <c r="F5" s="25">
        <f>EOMONTH(F4,0)</f>
        <v>45046</v>
      </c>
      <c r="G5" s="26"/>
      <c r="H5" s="20" t="s">
        <v>148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149</v>
      </c>
      <c r="E6" s="20"/>
      <c r="F6" s="27">
        <f>NETWORKDAYS(F4,F5)</f>
        <v>20</v>
      </c>
      <c r="G6" s="30"/>
      <c r="H6" s="20" t="s">
        <v>150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0.9118181818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139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B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152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137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1" t="s">
        <v>12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C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C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4" t="s">
        <v>14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C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13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C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8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C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C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4" t="s">
        <v>9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C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C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6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C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7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C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10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C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11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C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C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5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C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4" t="s">
        <v>19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C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C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4" t="s">
        <v>18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C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C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4" t="s">
        <v>24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C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4" t="s">
        <v>25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C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C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4" t="s">
        <v>16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C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4" t="s">
        <v>21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C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4" t="s">
        <v>22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C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4" t="s">
        <v>23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C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4" t="s">
        <v>20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C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4" t="s">
        <v>15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C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4" t="s">
        <v>17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C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35"/>
      <c r="C38" s="15"/>
      <c r="D38" s="35"/>
      <c r="E38" s="15"/>
      <c r="F38" s="35"/>
      <c r="G38" s="15"/>
      <c r="H38" s="35"/>
      <c r="I38" s="15"/>
      <c r="J38" s="35"/>
      <c r="K38" s="15"/>
      <c r="L38" s="35"/>
      <c r="M38" s="15"/>
      <c r="N38" s="49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6"/>
      <c r="C39" s="15"/>
      <c r="D39" s="56"/>
      <c r="E39" s="15"/>
      <c r="F39" s="56"/>
      <c r="G39" s="15"/>
      <c r="H39" s="56"/>
      <c r="I39" s="15"/>
      <c r="J39" s="56"/>
      <c r="K39" s="15"/>
      <c r="L39" s="56"/>
      <c r="M39" s="15"/>
      <c r="N39" s="57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35"/>
      <c r="B40" s="58"/>
      <c r="C40" s="35"/>
      <c r="D40" s="58"/>
      <c r="E40" s="35"/>
      <c r="F40" s="58"/>
      <c r="G40" s="35"/>
      <c r="H40" s="58"/>
      <c r="I40" s="35"/>
      <c r="J40" s="58"/>
      <c r="K40" s="35"/>
      <c r="L40" s="58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</row>
    <row r="41">
      <c r="A41" s="14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9" t="s">
        <v>154</v>
      </c>
      <c r="C43" s="15"/>
      <c r="E43" s="15"/>
      <c r="F43" s="59" t="s">
        <v>155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4" t="s">
        <v>156</v>
      </c>
      <c r="C52" s="15"/>
      <c r="D52" s="15"/>
      <c r="E52" s="15"/>
      <c r="F52" s="14" t="s">
        <v>156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4" t="s">
        <v>157</v>
      </c>
      <c r="C53" s="15"/>
      <c r="D53" s="15"/>
      <c r="E53" s="15"/>
      <c r="F53" s="14" t="s">
        <v>157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0" t="s">
        <v>158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1">
        <f t="array" ref="D2">DATE(D5,INDEX(MASTER!G:G,MATCH(D7,MASTER!F:F,0)),1)</f>
        <v>44986</v>
      </c>
      <c r="E2" s="14" t="s">
        <v>146</v>
      </c>
      <c r="F2" s="16" t="str">
        <f>CONCATENATE(D5," - MONTH ",TEXT(MONTH(D2),"00"))</f>
        <v>2023 - MONTH 03</v>
      </c>
      <c r="G2" s="3" t="s">
        <v>146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153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2" t="s">
        <v>159</v>
      </c>
      <c r="E4" s="63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4">
        <f>DASHBOARD!F3</f>
        <v>2023</v>
      </c>
      <c r="E5" s="65"/>
      <c r="I5" s="66"/>
      <c r="J5" s="67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2" t="s">
        <v>160</v>
      </c>
      <c r="E6" s="65"/>
      <c r="I6" s="66"/>
      <c r="J6" s="67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2" t="s">
        <v>50</v>
      </c>
      <c r="E7" s="68"/>
      <c r="I7" s="66"/>
      <c r="J7" s="67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0.9255</v>
      </c>
      <c r="I8" s="15"/>
      <c r="J8" s="67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161</v>
      </c>
      <c r="E10" s="38"/>
      <c r="F10" s="19" t="s">
        <v>162</v>
      </c>
      <c r="I10" s="69"/>
      <c r="J10" s="70"/>
      <c r="K10" s="69"/>
      <c r="L10" s="70"/>
      <c r="M10" s="69"/>
      <c r="N10" s="7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1"/>
      <c r="B11" s="39" t="s">
        <v>139</v>
      </c>
      <c r="C11" s="72"/>
      <c r="D11" s="73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4"/>
      <c r="J11" s="74"/>
      <c r="K11" s="74"/>
      <c r="L11" s="74"/>
      <c r="M11" s="74"/>
      <c r="N11" s="74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4"/>
      <c r="Z11" s="74"/>
      <c r="AA11" s="74"/>
      <c r="AB11" s="74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</row>
    <row r="12">
      <c r="A12" s="15"/>
      <c r="B12" s="75" t="s">
        <v>4</v>
      </c>
      <c r="C12" s="43"/>
      <c r="D12" s="76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7"/>
      <c r="J12" s="77"/>
      <c r="K12" s="77"/>
      <c r="L12" s="77"/>
      <c r="M12" s="78"/>
      <c r="N12" s="77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1"/>
      <c r="B14" s="50" t="s">
        <v>152</v>
      </c>
      <c r="C14" s="72"/>
      <c r="D14" s="73" t="str">
        <f>IFERROR(ROUND(AVERAGEIFS(DATA!$J:$J,DATA!$I:$I,$B14,DATA!$M:$M,$F$2,DATA!$E:$E,"&lt;=7"),4)," ")</f>
        <v> </v>
      </c>
      <c r="E14" s="43"/>
      <c r="F14" s="52" t="str">
        <f>IF($D14=" "," ",IFERROR(IF($D14&gt;MASTER!$B$3/100,"SB",IF($D14&gt;MASTER!$B$4/100,"B",IF($D14&gt;MASTER!$B$5/100,"C","K"))),0))</f>
        <v> </v>
      </c>
      <c r="I14" s="74"/>
      <c r="J14" s="74"/>
      <c r="K14" s="74"/>
      <c r="L14" s="74"/>
      <c r="M14" s="74"/>
      <c r="N14" s="74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</row>
    <row r="15">
      <c r="A15" s="35"/>
      <c r="B15" s="75"/>
      <c r="C15" s="43"/>
      <c r="D15" s="76" t="str">
        <f>IFERROR(ROUND(AVERAGEIFS(DATA!$J:$J,DATA!$F:$F,$B15,DATA!$M:$M,$F$2,DATA!$E:$E,"&lt;=7"),4)," ")</f>
        <v> </v>
      </c>
      <c r="E15" s="43"/>
      <c r="F15" s="43" t="str">
        <f>IF($D15=" "," ",IFERROR(IF($D15&gt;MASTER!$B$3/100,"SB",IF($D15&gt;MASTER!$B$4/100,"B",IF($D15&gt;MASTER!$B$5/100,"C","K"))),0))</f>
        <v> </v>
      </c>
      <c r="I15" s="77"/>
      <c r="J15" s="77"/>
      <c r="K15" s="77"/>
      <c r="L15" s="77"/>
      <c r="M15" s="78"/>
      <c r="N15" s="77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79"/>
      <c r="C16" s="43"/>
      <c r="D16" s="76" t="str">
        <f>IFERROR(ROUND(AVERAGEIFS(DATA!$J:$J,DATA!$F:$F,$B16,DATA!$M:$M,$F$2,DATA!$E:$E,"&lt;=7"),4)," ")</f>
        <v> </v>
      </c>
      <c r="E16" s="43"/>
      <c r="F16" s="43" t="str">
        <f>IF($D16=" "," ",IFERROR(IF($D16&gt;MASTER!$B$3/100,"SB",IF($D16&gt;MASTER!$B$4/100,"B",IF($D16&gt;MASTER!$B$5/100,"C","K"))),0))</f>
        <v> </v>
      </c>
      <c r="I16" s="77"/>
      <c r="J16" s="77"/>
      <c r="K16" s="77"/>
      <c r="L16" s="77"/>
      <c r="M16" s="78"/>
      <c r="N16" s="77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7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1"/>
      <c r="B18" s="50" t="s">
        <v>137</v>
      </c>
      <c r="C18" s="72"/>
      <c r="D18" s="73">
        <f>IFERROR(ROUND(AVERAGEIFS(DATA!$J:$J,DATA!$I:$I,$B18,DATA!$M:$M,$F$2,DATA!$E:$E,"&lt;=7"),4)," ")</f>
        <v>0.9243</v>
      </c>
      <c r="E18" s="43"/>
      <c r="F18" s="52" t="str">
        <f>IF($D18=" "," ",IFERROR(IF($D18&gt;MASTER!$B$3/100,"SB",IF($D18&gt;MASTER!$B$4/100,"B",IF($D18&gt;MASTER!$B$5/100,"C","K"))),0))</f>
        <v>B</v>
      </c>
      <c r="I18" s="74"/>
      <c r="J18" s="74"/>
      <c r="K18" s="74"/>
      <c r="L18" s="74"/>
      <c r="M18" s="74"/>
      <c r="N18" s="74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</row>
    <row r="19">
      <c r="A19" s="15"/>
      <c r="B19" s="51" t="s">
        <v>12</v>
      </c>
      <c r="C19" s="43"/>
      <c r="D19" s="76">
        <f>IFERROR(ROUND(AVERAGEIFS(DATA!$J:$J,DATA!$F:$F,$B19,DATA!$M:$M,$F$2,DATA!$E:$E,"&lt;=7"),4)," ")</f>
        <v>0.89</v>
      </c>
      <c r="E19" s="43"/>
      <c r="F19" s="43" t="str">
        <f>IF($D19=" "," ",IFERROR(IF($D19&gt;MASTER!$B$3/100,"SB",IF($D19&gt;MASTER!$B$4/100,"B",IF($D19&gt;MASTER!$B$5/100,"C","K"))),0))</f>
        <v>C</v>
      </c>
      <c r="I19" s="77"/>
      <c r="J19" s="77"/>
      <c r="K19" s="77"/>
      <c r="L19" s="77"/>
      <c r="M19" s="78"/>
      <c r="N19" s="77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14</v>
      </c>
      <c r="C20" s="43"/>
      <c r="D20" s="76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7"/>
      <c r="J20" s="77"/>
      <c r="K20" s="77"/>
      <c r="L20" s="77"/>
      <c r="M20" s="78"/>
      <c r="N20" s="77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13</v>
      </c>
      <c r="C21" s="43"/>
      <c r="D21" s="76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7"/>
      <c r="J21" s="77"/>
      <c r="K21" s="77"/>
      <c r="L21" s="77"/>
      <c r="M21" s="78"/>
      <c r="N21" s="77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8</v>
      </c>
      <c r="C22" s="43"/>
      <c r="D22" s="76">
        <f>IFERROR(ROUND(AVERAGEIFS(DATA!$J:$J,DATA!$F:$F,$B22,DATA!$M:$M,$F$2,DATA!$E:$E,"&lt;=7"),4)," ")</f>
        <v>0.89</v>
      </c>
      <c r="E22" s="43"/>
      <c r="F22" s="43" t="str">
        <f>IF($D22=" "," ",IFERROR(IF($D22&gt;MASTER!$B$3/100,"SB",IF($D22&gt;MASTER!$B$4/100,"B",IF($D22&gt;MASTER!$B$5/100,"C","K"))),0))</f>
        <v>C</v>
      </c>
      <c r="I22" s="77"/>
      <c r="J22" s="77"/>
      <c r="K22" s="77"/>
      <c r="L22" s="77"/>
      <c r="M22" s="78"/>
      <c r="N22" s="77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9</v>
      </c>
      <c r="C23" s="43"/>
      <c r="D23" s="76">
        <f>IFERROR(ROUND(AVERAGEIFS(DATA!$J:$J,DATA!$F:$F,$B23,DATA!$M:$M,$F$2,DATA!$E:$E,"&lt;=7"),4)," ")</f>
        <v>0.89</v>
      </c>
      <c r="E23" s="43"/>
      <c r="F23" s="43" t="str">
        <f>IF($D23=" "," ",IFERROR(IF($D23&gt;MASTER!$B$3/100,"SB",IF($D23&gt;MASTER!$B$4/100,"B",IF($D23&gt;MASTER!$B$5/100,"C","K"))),0))</f>
        <v>C</v>
      </c>
      <c r="I23" s="77"/>
      <c r="J23" s="77"/>
      <c r="K23" s="77"/>
      <c r="L23" s="77"/>
      <c r="M23" s="78"/>
      <c r="N23" s="77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6</v>
      </c>
      <c r="C24" s="43"/>
      <c r="D24" s="76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7"/>
      <c r="J24" s="77"/>
      <c r="K24" s="77"/>
      <c r="L24" s="77"/>
      <c r="M24" s="78"/>
      <c r="N24" s="77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7</v>
      </c>
      <c r="C25" s="43"/>
      <c r="D25" s="76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7"/>
      <c r="J25" s="77"/>
      <c r="K25" s="77"/>
      <c r="L25" s="77"/>
      <c r="M25" s="78"/>
      <c r="N25" s="77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10</v>
      </c>
      <c r="C26" s="43"/>
      <c r="D26" s="76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7"/>
      <c r="J26" s="77"/>
      <c r="K26" s="77"/>
      <c r="L26" s="77"/>
      <c r="M26" s="78"/>
      <c r="N26" s="7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4" t="s">
        <v>11</v>
      </c>
      <c r="C27" s="43"/>
      <c r="D27" s="76">
        <f>IFERROR(ROUND(AVERAGEIFS(DATA!$J:$J,DATA!$F:$F,$B27,DATA!$M:$M,$F$2,DATA!$E:$E,"&lt;=7"),4)," ")</f>
        <v>0.89</v>
      </c>
      <c r="E27" s="43"/>
      <c r="F27" s="43" t="str">
        <f>IF($D27=" "," ",IFERROR(IF($D27&gt;MASTER!$B$3/100,"SB",IF($D27&gt;MASTER!$B$4/100,"B",IF($D27&gt;MASTER!$B$5/100,"C","K"))),0))</f>
        <v>C</v>
      </c>
      <c r="I27" s="77"/>
      <c r="J27" s="77"/>
      <c r="K27" s="77"/>
      <c r="L27" s="77"/>
      <c r="M27" s="78"/>
      <c r="N27" s="7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4" t="s">
        <v>5</v>
      </c>
      <c r="C28" s="43"/>
      <c r="D28" s="76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77"/>
      <c r="J28" s="77"/>
      <c r="K28" s="77"/>
      <c r="L28" s="77"/>
      <c r="M28" s="78"/>
      <c r="N28" s="7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4" t="s">
        <v>19</v>
      </c>
      <c r="C29" s="43"/>
      <c r="D29" s="76">
        <f>IFERROR(ROUND(AVERAGEIFS(DATA!$J:$J,DATA!$F:$F,$B29,DATA!$M:$M,$F$2,DATA!$E:$E,"&lt;=7"),4)," ")</f>
        <v>0.89</v>
      </c>
      <c r="E29" s="43"/>
      <c r="F29" s="43" t="str">
        <f>IF($D29=" "," ",IFERROR(IF($D29&gt;MASTER!$B$3/100,"SB",IF($D29&gt;MASTER!$B$4/100,"B",IF($D29&gt;MASTER!$B$5/100,"C","K"))),0))</f>
        <v>C</v>
      </c>
      <c r="I29" s="77"/>
      <c r="J29" s="77"/>
      <c r="K29" s="77"/>
      <c r="L29" s="77"/>
      <c r="M29" s="78"/>
      <c r="N29" s="7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4" t="s">
        <v>18</v>
      </c>
      <c r="C30" s="43"/>
      <c r="D30" s="76">
        <f>IFERROR(ROUND(AVERAGEIFS(DATA!$J:$J,DATA!$F:$F,$B30,DATA!$M:$M,$F$2,DATA!$E:$E,"&lt;=7"),4)," ")</f>
        <v>0.89</v>
      </c>
      <c r="E30" s="43"/>
      <c r="F30" s="43" t="str">
        <f>IF($D30=" "," ",IFERROR(IF($D30&gt;MASTER!$B$3/100,"SB",IF($D30&gt;MASTER!$B$4/100,"B",IF($D30&gt;MASTER!$B$5/100,"C","K"))),0))</f>
        <v>C</v>
      </c>
      <c r="I30" s="77"/>
      <c r="J30" s="77"/>
      <c r="K30" s="77"/>
      <c r="L30" s="77"/>
      <c r="M30" s="78"/>
      <c r="N30" s="7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4" t="s">
        <v>24</v>
      </c>
      <c r="C31" s="43"/>
      <c r="D31" s="76">
        <f>IFERROR(ROUND(AVERAGEIFS(DATA!$J:$J,DATA!$F:$F,$B31,DATA!$M:$M,$F$2,DATA!$E:$E,"&lt;=7"),4)," ")</f>
        <v>0.89</v>
      </c>
      <c r="E31" s="43"/>
      <c r="F31" s="43" t="str">
        <f>IF($D31=" "," ",IFERROR(IF($D31&gt;MASTER!$B$3/100,"SB",IF($D31&gt;MASTER!$B$4/100,"B",IF($D31&gt;MASTER!$B$5/100,"C","K"))),0))</f>
        <v>C</v>
      </c>
      <c r="I31" s="77"/>
      <c r="J31" s="77"/>
      <c r="K31" s="77"/>
      <c r="L31" s="77"/>
      <c r="M31" s="78"/>
      <c r="N31" s="7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4" t="s">
        <v>25</v>
      </c>
      <c r="C32" s="43"/>
      <c r="D32" s="76">
        <f>IFERROR(ROUND(AVERAGEIFS(DATA!$J:$J,DATA!$F:$F,$B32,DATA!$M:$M,$F$2,DATA!$E:$E,"&lt;=7"),4)," ")</f>
        <v>0.89</v>
      </c>
      <c r="E32" s="43"/>
      <c r="F32" s="43" t="str">
        <f>IF($D32=" "," ",IFERROR(IF($D32&gt;MASTER!$B$3/100,"SB",IF($D32&gt;MASTER!$B$4/100,"B",IF($D32&gt;MASTER!$B$5/100,"C","K"))),0))</f>
        <v>C</v>
      </c>
      <c r="I32" s="77"/>
      <c r="J32" s="77"/>
      <c r="K32" s="77"/>
      <c r="L32" s="77"/>
      <c r="M32" s="78"/>
      <c r="N32" s="77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4" t="s">
        <v>16</v>
      </c>
      <c r="C33" s="43"/>
      <c r="D33" s="76">
        <f>IFERROR(ROUND(AVERAGEIFS(DATA!$J:$J,DATA!$F:$F,$B33,DATA!$M:$M,$F$2,DATA!$E:$E,"&lt;=7"),4)," ")</f>
        <v>0.89</v>
      </c>
      <c r="E33" s="43"/>
      <c r="F33" s="43" t="str">
        <f>IF($D33=" "," ",IFERROR(IF($D33&gt;MASTER!$B$3/100,"SB",IF($D33&gt;MASTER!$B$4/100,"B",IF($D33&gt;MASTER!$B$5/100,"C","K"))),0))</f>
        <v>C</v>
      </c>
      <c r="I33" s="77"/>
      <c r="J33" s="77"/>
      <c r="K33" s="77"/>
      <c r="L33" s="77"/>
      <c r="M33" s="78"/>
      <c r="N33" s="77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4" t="s">
        <v>21</v>
      </c>
      <c r="C34" s="43"/>
      <c r="D34" s="76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77"/>
      <c r="J34" s="77"/>
      <c r="K34" s="77"/>
      <c r="L34" s="77"/>
      <c r="M34" s="78"/>
      <c r="N34" s="7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4" t="s">
        <v>22</v>
      </c>
      <c r="C35" s="43"/>
      <c r="D35" s="76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77"/>
      <c r="J35" s="77"/>
      <c r="K35" s="77"/>
      <c r="L35" s="77"/>
      <c r="M35" s="78"/>
      <c r="N35" s="77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4" t="s">
        <v>23</v>
      </c>
      <c r="C36" s="43"/>
      <c r="D36" s="76">
        <f>IFERROR(ROUND(AVERAGEIFS(DATA!$J:$J,DATA!$F:$F,$B36,DATA!$M:$M,$F$2,DATA!$E:$E,"&lt;=7"),4)," ")</f>
        <v>0.95</v>
      </c>
      <c r="E36" s="43"/>
      <c r="F36" s="43" t="str">
        <f>IF($D36=" "," ",IFERROR(IF($D36&gt;MASTER!$B$3/100,"SB",IF($D36&gt;MASTER!$B$4/100,"B",IF($D36&gt;MASTER!$B$5/100,"C","K"))),0))</f>
        <v>B</v>
      </c>
      <c r="I36" s="77"/>
      <c r="J36" s="77"/>
      <c r="K36" s="77"/>
      <c r="L36" s="77"/>
      <c r="M36" s="78"/>
      <c r="N36" s="77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4" t="s">
        <v>20</v>
      </c>
      <c r="C37" s="43"/>
      <c r="D37" s="76">
        <f>IFERROR(ROUND(AVERAGEIFS(DATA!$J:$J,DATA!$F:$F,$B37,DATA!$M:$M,$F$2,DATA!$E:$E,"&lt;=7"),4)," ")</f>
        <v>0.95</v>
      </c>
      <c r="E37" s="43"/>
      <c r="F37" s="43" t="str">
        <f>IF($D37=" "," ",IFERROR(IF($D37&gt;MASTER!$B$3/100,"SB",IF($D37&gt;MASTER!$B$4/100,"B",IF($D37&gt;MASTER!$B$5/100,"C","K"))),0))</f>
        <v>B</v>
      </c>
      <c r="I37" s="77"/>
      <c r="J37" s="77"/>
      <c r="K37" s="77"/>
      <c r="L37" s="77"/>
      <c r="M37" s="78"/>
      <c r="N37" s="77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4" t="s">
        <v>15</v>
      </c>
      <c r="C38" s="43"/>
      <c r="D38" s="76">
        <f>IFERROR(ROUND(AVERAGEIFS(DATA!$J:$J,DATA!$F:$F,$B38,DATA!$M:$M,$F$2,DATA!$E:$E,"&lt;=7"),4)," ")</f>
        <v>0.95</v>
      </c>
      <c r="E38" s="43"/>
      <c r="F38" s="43" t="str">
        <f>IF($D38=" "," ",IFERROR(IF($D38&gt;MASTER!$B$3/100,"SB",IF($D38&gt;MASTER!$B$4/100,"B",IF($D38&gt;MASTER!$B$5/100,"C","K"))),0))</f>
        <v>B</v>
      </c>
      <c r="I38" s="77"/>
      <c r="J38" s="77"/>
      <c r="K38" s="77"/>
      <c r="L38" s="77"/>
      <c r="M38" s="78"/>
      <c r="N38" s="77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4" t="s">
        <v>17</v>
      </c>
      <c r="C39" s="43"/>
      <c r="D39" s="76">
        <f>IFERROR(ROUND(AVERAGEIFS(DATA!$J:$J,DATA!$F:$F,$B39,DATA!$M:$M,$F$2,DATA!$E:$E,"&lt;=7"),4)," ")</f>
        <v>0.95</v>
      </c>
      <c r="E39" s="43"/>
      <c r="F39" s="43" t="str">
        <f>IF($D39=" "," ",IFERROR(IF($D39&gt;MASTER!$B$3/100,"SB",IF($D39&gt;MASTER!$B$4/100,"B",IF($D39&gt;MASTER!$B$5/100,"C","K"))),0))</f>
        <v>B</v>
      </c>
      <c r="I39" s="77"/>
      <c r="J39" s="77"/>
      <c r="K39" s="77"/>
      <c r="L39" s="77"/>
      <c r="M39" s="78"/>
      <c r="N39" s="77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9" t="s">
        <v>154</v>
      </c>
      <c r="C45" s="15"/>
      <c r="E45" s="15"/>
      <c r="F45" s="59" t="s">
        <v>155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4" t="s">
        <v>156</v>
      </c>
      <c r="C54" s="15"/>
      <c r="D54" s="15"/>
      <c r="E54" s="15"/>
      <c r="F54" s="14" t="s">
        <v>156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4" t="s">
        <v>157</v>
      </c>
      <c r="C55" s="15"/>
      <c r="D55" s="15"/>
      <c r="E55" s="15"/>
      <c r="F55" s="14" t="s">
        <v>157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