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<sst xmlns="http://schemas.openxmlformats.org/spreadsheetml/2006/main" count="529" uniqueCount="170">
  <si>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</si>
  <si>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</si>
  <si>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</si>
  <si>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</si>
  <si>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</si>
  <si>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</si>
  <si>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</si>
  <si>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 Utama]</t>
  </si>
  <si>
    <t>Gedung Utama Lt.1 [Ruang Koordinator layanan umum]</t>
  </si>
  <si>
    <t>Gedung Utama Lt.1 [Toilet Pria/Wanita Barat]</t>
  </si>
  <si>
    <t>Gedung Utama Lt.1 [Toilet Pria/Wanita Timur]</t>
  </si>
  <si>
    <t>Gedung Utama Lt.1 [Mushola]</t>
  </si>
  <si>
    <t>Gedung Utama Lt.2 [Ruang Kepala Balar]</t>
  </si>
  <si>
    <t>Gedung Utama Lt.2 [Ruang Rapat Besar]</t>
  </si>
  <si>
    <t>Gedung Utama Lt.2 [Ruang Rapat Kecil]</t>
  </si>
  <si>
    <t>Gedung Utama Lt.2 [Sekretaris]</t>
  </si>
  <si>
    <t>Gedung Utama Lt.2 [Perpustakaan]</t>
  </si>
  <si>
    <t>Gedung Utama Lt.2 [Ruang Peneliti]</t>
  </si>
  <si>
    <t>Gedung Utama Halaman [Taman ]</t>
  </si>
  <si>
    <t>Gedung Utama Halaman [Parkir Motor ]</t>
  </si>
  <si>
    <t>Gedung Utama Halaman [Parkir Mobil]</t>
  </si>
  <si>
    <t>Gedung Utama Halaman [Halaman depan samping dan belakang]</t>
  </si>
  <si>
    <t>Gedung Utama Halaman [TPS]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</si>
  <si>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</si>
  <si>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</si>
  <si>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</si>
  <si>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</si>
  <si>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</si>
  <si>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</si>
  <si>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</si>
  <si>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ismayati2212@gmail.com</t>
  </si>
  <si>
    <t>Ismayati, SE, M.Si</t>
  </si>
  <si>
    <t>SANGATBAIK</t>
  </si>
  <si>
    <t>BAIK</t>
  </si>
  <si>
    <t>Ismayati, SE,M.Si</t>
  </si>
  <si>
    <t>ismayati</t>
  </si>
  <si>
    <t>ismayati212@gmail.com</t>
  </si>
  <si>
    <t>CUKUP BAIK</t>
  </si>
  <si>
    <t>KURANG BAIK</t>
  </si>
  <si>
    <t>Ismayati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</si>
  <si>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</si>
  <si>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</si>
  <si>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</si>
  <si>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</si>
  <si>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</si>
  <si>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</si>
  <si>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</si>
  <si>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</si>
  <si>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</si>
  <si>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</si>
  <si>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</si>
  <si>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</si>
  <si>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</si>
  <si>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</si>
  <si>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</si>
  <si>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</si>
  <si>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</si>
  <si>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</si>
  <si>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</si>
  <si>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</si>
  <si>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</si>
  <si>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</si>
  <si>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</si>
  <si>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</si>
  <si>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</si>
  <si>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</si>
  <si>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</si>
  <si>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</si>
  <si>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</si>
  <si>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</si>
  <si>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</si>
  <si>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</si>
  <si>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</si>
  <si>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</si>
  <si>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</si>
  <si>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</si>
  <si>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</si>
  <si>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</si>
  <si>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</si>
  <si>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</si>
  <si>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</si>
  <si>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</si>
  <si>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</si>
  <si>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</si>
  <si>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</si>
  <si>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</si>
  <si>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</si>
  <si>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</si>
  <si>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</si>
  <si>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</si>
  <si>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</si>
  <si>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</si>
  <si>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</si>
  <si>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</si>
  <si>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</si>
  <si>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</si>
  <si>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</si>
  <si>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</si>
  <si>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</si>
  <si>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</si>
  <si>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</si>
  <si>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</si>
  <si>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</si>
  <si>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</si>
  <si>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</si>
  <si>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</si>
  <si>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</si>
  <si>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</si>
  <si>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</si>
  <si>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</si>
  <si>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</si>
  <si>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</si>
  <si>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</si>
  <si>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</si>
  <si>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</si>
  <si>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</si>
  <si>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</si>
  <si>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</si>
  <si>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</si>
  <si>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</si>
  <si>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</si>
  <si>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</si>
  <si>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</si>
  <si>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</si>
  <si>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</si>
  <si>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</si>
  <si>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</si>
  <si>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</si>
  <si>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</si>
  <si>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</si>
  <si>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</si>
  <si>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</si>
  <si>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</si>
  <si>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</si>
  <si>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</si>
  <si>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</si>
  <si>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</si>
  <si>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</si>
  <si>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</si>
  <si>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</si>
  <si>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</si>
  <si>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</si>
  <si>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</si>
  <si>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</si>
  <si>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</si>
  <si>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</si>
  <si>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</si>
  <si>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</si>
  <si>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</si>
  <si>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</si>
  <si>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</si>
  <si>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</si>
  <si>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</si>
  <si>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</si>
  <si>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</si>
  <si>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</si>
  <si>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</si>
  <si>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</si>
  <si>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</si>
  <si>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</si>
  <si>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</si>
  <si>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</si>
  <si>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</si>
  <si>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</si>
  <si>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</si>
  <si>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SUMSEL - ARKENAS BALAR SUMSEL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</si>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</sst>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0" xfId="0" applyAlignment="1" applyFont="1">
      <alignment horizontal="center" readingOrder="0" vertical="center"/>
    </xf>
    <xf borderId="0" fillId="2" fontId="5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9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3T12:41:27Z"/>
        <d v="2023-04-13T12:43:50Z"/>
        <d v="2023-04-13T12:45:54Z"/>
        <d v="2023-05-02T10:23:38Z"/>
        <d v="2023-05-04T22:06:29Z"/>
        <d v="2023-05-10T11:41:31Z"/>
        <m/>
      </sharedItems>
    </cacheField>
    <cacheField name="Email Address" numFmtId="0">
      <sharedItems containsBlank="1">
        <s v="ismayati2212@gmail.com"/>
        <s v="ismayati212@gmail.com"/>
        <m/>
      </sharedItems>
    </cacheField>
    <cacheField name="Full Name" numFmtId="0">
      <sharedItems containsBlank="1">
        <s v="Ismayati, SE, M.Si"/>
        <s v="Ismayati, SE,M.Si"/>
        <s v="ismayati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25T00:00:00Z"/>
        <m/>
      </sharedItems>
    </cacheField>
    <cacheField name="weekday">
      <sharedItems containsMixedTypes="1" containsNumber="1" containsInteger="1">
        <n v="3.0"/>
        <n v="6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Gedung Utama Lt.1 [Lobby Utama]"/>
        <s v="Gedung Utama Lt.1 [Ruang Koordinator layanan umum]"/>
        <s v="Gedung Utama Lt.1 [Toilet Pria/Wanita Barat]"/>
        <s v="Gedung Utama Lt.1 [Toilet Pria/Wanita Timur]"/>
        <s v="Gedung Utama Lt.1 [Mushola]"/>
        <s v="Gedung Utama Lt.2 [Ruang Kepala Balar]"/>
        <s v="Gedung Utama Lt.2 [Ruang Rapat Besar]"/>
        <s v="Gedung Utama Lt.2 [Ruang Rapat Kecil]"/>
        <s v="Gedung Utama Lt.2 [Sekretaris]"/>
        <s v="Gedung Utama Lt.2 [Perpustakaan]"/>
        <s v="Gedung Utama Lt.2 [Ruang Peneliti]"/>
        <s v="Gedung Utama Halaman [Taman ]"/>
        <s v="Gedung Utama Halaman [Parkir Motor ]"/>
        <s v="Gedung Utama Halaman [Parkir Mobil]"/>
        <s v="Gedung Utama Halaman [Halaman depan samping dan belakang]"/>
        <s v="Gedung Utama Halaman [TPS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  <s v=" "/>
      </sharedItems>
    </cacheField>
    <cacheField name="Value" numFmtId="0">
      <sharedItems>
        <s v="SANGATBAIK"/>
        <s v="BAIK"/>
        <s v="CUKUP BAIK"/>
        <s v="KURANG BAIK"/>
        <s v=" "/>
      </sharedItems>
    </cacheField>
    <cacheField name="Area" numFmtId="10">
      <sharedItems>
        <s v="Security"/>
        <s v="Driver"/>
        <s v="Gedung Utama Lt.1"/>
        <s v="Gedung Utama Lt.2"/>
        <s v="Gedung Utama Halaman"/>
        <s v="Mess Lt.1"/>
        <s v="Mess 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1.0"/>
        <n v="0.95"/>
        <n v="0.89"/>
        <n v="0.74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749999999999998"/>
        <n v="0.9846153846153846"/>
        <n v="0.9903846153846152"/>
        <n v="0.8843589743589748"/>
        <s v=" "/>
      </sharedItems>
    </cacheField>
    <cacheField name="Average Value Month">
      <sharedItems containsMixedTypes="1" containsNumber="1">
        <n v="0.9749999999999998"/>
        <n v="0.9846153846153846"/>
        <n v="0.9903846153846152"/>
        <n v="0.8843589743589748"/>
        <s v=" "/>
      </sharedItems>
    </cacheField>
    <cacheField name="Value Week" numFmtId="0">
      <sharedItems>
        <s v="SB"/>
        <s v="C"/>
        <s v=" "/>
      </sharedItems>
    </cacheField>
    <cacheField name="Value Month" numFmtId="0">
      <sharedItems>
        <s v="S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E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26"/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3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26"/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45029.52878525463</v>
      </c>
      <c r="B2" s="3" t="s">
        <v>30</v>
      </c>
      <c r="C2" s="3" t="s">
        <v>31</v>
      </c>
      <c r="D2" s="4">
        <v>44951.0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33</v>
      </c>
      <c r="K2" s="3" t="s">
        <v>33</v>
      </c>
      <c r="L2" s="3" t="s">
        <v>33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33</v>
      </c>
      <c r="T2" s="3" t="s">
        <v>32</v>
      </c>
      <c r="U2" s="3" t="s">
        <v>32</v>
      </c>
      <c r="V2" s="3" t="s">
        <v>33</v>
      </c>
      <c r="W2" s="3" t="s">
        <v>33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</row>
    <row r="3">
      <c r="A3" s="2">
        <v>45029.53044310185</v>
      </c>
      <c r="B3" s="3" t="s">
        <v>30</v>
      </c>
      <c r="C3" s="3" t="s">
        <v>34</v>
      </c>
      <c r="D3" s="4">
        <v>44982.0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33</v>
      </c>
      <c r="K3" s="3" t="s">
        <v>33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33</v>
      </c>
      <c r="T3" s="3" t="s">
        <v>32</v>
      </c>
      <c r="U3" s="3" t="s">
        <v>32</v>
      </c>
      <c r="V3" s="3" t="s">
        <v>33</v>
      </c>
      <c r="W3" s="3" t="s">
        <v>32</v>
      </c>
      <c r="X3" s="3" t="s">
        <v>33</v>
      </c>
      <c r="Y3" s="3" t="s">
        <v>33</v>
      </c>
      <c r="Z3" s="3" t="s">
        <v>33</v>
      </c>
      <c r="AA3" s="3" t="s">
        <v>32</v>
      </c>
      <c r="AB3" s="3" t="s">
        <v>32</v>
      </c>
      <c r="AC3" s="3" t="s">
        <v>32</v>
      </c>
      <c r="AD3" s="3" t="s">
        <v>33</v>
      </c>
    </row>
    <row r="4">
      <c r="A4" s="2">
        <v>45029.53187805555</v>
      </c>
      <c r="B4" s="3" t="s">
        <v>30</v>
      </c>
      <c r="C4" s="3" t="s">
        <v>34</v>
      </c>
      <c r="D4" s="4">
        <v>45010.0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33</v>
      </c>
      <c r="V4" s="3" t="s">
        <v>32</v>
      </c>
      <c r="W4" s="3" t="s">
        <v>33</v>
      </c>
      <c r="X4" s="3" t="s">
        <v>32</v>
      </c>
      <c r="Y4" s="3" t="s">
        <v>33</v>
      </c>
      <c r="Z4" s="3" t="s">
        <v>33</v>
      </c>
      <c r="AA4" s="3" t="s">
        <v>32</v>
      </c>
      <c r="AB4" s="3" t="s">
        <v>32</v>
      </c>
      <c r="AC4" s="3" t="s">
        <v>32</v>
      </c>
      <c r="AD4" s="3" t="s">
        <v>33</v>
      </c>
    </row>
    <row r="5">
      <c r="A5" s="2">
        <v>45048.43308113426</v>
      </c>
      <c r="B5" s="3" t="s">
        <v>30</v>
      </c>
      <c r="C5" s="3" t="s">
        <v>35</v>
      </c>
      <c r="D5" s="4">
        <v>45041.0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33</v>
      </c>
      <c r="K5" s="3" t="s">
        <v>33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33</v>
      </c>
    </row>
    <row r="6">
      <c r="A6" s="2">
        <v>45050.92117324074</v>
      </c>
      <c r="B6" s="3" t="s">
        <v>36</v>
      </c>
      <c r="C6" s="3" t="s">
        <v>35</v>
      </c>
      <c r="D6" s="4">
        <v>45041.0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33</v>
      </c>
      <c r="J6" s="3" t="s">
        <v>38</v>
      </c>
      <c r="K6" s="3" t="s">
        <v>38</v>
      </c>
      <c r="L6" s="3" t="s">
        <v>37</v>
      </c>
      <c r="M6" s="3" t="s">
        <v>33</v>
      </c>
      <c r="N6" s="3" t="s">
        <v>37</v>
      </c>
      <c r="O6" s="3" t="s">
        <v>38</v>
      </c>
      <c r="P6" s="3" t="s">
        <v>37</v>
      </c>
      <c r="Q6" s="3" t="s">
        <v>38</v>
      </c>
      <c r="R6" s="3" t="s">
        <v>37</v>
      </c>
      <c r="S6" s="3" t="s">
        <v>38</v>
      </c>
      <c r="T6" s="3" t="s">
        <v>37</v>
      </c>
      <c r="U6" s="3" t="s">
        <v>37</v>
      </c>
      <c r="V6" s="3" t="s">
        <v>38</v>
      </c>
      <c r="W6" s="3" t="s">
        <v>38</v>
      </c>
      <c r="X6" s="3" t="s">
        <v>38</v>
      </c>
      <c r="Y6" s="3" t="s">
        <v>37</v>
      </c>
      <c r="Z6" s="3" t="s">
        <v>38</v>
      </c>
      <c r="AA6" s="3" t="s">
        <v>38</v>
      </c>
      <c r="AB6" s="3" t="s">
        <v>38</v>
      </c>
      <c r="AC6" s="3" t="s">
        <v>37</v>
      </c>
      <c r="AD6" s="3" t="s">
        <v>38</v>
      </c>
    </row>
    <row r="7">
      <c r="A7" s="2">
        <v>45056.48717153935</v>
      </c>
      <c r="B7" s="3" t="s">
        <v>30</v>
      </c>
      <c r="C7" s="3" t="s">
        <v>39</v>
      </c>
      <c r="D7" s="4">
        <v>45041.0</v>
      </c>
      <c r="E7" s="3" t="s">
        <v>37</v>
      </c>
      <c r="F7" s="3" t="s">
        <v>37</v>
      </c>
      <c r="G7" s="3" t="s">
        <v>33</v>
      </c>
      <c r="H7" s="3" t="s">
        <v>37</v>
      </c>
      <c r="I7" s="3" t="s">
        <v>33</v>
      </c>
      <c r="J7" s="3" t="s">
        <v>38</v>
      </c>
      <c r="K7" s="3" t="s">
        <v>38</v>
      </c>
      <c r="L7" s="3" t="s">
        <v>37</v>
      </c>
      <c r="M7" s="3" t="s">
        <v>33</v>
      </c>
      <c r="N7" s="3" t="s">
        <v>37</v>
      </c>
      <c r="O7" s="3" t="s">
        <v>37</v>
      </c>
      <c r="P7" s="3" t="s">
        <v>37</v>
      </c>
      <c r="Q7" s="3" t="s">
        <v>38</v>
      </c>
      <c r="R7" s="3" t="s">
        <v>37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37</v>
      </c>
      <c r="X7" s="3" t="s">
        <v>38</v>
      </c>
      <c r="Y7" s="3" t="s">
        <v>37</v>
      </c>
      <c r="Z7" s="3" t="s">
        <v>38</v>
      </c>
      <c r="AA7" s="3" t="s">
        <v>38</v>
      </c>
      <c r="AB7" s="3" t="s">
        <v>37</v>
      </c>
      <c r="AC7" s="3" t="s">
        <v>37</v>
      </c>
      <c r="AD7" s="3" t="s">
        <v>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40</v>
      </c>
      <c r="B1" s="3" t="s">
        <v>41</v>
      </c>
      <c r="C1" s="3" t="s">
        <v>42</v>
      </c>
      <c r="E1" s="3" t="s">
        <v>43</v>
      </c>
      <c r="F1" s="3" t="s">
        <v>44</v>
      </c>
      <c r="G1" s="3" t="s">
        <v>45</v>
      </c>
      <c r="I1" s="3" t="s">
        <v>46</v>
      </c>
    </row>
    <row r="2">
      <c r="A2" s="3" t="s">
        <v>32</v>
      </c>
      <c r="B2" s="3">
        <v>100.0</v>
      </c>
      <c r="C2" s="3" t="s">
        <v>47</v>
      </c>
      <c r="E2" s="3" t="s">
        <v>48</v>
      </c>
      <c r="F2" s="3" t="s">
        <v>49</v>
      </c>
      <c r="G2" s="3">
        <v>1.0</v>
      </c>
      <c r="I2" s="5" t="s">
        <v>50</v>
      </c>
    </row>
    <row r="3">
      <c r="A3" s="3" t="s">
        <v>33</v>
      </c>
      <c r="B3" s="3">
        <v>95.0</v>
      </c>
      <c r="C3" s="3" t="s">
        <v>51</v>
      </c>
      <c r="E3" s="3" t="s">
        <v>52</v>
      </c>
      <c r="F3" s="3" t="s">
        <v>53</v>
      </c>
      <c r="G3" s="3">
        <v>2.0</v>
      </c>
      <c r="I3" s="5" t="s">
        <v>54</v>
      </c>
    </row>
    <row r="4">
      <c r="A4" s="3" t="s">
        <v>37</v>
      </c>
      <c r="B4" s="3">
        <v>89.0</v>
      </c>
      <c r="C4" s="3" t="s">
        <v>55</v>
      </c>
      <c r="E4" s="3" t="s">
        <v>56</v>
      </c>
      <c r="F4" s="3" t="s">
        <v>57</v>
      </c>
      <c r="G4" s="3">
        <v>3.0</v>
      </c>
      <c r="I4" s="5" t="s">
        <v>58</v>
      </c>
    </row>
    <row r="5">
      <c r="A5" s="3" t="s">
        <v>38</v>
      </c>
      <c r="B5" s="3">
        <v>74.0</v>
      </c>
      <c r="C5" s="3" t="s">
        <v>59</v>
      </c>
      <c r="E5" s="3" t="s">
        <v>60</v>
      </c>
      <c r="F5" s="3" t="s">
        <v>61</v>
      </c>
      <c r="G5" s="3">
        <v>4.0</v>
      </c>
      <c r="I5" s="5" t="s">
        <v>62</v>
      </c>
    </row>
    <row r="6">
      <c r="E6" s="3" t="s">
        <v>63</v>
      </c>
      <c r="F6" s="3" t="s">
        <v>64</v>
      </c>
      <c r="G6" s="3">
        <v>5.0</v>
      </c>
      <c r="I6" s="5" t="s">
        <v>65</v>
      </c>
    </row>
    <row r="7">
      <c r="E7" s="3" t="s">
        <v>66</v>
      </c>
      <c r="F7" s="3" t="s">
        <v>67</v>
      </c>
      <c r="G7" s="3">
        <v>6.0</v>
      </c>
      <c r="I7" s="5" t="s">
        <v>68</v>
      </c>
    </row>
    <row r="8">
      <c r="E8" s="3" t="s">
        <v>69</v>
      </c>
      <c r="F8" s="3" t="s">
        <v>70</v>
      </c>
      <c r="G8" s="3">
        <v>7.0</v>
      </c>
      <c r="I8" s="5" t="s">
        <v>71</v>
      </c>
    </row>
    <row r="9">
      <c r="E9" s="3" t="s">
        <v>72</v>
      </c>
      <c r="F9" s="3" t="s">
        <v>73</v>
      </c>
      <c r="G9" s="3">
        <v>8.0</v>
      </c>
      <c r="I9" s="5" t="s">
        <v>74</v>
      </c>
    </row>
    <row r="10">
      <c r="E10" s="3" t="s">
        <v>75</v>
      </c>
      <c r="F10" s="3" t="s">
        <v>76</v>
      </c>
      <c r="G10" s="3">
        <v>9.0</v>
      </c>
      <c r="I10" s="5" t="s">
        <v>77</v>
      </c>
    </row>
    <row r="11">
      <c r="E11" s="3" t="s">
        <v>78</v>
      </c>
      <c r="F11" s="3" t="s">
        <v>79</v>
      </c>
      <c r="G11" s="3">
        <v>10.0</v>
      </c>
      <c r="I11" s="5" t="s">
        <v>80</v>
      </c>
    </row>
    <row r="12">
      <c r="E12" s="3" t="s">
        <v>81</v>
      </c>
      <c r="F12" s="3" t="s">
        <v>82</v>
      </c>
      <c r="G12" s="3">
        <v>11.0</v>
      </c>
      <c r="I12" s="5" t="s">
        <v>83</v>
      </c>
    </row>
    <row r="13">
      <c r="E13" s="3" t="s">
        <v>84</v>
      </c>
      <c r="F13" s="3" t="s">
        <v>85</v>
      </c>
      <c r="G13" s="3">
        <v>12.0</v>
      </c>
      <c r="I13" s="5" t="s">
        <v>86</v>
      </c>
    </row>
    <row r="14">
      <c r="I14" s="5" t="s">
        <v>87</v>
      </c>
    </row>
    <row r="15">
      <c r="I15" s="5" t="s">
        <v>88</v>
      </c>
    </row>
    <row r="16">
      <c r="I16" s="5" t="s">
        <v>89</v>
      </c>
    </row>
    <row r="17">
      <c r="I17" s="5" t="s">
        <v>90</v>
      </c>
    </row>
    <row r="18">
      <c r="I18" s="5" t="s">
        <v>91</v>
      </c>
    </row>
    <row r="19">
      <c r="I19" s="5" t="s">
        <v>92</v>
      </c>
    </row>
    <row r="20">
      <c r="I20" s="5" t="s">
        <v>93</v>
      </c>
    </row>
    <row r="21">
      <c r="I21" s="5" t="s">
        <v>94</v>
      </c>
    </row>
    <row r="22">
      <c r="I22" s="5" t="s">
        <v>95</v>
      </c>
    </row>
    <row r="23">
      <c r="I23" s="5" t="s">
        <v>96</v>
      </c>
    </row>
    <row r="24">
      <c r="I24" s="5" t="s">
        <v>97</v>
      </c>
    </row>
    <row r="25">
      <c r="I25" s="5" t="s">
        <v>98</v>
      </c>
    </row>
    <row r="26">
      <c r="I26" s="5" t="s">
        <v>99</v>
      </c>
    </row>
    <row r="27">
      <c r="I27" s="5" t="s">
        <v>100</v>
      </c>
    </row>
    <row r="28">
      <c r="I28" s="5" t="s">
        <v>101</v>
      </c>
    </row>
    <row r="29">
      <c r="I29" s="5" t="s">
        <v>102</v>
      </c>
    </row>
    <row r="30">
      <c r="I30" s="5" t="s">
        <v>103</v>
      </c>
    </row>
    <row r="31">
      <c r="I31" s="5" t="s">
        <v>104</v>
      </c>
    </row>
    <row r="32">
      <c r="I32" s="5" t="s">
        <v>105</v>
      </c>
    </row>
    <row r="33">
      <c r="I33" s="5" t="s">
        <v>106</v>
      </c>
    </row>
    <row r="34">
      <c r="I34" s="5" t="s">
        <v>107</v>
      </c>
    </row>
    <row r="35">
      <c r="I35" s="5" t="s">
        <v>108</v>
      </c>
    </row>
    <row r="36">
      <c r="I36" s="5" t="s">
        <v>109</v>
      </c>
    </row>
    <row r="37">
      <c r="I37" s="5" t="s">
        <v>110</v>
      </c>
    </row>
    <row r="38">
      <c r="I38" s="5" t="s">
        <v>111</v>
      </c>
    </row>
    <row r="39">
      <c r="I39" s="5" t="s">
        <v>112</v>
      </c>
    </row>
    <row r="40">
      <c r="I40" s="5" t="s">
        <v>113</v>
      </c>
    </row>
    <row r="41">
      <c r="I41" s="5" t="s">
        <v>114</v>
      </c>
    </row>
    <row r="42">
      <c r="I42" s="5" t="s">
        <v>115</v>
      </c>
    </row>
    <row r="43">
      <c r="I43" s="5" t="s">
        <v>116</v>
      </c>
    </row>
    <row r="44">
      <c r="I44" s="5" t="s">
        <v>117</v>
      </c>
    </row>
    <row r="45">
      <c r="I45" s="5" t="s">
        <v>118</v>
      </c>
    </row>
    <row r="46">
      <c r="I46" s="5" t="s">
        <v>119</v>
      </c>
    </row>
    <row r="47">
      <c r="I47" s="5" t="s">
        <v>120</v>
      </c>
    </row>
    <row r="48">
      <c r="I48" s="5" t="s">
        <v>121</v>
      </c>
    </row>
    <row r="49">
      <c r="I49" s="5" t="s">
        <v>122</v>
      </c>
    </row>
    <row r="50">
      <c r="I50" s="5" t="s">
        <v>123</v>
      </c>
    </row>
    <row r="51">
      <c r="I51" s="5" t="s">
        <v>124</v>
      </c>
    </row>
    <row r="52">
      <c r="I52" s="5" t="s">
        <v>125</v>
      </c>
    </row>
    <row r="53">
      <c r="I53" s="5" t="s">
        <v>126</v>
      </c>
    </row>
    <row r="54">
      <c r="I54" s="5" t="s">
        <v>127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7" t="s">
        <v>133</v>
      </c>
      <c r="K1" s="6" t="s">
        <v>134</v>
      </c>
      <c r="L1" s="6" t="s">
        <v>135</v>
      </c>
      <c r="M1" s="6" t="s">
        <v>136</v>
      </c>
      <c r="N1" s="6" t="s">
        <v>137</v>
      </c>
      <c r="O1" s="6" t="s">
        <v>138</v>
      </c>
      <c r="P1" s="6" t="s">
        <v>139</v>
      </c>
      <c r="Q1" s="6" t="s">
        <v>140</v>
      </c>
      <c r="R1" s="1"/>
      <c r="S1" s="1"/>
    </row>
    <row r="2">
      <c r="A2" s="8">
        <f>INDIRECT(ADDRESS(2+QUOTIENT(ROW()-2,COUNTA('Form Responses 1'!$1:$1)-4),1,,TRUE,"Form Responses 1"))</f>
        <v>45029.52879</v>
      </c>
      <c r="B2" s="9" t="str">
        <f>INDIRECT(ADDRESS(2+QUOTIENT(ROW()-2,COUNTA('Form Responses 1'!$1:$1)-4),2,,TRUE,"Form Responses 1"))</f>
        <v>ismayati2212@gmail.com</v>
      </c>
      <c r="C2" s="9" t="str">
        <f>INDIRECT(ADDRESS(2+QUOTIENT(ROW()-2,COUNTA('Form Responses 1'!$1:$1)-4),3,,TRUE,"Form Responses 1"))</f>
        <v>Ismayati, SE, M.Si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0.975</v>
      </c>
      <c r="O2" s="12">
        <f t="shared" si="1"/>
        <v>0.975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45029.52879</v>
      </c>
      <c r="B3" s="9" t="str">
        <f>INDIRECT(ADDRESS(2+QUOTIENT(ROW()-2,COUNTA('Form Responses 1'!$1:$1)-4),2,,TRUE,"Form Responses 1"))</f>
        <v>ismayati2212@gmail.com</v>
      </c>
      <c r="C3" s="9" t="str">
        <f>INDIRECT(ADDRESS(2+QUOTIENT(ROW()-2,COUNTA('Form Responses 1'!$1:$1)-4),3,,TRUE,"Form Responses 1"))</f>
        <v>Ismayati, SE, M.Si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0.975</v>
      </c>
      <c r="O3" s="12">
        <f t="shared" si="8"/>
        <v>0.975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45029.52879</v>
      </c>
      <c r="B4" s="9" t="str">
        <f>INDIRECT(ADDRESS(2+QUOTIENT(ROW()-2,COUNTA('Form Responses 1'!$1:$1)-4),2,,TRUE,"Form Responses 1"))</f>
        <v>ismayati2212@gmail.com</v>
      </c>
      <c r="C4" s="9" t="str">
        <f>INDIRECT(ADDRESS(2+QUOTIENT(ROW()-2,COUNTA('Form Responses 1'!$1:$1)-4),3,,TRUE,"Form Responses 1"))</f>
        <v>Ismayati, SE, M.Si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0.975</v>
      </c>
      <c r="O4" s="12">
        <f t="shared" si="9"/>
        <v>0.975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45029.52879</v>
      </c>
      <c r="B5" s="9" t="str">
        <f>INDIRECT(ADDRESS(2+QUOTIENT(ROW()-2,COUNTA('Form Responses 1'!$1:$1)-4),2,,TRUE,"Form Responses 1"))</f>
        <v>ismayati2212@gmail.com</v>
      </c>
      <c r="C5" s="9" t="str">
        <f>INDIRECT(ADDRESS(2+QUOTIENT(ROW()-2,COUNTA('Form Responses 1'!$1:$1)-4),3,,TRUE,"Form Responses 1"))</f>
        <v>Ismayati, SE, M.Si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Gedung Utama Lt.1 [Lobby Utama]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Gedung Utama Lt.1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0.975</v>
      </c>
      <c r="O5" s="12">
        <f t="shared" si="10"/>
        <v>0.975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45029.52879</v>
      </c>
      <c r="B6" s="9" t="str">
        <f>INDIRECT(ADDRESS(2+QUOTIENT(ROW()-2,COUNTA('Form Responses 1'!$1:$1)-4),2,,TRUE,"Form Responses 1"))</f>
        <v>ismayati2212@gmail.com</v>
      </c>
      <c r="C6" s="9" t="str">
        <f>INDIRECT(ADDRESS(2+QUOTIENT(ROW()-2,COUNTA('Form Responses 1'!$1:$1)-4),3,,TRUE,"Form Responses 1"))</f>
        <v>Ismayati, SE, M.Si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Gedung Utama Lt.1 [Ruang Koordinator layanan umum]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Gedung Utama Lt.1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0.975</v>
      </c>
      <c r="O6" s="12">
        <f t="shared" si="11"/>
        <v>0.975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45029.52879</v>
      </c>
      <c r="B7" s="9" t="str">
        <f>INDIRECT(ADDRESS(2+QUOTIENT(ROW()-2,COUNTA('Form Responses 1'!$1:$1)-4),2,,TRUE,"Form Responses 1"))</f>
        <v>ismayati2212@gmail.com</v>
      </c>
      <c r="C7" s="9" t="str">
        <f>INDIRECT(ADDRESS(2+QUOTIENT(ROW()-2,COUNTA('Form Responses 1'!$1:$1)-4),3,,TRUE,"Form Responses 1"))</f>
        <v>Ismayati, SE, M.Si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Gedung Utama Lt.1 [Toilet Pria/Wanita Barat]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 Utama Lt.1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0.975</v>
      </c>
      <c r="O7" s="12">
        <f t="shared" si="12"/>
        <v>0.975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45029.52879</v>
      </c>
      <c r="B8" s="9" t="str">
        <f>INDIRECT(ADDRESS(2+QUOTIENT(ROW()-2,COUNTA('Form Responses 1'!$1:$1)-4),2,,TRUE,"Form Responses 1"))</f>
        <v>ismayati2212@gmail.com</v>
      </c>
      <c r="C8" s="9" t="str">
        <f>INDIRECT(ADDRESS(2+QUOTIENT(ROW()-2,COUNTA('Form Responses 1'!$1:$1)-4),3,,TRUE,"Form Responses 1"))</f>
        <v>Ismayati, SE, M.Si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Gedung Utama Lt.1 [Toilet Pria/Wanita Timur]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 Utama Lt.1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0.975</v>
      </c>
      <c r="O8" s="12">
        <f t="shared" si="13"/>
        <v>0.975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45029.52879</v>
      </c>
      <c r="B9" s="9" t="str">
        <f>INDIRECT(ADDRESS(2+QUOTIENT(ROW()-2,COUNTA('Form Responses 1'!$1:$1)-4),2,,TRUE,"Form Responses 1"))</f>
        <v>ismayati2212@gmail.com</v>
      </c>
      <c r="C9" s="9" t="str">
        <f>INDIRECT(ADDRESS(2+QUOTIENT(ROW()-2,COUNTA('Form Responses 1'!$1:$1)-4),3,,TRUE,"Form Responses 1"))</f>
        <v>Ismayati, SE, M.Si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Gedung Utama Lt.1 [Mushola]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Utama Lt.1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0.975</v>
      </c>
      <c r="O9" s="12">
        <f t="shared" si="18"/>
        <v>0.975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45029.52879</v>
      </c>
      <c r="B10" s="9" t="str">
        <f>INDIRECT(ADDRESS(2+QUOTIENT(ROW()-2,COUNTA('Form Responses 1'!$1:$1)-4),2,,TRUE,"Form Responses 1"))</f>
        <v>ismayati2212@gmail.com</v>
      </c>
      <c r="C10" s="9" t="str">
        <f>INDIRECT(ADDRESS(2+QUOTIENT(ROW()-2,COUNTA('Form Responses 1'!$1:$1)-4),3,,TRUE,"Form Responses 1"))</f>
        <v>Ismayati, SE, M.Si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Utama Lt.2 [Ruang Kepala Balar]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Gedung Utama Lt.2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0.975</v>
      </c>
      <c r="O10" s="12">
        <f t="shared" si="19"/>
        <v>0.975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45029.52879</v>
      </c>
      <c r="B11" s="9" t="str">
        <f>INDIRECT(ADDRESS(2+QUOTIENT(ROW()-2,COUNTA('Form Responses 1'!$1:$1)-4),2,,TRUE,"Form Responses 1"))</f>
        <v>ismayati2212@gmail.com</v>
      </c>
      <c r="C11" s="9" t="str">
        <f>INDIRECT(ADDRESS(2+QUOTIENT(ROW()-2,COUNTA('Form Responses 1'!$1:$1)-4),3,,TRUE,"Form Responses 1"))</f>
        <v>Ismayati, SE, M.Si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Utama Lt.2 [Ruang Rapat Besar]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Gedung Utama Lt.2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0.975</v>
      </c>
      <c r="O11" s="12">
        <f t="shared" si="20"/>
        <v>0.975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45029.52879</v>
      </c>
      <c r="B12" s="9" t="str">
        <f>INDIRECT(ADDRESS(2+QUOTIENT(ROW()-2,COUNTA('Form Responses 1'!$1:$1)-4),2,,TRUE,"Form Responses 1"))</f>
        <v>ismayati2212@gmail.com</v>
      </c>
      <c r="C12" s="9" t="str">
        <f>INDIRECT(ADDRESS(2+QUOTIENT(ROW()-2,COUNTA('Form Responses 1'!$1:$1)-4),3,,TRUE,"Form Responses 1"))</f>
        <v>Ismayati, SE, M.Si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Utama Lt.2 [Ruang Rapat Kecil]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Gedung Utama Lt.2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0.975</v>
      </c>
      <c r="O12" s="12">
        <f t="shared" si="21"/>
        <v>0.975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45029.52879</v>
      </c>
      <c r="B13" s="9" t="str">
        <f>INDIRECT(ADDRESS(2+QUOTIENT(ROW()-2,COUNTA('Form Responses 1'!$1:$1)-4),2,,TRUE,"Form Responses 1"))</f>
        <v>ismayati2212@gmail.com</v>
      </c>
      <c r="C13" s="9" t="str">
        <f>INDIRECT(ADDRESS(2+QUOTIENT(ROW()-2,COUNTA('Form Responses 1'!$1:$1)-4),3,,TRUE,"Form Responses 1"))</f>
        <v>Ismayati, SE, M.Si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Utama Lt.2 [Sekretaris]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Gedung Utama Lt.2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0.975</v>
      </c>
      <c r="O13" s="12">
        <f t="shared" si="22"/>
        <v>0.975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45029.52879</v>
      </c>
      <c r="B14" s="9" t="str">
        <f>INDIRECT(ADDRESS(2+QUOTIENT(ROW()-2,COUNTA('Form Responses 1'!$1:$1)-4),2,,TRUE,"Form Responses 1"))</f>
        <v>ismayati2212@gmail.com</v>
      </c>
      <c r="C14" s="9" t="str">
        <f>INDIRECT(ADDRESS(2+QUOTIENT(ROW()-2,COUNTA('Form Responses 1'!$1:$1)-4),3,,TRUE,"Form Responses 1"))</f>
        <v>Ismayati, SE, M.Si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Utama Lt.2 [Perpustakaan]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Gedung Utama Lt.2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0.975</v>
      </c>
      <c r="O14" s="12">
        <f t="shared" si="23"/>
        <v>0.975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45029.52879</v>
      </c>
      <c r="B15" s="9" t="str">
        <f>INDIRECT(ADDRESS(2+QUOTIENT(ROW()-2,COUNTA('Form Responses 1'!$1:$1)-4),2,,TRUE,"Form Responses 1"))</f>
        <v>ismayati2212@gmail.com</v>
      </c>
      <c r="C15" s="9" t="str">
        <f>INDIRECT(ADDRESS(2+QUOTIENT(ROW()-2,COUNTA('Form Responses 1'!$1:$1)-4),3,,TRUE,"Form Responses 1"))</f>
        <v>Ismayati, SE, M.Si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Utama Lt.2 [Ruang Peneliti]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Utama Lt.2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0.975</v>
      </c>
      <c r="O15" s="12">
        <f t="shared" si="24"/>
        <v>0.975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45029.52879</v>
      </c>
      <c r="B16" s="9" t="str">
        <f>INDIRECT(ADDRESS(2+QUOTIENT(ROW()-2,COUNTA('Form Responses 1'!$1:$1)-4),2,,TRUE,"Form Responses 1"))</f>
        <v>ismayati2212@gmail.com</v>
      </c>
      <c r="C16" s="9" t="str">
        <f>INDIRECT(ADDRESS(2+QUOTIENT(ROW()-2,COUNTA('Form Responses 1'!$1:$1)-4),3,,TRUE,"Form Responses 1"))</f>
        <v>Ismayati, SE, M.Si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Utama Halaman [Taman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Utama Halaman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0.975</v>
      </c>
      <c r="O16" s="12">
        <f t="shared" si="25"/>
        <v>0.975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45029.52879</v>
      </c>
      <c r="B17" s="9" t="str">
        <f>INDIRECT(ADDRESS(2+QUOTIENT(ROW()-2,COUNTA('Form Responses 1'!$1:$1)-4),2,,TRUE,"Form Responses 1"))</f>
        <v>ismayati2212@gmail.com</v>
      </c>
      <c r="C17" s="9" t="str">
        <f>INDIRECT(ADDRESS(2+QUOTIENT(ROW()-2,COUNTA('Form Responses 1'!$1:$1)-4),3,,TRUE,"Form Responses 1"))</f>
        <v>Ismayati, SE, M.Si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Utama Halaman [Parkir Motor 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Utama Halaman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0.975</v>
      </c>
      <c r="O17" s="12">
        <f t="shared" si="26"/>
        <v>0.975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45029.52879</v>
      </c>
      <c r="B18" s="9" t="str">
        <f>INDIRECT(ADDRESS(2+QUOTIENT(ROW()-2,COUNTA('Form Responses 1'!$1:$1)-4),2,,TRUE,"Form Responses 1"))</f>
        <v>ismayati2212@gmail.com</v>
      </c>
      <c r="C18" s="9" t="str">
        <f>INDIRECT(ADDRESS(2+QUOTIENT(ROW()-2,COUNTA('Form Responses 1'!$1:$1)-4),3,,TRUE,"Form Responses 1"))</f>
        <v>Ismayati, SE, M.Si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Utama Halaman [Parkir Mobil]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Gedung Utama Halaman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0.975</v>
      </c>
      <c r="O18" s="12">
        <f t="shared" si="27"/>
        <v>0.975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45029.52879</v>
      </c>
      <c r="B19" s="9" t="str">
        <f>INDIRECT(ADDRESS(2+QUOTIENT(ROW()-2,COUNTA('Form Responses 1'!$1:$1)-4),2,,TRUE,"Form Responses 1"))</f>
        <v>ismayati2212@gmail.com</v>
      </c>
      <c r="C19" s="9" t="str">
        <f>INDIRECT(ADDRESS(2+QUOTIENT(ROW()-2,COUNTA('Form Responses 1'!$1:$1)-4),3,,TRUE,"Form Responses 1"))</f>
        <v>Ismayati, SE, M.Si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Utama Halaman [Halaman depan samping dan belakang]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Utama Halaman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0.975</v>
      </c>
      <c r="O19" s="12">
        <f t="shared" si="28"/>
        <v>0.975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45029.52879</v>
      </c>
      <c r="B20" s="9" t="str">
        <f>INDIRECT(ADDRESS(2+QUOTIENT(ROW()-2,COUNTA('Form Responses 1'!$1:$1)-4),2,,TRUE,"Form Responses 1"))</f>
        <v>ismayati2212@gmail.com</v>
      </c>
      <c r="C20" s="9" t="str">
        <f>INDIRECT(ADDRESS(2+QUOTIENT(ROW()-2,COUNTA('Form Responses 1'!$1:$1)-4),3,,TRUE,"Form Responses 1"))</f>
        <v>Ismayati, SE, M.Si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Utama Halaman [TPS]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Utama Halaman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0.975</v>
      </c>
      <c r="O20" s="12">
        <f t="shared" si="29"/>
        <v>0.975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45029.52879</v>
      </c>
      <c r="B21" s="9" t="str">
        <f>INDIRECT(ADDRESS(2+QUOTIENT(ROW()-2,COUNTA('Form Responses 1'!$1:$1)-4),2,,TRUE,"Form Responses 1"))</f>
        <v>ismayati2212@gmail.com</v>
      </c>
      <c r="C21" s="9" t="str">
        <f>INDIRECT(ADDRESS(2+QUOTIENT(ROW()-2,COUNTA('Form Responses 1'!$1:$1)-4),3,,TRUE,"Form Responses 1"))</f>
        <v>Ismayati, SE, M.Si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Mess Lt.1 [Lobby Utama]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Mess Lt.1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0.975</v>
      </c>
      <c r="O21" s="12">
        <f t="shared" si="30"/>
        <v>0.975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45029.52879</v>
      </c>
      <c r="B22" s="9" t="str">
        <f>INDIRECT(ADDRESS(2+QUOTIENT(ROW()-2,COUNTA('Form Responses 1'!$1:$1)-4),2,,TRUE,"Form Responses 1"))</f>
        <v>ismayati2212@gmail.com</v>
      </c>
      <c r="C22" s="9" t="str">
        <f>INDIRECT(ADDRESS(2+QUOTIENT(ROW()-2,COUNTA('Form Responses 1'!$1:$1)-4),3,,TRUE,"Form Responses 1"))</f>
        <v>Ismayati, SE, M.Si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Mess Lt.1 [Kamar Tidur]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Mess Lt.1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0.975</v>
      </c>
      <c r="O22" s="12">
        <f t="shared" si="31"/>
        <v>0.975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45029.52879</v>
      </c>
      <c r="B23" s="9" t="str">
        <f>INDIRECT(ADDRESS(2+QUOTIENT(ROW()-2,COUNTA('Form Responses 1'!$1:$1)-4),2,,TRUE,"Form Responses 1"))</f>
        <v>ismayati2212@gmail.com</v>
      </c>
      <c r="C23" s="9" t="str">
        <f>INDIRECT(ADDRESS(2+QUOTIENT(ROW()-2,COUNTA('Form Responses 1'!$1:$1)-4),3,,TRUE,"Form Responses 1"))</f>
        <v>Ismayati, SE, M.Si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Mess Lt.1 [Toilet Pria]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Mess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0.975</v>
      </c>
      <c r="O23" s="12">
        <f t="shared" si="32"/>
        <v>0.975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45029.52879</v>
      </c>
      <c r="B24" s="9" t="str">
        <f>INDIRECT(ADDRESS(2+QUOTIENT(ROW()-2,COUNTA('Form Responses 1'!$1:$1)-4),2,,TRUE,"Form Responses 1"))</f>
        <v>ismayati2212@gmail.com</v>
      </c>
      <c r="C24" s="9" t="str">
        <f>INDIRECT(ADDRESS(2+QUOTIENT(ROW()-2,COUNTA('Form Responses 1'!$1:$1)-4),3,,TRUE,"Form Responses 1"))</f>
        <v>Ismayati, SE, M.Si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Mess Halaman [Taman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Mess Halaman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0.975</v>
      </c>
      <c r="O24" s="12">
        <f t="shared" si="33"/>
        <v>0.975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45029.52879</v>
      </c>
      <c r="B25" s="9" t="str">
        <f>INDIRECT(ADDRESS(2+QUOTIENT(ROW()-2,COUNTA('Form Responses 1'!$1:$1)-4),2,,TRUE,"Form Responses 1"))</f>
        <v>ismayati2212@gmail.com</v>
      </c>
      <c r="C25" s="9" t="str">
        <f>INDIRECT(ADDRESS(2+QUOTIENT(ROW()-2,COUNTA('Form Responses 1'!$1:$1)-4),3,,TRUE,"Form Responses 1"))</f>
        <v>Ismayati, SE, M.Si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Mess Halaman [Parkir Motor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Mess 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0.975</v>
      </c>
      <c r="O25" s="12">
        <f t="shared" si="34"/>
        <v>0.975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45029.52879</v>
      </c>
      <c r="B26" s="9" t="str">
        <f>INDIRECT(ADDRESS(2+QUOTIENT(ROW()-2,COUNTA('Form Responses 1'!$1:$1)-4),2,,TRUE,"Form Responses 1"))</f>
        <v>ismayati2212@gmail.com</v>
      </c>
      <c r="C26" s="9" t="str">
        <f>INDIRECT(ADDRESS(2+QUOTIENT(ROW()-2,COUNTA('Form Responses 1'!$1:$1)-4),3,,TRUE,"Form Responses 1"))</f>
        <v>Ismayati, SE, M.Si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Mess Halaman [Parkir Mobil]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Mess 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0.975</v>
      </c>
      <c r="O26" s="12">
        <f t="shared" si="35"/>
        <v>0.975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45029.52879</v>
      </c>
      <c r="B27" s="9" t="str">
        <f>INDIRECT(ADDRESS(2+QUOTIENT(ROW()-2,COUNTA('Form Responses 1'!$1:$1)-4),2,,TRUE,"Form Responses 1"))</f>
        <v>ismayati2212@gmail.com</v>
      </c>
      <c r="C27" s="9" t="str">
        <f>INDIRECT(ADDRESS(2+QUOTIENT(ROW()-2,COUNTA('Form Responses 1'!$1:$1)-4),3,,TRUE,"Form Responses 1"))</f>
        <v>Ismayati, SE, M.Si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Mess Halaman [Halaman depan samping dan belakang]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Mess Halaman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0.975</v>
      </c>
      <c r="O27" s="12">
        <f t="shared" si="36"/>
        <v>0.975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45029.53044</v>
      </c>
      <c r="B28" s="9" t="str">
        <f>INDIRECT(ADDRESS(2+QUOTIENT(ROW()-2,COUNTA('Form Responses 1'!$1:$1)-4),2,,TRUE,"Form Responses 1"))</f>
        <v>ismayati2212@gmail.com</v>
      </c>
      <c r="C28" s="9" t="str">
        <f>INDIRECT(ADDRESS(2+QUOTIENT(ROW()-2,COUNTA('Form Responses 1'!$1:$1)-4),3,,TRUE,"Form Responses 1"))</f>
        <v>Ismayati, SE,M.Si</v>
      </c>
      <c r="D28" s="10">
        <f>INDIRECT(ADDRESS(2+QUOTIENT(ROW()-2,COUNTA('Form Responses 1'!$1:$1)-4),4,,TRUE,"Form Responses 1"))</f>
        <v>44982</v>
      </c>
      <c r="E28" s="11">
        <f t="shared" si="2"/>
        <v>6</v>
      </c>
      <c r="F28" s="9" t="str">
        <f>IF(ISBLANK(A28)," ",INDIRECT(ADDRESS(1,5+MOD(ROW()-2,COUNTA('Form Responses 1'!$1:$1)-4),,TRUE,"Form Responses 1")))</f>
        <v>Security [Security Functions]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1</v>
      </c>
      <c r="K28" s="9">
        <f t="shared" si="5"/>
        <v>8</v>
      </c>
      <c r="L28" s="9" t="str">
        <f t="shared" si="6"/>
        <v>2023 - WEEK 08</v>
      </c>
      <c r="M28" s="9" t="str">
        <f t="shared" si="7"/>
        <v>2023 - MONTH 02</v>
      </c>
      <c r="N28" s="12">
        <f t="shared" ref="N28:O28" si="37">IFERROR(AVERAGEIF(L:L,L28,$J:$J)," ")</f>
        <v>0.9846153846</v>
      </c>
      <c r="O28" s="12">
        <f t="shared" si="37"/>
        <v>0.9846153846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8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45029.53044</v>
      </c>
      <c r="B29" s="9" t="str">
        <f>INDIRECT(ADDRESS(2+QUOTIENT(ROW()-2,COUNTA('Form Responses 1'!$1:$1)-4),2,,TRUE,"Form Responses 1"))</f>
        <v>ismayati2212@gmail.com</v>
      </c>
      <c r="C29" s="9" t="str">
        <f>INDIRECT(ADDRESS(2+QUOTIENT(ROW()-2,COUNTA('Form Responses 1'!$1:$1)-4),3,,TRUE,"Form Responses 1"))</f>
        <v>Ismayati, SE,M.Si</v>
      </c>
      <c r="D29" s="10">
        <f>INDIRECT(ADDRESS(2+QUOTIENT(ROW()-2,COUNTA('Form Responses 1'!$1:$1)-4),4,,TRUE,"Form Responses 1"))</f>
        <v>44982</v>
      </c>
      <c r="E29" s="11">
        <f t="shared" si="2"/>
        <v>6</v>
      </c>
      <c r="F29" s="9" t="str">
        <f>IF(ISBLANK(A29)," ",INDIRECT(ADDRESS(1,5+MOD(ROW()-2,COUNTA('Form Responses 1'!$1:$1)-4),,TRUE,"Form Responses 1")))</f>
        <v>Driver [Driving Safety]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Driver</v>
      </c>
      <c r="I29" s="12" t="str">
        <f t="shared" si="4"/>
        <v>LABOR SERVICE</v>
      </c>
      <c r="J29" s="12">
        <f t="array" ref="J29">IFERROR(INDEX(MASTER!B:B,MATCH(G29,MASTER!A:A,0))/100," ")</f>
        <v>1</v>
      </c>
      <c r="K29" s="9">
        <f t="shared" si="5"/>
        <v>8</v>
      </c>
      <c r="L29" s="9" t="str">
        <f t="shared" si="6"/>
        <v>2023 - WEEK 08</v>
      </c>
      <c r="M29" s="9" t="str">
        <f t="shared" si="7"/>
        <v>2023 - MONTH 02</v>
      </c>
      <c r="N29" s="12">
        <f t="shared" ref="N29:O29" si="38">IFERROR(AVERAGEIF(L:L,L29,$J:$J)," ")</f>
        <v>0.9846153846</v>
      </c>
      <c r="O29" s="12">
        <f t="shared" si="38"/>
        <v>0.9846153846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8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45029.53044</v>
      </c>
      <c r="B30" s="9" t="str">
        <f>INDIRECT(ADDRESS(2+QUOTIENT(ROW()-2,COUNTA('Form Responses 1'!$1:$1)-4),2,,TRUE,"Form Responses 1"))</f>
        <v>ismayati2212@gmail.com</v>
      </c>
      <c r="C30" s="9" t="str">
        <f>INDIRECT(ADDRESS(2+QUOTIENT(ROW()-2,COUNTA('Form Responses 1'!$1:$1)-4),3,,TRUE,"Form Responses 1"))</f>
        <v>Ismayati, SE,M.Si</v>
      </c>
      <c r="D30" s="10">
        <f>INDIRECT(ADDRESS(2+QUOTIENT(ROW()-2,COUNTA('Form Responses 1'!$1:$1)-4),4,,TRUE,"Form Responses 1"))</f>
        <v>44982</v>
      </c>
      <c r="E30" s="11">
        <f t="shared" si="2"/>
        <v>6</v>
      </c>
      <c r="F30" s="9" t="str">
        <f>IF(ISBLANK(A30)," ",INDIRECT(ADDRESS(1,5+MOD(ROW()-2,COUNTA('Form Responses 1'!$1:$1)-4),,TRUE,"Form Responses 1")))</f>
        <v>Driver [ Attendance]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Driver</v>
      </c>
      <c r="I30" s="12" t="str">
        <f t="shared" si="4"/>
        <v>LABOR SERVICE</v>
      </c>
      <c r="J30" s="12">
        <f t="array" ref="J30">IFERROR(INDEX(MASTER!B:B,MATCH(G30,MASTER!A:A,0))/100," ")</f>
        <v>1</v>
      </c>
      <c r="K30" s="9">
        <f t="shared" si="5"/>
        <v>8</v>
      </c>
      <c r="L30" s="9" t="str">
        <f t="shared" si="6"/>
        <v>2023 - WEEK 08</v>
      </c>
      <c r="M30" s="9" t="str">
        <f t="shared" si="7"/>
        <v>2023 - MONTH 02</v>
      </c>
      <c r="N30" s="12">
        <f t="shared" ref="N30:O30" si="39">IFERROR(AVERAGEIF(L:L,L30,$J:$J)," ")</f>
        <v>0.9846153846</v>
      </c>
      <c r="O30" s="12">
        <f t="shared" si="39"/>
        <v>0.9846153846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8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45029.53044</v>
      </c>
      <c r="B31" s="9" t="str">
        <f>INDIRECT(ADDRESS(2+QUOTIENT(ROW()-2,COUNTA('Form Responses 1'!$1:$1)-4),2,,TRUE,"Form Responses 1"))</f>
        <v>ismayati2212@gmail.com</v>
      </c>
      <c r="C31" s="9" t="str">
        <f>INDIRECT(ADDRESS(2+QUOTIENT(ROW()-2,COUNTA('Form Responses 1'!$1:$1)-4),3,,TRUE,"Form Responses 1"))</f>
        <v>Ismayati, SE,M.Si</v>
      </c>
      <c r="D31" s="10">
        <f>INDIRECT(ADDRESS(2+QUOTIENT(ROW()-2,COUNTA('Form Responses 1'!$1:$1)-4),4,,TRUE,"Form Responses 1"))</f>
        <v>44982</v>
      </c>
      <c r="E31" s="11">
        <f t="shared" si="2"/>
        <v>6</v>
      </c>
      <c r="F31" s="9" t="str">
        <f>IF(ISBLANK(A31)," ",INDIRECT(ADDRESS(1,5+MOD(ROW()-2,COUNTA('Form Responses 1'!$1:$1)-4),,TRUE,"Form Responses 1")))</f>
        <v>Gedung Utama Lt.1 [Lobby Utama]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Gedung Utama Lt.1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8</v>
      </c>
      <c r="L31" s="9" t="str">
        <f t="shared" si="6"/>
        <v>2023 - WEEK 08</v>
      </c>
      <c r="M31" s="9" t="str">
        <f t="shared" si="7"/>
        <v>2023 - MONTH 02</v>
      </c>
      <c r="N31" s="12">
        <f t="shared" ref="N31:O31" si="40">IFERROR(AVERAGEIF(L:L,L31,$J:$J)," ")</f>
        <v>0.9846153846</v>
      </c>
      <c r="O31" s="12">
        <f t="shared" si="40"/>
        <v>0.9846153846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8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45029.53044</v>
      </c>
      <c r="B32" s="9" t="str">
        <f>INDIRECT(ADDRESS(2+QUOTIENT(ROW()-2,COUNTA('Form Responses 1'!$1:$1)-4),2,,TRUE,"Form Responses 1"))</f>
        <v>ismayati2212@gmail.com</v>
      </c>
      <c r="C32" s="9" t="str">
        <f>INDIRECT(ADDRESS(2+QUOTIENT(ROW()-2,COUNTA('Form Responses 1'!$1:$1)-4),3,,TRUE,"Form Responses 1"))</f>
        <v>Ismayati, SE,M.Si</v>
      </c>
      <c r="D32" s="10">
        <f>INDIRECT(ADDRESS(2+QUOTIENT(ROW()-2,COUNTA('Form Responses 1'!$1:$1)-4),4,,TRUE,"Form Responses 1"))</f>
        <v>44982</v>
      </c>
      <c r="E32" s="11">
        <f t="shared" si="2"/>
        <v>6</v>
      </c>
      <c r="F32" s="9" t="str">
        <f>IF(ISBLANK(A32)," ",INDIRECT(ADDRESS(1,5+MOD(ROW()-2,COUNTA('Form Responses 1'!$1:$1)-4),,TRUE,"Form Responses 1")))</f>
        <v>Gedung Utama Lt.1 [Ruang Koordinator layanan umum]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Gedung Utama Lt.1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8</v>
      </c>
      <c r="L32" s="9" t="str">
        <f t="shared" si="6"/>
        <v>2023 - WEEK 08</v>
      </c>
      <c r="M32" s="9" t="str">
        <f t="shared" si="7"/>
        <v>2023 - MONTH 02</v>
      </c>
      <c r="N32" s="12">
        <f t="shared" ref="N32:O32" si="41">IFERROR(AVERAGEIF(L:L,L32,$J:$J)," ")</f>
        <v>0.9846153846</v>
      </c>
      <c r="O32" s="12">
        <f t="shared" si="41"/>
        <v>0.9846153846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8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45029.53044</v>
      </c>
      <c r="B33" s="9" t="str">
        <f>INDIRECT(ADDRESS(2+QUOTIENT(ROW()-2,COUNTA('Form Responses 1'!$1:$1)-4),2,,TRUE,"Form Responses 1"))</f>
        <v>ismayati2212@gmail.com</v>
      </c>
      <c r="C33" s="9" t="str">
        <f>INDIRECT(ADDRESS(2+QUOTIENT(ROW()-2,COUNTA('Form Responses 1'!$1:$1)-4),3,,TRUE,"Form Responses 1"))</f>
        <v>Ismayati, SE,M.Si</v>
      </c>
      <c r="D33" s="10">
        <f>INDIRECT(ADDRESS(2+QUOTIENT(ROW()-2,COUNTA('Form Responses 1'!$1:$1)-4),4,,TRUE,"Form Responses 1"))</f>
        <v>44982</v>
      </c>
      <c r="E33" s="11">
        <f t="shared" si="2"/>
        <v>6</v>
      </c>
      <c r="F33" s="9" t="str">
        <f>IF(ISBLANK(A33)," ",INDIRECT(ADDRESS(1,5+MOD(ROW()-2,COUNTA('Form Responses 1'!$1:$1)-4),,TRUE,"Form Responses 1")))</f>
        <v>Gedung Utama Lt.1 [Toilet Pria/Wanita Barat]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 Utama Lt.1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8</v>
      </c>
      <c r="L33" s="9" t="str">
        <f t="shared" si="6"/>
        <v>2023 - WEEK 08</v>
      </c>
      <c r="M33" s="9" t="str">
        <f t="shared" si="7"/>
        <v>2023 - MONTH 02</v>
      </c>
      <c r="N33" s="12">
        <f t="shared" ref="N33:O33" si="42">IFERROR(AVERAGEIF(L:L,L33,$J:$J)," ")</f>
        <v>0.9846153846</v>
      </c>
      <c r="O33" s="12">
        <f t="shared" si="42"/>
        <v>0.9846153846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8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45029.53044</v>
      </c>
      <c r="B34" s="9" t="str">
        <f>INDIRECT(ADDRESS(2+QUOTIENT(ROW()-2,COUNTA('Form Responses 1'!$1:$1)-4),2,,TRUE,"Form Responses 1"))</f>
        <v>ismayati2212@gmail.com</v>
      </c>
      <c r="C34" s="9" t="str">
        <f>INDIRECT(ADDRESS(2+QUOTIENT(ROW()-2,COUNTA('Form Responses 1'!$1:$1)-4),3,,TRUE,"Form Responses 1"))</f>
        <v>Ismayati, SE,M.Si</v>
      </c>
      <c r="D34" s="10">
        <f>INDIRECT(ADDRESS(2+QUOTIENT(ROW()-2,COUNTA('Form Responses 1'!$1:$1)-4),4,,TRUE,"Form Responses 1"))</f>
        <v>44982</v>
      </c>
      <c r="E34" s="11">
        <f t="shared" si="2"/>
        <v>6</v>
      </c>
      <c r="F34" s="9" t="str">
        <f>IF(ISBLANK(A34)," ",INDIRECT(ADDRESS(1,5+MOD(ROW()-2,COUNTA('Form Responses 1'!$1:$1)-4),,TRUE,"Form Responses 1")))</f>
        <v>Gedung Utama Lt.1 [Toilet Pria/Wanita Timur]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 Utama Lt.1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8</v>
      </c>
      <c r="L34" s="9" t="str">
        <f t="shared" si="6"/>
        <v>2023 - WEEK 08</v>
      </c>
      <c r="M34" s="9" t="str">
        <f t="shared" si="7"/>
        <v>2023 - MONTH 02</v>
      </c>
      <c r="N34" s="12">
        <f t="shared" ref="N34:O34" si="43">IFERROR(AVERAGEIF(L:L,L34,$J:$J)," ")</f>
        <v>0.9846153846</v>
      </c>
      <c r="O34" s="12">
        <f t="shared" si="43"/>
        <v>0.9846153846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8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45029.53044</v>
      </c>
      <c r="B35" s="9" t="str">
        <f>INDIRECT(ADDRESS(2+QUOTIENT(ROW()-2,COUNTA('Form Responses 1'!$1:$1)-4),2,,TRUE,"Form Responses 1"))</f>
        <v>ismayati2212@gmail.com</v>
      </c>
      <c r="C35" s="9" t="str">
        <f>INDIRECT(ADDRESS(2+QUOTIENT(ROW()-2,COUNTA('Form Responses 1'!$1:$1)-4),3,,TRUE,"Form Responses 1"))</f>
        <v>Ismayati, SE,M.Si</v>
      </c>
      <c r="D35" s="10">
        <f>INDIRECT(ADDRESS(2+QUOTIENT(ROW()-2,COUNTA('Form Responses 1'!$1:$1)-4),4,,TRUE,"Form Responses 1"))</f>
        <v>44982</v>
      </c>
      <c r="E35" s="11">
        <f t="shared" si="2"/>
        <v>6</v>
      </c>
      <c r="F35" s="9" t="str">
        <f>IF(ISBLANK(A35)," ",INDIRECT(ADDRESS(1,5+MOD(ROW()-2,COUNTA('Form Responses 1'!$1:$1)-4),,TRUE,"Form Responses 1")))</f>
        <v>Gedung Utama Lt.1 [Mushola]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Gedung Utama Lt.1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8</v>
      </c>
      <c r="L35" s="9" t="str">
        <f t="shared" si="6"/>
        <v>2023 - WEEK 08</v>
      </c>
      <c r="M35" s="9" t="str">
        <f t="shared" si="7"/>
        <v>2023 - MONTH 02</v>
      </c>
      <c r="N35" s="12">
        <f t="shared" ref="N35:O35" si="44">IFERROR(AVERAGEIF(L:L,L35,$J:$J)," ")</f>
        <v>0.9846153846</v>
      </c>
      <c r="O35" s="12">
        <f t="shared" si="44"/>
        <v>0.9846153846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8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45029.53044</v>
      </c>
      <c r="B36" s="9" t="str">
        <f>INDIRECT(ADDRESS(2+QUOTIENT(ROW()-2,COUNTA('Form Responses 1'!$1:$1)-4),2,,TRUE,"Form Responses 1"))</f>
        <v>ismayati2212@gmail.com</v>
      </c>
      <c r="C36" s="9" t="str">
        <f>INDIRECT(ADDRESS(2+QUOTIENT(ROW()-2,COUNTA('Form Responses 1'!$1:$1)-4),3,,TRUE,"Form Responses 1"))</f>
        <v>Ismayati, SE,M.Si</v>
      </c>
      <c r="D36" s="10">
        <f>INDIRECT(ADDRESS(2+QUOTIENT(ROW()-2,COUNTA('Form Responses 1'!$1:$1)-4),4,,TRUE,"Form Responses 1"))</f>
        <v>44982</v>
      </c>
      <c r="E36" s="11">
        <f t="shared" si="2"/>
        <v>6</v>
      </c>
      <c r="F36" s="9" t="str">
        <f>IF(ISBLANK(A36)," ",INDIRECT(ADDRESS(1,5+MOD(ROW()-2,COUNTA('Form Responses 1'!$1:$1)-4),,TRUE,"Form Responses 1")))</f>
        <v>Gedung Utama Lt.2 [Ruang Kepala Balar]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Gedung Utama Lt.2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8</v>
      </c>
      <c r="L36" s="9" t="str">
        <f t="shared" si="6"/>
        <v>2023 - WEEK 08</v>
      </c>
      <c r="M36" s="9" t="str">
        <f t="shared" si="7"/>
        <v>2023 - MONTH 02</v>
      </c>
      <c r="N36" s="12">
        <f t="shared" ref="N36:O36" si="45">IFERROR(AVERAGEIF(L:L,L36,$J:$J)," ")</f>
        <v>0.9846153846</v>
      </c>
      <c r="O36" s="12">
        <f t="shared" si="45"/>
        <v>0.9846153846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8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45029.53044</v>
      </c>
      <c r="B37" s="9" t="str">
        <f>INDIRECT(ADDRESS(2+QUOTIENT(ROW()-2,COUNTA('Form Responses 1'!$1:$1)-4),2,,TRUE,"Form Responses 1"))</f>
        <v>ismayati2212@gmail.com</v>
      </c>
      <c r="C37" s="9" t="str">
        <f>INDIRECT(ADDRESS(2+QUOTIENT(ROW()-2,COUNTA('Form Responses 1'!$1:$1)-4),3,,TRUE,"Form Responses 1"))</f>
        <v>Ismayati, SE,M.Si</v>
      </c>
      <c r="D37" s="10">
        <f>INDIRECT(ADDRESS(2+QUOTIENT(ROW()-2,COUNTA('Form Responses 1'!$1:$1)-4),4,,TRUE,"Form Responses 1"))</f>
        <v>44982</v>
      </c>
      <c r="E37" s="11">
        <f t="shared" si="2"/>
        <v>6</v>
      </c>
      <c r="F37" s="9" t="str">
        <f>IF(ISBLANK(A37)," ",INDIRECT(ADDRESS(1,5+MOD(ROW()-2,COUNTA('Form Responses 1'!$1:$1)-4),,TRUE,"Form Responses 1")))</f>
        <v>Gedung Utama Lt.2 [Ruang Rapat Besar]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Gedung Utama Lt.2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8</v>
      </c>
      <c r="L37" s="9" t="str">
        <f t="shared" si="6"/>
        <v>2023 - WEEK 08</v>
      </c>
      <c r="M37" s="9" t="str">
        <f t="shared" si="7"/>
        <v>2023 - MONTH 02</v>
      </c>
      <c r="N37" s="12">
        <f t="shared" ref="N37:O37" si="46">IFERROR(AVERAGEIF(L:L,L37,$J:$J)," ")</f>
        <v>0.9846153846</v>
      </c>
      <c r="O37" s="12">
        <f t="shared" si="46"/>
        <v>0.9846153846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8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45029.53044</v>
      </c>
      <c r="B38" s="9" t="str">
        <f>INDIRECT(ADDRESS(2+QUOTIENT(ROW()-2,COUNTA('Form Responses 1'!$1:$1)-4),2,,TRUE,"Form Responses 1"))</f>
        <v>ismayati2212@gmail.com</v>
      </c>
      <c r="C38" s="9" t="str">
        <f>INDIRECT(ADDRESS(2+QUOTIENT(ROW()-2,COUNTA('Form Responses 1'!$1:$1)-4),3,,TRUE,"Form Responses 1"))</f>
        <v>Ismayati, SE,M.Si</v>
      </c>
      <c r="D38" s="10">
        <f>INDIRECT(ADDRESS(2+QUOTIENT(ROW()-2,COUNTA('Form Responses 1'!$1:$1)-4),4,,TRUE,"Form Responses 1"))</f>
        <v>44982</v>
      </c>
      <c r="E38" s="11">
        <f t="shared" si="2"/>
        <v>6</v>
      </c>
      <c r="F38" s="9" t="str">
        <f>IF(ISBLANK(A38)," ",INDIRECT(ADDRESS(1,5+MOD(ROW()-2,COUNTA('Form Responses 1'!$1:$1)-4),,TRUE,"Form Responses 1")))</f>
        <v>Gedung Utama Lt.2 [Ruang Rapat Kecil]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Gedung Utama Lt.2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8</v>
      </c>
      <c r="L38" s="9" t="str">
        <f t="shared" si="6"/>
        <v>2023 - WEEK 08</v>
      </c>
      <c r="M38" s="9" t="str">
        <f t="shared" si="7"/>
        <v>2023 - MONTH 02</v>
      </c>
      <c r="N38" s="12">
        <f t="shared" ref="N38:O38" si="47">IFERROR(AVERAGEIF(L:L,L38,$J:$J)," ")</f>
        <v>0.9846153846</v>
      </c>
      <c r="O38" s="12">
        <f t="shared" si="47"/>
        <v>0.9846153846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8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45029.53044</v>
      </c>
      <c r="B39" s="9" t="str">
        <f>INDIRECT(ADDRESS(2+QUOTIENT(ROW()-2,COUNTA('Form Responses 1'!$1:$1)-4),2,,TRUE,"Form Responses 1"))</f>
        <v>ismayati2212@gmail.com</v>
      </c>
      <c r="C39" s="9" t="str">
        <f>INDIRECT(ADDRESS(2+QUOTIENT(ROW()-2,COUNTA('Form Responses 1'!$1:$1)-4),3,,TRUE,"Form Responses 1"))</f>
        <v>Ismayati, SE,M.Si</v>
      </c>
      <c r="D39" s="10">
        <f>INDIRECT(ADDRESS(2+QUOTIENT(ROW()-2,COUNTA('Form Responses 1'!$1:$1)-4),4,,TRUE,"Form Responses 1"))</f>
        <v>44982</v>
      </c>
      <c r="E39" s="11">
        <f t="shared" si="2"/>
        <v>6</v>
      </c>
      <c r="F39" s="9" t="str">
        <f>IF(ISBLANK(A39)," ",INDIRECT(ADDRESS(1,5+MOD(ROW()-2,COUNTA('Form Responses 1'!$1:$1)-4),,TRUE,"Form Responses 1")))</f>
        <v>Gedung Utama Lt.2 [Sekretaris]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Gedung Utama Lt.2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8</v>
      </c>
      <c r="L39" s="9" t="str">
        <f t="shared" si="6"/>
        <v>2023 - WEEK 08</v>
      </c>
      <c r="M39" s="9" t="str">
        <f t="shared" si="7"/>
        <v>2023 - MONTH 02</v>
      </c>
      <c r="N39" s="12">
        <f t="shared" ref="N39:O39" si="48">IFERROR(AVERAGEIF(L:L,L39,$J:$J)," ")</f>
        <v>0.9846153846</v>
      </c>
      <c r="O39" s="12">
        <f t="shared" si="48"/>
        <v>0.9846153846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8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45029.53044</v>
      </c>
      <c r="B40" s="9" t="str">
        <f>INDIRECT(ADDRESS(2+QUOTIENT(ROW()-2,COUNTA('Form Responses 1'!$1:$1)-4),2,,TRUE,"Form Responses 1"))</f>
        <v>ismayati2212@gmail.com</v>
      </c>
      <c r="C40" s="9" t="str">
        <f>INDIRECT(ADDRESS(2+QUOTIENT(ROW()-2,COUNTA('Form Responses 1'!$1:$1)-4),3,,TRUE,"Form Responses 1"))</f>
        <v>Ismayati, SE,M.Si</v>
      </c>
      <c r="D40" s="10">
        <f>INDIRECT(ADDRESS(2+QUOTIENT(ROW()-2,COUNTA('Form Responses 1'!$1:$1)-4),4,,TRUE,"Form Responses 1"))</f>
        <v>44982</v>
      </c>
      <c r="E40" s="11">
        <f t="shared" si="2"/>
        <v>6</v>
      </c>
      <c r="F40" s="9" t="str">
        <f>IF(ISBLANK(A40)," ",INDIRECT(ADDRESS(1,5+MOD(ROW()-2,COUNTA('Form Responses 1'!$1:$1)-4),,TRUE,"Form Responses 1")))</f>
        <v>Gedung Utama Lt.2 [Perpustakaan]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Gedung Utama Lt.2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8</v>
      </c>
      <c r="L40" s="9" t="str">
        <f t="shared" si="6"/>
        <v>2023 - WEEK 08</v>
      </c>
      <c r="M40" s="9" t="str">
        <f t="shared" si="7"/>
        <v>2023 - MONTH 02</v>
      </c>
      <c r="N40" s="12">
        <f t="shared" ref="N40:O40" si="49">IFERROR(AVERAGEIF(L:L,L40,$J:$J)," ")</f>
        <v>0.9846153846</v>
      </c>
      <c r="O40" s="12">
        <f t="shared" si="49"/>
        <v>0.9846153846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8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45029.53044</v>
      </c>
      <c r="B41" s="9" t="str">
        <f>INDIRECT(ADDRESS(2+QUOTIENT(ROW()-2,COUNTA('Form Responses 1'!$1:$1)-4),2,,TRUE,"Form Responses 1"))</f>
        <v>ismayati2212@gmail.com</v>
      </c>
      <c r="C41" s="9" t="str">
        <f>INDIRECT(ADDRESS(2+QUOTIENT(ROW()-2,COUNTA('Form Responses 1'!$1:$1)-4),3,,TRUE,"Form Responses 1"))</f>
        <v>Ismayati, SE,M.Si</v>
      </c>
      <c r="D41" s="10">
        <f>INDIRECT(ADDRESS(2+QUOTIENT(ROW()-2,COUNTA('Form Responses 1'!$1:$1)-4),4,,TRUE,"Form Responses 1"))</f>
        <v>44982</v>
      </c>
      <c r="E41" s="11">
        <f t="shared" si="2"/>
        <v>6</v>
      </c>
      <c r="F41" s="9" t="str">
        <f>IF(ISBLANK(A41)," ",INDIRECT(ADDRESS(1,5+MOD(ROW()-2,COUNTA('Form Responses 1'!$1:$1)-4),,TRUE,"Form Responses 1")))</f>
        <v>Gedung Utama Lt.2 [Ruang Peneliti]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Gedung Utama Lt.2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8</v>
      </c>
      <c r="L41" s="9" t="str">
        <f t="shared" si="6"/>
        <v>2023 - WEEK 08</v>
      </c>
      <c r="M41" s="9" t="str">
        <f t="shared" si="7"/>
        <v>2023 - MONTH 02</v>
      </c>
      <c r="N41" s="12">
        <f t="shared" ref="N41:O41" si="50">IFERROR(AVERAGEIF(L:L,L41,$J:$J)," ")</f>
        <v>0.9846153846</v>
      </c>
      <c r="O41" s="12">
        <f t="shared" si="50"/>
        <v>0.9846153846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8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45029.53044</v>
      </c>
      <c r="B42" s="9" t="str">
        <f>INDIRECT(ADDRESS(2+QUOTIENT(ROW()-2,COUNTA('Form Responses 1'!$1:$1)-4),2,,TRUE,"Form Responses 1"))</f>
        <v>ismayati2212@gmail.com</v>
      </c>
      <c r="C42" s="9" t="str">
        <f>INDIRECT(ADDRESS(2+QUOTIENT(ROW()-2,COUNTA('Form Responses 1'!$1:$1)-4),3,,TRUE,"Form Responses 1"))</f>
        <v>Ismayati, SE,M.Si</v>
      </c>
      <c r="D42" s="10">
        <f>INDIRECT(ADDRESS(2+QUOTIENT(ROW()-2,COUNTA('Form Responses 1'!$1:$1)-4),4,,TRUE,"Form Responses 1"))</f>
        <v>44982</v>
      </c>
      <c r="E42" s="11">
        <f t="shared" si="2"/>
        <v>6</v>
      </c>
      <c r="F42" s="9" t="str">
        <f>IF(ISBLANK(A42)," ",INDIRECT(ADDRESS(1,5+MOD(ROW()-2,COUNTA('Form Responses 1'!$1:$1)-4),,TRUE,"Form Responses 1")))</f>
        <v>Gedung Utama Halaman [Taman 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Utama Halaman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8</v>
      </c>
      <c r="L42" s="9" t="str">
        <f t="shared" si="6"/>
        <v>2023 - WEEK 08</v>
      </c>
      <c r="M42" s="9" t="str">
        <f t="shared" si="7"/>
        <v>2023 - MONTH 02</v>
      </c>
      <c r="N42" s="12">
        <f t="shared" ref="N42:O42" si="51">IFERROR(AVERAGEIF(L:L,L42,$J:$J)," ")</f>
        <v>0.9846153846</v>
      </c>
      <c r="O42" s="12">
        <f t="shared" si="51"/>
        <v>0.9846153846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8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45029.53044</v>
      </c>
      <c r="B43" s="9" t="str">
        <f>INDIRECT(ADDRESS(2+QUOTIENT(ROW()-2,COUNTA('Form Responses 1'!$1:$1)-4),2,,TRUE,"Form Responses 1"))</f>
        <v>ismayati2212@gmail.com</v>
      </c>
      <c r="C43" s="9" t="str">
        <f>INDIRECT(ADDRESS(2+QUOTIENT(ROW()-2,COUNTA('Form Responses 1'!$1:$1)-4),3,,TRUE,"Form Responses 1"))</f>
        <v>Ismayati, SE,M.Si</v>
      </c>
      <c r="D43" s="10">
        <f>INDIRECT(ADDRESS(2+QUOTIENT(ROW()-2,COUNTA('Form Responses 1'!$1:$1)-4),4,,TRUE,"Form Responses 1"))</f>
        <v>44982</v>
      </c>
      <c r="E43" s="11">
        <f t="shared" si="2"/>
        <v>6</v>
      </c>
      <c r="F43" s="9" t="str">
        <f>IF(ISBLANK(A43)," ",INDIRECT(ADDRESS(1,5+MOD(ROW()-2,COUNTA('Form Responses 1'!$1:$1)-4),,TRUE,"Form Responses 1")))</f>
        <v>Gedung Utama Halaman [Parkir Motor 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Utama Halaman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8</v>
      </c>
      <c r="L43" s="9" t="str">
        <f t="shared" si="6"/>
        <v>2023 - WEEK 08</v>
      </c>
      <c r="M43" s="9" t="str">
        <f t="shared" si="7"/>
        <v>2023 - MONTH 02</v>
      </c>
      <c r="N43" s="12">
        <f t="shared" ref="N43:O43" si="52">IFERROR(AVERAGEIF(L:L,L43,$J:$J)," ")</f>
        <v>0.9846153846</v>
      </c>
      <c r="O43" s="12">
        <f t="shared" si="52"/>
        <v>0.9846153846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8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45029.53044</v>
      </c>
      <c r="B44" s="9" t="str">
        <f>INDIRECT(ADDRESS(2+QUOTIENT(ROW()-2,COUNTA('Form Responses 1'!$1:$1)-4),2,,TRUE,"Form Responses 1"))</f>
        <v>ismayati2212@gmail.com</v>
      </c>
      <c r="C44" s="9" t="str">
        <f>INDIRECT(ADDRESS(2+QUOTIENT(ROW()-2,COUNTA('Form Responses 1'!$1:$1)-4),3,,TRUE,"Form Responses 1"))</f>
        <v>Ismayati, SE,M.Si</v>
      </c>
      <c r="D44" s="10">
        <f>INDIRECT(ADDRESS(2+QUOTIENT(ROW()-2,COUNTA('Form Responses 1'!$1:$1)-4),4,,TRUE,"Form Responses 1"))</f>
        <v>44982</v>
      </c>
      <c r="E44" s="11">
        <f t="shared" si="2"/>
        <v>6</v>
      </c>
      <c r="F44" s="9" t="str">
        <f>IF(ISBLANK(A44)," ",INDIRECT(ADDRESS(1,5+MOD(ROW()-2,COUNTA('Form Responses 1'!$1:$1)-4),,TRUE,"Form Responses 1")))</f>
        <v>Gedung Utama Halaman [Parkir Mobil]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Utama Halaman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8</v>
      </c>
      <c r="L44" s="9" t="str">
        <f t="shared" si="6"/>
        <v>2023 - WEEK 08</v>
      </c>
      <c r="M44" s="9" t="str">
        <f t="shared" si="7"/>
        <v>2023 - MONTH 02</v>
      </c>
      <c r="N44" s="12">
        <f t="shared" ref="N44:O44" si="53">IFERROR(AVERAGEIF(L:L,L44,$J:$J)," ")</f>
        <v>0.9846153846</v>
      </c>
      <c r="O44" s="12">
        <f t="shared" si="53"/>
        <v>0.9846153846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8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45029.53044</v>
      </c>
      <c r="B45" s="9" t="str">
        <f>INDIRECT(ADDRESS(2+QUOTIENT(ROW()-2,COUNTA('Form Responses 1'!$1:$1)-4),2,,TRUE,"Form Responses 1"))</f>
        <v>ismayati2212@gmail.com</v>
      </c>
      <c r="C45" s="9" t="str">
        <f>INDIRECT(ADDRESS(2+QUOTIENT(ROW()-2,COUNTA('Form Responses 1'!$1:$1)-4),3,,TRUE,"Form Responses 1"))</f>
        <v>Ismayati, SE,M.Si</v>
      </c>
      <c r="D45" s="10">
        <f>INDIRECT(ADDRESS(2+QUOTIENT(ROW()-2,COUNTA('Form Responses 1'!$1:$1)-4),4,,TRUE,"Form Responses 1"))</f>
        <v>44982</v>
      </c>
      <c r="E45" s="11">
        <f t="shared" si="2"/>
        <v>6</v>
      </c>
      <c r="F45" s="9" t="str">
        <f>IF(ISBLANK(A45)," ",INDIRECT(ADDRESS(1,5+MOD(ROW()-2,COUNTA('Form Responses 1'!$1:$1)-4),,TRUE,"Form Responses 1")))</f>
        <v>Gedung Utama Halaman [Halaman depan samping dan belakang]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Utama Halaman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8</v>
      </c>
      <c r="L45" s="9" t="str">
        <f t="shared" si="6"/>
        <v>2023 - WEEK 08</v>
      </c>
      <c r="M45" s="9" t="str">
        <f t="shared" si="7"/>
        <v>2023 - MONTH 02</v>
      </c>
      <c r="N45" s="12">
        <f t="shared" ref="N45:O45" si="54">IFERROR(AVERAGEIF(L:L,L45,$J:$J)," ")</f>
        <v>0.9846153846</v>
      </c>
      <c r="O45" s="12">
        <f t="shared" si="54"/>
        <v>0.9846153846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8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45029.53044</v>
      </c>
      <c r="B46" s="9" t="str">
        <f>INDIRECT(ADDRESS(2+QUOTIENT(ROW()-2,COUNTA('Form Responses 1'!$1:$1)-4),2,,TRUE,"Form Responses 1"))</f>
        <v>ismayati2212@gmail.com</v>
      </c>
      <c r="C46" s="9" t="str">
        <f>INDIRECT(ADDRESS(2+QUOTIENT(ROW()-2,COUNTA('Form Responses 1'!$1:$1)-4),3,,TRUE,"Form Responses 1"))</f>
        <v>Ismayati, SE,M.Si</v>
      </c>
      <c r="D46" s="10">
        <f>INDIRECT(ADDRESS(2+QUOTIENT(ROW()-2,COUNTA('Form Responses 1'!$1:$1)-4),4,,TRUE,"Form Responses 1"))</f>
        <v>44982</v>
      </c>
      <c r="E46" s="11">
        <f t="shared" si="2"/>
        <v>6</v>
      </c>
      <c r="F46" s="9" t="str">
        <f>IF(ISBLANK(A46)," ",INDIRECT(ADDRESS(1,5+MOD(ROW()-2,COUNTA('Form Responses 1'!$1:$1)-4),,TRUE,"Form Responses 1")))</f>
        <v>Gedung Utama Halaman [TPS]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Gedung Utama Halaman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8</v>
      </c>
      <c r="L46" s="9" t="str">
        <f t="shared" si="6"/>
        <v>2023 - WEEK 08</v>
      </c>
      <c r="M46" s="9" t="str">
        <f t="shared" si="7"/>
        <v>2023 - MONTH 02</v>
      </c>
      <c r="N46" s="12">
        <f t="shared" ref="N46:O46" si="55">IFERROR(AVERAGEIF(L:L,L46,$J:$J)," ")</f>
        <v>0.9846153846</v>
      </c>
      <c r="O46" s="12">
        <f t="shared" si="55"/>
        <v>0.9846153846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8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45029.53044</v>
      </c>
      <c r="B47" s="9" t="str">
        <f>INDIRECT(ADDRESS(2+QUOTIENT(ROW()-2,COUNTA('Form Responses 1'!$1:$1)-4),2,,TRUE,"Form Responses 1"))</f>
        <v>ismayati2212@gmail.com</v>
      </c>
      <c r="C47" s="9" t="str">
        <f>INDIRECT(ADDRESS(2+QUOTIENT(ROW()-2,COUNTA('Form Responses 1'!$1:$1)-4),3,,TRUE,"Form Responses 1"))</f>
        <v>Ismayati, SE,M.Si</v>
      </c>
      <c r="D47" s="10">
        <f>INDIRECT(ADDRESS(2+QUOTIENT(ROW()-2,COUNTA('Form Responses 1'!$1:$1)-4),4,,TRUE,"Form Responses 1"))</f>
        <v>44982</v>
      </c>
      <c r="E47" s="11">
        <f t="shared" si="2"/>
        <v>6</v>
      </c>
      <c r="F47" s="9" t="str">
        <f>IF(ISBLANK(A47)," ",INDIRECT(ADDRESS(1,5+MOD(ROW()-2,COUNTA('Form Responses 1'!$1:$1)-4),,TRUE,"Form Responses 1")))</f>
        <v>Mess Lt.1 [Lobby Utama]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Mess Lt.1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8</v>
      </c>
      <c r="L47" s="9" t="str">
        <f t="shared" si="6"/>
        <v>2023 - WEEK 08</v>
      </c>
      <c r="M47" s="9" t="str">
        <f t="shared" si="7"/>
        <v>2023 - MONTH 02</v>
      </c>
      <c r="N47" s="12">
        <f t="shared" ref="N47:O47" si="56">IFERROR(AVERAGEIF(L:L,L47,$J:$J)," ")</f>
        <v>0.9846153846</v>
      </c>
      <c r="O47" s="12">
        <f t="shared" si="56"/>
        <v>0.9846153846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8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45029.53044</v>
      </c>
      <c r="B48" s="9" t="str">
        <f>INDIRECT(ADDRESS(2+QUOTIENT(ROW()-2,COUNTA('Form Responses 1'!$1:$1)-4),2,,TRUE,"Form Responses 1"))</f>
        <v>ismayati2212@gmail.com</v>
      </c>
      <c r="C48" s="9" t="str">
        <f>INDIRECT(ADDRESS(2+QUOTIENT(ROW()-2,COUNTA('Form Responses 1'!$1:$1)-4),3,,TRUE,"Form Responses 1"))</f>
        <v>Ismayati, SE,M.Si</v>
      </c>
      <c r="D48" s="10">
        <f>INDIRECT(ADDRESS(2+QUOTIENT(ROW()-2,COUNTA('Form Responses 1'!$1:$1)-4),4,,TRUE,"Form Responses 1"))</f>
        <v>44982</v>
      </c>
      <c r="E48" s="11">
        <f t="shared" si="2"/>
        <v>6</v>
      </c>
      <c r="F48" s="9" t="str">
        <f>IF(ISBLANK(A48)," ",INDIRECT(ADDRESS(1,5+MOD(ROW()-2,COUNTA('Form Responses 1'!$1:$1)-4),,TRUE,"Form Responses 1")))</f>
        <v>Mess Lt.1 [Kamar Tidur]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Mess Lt.1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0.9846153846</v>
      </c>
      <c r="O48" s="12">
        <f t="shared" si="57"/>
        <v>0.9846153846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45029.53044</v>
      </c>
      <c r="B49" s="9" t="str">
        <f>INDIRECT(ADDRESS(2+QUOTIENT(ROW()-2,COUNTA('Form Responses 1'!$1:$1)-4),2,,TRUE,"Form Responses 1"))</f>
        <v>ismayati2212@gmail.com</v>
      </c>
      <c r="C49" s="9" t="str">
        <f>INDIRECT(ADDRESS(2+QUOTIENT(ROW()-2,COUNTA('Form Responses 1'!$1:$1)-4),3,,TRUE,"Form Responses 1"))</f>
        <v>Ismayati, SE,M.Si</v>
      </c>
      <c r="D49" s="10">
        <f>INDIRECT(ADDRESS(2+QUOTIENT(ROW()-2,COUNTA('Form Responses 1'!$1:$1)-4),4,,TRUE,"Form Responses 1"))</f>
        <v>44982</v>
      </c>
      <c r="E49" s="11">
        <f t="shared" si="2"/>
        <v>6</v>
      </c>
      <c r="F49" s="9" t="str">
        <f>IF(ISBLANK(A49)," ",INDIRECT(ADDRESS(1,5+MOD(ROW()-2,COUNTA('Form Responses 1'!$1:$1)-4),,TRUE,"Form Responses 1")))</f>
        <v>Mess Lt.1 [Toilet Pria]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Mess Lt.1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0.9846153846</v>
      </c>
      <c r="O49" s="12">
        <f t="shared" si="58"/>
        <v>0.9846153846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45029.53044</v>
      </c>
      <c r="B50" s="9" t="str">
        <f>INDIRECT(ADDRESS(2+QUOTIENT(ROW()-2,COUNTA('Form Responses 1'!$1:$1)-4),2,,TRUE,"Form Responses 1"))</f>
        <v>ismayati2212@gmail.com</v>
      </c>
      <c r="C50" s="9" t="str">
        <f>INDIRECT(ADDRESS(2+QUOTIENT(ROW()-2,COUNTA('Form Responses 1'!$1:$1)-4),3,,TRUE,"Form Responses 1"))</f>
        <v>Ismayati, SE,M.Si</v>
      </c>
      <c r="D50" s="10">
        <f>INDIRECT(ADDRESS(2+QUOTIENT(ROW()-2,COUNTA('Form Responses 1'!$1:$1)-4),4,,TRUE,"Form Responses 1"))</f>
        <v>44982</v>
      </c>
      <c r="E50" s="11">
        <f t="shared" si="2"/>
        <v>6</v>
      </c>
      <c r="F50" s="9" t="str">
        <f>IF(ISBLANK(A50)," ",INDIRECT(ADDRESS(1,5+MOD(ROW()-2,COUNTA('Form Responses 1'!$1:$1)-4),,TRUE,"Form Responses 1")))</f>
        <v>Mess Halaman [Taman 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Mess Halaman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0.9846153846</v>
      </c>
      <c r="O50" s="12">
        <f t="shared" si="59"/>
        <v>0.9846153846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45029.53044</v>
      </c>
      <c r="B51" s="9" t="str">
        <f>INDIRECT(ADDRESS(2+QUOTIENT(ROW()-2,COUNTA('Form Responses 1'!$1:$1)-4),2,,TRUE,"Form Responses 1"))</f>
        <v>ismayati2212@gmail.com</v>
      </c>
      <c r="C51" s="9" t="str">
        <f>INDIRECT(ADDRESS(2+QUOTIENT(ROW()-2,COUNTA('Form Responses 1'!$1:$1)-4),3,,TRUE,"Form Responses 1"))</f>
        <v>Ismayati, SE,M.Si</v>
      </c>
      <c r="D51" s="10">
        <f>INDIRECT(ADDRESS(2+QUOTIENT(ROW()-2,COUNTA('Form Responses 1'!$1:$1)-4),4,,TRUE,"Form Responses 1"))</f>
        <v>44982</v>
      </c>
      <c r="E51" s="11">
        <f t="shared" si="2"/>
        <v>6</v>
      </c>
      <c r="F51" s="9" t="str">
        <f>IF(ISBLANK(A51)," ",INDIRECT(ADDRESS(1,5+MOD(ROW()-2,COUNTA('Form Responses 1'!$1:$1)-4),,TRUE,"Form Responses 1")))</f>
        <v>Mess Halaman [Parkir Motor 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Mess Halaman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0.9846153846</v>
      </c>
      <c r="O51" s="12">
        <f t="shared" si="60"/>
        <v>0.9846153846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45029.53044</v>
      </c>
      <c r="B52" s="9" t="str">
        <f>INDIRECT(ADDRESS(2+QUOTIENT(ROW()-2,COUNTA('Form Responses 1'!$1:$1)-4),2,,TRUE,"Form Responses 1"))</f>
        <v>ismayati2212@gmail.com</v>
      </c>
      <c r="C52" s="9" t="str">
        <f>INDIRECT(ADDRESS(2+QUOTIENT(ROW()-2,COUNTA('Form Responses 1'!$1:$1)-4),3,,TRUE,"Form Responses 1"))</f>
        <v>Ismayati, SE,M.Si</v>
      </c>
      <c r="D52" s="10">
        <f>INDIRECT(ADDRESS(2+QUOTIENT(ROW()-2,COUNTA('Form Responses 1'!$1:$1)-4),4,,TRUE,"Form Responses 1"))</f>
        <v>44982</v>
      </c>
      <c r="E52" s="11">
        <f t="shared" si="2"/>
        <v>6</v>
      </c>
      <c r="F52" s="9" t="str">
        <f>IF(ISBLANK(A52)," ",INDIRECT(ADDRESS(1,5+MOD(ROW()-2,COUNTA('Form Responses 1'!$1:$1)-4),,TRUE,"Form Responses 1")))</f>
        <v>Mess Halaman [Parkir Mobil]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Mess Halaman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0.9846153846</v>
      </c>
      <c r="O52" s="12">
        <f t="shared" si="61"/>
        <v>0.9846153846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45029.53044</v>
      </c>
      <c r="B53" s="9" t="str">
        <f>INDIRECT(ADDRESS(2+QUOTIENT(ROW()-2,COUNTA('Form Responses 1'!$1:$1)-4),2,,TRUE,"Form Responses 1"))</f>
        <v>ismayati2212@gmail.com</v>
      </c>
      <c r="C53" s="9" t="str">
        <f>INDIRECT(ADDRESS(2+QUOTIENT(ROW()-2,COUNTA('Form Responses 1'!$1:$1)-4),3,,TRUE,"Form Responses 1"))</f>
        <v>Ismayati, SE,M.Si</v>
      </c>
      <c r="D53" s="10">
        <f>INDIRECT(ADDRESS(2+QUOTIENT(ROW()-2,COUNTA('Form Responses 1'!$1:$1)-4),4,,TRUE,"Form Responses 1"))</f>
        <v>44982</v>
      </c>
      <c r="E53" s="11">
        <f t="shared" si="2"/>
        <v>6</v>
      </c>
      <c r="F53" s="9" t="str">
        <f>IF(ISBLANK(A53)," ",INDIRECT(ADDRESS(1,5+MOD(ROW()-2,COUNTA('Form Responses 1'!$1:$1)-4),,TRUE,"Form Responses 1")))</f>
        <v>Mess Halaman [Halaman depan samping dan belakang]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Mess Halaman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8</v>
      </c>
      <c r="L53" s="9" t="str">
        <f t="shared" si="6"/>
        <v>2023 - WEEK 08</v>
      </c>
      <c r="M53" s="9" t="str">
        <f t="shared" si="7"/>
        <v>2023 - MONTH 02</v>
      </c>
      <c r="N53" s="12">
        <f t="shared" ref="N53:O53" si="62">IFERROR(AVERAGEIF(L:L,L53,$J:$J)," ")</f>
        <v>0.9846153846</v>
      </c>
      <c r="O53" s="12">
        <f t="shared" si="62"/>
        <v>0.9846153846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8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45029.53188</v>
      </c>
      <c r="B54" s="9" t="str">
        <f>INDIRECT(ADDRESS(2+QUOTIENT(ROW()-2,COUNTA('Form Responses 1'!$1:$1)-4),2,,TRUE,"Form Responses 1"))</f>
        <v>ismayati2212@gmail.com</v>
      </c>
      <c r="C54" s="9" t="str">
        <f>INDIRECT(ADDRESS(2+QUOTIENT(ROW()-2,COUNTA('Form Responses 1'!$1:$1)-4),3,,TRUE,"Form Responses 1"))</f>
        <v>Ismayati, SE,M.Si</v>
      </c>
      <c r="D54" s="10">
        <f>INDIRECT(ADDRESS(2+QUOTIENT(ROW()-2,COUNTA('Form Responses 1'!$1:$1)-4),4,,TRUE,"Form Responses 1"))</f>
        <v>45010</v>
      </c>
      <c r="E54" s="11">
        <f t="shared" si="2"/>
        <v>6</v>
      </c>
      <c r="F54" s="9" t="str">
        <f>IF(ISBLANK(A54)," ",INDIRECT(ADDRESS(1,5+MOD(ROW()-2,COUNTA('Form Responses 1'!$1:$1)-4),,TRUE,"Form Responses 1")))</f>
        <v>Security [Security Functions]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1</v>
      </c>
      <c r="K54" s="9">
        <f t="shared" si="5"/>
        <v>12</v>
      </c>
      <c r="L54" s="9" t="str">
        <f t="shared" si="6"/>
        <v>2023 - WEEK 12</v>
      </c>
      <c r="M54" s="9" t="str">
        <f t="shared" si="7"/>
        <v>2023 - MONTH 03</v>
      </c>
      <c r="N54" s="12">
        <f t="shared" ref="N54:O54" si="63">IFERROR(AVERAGEIF(L:L,L54,$J:$J)," ")</f>
        <v>0.9903846154</v>
      </c>
      <c r="O54" s="12">
        <f t="shared" si="63"/>
        <v>0.9903846154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12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45029.53188</v>
      </c>
      <c r="B55" s="9" t="str">
        <f>INDIRECT(ADDRESS(2+QUOTIENT(ROW()-2,COUNTA('Form Responses 1'!$1:$1)-4),2,,TRUE,"Form Responses 1"))</f>
        <v>ismayati2212@gmail.com</v>
      </c>
      <c r="C55" s="9" t="str">
        <f>INDIRECT(ADDRESS(2+QUOTIENT(ROW()-2,COUNTA('Form Responses 1'!$1:$1)-4),3,,TRUE,"Form Responses 1"))</f>
        <v>Ismayati, SE,M.Si</v>
      </c>
      <c r="D55" s="10">
        <f>INDIRECT(ADDRESS(2+QUOTIENT(ROW()-2,COUNTA('Form Responses 1'!$1:$1)-4),4,,TRUE,"Form Responses 1"))</f>
        <v>45010</v>
      </c>
      <c r="E55" s="11">
        <f t="shared" si="2"/>
        <v>6</v>
      </c>
      <c r="F55" s="9" t="str">
        <f>IF(ISBLANK(A55)," ",INDIRECT(ADDRESS(1,5+MOD(ROW()-2,COUNTA('Form Responses 1'!$1:$1)-4),,TRUE,"Form Responses 1")))</f>
        <v>Driver [Driving Safety]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Driver</v>
      </c>
      <c r="I55" s="12" t="str">
        <f t="shared" si="4"/>
        <v>LABOR SERVICE</v>
      </c>
      <c r="J55" s="12">
        <f t="array" ref="J55">IFERROR(INDEX(MASTER!B:B,MATCH(G55,MASTER!A:A,0))/100," ")</f>
        <v>1</v>
      </c>
      <c r="K55" s="9">
        <f t="shared" si="5"/>
        <v>12</v>
      </c>
      <c r="L55" s="9" t="str">
        <f t="shared" si="6"/>
        <v>2023 - WEEK 12</v>
      </c>
      <c r="M55" s="9" t="str">
        <f t="shared" si="7"/>
        <v>2023 - MONTH 03</v>
      </c>
      <c r="N55" s="12">
        <f t="shared" ref="N55:O55" si="64">IFERROR(AVERAGEIF(L:L,L55,$J:$J)," ")</f>
        <v>0.9903846154</v>
      </c>
      <c r="O55" s="12">
        <f t="shared" si="64"/>
        <v>0.9903846154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12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45029.53188</v>
      </c>
      <c r="B56" s="9" t="str">
        <f>INDIRECT(ADDRESS(2+QUOTIENT(ROW()-2,COUNTA('Form Responses 1'!$1:$1)-4),2,,TRUE,"Form Responses 1"))</f>
        <v>ismayati2212@gmail.com</v>
      </c>
      <c r="C56" s="9" t="str">
        <f>INDIRECT(ADDRESS(2+QUOTIENT(ROW()-2,COUNTA('Form Responses 1'!$1:$1)-4),3,,TRUE,"Form Responses 1"))</f>
        <v>Ismayati, SE,M.Si</v>
      </c>
      <c r="D56" s="10">
        <f>INDIRECT(ADDRESS(2+QUOTIENT(ROW()-2,COUNTA('Form Responses 1'!$1:$1)-4),4,,TRUE,"Form Responses 1"))</f>
        <v>45010</v>
      </c>
      <c r="E56" s="11">
        <f t="shared" si="2"/>
        <v>6</v>
      </c>
      <c r="F56" s="9" t="str">
        <f>IF(ISBLANK(A56)," ",INDIRECT(ADDRESS(1,5+MOD(ROW()-2,COUNTA('Form Responses 1'!$1:$1)-4),,TRUE,"Form Responses 1")))</f>
        <v>Driver [ Attendance]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Driver</v>
      </c>
      <c r="I56" s="12" t="str">
        <f t="shared" si="4"/>
        <v>LABOR SERVICE</v>
      </c>
      <c r="J56" s="12">
        <f t="array" ref="J56">IFERROR(INDEX(MASTER!B:B,MATCH(G56,MASTER!A:A,0))/100," ")</f>
        <v>1</v>
      </c>
      <c r="K56" s="9">
        <f t="shared" si="5"/>
        <v>12</v>
      </c>
      <c r="L56" s="9" t="str">
        <f t="shared" si="6"/>
        <v>2023 - WEEK 12</v>
      </c>
      <c r="M56" s="9" t="str">
        <f t="shared" si="7"/>
        <v>2023 - MONTH 03</v>
      </c>
      <c r="N56" s="12">
        <f t="shared" ref="N56:O56" si="65">IFERROR(AVERAGEIF(L:L,L56,$J:$J)," ")</f>
        <v>0.9903846154</v>
      </c>
      <c r="O56" s="12">
        <f t="shared" si="65"/>
        <v>0.9903846154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12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45029.53188</v>
      </c>
      <c r="B57" s="9" t="str">
        <f>INDIRECT(ADDRESS(2+QUOTIENT(ROW()-2,COUNTA('Form Responses 1'!$1:$1)-4),2,,TRUE,"Form Responses 1"))</f>
        <v>ismayati2212@gmail.com</v>
      </c>
      <c r="C57" s="9" t="str">
        <f>INDIRECT(ADDRESS(2+QUOTIENT(ROW()-2,COUNTA('Form Responses 1'!$1:$1)-4),3,,TRUE,"Form Responses 1"))</f>
        <v>Ismayati, SE,M.Si</v>
      </c>
      <c r="D57" s="10">
        <f>INDIRECT(ADDRESS(2+QUOTIENT(ROW()-2,COUNTA('Form Responses 1'!$1:$1)-4),4,,TRUE,"Form Responses 1"))</f>
        <v>45010</v>
      </c>
      <c r="E57" s="11">
        <f t="shared" si="2"/>
        <v>6</v>
      </c>
      <c r="F57" s="9" t="str">
        <f>IF(ISBLANK(A57)," ",INDIRECT(ADDRESS(1,5+MOD(ROW()-2,COUNTA('Form Responses 1'!$1:$1)-4),,TRUE,"Form Responses 1")))</f>
        <v>Gedung Utama Lt.1 [Lobby Utama]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Gedung Utama Lt.1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12</v>
      </c>
      <c r="L57" s="9" t="str">
        <f t="shared" si="6"/>
        <v>2023 - WEEK 12</v>
      </c>
      <c r="M57" s="9" t="str">
        <f t="shared" si="7"/>
        <v>2023 - MONTH 03</v>
      </c>
      <c r="N57" s="12">
        <f t="shared" ref="N57:O57" si="66">IFERROR(AVERAGEIF(L:L,L57,$J:$J)," ")</f>
        <v>0.9903846154</v>
      </c>
      <c r="O57" s="12">
        <f t="shared" si="66"/>
        <v>0.9903846154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12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45029.53188</v>
      </c>
      <c r="B58" s="9" t="str">
        <f>INDIRECT(ADDRESS(2+QUOTIENT(ROW()-2,COUNTA('Form Responses 1'!$1:$1)-4),2,,TRUE,"Form Responses 1"))</f>
        <v>ismayati2212@gmail.com</v>
      </c>
      <c r="C58" s="9" t="str">
        <f>INDIRECT(ADDRESS(2+QUOTIENT(ROW()-2,COUNTA('Form Responses 1'!$1:$1)-4),3,,TRUE,"Form Responses 1"))</f>
        <v>Ismayati, SE,M.Si</v>
      </c>
      <c r="D58" s="10">
        <f>INDIRECT(ADDRESS(2+QUOTIENT(ROW()-2,COUNTA('Form Responses 1'!$1:$1)-4),4,,TRUE,"Form Responses 1"))</f>
        <v>45010</v>
      </c>
      <c r="E58" s="11">
        <f t="shared" si="2"/>
        <v>6</v>
      </c>
      <c r="F58" s="9" t="str">
        <f>IF(ISBLANK(A58)," ",INDIRECT(ADDRESS(1,5+MOD(ROW()-2,COUNTA('Form Responses 1'!$1:$1)-4),,TRUE,"Form Responses 1")))</f>
        <v>Gedung Utama Lt.1 [Ruang Koordinator layanan umum]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Gedung Utama Lt.1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12</v>
      </c>
      <c r="L58" s="9" t="str">
        <f t="shared" si="6"/>
        <v>2023 - WEEK 12</v>
      </c>
      <c r="M58" s="9" t="str">
        <f t="shared" si="7"/>
        <v>2023 - MONTH 03</v>
      </c>
      <c r="N58" s="12">
        <f t="shared" ref="N58:O58" si="67">IFERROR(AVERAGEIF(L:L,L58,$J:$J)," ")</f>
        <v>0.9903846154</v>
      </c>
      <c r="O58" s="12">
        <f t="shared" si="67"/>
        <v>0.9903846154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12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45029.53188</v>
      </c>
      <c r="B59" s="9" t="str">
        <f>INDIRECT(ADDRESS(2+QUOTIENT(ROW()-2,COUNTA('Form Responses 1'!$1:$1)-4),2,,TRUE,"Form Responses 1"))</f>
        <v>ismayati2212@gmail.com</v>
      </c>
      <c r="C59" s="9" t="str">
        <f>INDIRECT(ADDRESS(2+QUOTIENT(ROW()-2,COUNTA('Form Responses 1'!$1:$1)-4),3,,TRUE,"Form Responses 1"))</f>
        <v>Ismayati, SE,M.Si</v>
      </c>
      <c r="D59" s="10">
        <f>INDIRECT(ADDRESS(2+QUOTIENT(ROW()-2,COUNTA('Form Responses 1'!$1:$1)-4),4,,TRUE,"Form Responses 1"))</f>
        <v>45010</v>
      </c>
      <c r="E59" s="11">
        <f t="shared" si="2"/>
        <v>6</v>
      </c>
      <c r="F59" s="9" t="str">
        <f>IF(ISBLANK(A59)," ",INDIRECT(ADDRESS(1,5+MOD(ROW()-2,COUNTA('Form Responses 1'!$1:$1)-4),,TRUE,"Form Responses 1")))</f>
        <v>Gedung Utama Lt.1 [Toilet Pria/Wanita Barat]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Gedung Utama Lt.1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12</v>
      </c>
      <c r="L59" s="9" t="str">
        <f t="shared" si="6"/>
        <v>2023 - WEEK 12</v>
      </c>
      <c r="M59" s="9" t="str">
        <f t="shared" si="7"/>
        <v>2023 - MONTH 03</v>
      </c>
      <c r="N59" s="12">
        <f t="shared" ref="N59:O59" si="68">IFERROR(AVERAGEIF(L:L,L59,$J:$J)," ")</f>
        <v>0.9903846154</v>
      </c>
      <c r="O59" s="12">
        <f t="shared" si="68"/>
        <v>0.9903846154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12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45029.53188</v>
      </c>
      <c r="B60" s="9" t="str">
        <f>INDIRECT(ADDRESS(2+QUOTIENT(ROW()-2,COUNTA('Form Responses 1'!$1:$1)-4),2,,TRUE,"Form Responses 1"))</f>
        <v>ismayati2212@gmail.com</v>
      </c>
      <c r="C60" s="9" t="str">
        <f>INDIRECT(ADDRESS(2+QUOTIENT(ROW()-2,COUNTA('Form Responses 1'!$1:$1)-4),3,,TRUE,"Form Responses 1"))</f>
        <v>Ismayati, SE,M.Si</v>
      </c>
      <c r="D60" s="10">
        <f>INDIRECT(ADDRESS(2+QUOTIENT(ROW()-2,COUNTA('Form Responses 1'!$1:$1)-4),4,,TRUE,"Form Responses 1"))</f>
        <v>45010</v>
      </c>
      <c r="E60" s="11">
        <f t="shared" si="2"/>
        <v>6</v>
      </c>
      <c r="F60" s="9" t="str">
        <f>IF(ISBLANK(A60)," ",INDIRECT(ADDRESS(1,5+MOD(ROW()-2,COUNTA('Form Responses 1'!$1:$1)-4),,TRUE,"Form Responses 1")))</f>
        <v>Gedung Utama Lt.1 [Toilet Pria/Wanita Timur]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Utama Lt.1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12</v>
      </c>
      <c r="L60" s="9" t="str">
        <f t="shared" si="6"/>
        <v>2023 - WEEK 12</v>
      </c>
      <c r="M60" s="9" t="str">
        <f t="shared" si="7"/>
        <v>2023 - MONTH 03</v>
      </c>
      <c r="N60" s="12">
        <f t="shared" ref="N60:O60" si="69">IFERROR(AVERAGEIF(L:L,L60,$J:$J)," ")</f>
        <v>0.9903846154</v>
      </c>
      <c r="O60" s="12">
        <f t="shared" si="69"/>
        <v>0.9903846154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12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45029.53188</v>
      </c>
      <c r="B61" s="9" t="str">
        <f>INDIRECT(ADDRESS(2+QUOTIENT(ROW()-2,COUNTA('Form Responses 1'!$1:$1)-4),2,,TRUE,"Form Responses 1"))</f>
        <v>ismayati2212@gmail.com</v>
      </c>
      <c r="C61" s="9" t="str">
        <f>INDIRECT(ADDRESS(2+QUOTIENT(ROW()-2,COUNTA('Form Responses 1'!$1:$1)-4),3,,TRUE,"Form Responses 1"))</f>
        <v>Ismayati, SE,M.Si</v>
      </c>
      <c r="D61" s="10">
        <f>INDIRECT(ADDRESS(2+QUOTIENT(ROW()-2,COUNTA('Form Responses 1'!$1:$1)-4),4,,TRUE,"Form Responses 1"))</f>
        <v>45010</v>
      </c>
      <c r="E61" s="11">
        <f t="shared" si="2"/>
        <v>6</v>
      </c>
      <c r="F61" s="9" t="str">
        <f>IF(ISBLANK(A61)," ",INDIRECT(ADDRESS(1,5+MOD(ROW()-2,COUNTA('Form Responses 1'!$1:$1)-4),,TRUE,"Form Responses 1")))</f>
        <v>Gedung Utama Lt.1 [Mushola]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Utama Lt.1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12</v>
      </c>
      <c r="L61" s="9" t="str">
        <f t="shared" si="6"/>
        <v>2023 - WEEK 12</v>
      </c>
      <c r="M61" s="9" t="str">
        <f t="shared" si="7"/>
        <v>2023 - MONTH 03</v>
      </c>
      <c r="N61" s="12">
        <f t="shared" ref="N61:O61" si="70">IFERROR(AVERAGEIF(L:L,L61,$J:$J)," ")</f>
        <v>0.9903846154</v>
      </c>
      <c r="O61" s="12">
        <f t="shared" si="70"/>
        <v>0.9903846154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12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45029.53188</v>
      </c>
      <c r="B62" s="9" t="str">
        <f>INDIRECT(ADDRESS(2+QUOTIENT(ROW()-2,COUNTA('Form Responses 1'!$1:$1)-4),2,,TRUE,"Form Responses 1"))</f>
        <v>ismayati2212@gmail.com</v>
      </c>
      <c r="C62" s="9" t="str">
        <f>INDIRECT(ADDRESS(2+QUOTIENT(ROW()-2,COUNTA('Form Responses 1'!$1:$1)-4),3,,TRUE,"Form Responses 1"))</f>
        <v>Ismayati, SE,M.Si</v>
      </c>
      <c r="D62" s="10">
        <f>INDIRECT(ADDRESS(2+QUOTIENT(ROW()-2,COUNTA('Form Responses 1'!$1:$1)-4),4,,TRUE,"Form Responses 1"))</f>
        <v>45010</v>
      </c>
      <c r="E62" s="11">
        <f t="shared" si="2"/>
        <v>6</v>
      </c>
      <c r="F62" s="9" t="str">
        <f>IF(ISBLANK(A62)," ",INDIRECT(ADDRESS(1,5+MOD(ROW()-2,COUNTA('Form Responses 1'!$1:$1)-4),,TRUE,"Form Responses 1")))</f>
        <v>Gedung Utama Lt.2 [Ruang Kepala Balar]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Utama Lt.2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12</v>
      </c>
      <c r="L62" s="9" t="str">
        <f t="shared" si="6"/>
        <v>2023 - WEEK 12</v>
      </c>
      <c r="M62" s="9" t="str">
        <f t="shared" si="7"/>
        <v>2023 - MONTH 03</v>
      </c>
      <c r="N62" s="12">
        <f t="shared" ref="N62:O62" si="71">IFERROR(AVERAGEIF(L:L,L62,$J:$J)," ")</f>
        <v>0.9903846154</v>
      </c>
      <c r="O62" s="12">
        <f t="shared" si="71"/>
        <v>0.9903846154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12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45029.53188</v>
      </c>
      <c r="B63" s="9" t="str">
        <f>INDIRECT(ADDRESS(2+QUOTIENT(ROW()-2,COUNTA('Form Responses 1'!$1:$1)-4),2,,TRUE,"Form Responses 1"))</f>
        <v>ismayati2212@gmail.com</v>
      </c>
      <c r="C63" s="9" t="str">
        <f>INDIRECT(ADDRESS(2+QUOTIENT(ROW()-2,COUNTA('Form Responses 1'!$1:$1)-4),3,,TRUE,"Form Responses 1"))</f>
        <v>Ismayati, SE,M.Si</v>
      </c>
      <c r="D63" s="10">
        <f>INDIRECT(ADDRESS(2+QUOTIENT(ROW()-2,COUNTA('Form Responses 1'!$1:$1)-4),4,,TRUE,"Form Responses 1"))</f>
        <v>45010</v>
      </c>
      <c r="E63" s="11">
        <f t="shared" si="2"/>
        <v>6</v>
      </c>
      <c r="F63" s="9" t="str">
        <f>IF(ISBLANK(A63)," ",INDIRECT(ADDRESS(1,5+MOD(ROW()-2,COUNTA('Form Responses 1'!$1:$1)-4),,TRUE,"Form Responses 1")))</f>
        <v>Gedung Utama Lt.2 [Ruang Rapat Besar]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Utama Lt.2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12</v>
      </c>
      <c r="L63" s="9" t="str">
        <f t="shared" si="6"/>
        <v>2023 - WEEK 12</v>
      </c>
      <c r="M63" s="9" t="str">
        <f t="shared" si="7"/>
        <v>2023 - MONTH 03</v>
      </c>
      <c r="N63" s="12">
        <f t="shared" ref="N63:O63" si="72">IFERROR(AVERAGEIF(L:L,L63,$J:$J)," ")</f>
        <v>0.9903846154</v>
      </c>
      <c r="O63" s="12">
        <f t="shared" si="72"/>
        <v>0.9903846154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12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45029.53188</v>
      </c>
      <c r="B64" s="9" t="str">
        <f>INDIRECT(ADDRESS(2+QUOTIENT(ROW()-2,COUNTA('Form Responses 1'!$1:$1)-4),2,,TRUE,"Form Responses 1"))</f>
        <v>ismayati2212@gmail.com</v>
      </c>
      <c r="C64" s="9" t="str">
        <f>INDIRECT(ADDRESS(2+QUOTIENT(ROW()-2,COUNTA('Form Responses 1'!$1:$1)-4),3,,TRUE,"Form Responses 1"))</f>
        <v>Ismayati, SE,M.Si</v>
      </c>
      <c r="D64" s="10">
        <f>INDIRECT(ADDRESS(2+QUOTIENT(ROW()-2,COUNTA('Form Responses 1'!$1:$1)-4),4,,TRUE,"Form Responses 1"))</f>
        <v>45010</v>
      </c>
      <c r="E64" s="11">
        <f t="shared" si="2"/>
        <v>6</v>
      </c>
      <c r="F64" s="9" t="str">
        <f>IF(ISBLANK(A64)," ",INDIRECT(ADDRESS(1,5+MOD(ROW()-2,COUNTA('Form Responses 1'!$1:$1)-4),,TRUE,"Form Responses 1")))</f>
        <v>Gedung Utama Lt.2 [Ruang Rapat Kecil]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Gedung Utama Lt.2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12</v>
      </c>
      <c r="L64" s="9" t="str">
        <f t="shared" si="6"/>
        <v>2023 - WEEK 12</v>
      </c>
      <c r="M64" s="9" t="str">
        <f t="shared" si="7"/>
        <v>2023 - MONTH 03</v>
      </c>
      <c r="N64" s="12">
        <f t="shared" ref="N64:O64" si="73">IFERROR(AVERAGEIF(L:L,L64,$J:$J)," ")</f>
        <v>0.9903846154</v>
      </c>
      <c r="O64" s="12">
        <f t="shared" si="73"/>
        <v>0.9903846154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12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45029.53188</v>
      </c>
      <c r="B65" s="9" t="str">
        <f>INDIRECT(ADDRESS(2+QUOTIENT(ROW()-2,COUNTA('Form Responses 1'!$1:$1)-4),2,,TRUE,"Form Responses 1"))</f>
        <v>ismayati2212@gmail.com</v>
      </c>
      <c r="C65" s="9" t="str">
        <f>INDIRECT(ADDRESS(2+QUOTIENT(ROW()-2,COUNTA('Form Responses 1'!$1:$1)-4),3,,TRUE,"Form Responses 1"))</f>
        <v>Ismayati, SE,M.Si</v>
      </c>
      <c r="D65" s="10">
        <f>INDIRECT(ADDRESS(2+QUOTIENT(ROW()-2,COUNTA('Form Responses 1'!$1:$1)-4),4,,TRUE,"Form Responses 1"))</f>
        <v>45010</v>
      </c>
      <c r="E65" s="11">
        <f t="shared" si="2"/>
        <v>6</v>
      </c>
      <c r="F65" s="9" t="str">
        <f>IF(ISBLANK(A65)," ",INDIRECT(ADDRESS(1,5+MOD(ROW()-2,COUNTA('Form Responses 1'!$1:$1)-4),,TRUE,"Form Responses 1")))</f>
        <v>Gedung Utama Lt.2 [Sekretaris]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Gedung Utama Lt.2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12</v>
      </c>
      <c r="L65" s="9" t="str">
        <f t="shared" si="6"/>
        <v>2023 - WEEK 12</v>
      </c>
      <c r="M65" s="9" t="str">
        <f t="shared" si="7"/>
        <v>2023 - MONTH 03</v>
      </c>
      <c r="N65" s="12">
        <f t="shared" ref="N65:O65" si="74">IFERROR(AVERAGEIF(L:L,L65,$J:$J)," ")</f>
        <v>0.9903846154</v>
      </c>
      <c r="O65" s="12">
        <f t="shared" si="74"/>
        <v>0.9903846154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12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45029.53188</v>
      </c>
      <c r="B66" s="9" t="str">
        <f>INDIRECT(ADDRESS(2+QUOTIENT(ROW()-2,COUNTA('Form Responses 1'!$1:$1)-4),2,,TRUE,"Form Responses 1"))</f>
        <v>ismayati2212@gmail.com</v>
      </c>
      <c r="C66" s="9" t="str">
        <f>INDIRECT(ADDRESS(2+QUOTIENT(ROW()-2,COUNTA('Form Responses 1'!$1:$1)-4),3,,TRUE,"Form Responses 1"))</f>
        <v>Ismayati, SE,M.Si</v>
      </c>
      <c r="D66" s="10">
        <f>INDIRECT(ADDRESS(2+QUOTIENT(ROW()-2,COUNTA('Form Responses 1'!$1:$1)-4),4,,TRUE,"Form Responses 1"))</f>
        <v>45010</v>
      </c>
      <c r="E66" s="11">
        <f t="shared" si="2"/>
        <v>6</v>
      </c>
      <c r="F66" s="9" t="str">
        <f>IF(ISBLANK(A66)," ",INDIRECT(ADDRESS(1,5+MOD(ROW()-2,COUNTA('Form Responses 1'!$1:$1)-4),,TRUE,"Form Responses 1")))</f>
        <v>Gedung Utama Lt.2 [Perpustakaan]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Gedung Utama Lt.2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12</v>
      </c>
      <c r="L66" s="9" t="str">
        <f t="shared" si="6"/>
        <v>2023 - WEEK 12</v>
      </c>
      <c r="M66" s="9" t="str">
        <f t="shared" si="7"/>
        <v>2023 - MONTH 03</v>
      </c>
      <c r="N66" s="12">
        <f t="shared" ref="N66:O66" si="75">IFERROR(AVERAGEIF(L:L,L66,$J:$J)," ")</f>
        <v>0.9903846154</v>
      </c>
      <c r="O66" s="12">
        <f t="shared" si="75"/>
        <v>0.9903846154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12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45029.53188</v>
      </c>
      <c r="B67" s="9" t="str">
        <f>INDIRECT(ADDRESS(2+QUOTIENT(ROW()-2,COUNTA('Form Responses 1'!$1:$1)-4),2,,TRUE,"Form Responses 1"))</f>
        <v>ismayati2212@gmail.com</v>
      </c>
      <c r="C67" s="9" t="str">
        <f>INDIRECT(ADDRESS(2+QUOTIENT(ROW()-2,COUNTA('Form Responses 1'!$1:$1)-4),3,,TRUE,"Form Responses 1"))</f>
        <v>Ismayati, SE,M.Si</v>
      </c>
      <c r="D67" s="10">
        <f>INDIRECT(ADDRESS(2+QUOTIENT(ROW()-2,COUNTA('Form Responses 1'!$1:$1)-4),4,,TRUE,"Form Responses 1"))</f>
        <v>45010</v>
      </c>
      <c r="E67" s="11">
        <f t="shared" si="2"/>
        <v>6</v>
      </c>
      <c r="F67" s="9" t="str">
        <f>IF(ISBLANK(A67)," ",INDIRECT(ADDRESS(1,5+MOD(ROW()-2,COUNTA('Form Responses 1'!$1:$1)-4),,TRUE,"Form Responses 1")))</f>
        <v>Gedung Utama Lt.2 [Ruang Peneliti]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Gedung Utama Lt.2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12</v>
      </c>
      <c r="L67" s="9" t="str">
        <f t="shared" si="6"/>
        <v>2023 - WEEK 12</v>
      </c>
      <c r="M67" s="9" t="str">
        <f t="shared" si="7"/>
        <v>2023 - MONTH 03</v>
      </c>
      <c r="N67" s="12">
        <f t="shared" ref="N67:O67" si="76">IFERROR(AVERAGEIF(L:L,L67,$J:$J)," ")</f>
        <v>0.9903846154</v>
      </c>
      <c r="O67" s="12">
        <f t="shared" si="76"/>
        <v>0.9903846154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12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45029.53188</v>
      </c>
      <c r="B68" s="9" t="str">
        <f>INDIRECT(ADDRESS(2+QUOTIENT(ROW()-2,COUNTA('Form Responses 1'!$1:$1)-4),2,,TRUE,"Form Responses 1"))</f>
        <v>ismayati2212@gmail.com</v>
      </c>
      <c r="C68" s="9" t="str">
        <f>INDIRECT(ADDRESS(2+QUOTIENT(ROW()-2,COUNTA('Form Responses 1'!$1:$1)-4),3,,TRUE,"Form Responses 1"))</f>
        <v>Ismayati, SE,M.Si</v>
      </c>
      <c r="D68" s="10">
        <f>INDIRECT(ADDRESS(2+QUOTIENT(ROW()-2,COUNTA('Form Responses 1'!$1:$1)-4),4,,TRUE,"Form Responses 1"))</f>
        <v>45010</v>
      </c>
      <c r="E68" s="11">
        <f t="shared" si="2"/>
        <v>6</v>
      </c>
      <c r="F68" s="9" t="str">
        <f>IF(ISBLANK(A68)," ",INDIRECT(ADDRESS(1,5+MOD(ROW()-2,COUNTA('Form Responses 1'!$1:$1)-4),,TRUE,"Form Responses 1")))</f>
        <v>Gedung Utama Halaman [Taman 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Gedung Utama Halaman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12</v>
      </c>
      <c r="L68" s="9" t="str">
        <f t="shared" si="6"/>
        <v>2023 - WEEK 12</v>
      </c>
      <c r="M68" s="9" t="str">
        <f t="shared" si="7"/>
        <v>2023 - MONTH 03</v>
      </c>
      <c r="N68" s="12">
        <f t="shared" ref="N68:O68" si="77">IFERROR(AVERAGEIF(L:L,L68,$J:$J)," ")</f>
        <v>0.9903846154</v>
      </c>
      <c r="O68" s="12">
        <f t="shared" si="77"/>
        <v>0.9903846154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12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45029.53188</v>
      </c>
      <c r="B69" s="9" t="str">
        <f>INDIRECT(ADDRESS(2+QUOTIENT(ROW()-2,COUNTA('Form Responses 1'!$1:$1)-4),2,,TRUE,"Form Responses 1"))</f>
        <v>ismayati2212@gmail.com</v>
      </c>
      <c r="C69" s="9" t="str">
        <f>INDIRECT(ADDRESS(2+QUOTIENT(ROW()-2,COUNTA('Form Responses 1'!$1:$1)-4),3,,TRUE,"Form Responses 1"))</f>
        <v>Ismayati, SE,M.Si</v>
      </c>
      <c r="D69" s="10">
        <f>INDIRECT(ADDRESS(2+QUOTIENT(ROW()-2,COUNTA('Form Responses 1'!$1:$1)-4),4,,TRUE,"Form Responses 1"))</f>
        <v>45010</v>
      </c>
      <c r="E69" s="11">
        <f t="shared" si="2"/>
        <v>6</v>
      </c>
      <c r="F69" s="9" t="str">
        <f>IF(ISBLANK(A69)," ",INDIRECT(ADDRESS(1,5+MOD(ROW()-2,COUNTA('Form Responses 1'!$1:$1)-4),,TRUE,"Form Responses 1")))</f>
        <v>Gedung Utama Halaman [Parkir Motor 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Gedung Utama Halaman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12</v>
      </c>
      <c r="L69" s="9" t="str">
        <f t="shared" si="6"/>
        <v>2023 - WEEK 12</v>
      </c>
      <c r="M69" s="9" t="str">
        <f t="shared" si="7"/>
        <v>2023 - MONTH 03</v>
      </c>
      <c r="N69" s="12">
        <f t="shared" ref="N69:O69" si="78">IFERROR(AVERAGEIF(L:L,L69,$J:$J)," ")</f>
        <v>0.9903846154</v>
      </c>
      <c r="O69" s="12">
        <f t="shared" si="78"/>
        <v>0.9903846154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12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45029.53188</v>
      </c>
      <c r="B70" s="9" t="str">
        <f>INDIRECT(ADDRESS(2+QUOTIENT(ROW()-2,COUNTA('Form Responses 1'!$1:$1)-4),2,,TRUE,"Form Responses 1"))</f>
        <v>ismayati2212@gmail.com</v>
      </c>
      <c r="C70" s="9" t="str">
        <f>INDIRECT(ADDRESS(2+QUOTIENT(ROW()-2,COUNTA('Form Responses 1'!$1:$1)-4),3,,TRUE,"Form Responses 1"))</f>
        <v>Ismayati, SE,M.Si</v>
      </c>
      <c r="D70" s="10">
        <f>INDIRECT(ADDRESS(2+QUOTIENT(ROW()-2,COUNTA('Form Responses 1'!$1:$1)-4),4,,TRUE,"Form Responses 1"))</f>
        <v>45010</v>
      </c>
      <c r="E70" s="11">
        <f t="shared" si="2"/>
        <v>6</v>
      </c>
      <c r="F70" s="9" t="str">
        <f>IF(ISBLANK(A70)," ",INDIRECT(ADDRESS(1,5+MOD(ROW()-2,COUNTA('Form Responses 1'!$1:$1)-4),,TRUE,"Form Responses 1")))</f>
        <v>Gedung Utama Halaman [Parkir Mobil]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 Utama Halaman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12</v>
      </c>
      <c r="L70" s="9" t="str">
        <f t="shared" si="6"/>
        <v>2023 - WEEK 12</v>
      </c>
      <c r="M70" s="9" t="str">
        <f t="shared" si="7"/>
        <v>2023 - MONTH 03</v>
      </c>
      <c r="N70" s="12">
        <f t="shared" ref="N70:O70" si="79">IFERROR(AVERAGEIF(L:L,L70,$J:$J)," ")</f>
        <v>0.9903846154</v>
      </c>
      <c r="O70" s="12">
        <f t="shared" si="79"/>
        <v>0.9903846154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12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45029.53188</v>
      </c>
      <c r="B71" s="9" t="str">
        <f>INDIRECT(ADDRESS(2+QUOTIENT(ROW()-2,COUNTA('Form Responses 1'!$1:$1)-4),2,,TRUE,"Form Responses 1"))</f>
        <v>ismayati2212@gmail.com</v>
      </c>
      <c r="C71" s="9" t="str">
        <f>INDIRECT(ADDRESS(2+QUOTIENT(ROW()-2,COUNTA('Form Responses 1'!$1:$1)-4),3,,TRUE,"Form Responses 1"))</f>
        <v>Ismayati, SE,M.Si</v>
      </c>
      <c r="D71" s="10">
        <f>INDIRECT(ADDRESS(2+QUOTIENT(ROW()-2,COUNTA('Form Responses 1'!$1:$1)-4),4,,TRUE,"Form Responses 1"))</f>
        <v>45010</v>
      </c>
      <c r="E71" s="11">
        <f t="shared" si="2"/>
        <v>6</v>
      </c>
      <c r="F71" s="9" t="str">
        <f>IF(ISBLANK(A71)," ",INDIRECT(ADDRESS(1,5+MOD(ROW()-2,COUNTA('Form Responses 1'!$1:$1)-4),,TRUE,"Form Responses 1")))</f>
        <v>Gedung Utama Halaman [Halaman depan samping dan belakang]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Utama Halaman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12</v>
      </c>
      <c r="L71" s="9" t="str">
        <f t="shared" si="6"/>
        <v>2023 - WEEK 12</v>
      </c>
      <c r="M71" s="9" t="str">
        <f t="shared" si="7"/>
        <v>2023 - MONTH 03</v>
      </c>
      <c r="N71" s="12">
        <f t="shared" ref="N71:O71" si="80">IFERROR(AVERAGEIF(L:L,L71,$J:$J)," ")</f>
        <v>0.9903846154</v>
      </c>
      <c r="O71" s="12">
        <f t="shared" si="80"/>
        <v>0.9903846154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12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45029.53188</v>
      </c>
      <c r="B72" s="9" t="str">
        <f>INDIRECT(ADDRESS(2+QUOTIENT(ROW()-2,COUNTA('Form Responses 1'!$1:$1)-4),2,,TRUE,"Form Responses 1"))</f>
        <v>ismayati2212@gmail.com</v>
      </c>
      <c r="C72" s="9" t="str">
        <f>INDIRECT(ADDRESS(2+QUOTIENT(ROW()-2,COUNTA('Form Responses 1'!$1:$1)-4),3,,TRUE,"Form Responses 1"))</f>
        <v>Ismayati, SE,M.Si</v>
      </c>
      <c r="D72" s="10">
        <f>INDIRECT(ADDRESS(2+QUOTIENT(ROW()-2,COUNTA('Form Responses 1'!$1:$1)-4),4,,TRUE,"Form Responses 1"))</f>
        <v>45010</v>
      </c>
      <c r="E72" s="11">
        <f t="shared" si="2"/>
        <v>6</v>
      </c>
      <c r="F72" s="9" t="str">
        <f>IF(ISBLANK(A72)," ",INDIRECT(ADDRESS(1,5+MOD(ROW()-2,COUNTA('Form Responses 1'!$1:$1)-4),,TRUE,"Form Responses 1")))</f>
        <v>Gedung Utama Halaman [TPS]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 Utama Halaman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12</v>
      </c>
      <c r="L72" s="9" t="str">
        <f t="shared" si="6"/>
        <v>2023 - WEEK 12</v>
      </c>
      <c r="M72" s="9" t="str">
        <f t="shared" si="7"/>
        <v>2023 - MONTH 03</v>
      </c>
      <c r="N72" s="12">
        <f t="shared" ref="N72:O72" si="81">IFERROR(AVERAGEIF(L:L,L72,$J:$J)," ")</f>
        <v>0.9903846154</v>
      </c>
      <c r="O72" s="12">
        <f t="shared" si="81"/>
        <v>0.9903846154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12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45029.53188</v>
      </c>
      <c r="B73" s="9" t="str">
        <f>INDIRECT(ADDRESS(2+QUOTIENT(ROW()-2,COUNTA('Form Responses 1'!$1:$1)-4),2,,TRUE,"Form Responses 1"))</f>
        <v>ismayati2212@gmail.com</v>
      </c>
      <c r="C73" s="9" t="str">
        <f>INDIRECT(ADDRESS(2+QUOTIENT(ROW()-2,COUNTA('Form Responses 1'!$1:$1)-4),3,,TRUE,"Form Responses 1"))</f>
        <v>Ismayati, SE,M.Si</v>
      </c>
      <c r="D73" s="10">
        <f>INDIRECT(ADDRESS(2+QUOTIENT(ROW()-2,COUNTA('Form Responses 1'!$1:$1)-4),4,,TRUE,"Form Responses 1"))</f>
        <v>45010</v>
      </c>
      <c r="E73" s="11">
        <f t="shared" si="2"/>
        <v>6</v>
      </c>
      <c r="F73" s="9" t="str">
        <f>IF(ISBLANK(A73)," ",INDIRECT(ADDRESS(1,5+MOD(ROW()-2,COUNTA('Form Responses 1'!$1:$1)-4),,TRUE,"Form Responses 1")))</f>
        <v>Mess Lt.1 [Lobby Utama]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Mess Lt.1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12</v>
      </c>
      <c r="L73" s="9" t="str">
        <f t="shared" si="6"/>
        <v>2023 - WEEK 12</v>
      </c>
      <c r="M73" s="9" t="str">
        <f t="shared" si="7"/>
        <v>2023 - MONTH 03</v>
      </c>
      <c r="N73" s="12">
        <f t="shared" ref="N73:O73" si="82">IFERROR(AVERAGEIF(L:L,L73,$J:$J)," ")</f>
        <v>0.9903846154</v>
      </c>
      <c r="O73" s="12">
        <f t="shared" si="82"/>
        <v>0.9903846154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12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45029.53188</v>
      </c>
      <c r="B74" s="9" t="str">
        <f>INDIRECT(ADDRESS(2+QUOTIENT(ROW()-2,COUNTA('Form Responses 1'!$1:$1)-4),2,,TRUE,"Form Responses 1"))</f>
        <v>ismayati2212@gmail.com</v>
      </c>
      <c r="C74" s="9" t="str">
        <f>INDIRECT(ADDRESS(2+QUOTIENT(ROW()-2,COUNTA('Form Responses 1'!$1:$1)-4),3,,TRUE,"Form Responses 1"))</f>
        <v>Ismayati, SE,M.Si</v>
      </c>
      <c r="D74" s="10">
        <f>INDIRECT(ADDRESS(2+QUOTIENT(ROW()-2,COUNTA('Form Responses 1'!$1:$1)-4),4,,TRUE,"Form Responses 1"))</f>
        <v>45010</v>
      </c>
      <c r="E74" s="11">
        <f t="shared" si="2"/>
        <v>6</v>
      </c>
      <c r="F74" s="9" t="str">
        <f>IF(ISBLANK(A74)," ",INDIRECT(ADDRESS(1,5+MOD(ROW()-2,COUNTA('Form Responses 1'!$1:$1)-4),,TRUE,"Form Responses 1")))</f>
        <v>Mess Lt.1 [Kamar Tidur]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Mess Lt.1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12</v>
      </c>
      <c r="L74" s="9" t="str">
        <f t="shared" si="6"/>
        <v>2023 - WEEK 12</v>
      </c>
      <c r="M74" s="9" t="str">
        <f t="shared" si="7"/>
        <v>2023 - MONTH 03</v>
      </c>
      <c r="N74" s="12">
        <f t="shared" ref="N74:O74" si="83">IFERROR(AVERAGEIF(L:L,L74,$J:$J)," ")</f>
        <v>0.9903846154</v>
      </c>
      <c r="O74" s="12">
        <f t="shared" si="83"/>
        <v>0.9903846154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12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45029.53188</v>
      </c>
      <c r="B75" s="9" t="str">
        <f>INDIRECT(ADDRESS(2+QUOTIENT(ROW()-2,COUNTA('Form Responses 1'!$1:$1)-4),2,,TRUE,"Form Responses 1"))</f>
        <v>ismayati2212@gmail.com</v>
      </c>
      <c r="C75" s="9" t="str">
        <f>INDIRECT(ADDRESS(2+QUOTIENT(ROW()-2,COUNTA('Form Responses 1'!$1:$1)-4),3,,TRUE,"Form Responses 1"))</f>
        <v>Ismayati, SE,M.Si</v>
      </c>
      <c r="D75" s="10">
        <f>INDIRECT(ADDRESS(2+QUOTIENT(ROW()-2,COUNTA('Form Responses 1'!$1:$1)-4),4,,TRUE,"Form Responses 1"))</f>
        <v>45010</v>
      </c>
      <c r="E75" s="11">
        <f t="shared" si="2"/>
        <v>6</v>
      </c>
      <c r="F75" s="9" t="str">
        <f>IF(ISBLANK(A75)," ",INDIRECT(ADDRESS(1,5+MOD(ROW()-2,COUNTA('Form Responses 1'!$1:$1)-4),,TRUE,"Form Responses 1")))</f>
        <v>Mess Lt.1 [Toilet Pria]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Mess Lt.1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12</v>
      </c>
      <c r="L75" s="9" t="str">
        <f t="shared" si="6"/>
        <v>2023 - WEEK 12</v>
      </c>
      <c r="M75" s="9" t="str">
        <f t="shared" si="7"/>
        <v>2023 - MONTH 03</v>
      </c>
      <c r="N75" s="12">
        <f t="shared" ref="N75:O75" si="84">IFERROR(AVERAGEIF(L:L,L75,$J:$J)," ")</f>
        <v>0.9903846154</v>
      </c>
      <c r="O75" s="12">
        <f t="shared" si="84"/>
        <v>0.9903846154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12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45029.53188</v>
      </c>
      <c r="B76" s="9" t="str">
        <f>INDIRECT(ADDRESS(2+QUOTIENT(ROW()-2,COUNTA('Form Responses 1'!$1:$1)-4),2,,TRUE,"Form Responses 1"))</f>
        <v>ismayati2212@gmail.com</v>
      </c>
      <c r="C76" s="9" t="str">
        <f>INDIRECT(ADDRESS(2+QUOTIENT(ROW()-2,COUNTA('Form Responses 1'!$1:$1)-4),3,,TRUE,"Form Responses 1"))</f>
        <v>Ismayati, SE,M.Si</v>
      </c>
      <c r="D76" s="10">
        <f>INDIRECT(ADDRESS(2+QUOTIENT(ROW()-2,COUNTA('Form Responses 1'!$1:$1)-4),4,,TRUE,"Form Responses 1"))</f>
        <v>45010</v>
      </c>
      <c r="E76" s="11">
        <f t="shared" si="2"/>
        <v>6</v>
      </c>
      <c r="F76" s="9" t="str">
        <f>IF(ISBLANK(A76)," ",INDIRECT(ADDRESS(1,5+MOD(ROW()-2,COUNTA('Form Responses 1'!$1:$1)-4),,TRUE,"Form Responses 1")))</f>
        <v>Mess Halaman [Taman 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Mess Halaman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12</v>
      </c>
      <c r="L76" s="9" t="str">
        <f t="shared" si="6"/>
        <v>2023 - WEEK 12</v>
      </c>
      <c r="M76" s="9" t="str">
        <f t="shared" si="7"/>
        <v>2023 - MONTH 03</v>
      </c>
      <c r="N76" s="12">
        <f t="shared" ref="N76:O76" si="85">IFERROR(AVERAGEIF(L:L,L76,$J:$J)," ")</f>
        <v>0.9903846154</v>
      </c>
      <c r="O76" s="12">
        <f t="shared" si="85"/>
        <v>0.9903846154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12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45029.53188</v>
      </c>
      <c r="B77" s="9" t="str">
        <f>INDIRECT(ADDRESS(2+QUOTIENT(ROW()-2,COUNTA('Form Responses 1'!$1:$1)-4),2,,TRUE,"Form Responses 1"))</f>
        <v>ismayati2212@gmail.com</v>
      </c>
      <c r="C77" s="9" t="str">
        <f>INDIRECT(ADDRESS(2+QUOTIENT(ROW()-2,COUNTA('Form Responses 1'!$1:$1)-4),3,,TRUE,"Form Responses 1"))</f>
        <v>Ismayati, SE,M.Si</v>
      </c>
      <c r="D77" s="10">
        <f>INDIRECT(ADDRESS(2+QUOTIENT(ROW()-2,COUNTA('Form Responses 1'!$1:$1)-4),4,,TRUE,"Form Responses 1"))</f>
        <v>45010</v>
      </c>
      <c r="E77" s="11">
        <f t="shared" si="2"/>
        <v>6</v>
      </c>
      <c r="F77" s="9" t="str">
        <f>IF(ISBLANK(A77)," ",INDIRECT(ADDRESS(1,5+MOD(ROW()-2,COUNTA('Form Responses 1'!$1:$1)-4),,TRUE,"Form Responses 1")))</f>
        <v>Mess Halaman [Parkir Motor 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Mess Halaman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12</v>
      </c>
      <c r="L77" s="9" t="str">
        <f t="shared" si="6"/>
        <v>2023 - WEEK 12</v>
      </c>
      <c r="M77" s="9" t="str">
        <f t="shared" si="7"/>
        <v>2023 - MONTH 03</v>
      </c>
      <c r="N77" s="12">
        <f t="shared" ref="N77:O77" si="86">IFERROR(AVERAGEIF(L:L,L77,$J:$J)," ")</f>
        <v>0.9903846154</v>
      </c>
      <c r="O77" s="12">
        <f t="shared" si="86"/>
        <v>0.9903846154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12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45029.53188</v>
      </c>
      <c r="B78" s="9" t="str">
        <f>INDIRECT(ADDRESS(2+QUOTIENT(ROW()-2,COUNTA('Form Responses 1'!$1:$1)-4),2,,TRUE,"Form Responses 1"))</f>
        <v>ismayati2212@gmail.com</v>
      </c>
      <c r="C78" s="9" t="str">
        <f>INDIRECT(ADDRESS(2+QUOTIENT(ROW()-2,COUNTA('Form Responses 1'!$1:$1)-4),3,,TRUE,"Form Responses 1"))</f>
        <v>Ismayati, SE,M.Si</v>
      </c>
      <c r="D78" s="10">
        <f>INDIRECT(ADDRESS(2+QUOTIENT(ROW()-2,COUNTA('Form Responses 1'!$1:$1)-4),4,,TRUE,"Form Responses 1"))</f>
        <v>45010</v>
      </c>
      <c r="E78" s="11">
        <f t="shared" si="2"/>
        <v>6</v>
      </c>
      <c r="F78" s="9" t="str">
        <f>IF(ISBLANK(A78)," ",INDIRECT(ADDRESS(1,5+MOD(ROW()-2,COUNTA('Form Responses 1'!$1:$1)-4),,TRUE,"Form Responses 1")))</f>
        <v>Mess Halaman [Parkir Mobil]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Mess Halaman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12</v>
      </c>
      <c r="L78" s="9" t="str">
        <f t="shared" si="6"/>
        <v>2023 - WEEK 12</v>
      </c>
      <c r="M78" s="9" t="str">
        <f t="shared" si="7"/>
        <v>2023 - MONTH 03</v>
      </c>
      <c r="N78" s="12">
        <f t="shared" ref="N78:O78" si="87">IFERROR(AVERAGEIF(L:L,L78,$J:$J)," ")</f>
        <v>0.9903846154</v>
      </c>
      <c r="O78" s="12">
        <f t="shared" si="87"/>
        <v>0.9903846154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12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45029.53188</v>
      </c>
      <c r="B79" s="9" t="str">
        <f>INDIRECT(ADDRESS(2+QUOTIENT(ROW()-2,COUNTA('Form Responses 1'!$1:$1)-4),2,,TRUE,"Form Responses 1"))</f>
        <v>ismayati2212@gmail.com</v>
      </c>
      <c r="C79" s="9" t="str">
        <f>INDIRECT(ADDRESS(2+QUOTIENT(ROW()-2,COUNTA('Form Responses 1'!$1:$1)-4),3,,TRUE,"Form Responses 1"))</f>
        <v>Ismayati, SE,M.Si</v>
      </c>
      <c r="D79" s="10">
        <f>INDIRECT(ADDRESS(2+QUOTIENT(ROW()-2,COUNTA('Form Responses 1'!$1:$1)-4),4,,TRUE,"Form Responses 1"))</f>
        <v>45010</v>
      </c>
      <c r="E79" s="11">
        <f t="shared" si="2"/>
        <v>6</v>
      </c>
      <c r="F79" s="9" t="str">
        <f>IF(ISBLANK(A79)," ",INDIRECT(ADDRESS(1,5+MOD(ROW()-2,COUNTA('Form Responses 1'!$1:$1)-4),,TRUE,"Form Responses 1")))</f>
        <v>Mess Halaman [Halaman depan samping dan belakang]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Mess Halaman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12</v>
      </c>
      <c r="L79" s="9" t="str">
        <f t="shared" si="6"/>
        <v>2023 - WEEK 12</v>
      </c>
      <c r="M79" s="9" t="str">
        <f t="shared" si="7"/>
        <v>2023 - MONTH 03</v>
      </c>
      <c r="N79" s="12">
        <f t="shared" ref="N79:O79" si="88">IFERROR(AVERAGEIF(L:L,L79,$J:$J)," ")</f>
        <v>0.9903846154</v>
      </c>
      <c r="O79" s="12">
        <f t="shared" si="88"/>
        <v>0.9903846154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12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45048.43308</v>
      </c>
      <c r="B80" s="9" t="str">
        <f>INDIRECT(ADDRESS(2+QUOTIENT(ROW()-2,COUNTA('Form Responses 1'!$1:$1)-4),2,,TRUE,"Form Responses 1"))</f>
        <v>ismayati2212@gmail.com</v>
      </c>
      <c r="C80" s="9" t="str">
        <f>INDIRECT(ADDRESS(2+QUOTIENT(ROW()-2,COUNTA('Form Responses 1'!$1:$1)-4),3,,TRUE,"Form Responses 1"))</f>
        <v>ismayati</v>
      </c>
      <c r="D80" s="10">
        <f>INDIRECT(ADDRESS(2+QUOTIENT(ROW()-2,COUNTA('Form Responses 1'!$1:$1)-4),4,,TRUE,"Form Responses 1"))</f>
        <v>45041</v>
      </c>
      <c r="E80" s="11">
        <f t="shared" si="2"/>
        <v>2</v>
      </c>
      <c r="F80" s="9" t="str">
        <f>IF(ISBLANK(A80)," ",INDIRECT(ADDRESS(1,5+MOD(ROW()-2,COUNTA('Form Responses 1'!$1:$1)-4),,TRUE,"Form Responses 1")))</f>
        <v>Security [Security Functions]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Security</v>
      </c>
      <c r="I80" s="12" t="str">
        <f t="shared" si="4"/>
        <v>SECURITY SERVICE</v>
      </c>
      <c r="J80" s="12">
        <f t="array" ref="J80">IFERROR(INDEX(MASTER!B:B,MATCH(G80,MASTER!A:A,0))/100," ")</f>
        <v>1</v>
      </c>
      <c r="K80" s="9">
        <f t="shared" si="5"/>
        <v>17</v>
      </c>
      <c r="L80" s="9" t="str">
        <f t="shared" si="6"/>
        <v>2023 - WEEK 17</v>
      </c>
      <c r="M80" s="9" t="str">
        <f t="shared" si="7"/>
        <v>2023 - MONTH 04</v>
      </c>
      <c r="N80" s="12">
        <f t="shared" ref="N80:O80" si="89">IFERROR(AVERAGEIF(L:L,L80,$J:$J)," ")</f>
        <v>0.8843589744</v>
      </c>
      <c r="O80" s="12">
        <f t="shared" si="89"/>
        <v>0.8843589744</v>
      </c>
      <c r="P80" s="9" t="str">
        <f>IF(ISBLANK(A80)," ",IF(N80&gt;MASTER!$B$3/100,"SB",IF(N80&gt;MASTER!$B$4/100,"B",IF(N80&gt;MASTER!$B$5/100,"C","K"))))</f>
        <v>C</v>
      </c>
      <c r="Q80" s="9" t="str">
        <f>IF(ISBLANK(B80)," ",IF(O80&gt;MASTER!$B$3/100,"SB",IF(O80&gt;MASTER!$B$4/100,"B",IF(O80&gt;MASTER!$B$5/100,"C","K"))))</f>
        <v>C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17</v>
      </c>
      <c r="AF80" s="9" t="str">
        <f t="shared" si="15"/>
        <v>2023 04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45048.43308</v>
      </c>
      <c r="B81" s="9" t="str">
        <f>INDIRECT(ADDRESS(2+QUOTIENT(ROW()-2,COUNTA('Form Responses 1'!$1:$1)-4),2,,TRUE,"Form Responses 1"))</f>
        <v>ismayati2212@gmail.com</v>
      </c>
      <c r="C81" s="9" t="str">
        <f>INDIRECT(ADDRESS(2+QUOTIENT(ROW()-2,COUNTA('Form Responses 1'!$1:$1)-4),3,,TRUE,"Form Responses 1"))</f>
        <v>ismayati</v>
      </c>
      <c r="D81" s="10">
        <f>INDIRECT(ADDRESS(2+QUOTIENT(ROW()-2,COUNTA('Form Responses 1'!$1:$1)-4),4,,TRUE,"Form Responses 1"))</f>
        <v>45041</v>
      </c>
      <c r="E81" s="11">
        <f t="shared" si="2"/>
        <v>2</v>
      </c>
      <c r="F81" s="9" t="str">
        <f>IF(ISBLANK(A81)," ",INDIRECT(ADDRESS(1,5+MOD(ROW()-2,COUNTA('Form Responses 1'!$1:$1)-4),,TRUE,"Form Responses 1")))</f>
        <v>Driver [Driving Safety]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Driver</v>
      </c>
      <c r="I81" s="12" t="str">
        <f t="shared" si="4"/>
        <v>LABOR SERVICE</v>
      </c>
      <c r="J81" s="12">
        <f t="array" ref="J81">IFERROR(INDEX(MASTER!B:B,MATCH(G81,MASTER!A:A,0))/100," ")</f>
        <v>1</v>
      </c>
      <c r="K81" s="9">
        <f t="shared" si="5"/>
        <v>17</v>
      </c>
      <c r="L81" s="9" t="str">
        <f t="shared" si="6"/>
        <v>2023 - WEEK 17</v>
      </c>
      <c r="M81" s="9" t="str">
        <f t="shared" si="7"/>
        <v>2023 - MONTH 04</v>
      </c>
      <c r="N81" s="12">
        <f t="shared" ref="N81:O81" si="90">IFERROR(AVERAGEIF(L:L,L81,$J:$J)," ")</f>
        <v>0.8843589744</v>
      </c>
      <c r="O81" s="12">
        <f t="shared" si="90"/>
        <v>0.8843589744</v>
      </c>
      <c r="P81" s="9" t="str">
        <f>IF(ISBLANK(A81)," ",IF(N81&gt;MASTER!$B$3/100,"SB",IF(N81&gt;MASTER!$B$4/100,"B",IF(N81&gt;MASTER!$B$5/100,"C","K"))))</f>
        <v>C</v>
      </c>
      <c r="Q81" s="9" t="str">
        <f>IF(ISBLANK(B81)," ",IF(O81&gt;MASTER!$B$3/100,"SB",IF(O81&gt;MASTER!$B$4/100,"B",IF(O81&gt;MASTER!$B$5/100,"C","K"))))</f>
        <v>C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17</v>
      </c>
      <c r="AF81" s="9" t="str">
        <f t="shared" si="15"/>
        <v>2023 04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45048.43308</v>
      </c>
      <c r="B82" s="9" t="str">
        <f>INDIRECT(ADDRESS(2+QUOTIENT(ROW()-2,COUNTA('Form Responses 1'!$1:$1)-4),2,,TRUE,"Form Responses 1"))</f>
        <v>ismayati2212@gmail.com</v>
      </c>
      <c r="C82" s="9" t="str">
        <f>INDIRECT(ADDRESS(2+QUOTIENT(ROW()-2,COUNTA('Form Responses 1'!$1:$1)-4),3,,TRUE,"Form Responses 1"))</f>
        <v>ismayati</v>
      </c>
      <c r="D82" s="10">
        <f>INDIRECT(ADDRESS(2+QUOTIENT(ROW()-2,COUNTA('Form Responses 1'!$1:$1)-4),4,,TRUE,"Form Responses 1"))</f>
        <v>45041</v>
      </c>
      <c r="E82" s="11">
        <f t="shared" si="2"/>
        <v>2</v>
      </c>
      <c r="F82" s="9" t="str">
        <f>IF(ISBLANK(A82)," ",INDIRECT(ADDRESS(1,5+MOD(ROW()-2,COUNTA('Form Responses 1'!$1:$1)-4),,TRUE,"Form Responses 1")))</f>
        <v>Driver [ Attendance]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Driver</v>
      </c>
      <c r="I82" s="12" t="str">
        <f t="shared" si="4"/>
        <v>LABOR SERVICE</v>
      </c>
      <c r="J82" s="12">
        <f t="array" ref="J82">IFERROR(INDEX(MASTER!B:B,MATCH(G82,MASTER!A:A,0))/100," ")</f>
        <v>1</v>
      </c>
      <c r="K82" s="9">
        <f t="shared" si="5"/>
        <v>17</v>
      </c>
      <c r="L82" s="9" t="str">
        <f t="shared" si="6"/>
        <v>2023 - WEEK 17</v>
      </c>
      <c r="M82" s="9" t="str">
        <f t="shared" si="7"/>
        <v>2023 - MONTH 04</v>
      </c>
      <c r="N82" s="12">
        <f t="shared" ref="N82:O82" si="91">IFERROR(AVERAGEIF(L:L,L82,$J:$J)," ")</f>
        <v>0.8843589744</v>
      </c>
      <c r="O82" s="12">
        <f t="shared" si="91"/>
        <v>0.8843589744</v>
      </c>
      <c r="P82" s="9" t="str">
        <f>IF(ISBLANK(A82)," ",IF(N82&gt;MASTER!$B$3/100,"SB",IF(N82&gt;MASTER!$B$4/100,"B",IF(N82&gt;MASTER!$B$5/100,"C","K"))))</f>
        <v>C</v>
      </c>
      <c r="Q82" s="9" t="str">
        <f>IF(ISBLANK(B82)," ",IF(O82&gt;MASTER!$B$3/100,"SB",IF(O82&gt;MASTER!$B$4/100,"B",IF(O82&gt;MASTER!$B$5/100,"C","K"))))</f>
        <v>C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17</v>
      </c>
      <c r="AF82" s="9" t="str">
        <f t="shared" si="15"/>
        <v>2023 04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45048.43308</v>
      </c>
      <c r="B83" s="9" t="str">
        <f>INDIRECT(ADDRESS(2+QUOTIENT(ROW()-2,COUNTA('Form Responses 1'!$1:$1)-4),2,,TRUE,"Form Responses 1"))</f>
        <v>ismayati2212@gmail.com</v>
      </c>
      <c r="C83" s="9" t="str">
        <f>INDIRECT(ADDRESS(2+QUOTIENT(ROW()-2,COUNTA('Form Responses 1'!$1:$1)-4),3,,TRUE,"Form Responses 1"))</f>
        <v>ismayati</v>
      </c>
      <c r="D83" s="10">
        <f>INDIRECT(ADDRESS(2+QUOTIENT(ROW()-2,COUNTA('Form Responses 1'!$1:$1)-4),4,,TRUE,"Form Responses 1"))</f>
        <v>45041</v>
      </c>
      <c r="E83" s="11">
        <f t="shared" si="2"/>
        <v>2</v>
      </c>
      <c r="F83" s="9" t="str">
        <f>IF(ISBLANK(A83)," ",INDIRECT(ADDRESS(1,5+MOD(ROW()-2,COUNTA('Form Responses 1'!$1:$1)-4),,TRUE,"Form Responses 1")))</f>
        <v>Gedung Utama Lt.1 [Lobby Utama]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Gedung Utama Lt.1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17</v>
      </c>
      <c r="L83" s="9" t="str">
        <f t="shared" si="6"/>
        <v>2023 - WEEK 17</v>
      </c>
      <c r="M83" s="9" t="str">
        <f t="shared" si="7"/>
        <v>2023 - MONTH 04</v>
      </c>
      <c r="N83" s="12">
        <f t="shared" ref="N83:O83" si="92">IFERROR(AVERAGEIF(L:L,L83,$J:$J)," ")</f>
        <v>0.8843589744</v>
      </c>
      <c r="O83" s="12">
        <f t="shared" si="92"/>
        <v>0.8843589744</v>
      </c>
      <c r="P83" s="9" t="str">
        <f>IF(ISBLANK(A83)," ",IF(N83&gt;MASTER!$B$3/100,"SB",IF(N83&gt;MASTER!$B$4/100,"B",IF(N83&gt;MASTER!$B$5/100,"C","K"))))</f>
        <v>C</v>
      </c>
      <c r="Q83" s="9" t="str">
        <f>IF(ISBLANK(B83)," ",IF(O83&gt;MASTER!$B$3/100,"SB",IF(O83&gt;MASTER!$B$4/100,"B",IF(O83&gt;MASTER!$B$5/100,"C","K"))))</f>
        <v>C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17</v>
      </c>
      <c r="AF83" s="9" t="str">
        <f t="shared" si="15"/>
        <v>2023 04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45048.43308</v>
      </c>
      <c r="B84" s="9" t="str">
        <f>INDIRECT(ADDRESS(2+QUOTIENT(ROW()-2,COUNTA('Form Responses 1'!$1:$1)-4),2,,TRUE,"Form Responses 1"))</f>
        <v>ismayati2212@gmail.com</v>
      </c>
      <c r="C84" s="9" t="str">
        <f>INDIRECT(ADDRESS(2+QUOTIENT(ROW()-2,COUNTA('Form Responses 1'!$1:$1)-4),3,,TRUE,"Form Responses 1"))</f>
        <v>ismayati</v>
      </c>
      <c r="D84" s="10">
        <f>INDIRECT(ADDRESS(2+QUOTIENT(ROW()-2,COUNTA('Form Responses 1'!$1:$1)-4),4,,TRUE,"Form Responses 1"))</f>
        <v>45041</v>
      </c>
      <c r="E84" s="11">
        <f t="shared" si="2"/>
        <v>2</v>
      </c>
      <c r="F84" s="9" t="str">
        <f>IF(ISBLANK(A84)," ",INDIRECT(ADDRESS(1,5+MOD(ROW()-2,COUNTA('Form Responses 1'!$1:$1)-4),,TRUE,"Form Responses 1")))</f>
        <v>Gedung Utama Lt.1 [Ruang Koordinator layanan umum]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Utama Lt.1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17</v>
      </c>
      <c r="L84" s="9" t="str">
        <f t="shared" si="6"/>
        <v>2023 - WEEK 17</v>
      </c>
      <c r="M84" s="9" t="str">
        <f t="shared" si="7"/>
        <v>2023 - MONTH 04</v>
      </c>
      <c r="N84" s="12">
        <f t="shared" ref="N84:O84" si="93">IFERROR(AVERAGEIF(L:L,L84,$J:$J)," ")</f>
        <v>0.8843589744</v>
      </c>
      <c r="O84" s="12">
        <f t="shared" si="93"/>
        <v>0.8843589744</v>
      </c>
      <c r="P84" s="9" t="str">
        <f>IF(ISBLANK(A84)," ",IF(N84&gt;MASTER!$B$3/100,"SB",IF(N84&gt;MASTER!$B$4/100,"B",IF(N84&gt;MASTER!$B$5/100,"C","K"))))</f>
        <v>C</v>
      </c>
      <c r="Q84" s="9" t="str">
        <f>IF(ISBLANK(B84)," ",IF(O84&gt;MASTER!$B$3/100,"SB",IF(O84&gt;MASTER!$B$4/100,"B",IF(O84&gt;MASTER!$B$5/100,"C","K"))))</f>
        <v>C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17</v>
      </c>
      <c r="AF84" s="9" t="str">
        <f t="shared" si="15"/>
        <v>2023 04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45048.43308</v>
      </c>
      <c r="B85" s="9" t="str">
        <f>INDIRECT(ADDRESS(2+QUOTIENT(ROW()-2,COUNTA('Form Responses 1'!$1:$1)-4),2,,TRUE,"Form Responses 1"))</f>
        <v>ismayati2212@gmail.com</v>
      </c>
      <c r="C85" s="9" t="str">
        <f>INDIRECT(ADDRESS(2+QUOTIENT(ROW()-2,COUNTA('Form Responses 1'!$1:$1)-4),3,,TRUE,"Form Responses 1"))</f>
        <v>ismayati</v>
      </c>
      <c r="D85" s="10">
        <f>INDIRECT(ADDRESS(2+QUOTIENT(ROW()-2,COUNTA('Form Responses 1'!$1:$1)-4),4,,TRUE,"Form Responses 1"))</f>
        <v>45041</v>
      </c>
      <c r="E85" s="11">
        <f t="shared" si="2"/>
        <v>2</v>
      </c>
      <c r="F85" s="9" t="str">
        <f>IF(ISBLANK(A85)," ",INDIRECT(ADDRESS(1,5+MOD(ROW()-2,COUNTA('Form Responses 1'!$1:$1)-4),,TRUE,"Form Responses 1")))</f>
        <v>Gedung Utama Lt.1 [Toilet Pria/Wanita Barat]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 Utama Lt.1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17</v>
      </c>
      <c r="L85" s="9" t="str">
        <f t="shared" si="6"/>
        <v>2023 - WEEK 17</v>
      </c>
      <c r="M85" s="9" t="str">
        <f t="shared" si="7"/>
        <v>2023 - MONTH 04</v>
      </c>
      <c r="N85" s="12">
        <f t="shared" ref="N85:O85" si="94">IFERROR(AVERAGEIF(L:L,L85,$J:$J)," ")</f>
        <v>0.8843589744</v>
      </c>
      <c r="O85" s="12">
        <f t="shared" si="94"/>
        <v>0.8843589744</v>
      </c>
      <c r="P85" s="9" t="str">
        <f>IF(ISBLANK(A85)," ",IF(N85&gt;MASTER!$B$3/100,"SB",IF(N85&gt;MASTER!$B$4/100,"B",IF(N85&gt;MASTER!$B$5/100,"C","K"))))</f>
        <v>C</v>
      </c>
      <c r="Q85" s="9" t="str">
        <f>IF(ISBLANK(B85)," ",IF(O85&gt;MASTER!$B$3/100,"SB",IF(O85&gt;MASTER!$B$4/100,"B",IF(O85&gt;MASTER!$B$5/100,"C","K"))))</f>
        <v>C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17</v>
      </c>
      <c r="AF85" s="9" t="str">
        <f t="shared" si="15"/>
        <v>2023 04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45048.43308</v>
      </c>
      <c r="B86" s="9" t="str">
        <f>INDIRECT(ADDRESS(2+QUOTIENT(ROW()-2,COUNTA('Form Responses 1'!$1:$1)-4),2,,TRUE,"Form Responses 1"))</f>
        <v>ismayati2212@gmail.com</v>
      </c>
      <c r="C86" s="9" t="str">
        <f>INDIRECT(ADDRESS(2+QUOTIENT(ROW()-2,COUNTA('Form Responses 1'!$1:$1)-4),3,,TRUE,"Form Responses 1"))</f>
        <v>ismayati</v>
      </c>
      <c r="D86" s="10">
        <f>INDIRECT(ADDRESS(2+QUOTIENT(ROW()-2,COUNTA('Form Responses 1'!$1:$1)-4),4,,TRUE,"Form Responses 1"))</f>
        <v>45041</v>
      </c>
      <c r="E86" s="11">
        <f t="shared" si="2"/>
        <v>2</v>
      </c>
      <c r="F86" s="9" t="str">
        <f>IF(ISBLANK(A86)," ",INDIRECT(ADDRESS(1,5+MOD(ROW()-2,COUNTA('Form Responses 1'!$1:$1)-4),,TRUE,"Form Responses 1")))</f>
        <v>Gedung Utama Lt.1 [Toilet Pria/Wanita Timur]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 Utama Lt.1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17</v>
      </c>
      <c r="L86" s="9" t="str">
        <f t="shared" si="6"/>
        <v>2023 - WEEK 17</v>
      </c>
      <c r="M86" s="9" t="str">
        <f t="shared" si="7"/>
        <v>2023 - MONTH 04</v>
      </c>
      <c r="N86" s="12">
        <f t="shared" ref="N86:O86" si="95">IFERROR(AVERAGEIF(L:L,L86,$J:$J)," ")</f>
        <v>0.8843589744</v>
      </c>
      <c r="O86" s="12">
        <f t="shared" si="95"/>
        <v>0.8843589744</v>
      </c>
      <c r="P86" s="9" t="str">
        <f>IF(ISBLANK(A86)," ",IF(N86&gt;MASTER!$B$3/100,"SB",IF(N86&gt;MASTER!$B$4/100,"B",IF(N86&gt;MASTER!$B$5/100,"C","K"))))</f>
        <v>C</v>
      </c>
      <c r="Q86" s="9" t="str">
        <f>IF(ISBLANK(B86)," ",IF(O86&gt;MASTER!$B$3/100,"SB",IF(O86&gt;MASTER!$B$4/100,"B",IF(O86&gt;MASTER!$B$5/100,"C","K"))))</f>
        <v>C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17</v>
      </c>
      <c r="AF86" s="9" t="str">
        <f t="shared" si="15"/>
        <v>2023 04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45048.43308</v>
      </c>
      <c r="B87" s="9" t="str">
        <f>INDIRECT(ADDRESS(2+QUOTIENT(ROW()-2,COUNTA('Form Responses 1'!$1:$1)-4),2,,TRUE,"Form Responses 1"))</f>
        <v>ismayati2212@gmail.com</v>
      </c>
      <c r="C87" s="9" t="str">
        <f>INDIRECT(ADDRESS(2+QUOTIENT(ROW()-2,COUNTA('Form Responses 1'!$1:$1)-4),3,,TRUE,"Form Responses 1"))</f>
        <v>ismayati</v>
      </c>
      <c r="D87" s="10">
        <f>INDIRECT(ADDRESS(2+QUOTIENT(ROW()-2,COUNTA('Form Responses 1'!$1:$1)-4),4,,TRUE,"Form Responses 1"))</f>
        <v>45041</v>
      </c>
      <c r="E87" s="11">
        <f t="shared" si="2"/>
        <v>2</v>
      </c>
      <c r="F87" s="9" t="str">
        <f>IF(ISBLANK(A87)," ",INDIRECT(ADDRESS(1,5+MOD(ROW()-2,COUNTA('Form Responses 1'!$1:$1)-4),,TRUE,"Form Responses 1")))</f>
        <v>Gedung Utama Lt.1 [Mushola]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Gedung Utama Lt.1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17</v>
      </c>
      <c r="L87" s="9" t="str">
        <f t="shared" si="6"/>
        <v>2023 - WEEK 17</v>
      </c>
      <c r="M87" s="9" t="str">
        <f t="shared" si="7"/>
        <v>2023 - MONTH 04</v>
      </c>
      <c r="N87" s="12">
        <f t="shared" ref="N87:O87" si="96">IFERROR(AVERAGEIF(L:L,L87,$J:$J)," ")</f>
        <v>0.8843589744</v>
      </c>
      <c r="O87" s="12">
        <f t="shared" si="96"/>
        <v>0.8843589744</v>
      </c>
      <c r="P87" s="9" t="str">
        <f>IF(ISBLANK(A87)," ",IF(N87&gt;MASTER!$B$3/100,"SB",IF(N87&gt;MASTER!$B$4/100,"B",IF(N87&gt;MASTER!$B$5/100,"C","K"))))</f>
        <v>C</v>
      </c>
      <c r="Q87" s="9" t="str">
        <f>IF(ISBLANK(B87)," ",IF(O87&gt;MASTER!$B$3/100,"SB",IF(O87&gt;MASTER!$B$4/100,"B",IF(O87&gt;MASTER!$B$5/100,"C","K"))))</f>
        <v>C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17</v>
      </c>
      <c r="AF87" s="9" t="str">
        <f t="shared" si="15"/>
        <v>2023 04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45048.43308</v>
      </c>
      <c r="B88" s="9" t="str">
        <f>INDIRECT(ADDRESS(2+QUOTIENT(ROW()-2,COUNTA('Form Responses 1'!$1:$1)-4),2,,TRUE,"Form Responses 1"))</f>
        <v>ismayati2212@gmail.com</v>
      </c>
      <c r="C88" s="9" t="str">
        <f>INDIRECT(ADDRESS(2+QUOTIENT(ROW()-2,COUNTA('Form Responses 1'!$1:$1)-4),3,,TRUE,"Form Responses 1"))</f>
        <v>ismayati</v>
      </c>
      <c r="D88" s="10">
        <f>INDIRECT(ADDRESS(2+QUOTIENT(ROW()-2,COUNTA('Form Responses 1'!$1:$1)-4),4,,TRUE,"Form Responses 1"))</f>
        <v>45041</v>
      </c>
      <c r="E88" s="11">
        <f t="shared" si="2"/>
        <v>2</v>
      </c>
      <c r="F88" s="9" t="str">
        <f>IF(ISBLANK(A88)," ",INDIRECT(ADDRESS(1,5+MOD(ROW()-2,COUNTA('Form Responses 1'!$1:$1)-4),,TRUE,"Form Responses 1")))</f>
        <v>Gedung Utama Lt.2 [Ruang Kepala Balar]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Gedung Utama Lt.2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17</v>
      </c>
      <c r="L88" s="9" t="str">
        <f t="shared" si="6"/>
        <v>2023 - WEEK 17</v>
      </c>
      <c r="M88" s="9" t="str">
        <f t="shared" si="7"/>
        <v>2023 - MONTH 04</v>
      </c>
      <c r="N88" s="12">
        <f t="shared" ref="N88:O88" si="97">IFERROR(AVERAGEIF(L:L,L88,$J:$J)," ")</f>
        <v>0.8843589744</v>
      </c>
      <c r="O88" s="12">
        <f t="shared" si="97"/>
        <v>0.8843589744</v>
      </c>
      <c r="P88" s="9" t="str">
        <f>IF(ISBLANK(A88)," ",IF(N88&gt;MASTER!$B$3/100,"SB",IF(N88&gt;MASTER!$B$4/100,"B",IF(N88&gt;MASTER!$B$5/100,"C","K"))))</f>
        <v>C</v>
      </c>
      <c r="Q88" s="9" t="str">
        <f>IF(ISBLANK(B88)," ",IF(O88&gt;MASTER!$B$3/100,"SB",IF(O88&gt;MASTER!$B$4/100,"B",IF(O88&gt;MASTER!$B$5/100,"C","K"))))</f>
        <v>C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17</v>
      </c>
      <c r="AF88" s="9" t="str">
        <f t="shared" si="15"/>
        <v>2023 04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45048.43308</v>
      </c>
      <c r="B89" s="9" t="str">
        <f>INDIRECT(ADDRESS(2+QUOTIENT(ROW()-2,COUNTA('Form Responses 1'!$1:$1)-4),2,,TRUE,"Form Responses 1"))</f>
        <v>ismayati2212@gmail.com</v>
      </c>
      <c r="C89" s="9" t="str">
        <f>INDIRECT(ADDRESS(2+QUOTIENT(ROW()-2,COUNTA('Form Responses 1'!$1:$1)-4),3,,TRUE,"Form Responses 1"))</f>
        <v>ismayati</v>
      </c>
      <c r="D89" s="10">
        <f>INDIRECT(ADDRESS(2+QUOTIENT(ROW()-2,COUNTA('Form Responses 1'!$1:$1)-4),4,,TRUE,"Form Responses 1"))</f>
        <v>45041</v>
      </c>
      <c r="E89" s="11">
        <f t="shared" si="2"/>
        <v>2</v>
      </c>
      <c r="F89" s="9" t="str">
        <f>IF(ISBLANK(A89)," ",INDIRECT(ADDRESS(1,5+MOD(ROW()-2,COUNTA('Form Responses 1'!$1:$1)-4),,TRUE,"Form Responses 1")))</f>
        <v>Gedung Utama Lt.2 [Ruang Rapat Besar]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Utama Lt.2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17</v>
      </c>
      <c r="L89" s="9" t="str">
        <f t="shared" si="6"/>
        <v>2023 - WEEK 17</v>
      </c>
      <c r="M89" s="9" t="str">
        <f t="shared" si="7"/>
        <v>2023 - MONTH 04</v>
      </c>
      <c r="N89" s="12">
        <f t="shared" ref="N89:O89" si="98">IFERROR(AVERAGEIF(L:L,L89,$J:$J)," ")</f>
        <v>0.8843589744</v>
      </c>
      <c r="O89" s="12">
        <f t="shared" si="98"/>
        <v>0.8843589744</v>
      </c>
      <c r="P89" s="9" t="str">
        <f>IF(ISBLANK(A89)," ",IF(N89&gt;MASTER!$B$3/100,"SB",IF(N89&gt;MASTER!$B$4/100,"B",IF(N89&gt;MASTER!$B$5/100,"C","K"))))</f>
        <v>C</v>
      </c>
      <c r="Q89" s="9" t="str">
        <f>IF(ISBLANK(B89)," ",IF(O89&gt;MASTER!$B$3/100,"SB",IF(O89&gt;MASTER!$B$4/100,"B",IF(O89&gt;MASTER!$B$5/100,"C","K"))))</f>
        <v>C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17</v>
      </c>
      <c r="AF89" s="9" t="str">
        <f t="shared" si="15"/>
        <v>2023 04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45048.43308</v>
      </c>
      <c r="B90" s="9" t="str">
        <f>INDIRECT(ADDRESS(2+QUOTIENT(ROW()-2,COUNTA('Form Responses 1'!$1:$1)-4),2,,TRUE,"Form Responses 1"))</f>
        <v>ismayati2212@gmail.com</v>
      </c>
      <c r="C90" s="9" t="str">
        <f>INDIRECT(ADDRESS(2+QUOTIENT(ROW()-2,COUNTA('Form Responses 1'!$1:$1)-4),3,,TRUE,"Form Responses 1"))</f>
        <v>ismayati</v>
      </c>
      <c r="D90" s="10">
        <f>INDIRECT(ADDRESS(2+QUOTIENT(ROW()-2,COUNTA('Form Responses 1'!$1:$1)-4),4,,TRUE,"Form Responses 1"))</f>
        <v>45041</v>
      </c>
      <c r="E90" s="11">
        <f t="shared" si="2"/>
        <v>2</v>
      </c>
      <c r="F90" s="9" t="str">
        <f>IF(ISBLANK(A90)," ",INDIRECT(ADDRESS(1,5+MOD(ROW()-2,COUNTA('Form Responses 1'!$1:$1)-4),,TRUE,"Form Responses 1")))</f>
        <v>Gedung Utama Lt.2 [Ruang Rapat Kecil]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Gedung Utama Lt.2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17</v>
      </c>
      <c r="L90" s="9" t="str">
        <f t="shared" si="6"/>
        <v>2023 - WEEK 17</v>
      </c>
      <c r="M90" s="9" t="str">
        <f t="shared" si="7"/>
        <v>2023 - MONTH 04</v>
      </c>
      <c r="N90" s="12">
        <f t="shared" ref="N90:O90" si="99">IFERROR(AVERAGEIF(L:L,L90,$J:$J)," ")</f>
        <v>0.8843589744</v>
      </c>
      <c r="O90" s="12">
        <f t="shared" si="99"/>
        <v>0.8843589744</v>
      </c>
      <c r="P90" s="9" t="str">
        <f>IF(ISBLANK(A90)," ",IF(N90&gt;MASTER!$B$3/100,"SB",IF(N90&gt;MASTER!$B$4/100,"B",IF(N90&gt;MASTER!$B$5/100,"C","K"))))</f>
        <v>C</v>
      </c>
      <c r="Q90" s="9" t="str">
        <f>IF(ISBLANK(B90)," ",IF(O90&gt;MASTER!$B$3/100,"SB",IF(O90&gt;MASTER!$B$4/100,"B",IF(O90&gt;MASTER!$B$5/100,"C","K"))))</f>
        <v>C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17</v>
      </c>
      <c r="AF90" s="9" t="str">
        <f t="shared" si="15"/>
        <v>2023 04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45048.43308</v>
      </c>
      <c r="B91" s="9" t="str">
        <f>INDIRECT(ADDRESS(2+QUOTIENT(ROW()-2,COUNTA('Form Responses 1'!$1:$1)-4),2,,TRUE,"Form Responses 1"))</f>
        <v>ismayati2212@gmail.com</v>
      </c>
      <c r="C91" s="9" t="str">
        <f>INDIRECT(ADDRESS(2+QUOTIENT(ROW()-2,COUNTA('Form Responses 1'!$1:$1)-4),3,,TRUE,"Form Responses 1"))</f>
        <v>ismayati</v>
      </c>
      <c r="D91" s="10">
        <f>INDIRECT(ADDRESS(2+QUOTIENT(ROW()-2,COUNTA('Form Responses 1'!$1:$1)-4),4,,TRUE,"Form Responses 1"))</f>
        <v>45041</v>
      </c>
      <c r="E91" s="11">
        <f t="shared" si="2"/>
        <v>2</v>
      </c>
      <c r="F91" s="9" t="str">
        <f>IF(ISBLANK(A91)," ",INDIRECT(ADDRESS(1,5+MOD(ROW()-2,COUNTA('Form Responses 1'!$1:$1)-4),,TRUE,"Form Responses 1")))</f>
        <v>Gedung Utama Lt.2 [Sekretaris]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Gedung Utama Lt.2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17</v>
      </c>
      <c r="L91" s="9" t="str">
        <f t="shared" si="6"/>
        <v>2023 - WEEK 17</v>
      </c>
      <c r="M91" s="9" t="str">
        <f t="shared" si="7"/>
        <v>2023 - MONTH 04</v>
      </c>
      <c r="N91" s="12">
        <f t="shared" ref="N91:O91" si="100">IFERROR(AVERAGEIF(L:L,L91,$J:$J)," ")</f>
        <v>0.8843589744</v>
      </c>
      <c r="O91" s="12">
        <f t="shared" si="100"/>
        <v>0.8843589744</v>
      </c>
      <c r="P91" s="9" t="str">
        <f>IF(ISBLANK(A91)," ",IF(N91&gt;MASTER!$B$3/100,"SB",IF(N91&gt;MASTER!$B$4/100,"B",IF(N91&gt;MASTER!$B$5/100,"C","K"))))</f>
        <v>C</v>
      </c>
      <c r="Q91" s="9" t="str">
        <f>IF(ISBLANK(B91)," ",IF(O91&gt;MASTER!$B$3/100,"SB",IF(O91&gt;MASTER!$B$4/100,"B",IF(O91&gt;MASTER!$B$5/100,"C","K"))))</f>
        <v>C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17</v>
      </c>
      <c r="AF91" s="9" t="str">
        <f t="shared" si="15"/>
        <v>2023 04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45048.43308</v>
      </c>
      <c r="B92" s="9" t="str">
        <f>INDIRECT(ADDRESS(2+QUOTIENT(ROW()-2,COUNTA('Form Responses 1'!$1:$1)-4),2,,TRUE,"Form Responses 1"))</f>
        <v>ismayati2212@gmail.com</v>
      </c>
      <c r="C92" s="9" t="str">
        <f>INDIRECT(ADDRESS(2+QUOTIENT(ROW()-2,COUNTA('Form Responses 1'!$1:$1)-4),3,,TRUE,"Form Responses 1"))</f>
        <v>ismayati</v>
      </c>
      <c r="D92" s="10">
        <f>INDIRECT(ADDRESS(2+QUOTIENT(ROW()-2,COUNTA('Form Responses 1'!$1:$1)-4),4,,TRUE,"Form Responses 1"))</f>
        <v>45041</v>
      </c>
      <c r="E92" s="11">
        <f t="shared" si="2"/>
        <v>2</v>
      </c>
      <c r="F92" s="9" t="str">
        <f>IF(ISBLANK(A92)," ",INDIRECT(ADDRESS(1,5+MOD(ROW()-2,COUNTA('Form Responses 1'!$1:$1)-4),,TRUE,"Form Responses 1")))</f>
        <v>Gedung Utama Lt.2 [Perpustakaan]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Gedung Utama Lt.2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17</v>
      </c>
      <c r="L92" s="9" t="str">
        <f t="shared" si="6"/>
        <v>2023 - WEEK 17</v>
      </c>
      <c r="M92" s="9" t="str">
        <f t="shared" si="7"/>
        <v>2023 - MONTH 04</v>
      </c>
      <c r="N92" s="12">
        <f t="shared" ref="N92:O92" si="101">IFERROR(AVERAGEIF(L:L,L92,$J:$J)," ")</f>
        <v>0.8843589744</v>
      </c>
      <c r="O92" s="12">
        <f t="shared" si="101"/>
        <v>0.8843589744</v>
      </c>
      <c r="P92" s="9" t="str">
        <f>IF(ISBLANK(A92)," ",IF(N92&gt;MASTER!$B$3/100,"SB",IF(N92&gt;MASTER!$B$4/100,"B",IF(N92&gt;MASTER!$B$5/100,"C","K"))))</f>
        <v>C</v>
      </c>
      <c r="Q92" s="9" t="str">
        <f>IF(ISBLANK(B92)," ",IF(O92&gt;MASTER!$B$3/100,"SB",IF(O92&gt;MASTER!$B$4/100,"B",IF(O92&gt;MASTER!$B$5/100,"C","K"))))</f>
        <v>C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17</v>
      </c>
      <c r="AF92" s="9" t="str">
        <f t="shared" si="15"/>
        <v>2023 04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45048.43308</v>
      </c>
      <c r="B93" s="9" t="str">
        <f>INDIRECT(ADDRESS(2+QUOTIENT(ROW()-2,COUNTA('Form Responses 1'!$1:$1)-4),2,,TRUE,"Form Responses 1"))</f>
        <v>ismayati2212@gmail.com</v>
      </c>
      <c r="C93" s="9" t="str">
        <f>INDIRECT(ADDRESS(2+QUOTIENT(ROW()-2,COUNTA('Form Responses 1'!$1:$1)-4),3,,TRUE,"Form Responses 1"))</f>
        <v>ismayati</v>
      </c>
      <c r="D93" s="10">
        <f>INDIRECT(ADDRESS(2+QUOTIENT(ROW()-2,COUNTA('Form Responses 1'!$1:$1)-4),4,,TRUE,"Form Responses 1"))</f>
        <v>45041</v>
      </c>
      <c r="E93" s="11">
        <f t="shared" si="2"/>
        <v>2</v>
      </c>
      <c r="F93" s="9" t="str">
        <f>IF(ISBLANK(A93)," ",INDIRECT(ADDRESS(1,5+MOD(ROW()-2,COUNTA('Form Responses 1'!$1:$1)-4),,TRUE,"Form Responses 1")))</f>
        <v>Gedung Utama Lt.2 [Ruang Peneliti]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Gedung Utama Lt.2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17</v>
      </c>
      <c r="L93" s="9" t="str">
        <f t="shared" si="6"/>
        <v>2023 - WEEK 17</v>
      </c>
      <c r="M93" s="9" t="str">
        <f t="shared" si="7"/>
        <v>2023 - MONTH 04</v>
      </c>
      <c r="N93" s="12">
        <f t="shared" ref="N93:O93" si="102">IFERROR(AVERAGEIF(L:L,L93,$J:$J)," ")</f>
        <v>0.8843589744</v>
      </c>
      <c r="O93" s="12">
        <f t="shared" si="102"/>
        <v>0.8843589744</v>
      </c>
      <c r="P93" s="9" t="str">
        <f>IF(ISBLANK(A93)," ",IF(N93&gt;MASTER!$B$3/100,"SB",IF(N93&gt;MASTER!$B$4/100,"B",IF(N93&gt;MASTER!$B$5/100,"C","K"))))</f>
        <v>C</v>
      </c>
      <c r="Q93" s="9" t="str">
        <f>IF(ISBLANK(B93)," ",IF(O93&gt;MASTER!$B$3/100,"SB",IF(O93&gt;MASTER!$B$4/100,"B",IF(O93&gt;MASTER!$B$5/100,"C","K"))))</f>
        <v>C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17</v>
      </c>
      <c r="AF93" s="9" t="str">
        <f t="shared" si="15"/>
        <v>2023 04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45048.43308</v>
      </c>
      <c r="B94" s="9" t="str">
        <f>INDIRECT(ADDRESS(2+QUOTIENT(ROW()-2,COUNTA('Form Responses 1'!$1:$1)-4),2,,TRUE,"Form Responses 1"))</f>
        <v>ismayati2212@gmail.com</v>
      </c>
      <c r="C94" s="9" t="str">
        <f>INDIRECT(ADDRESS(2+QUOTIENT(ROW()-2,COUNTA('Form Responses 1'!$1:$1)-4),3,,TRUE,"Form Responses 1"))</f>
        <v>ismayati</v>
      </c>
      <c r="D94" s="10">
        <f>INDIRECT(ADDRESS(2+QUOTIENT(ROW()-2,COUNTA('Form Responses 1'!$1:$1)-4),4,,TRUE,"Form Responses 1"))</f>
        <v>45041</v>
      </c>
      <c r="E94" s="11">
        <f t="shared" si="2"/>
        <v>2</v>
      </c>
      <c r="F94" s="9" t="str">
        <f>IF(ISBLANK(A94)," ",INDIRECT(ADDRESS(1,5+MOD(ROW()-2,COUNTA('Form Responses 1'!$1:$1)-4),,TRUE,"Form Responses 1")))</f>
        <v>Gedung Utama Halaman [Taman 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Gedung Utama Halaman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17</v>
      </c>
      <c r="L94" s="9" t="str">
        <f t="shared" si="6"/>
        <v>2023 - WEEK 17</v>
      </c>
      <c r="M94" s="9" t="str">
        <f t="shared" si="7"/>
        <v>2023 - MONTH 04</v>
      </c>
      <c r="N94" s="12">
        <f t="shared" ref="N94:O94" si="103">IFERROR(AVERAGEIF(L:L,L94,$J:$J)," ")</f>
        <v>0.8843589744</v>
      </c>
      <c r="O94" s="12">
        <f t="shared" si="103"/>
        <v>0.8843589744</v>
      </c>
      <c r="P94" s="9" t="str">
        <f>IF(ISBLANK(A94)," ",IF(N94&gt;MASTER!$B$3/100,"SB",IF(N94&gt;MASTER!$B$4/100,"B",IF(N94&gt;MASTER!$B$5/100,"C","K"))))</f>
        <v>C</v>
      </c>
      <c r="Q94" s="9" t="str">
        <f>IF(ISBLANK(B94)," ",IF(O94&gt;MASTER!$B$3/100,"SB",IF(O94&gt;MASTER!$B$4/100,"B",IF(O94&gt;MASTER!$B$5/100,"C","K"))))</f>
        <v>C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17</v>
      </c>
      <c r="AF94" s="9" t="str">
        <f t="shared" si="15"/>
        <v>2023 04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45048.43308</v>
      </c>
      <c r="B95" s="9" t="str">
        <f>INDIRECT(ADDRESS(2+QUOTIENT(ROW()-2,COUNTA('Form Responses 1'!$1:$1)-4),2,,TRUE,"Form Responses 1"))</f>
        <v>ismayati2212@gmail.com</v>
      </c>
      <c r="C95" s="9" t="str">
        <f>INDIRECT(ADDRESS(2+QUOTIENT(ROW()-2,COUNTA('Form Responses 1'!$1:$1)-4),3,,TRUE,"Form Responses 1"))</f>
        <v>ismayati</v>
      </c>
      <c r="D95" s="10">
        <f>INDIRECT(ADDRESS(2+QUOTIENT(ROW()-2,COUNTA('Form Responses 1'!$1:$1)-4),4,,TRUE,"Form Responses 1"))</f>
        <v>45041</v>
      </c>
      <c r="E95" s="11">
        <f t="shared" si="2"/>
        <v>2</v>
      </c>
      <c r="F95" s="9" t="str">
        <f>IF(ISBLANK(A95)," ",INDIRECT(ADDRESS(1,5+MOD(ROW()-2,COUNTA('Form Responses 1'!$1:$1)-4),,TRUE,"Form Responses 1")))</f>
        <v>Gedung Utama Halaman [Parkir Motor 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Utama Halaman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17</v>
      </c>
      <c r="L95" s="9" t="str">
        <f t="shared" si="6"/>
        <v>2023 - WEEK 17</v>
      </c>
      <c r="M95" s="9" t="str">
        <f t="shared" si="7"/>
        <v>2023 - MONTH 04</v>
      </c>
      <c r="N95" s="12">
        <f t="shared" ref="N95:O95" si="104">IFERROR(AVERAGEIF(L:L,L95,$J:$J)," ")</f>
        <v>0.8843589744</v>
      </c>
      <c r="O95" s="12">
        <f t="shared" si="104"/>
        <v>0.8843589744</v>
      </c>
      <c r="P95" s="9" t="str">
        <f>IF(ISBLANK(A95)," ",IF(N95&gt;MASTER!$B$3/100,"SB",IF(N95&gt;MASTER!$B$4/100,"B",IF(N95&gt;MASTER!$B$5/100,"C","K"))))</f>
        <v>C</v>
      </c>
      <c r="Q95" s="9" t="str">
        <f>IF(ISBLANK(B95)," ",IF(O95&gt;MASTER!$B$3/100,"SB",IF(O95&gt;MASTER!$B$4/100,"B",IF(O95&gt;MASTER!$B$5/100,"C","K"))))</f>
        <v>C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17</v>
      </c>
      <c r="AF95" s="9" t="str">
        <f t="shared" si="15"/>
        <v>2023 04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45048.43308</v>
      </c>
      <c r="B96" s="9" t="str">
        <f>INDIRECT(ADDRESS(2+QUOTIENT(ROW()-2,COUNTA('Form Responses 1'!$1:$1)-4),2,,TRUE,"Form Responses 1"))</f>
        <v>ismayati2212@gmail.com</v>
      </c>
      <c r="C96" s="9" t="str">
        <f>INDIRECT(ADDRESS(2+QUOTIENT(ROW()-2,COUNTA('Form Responses 1'!$1:$1)-4),3,,TRUE,"Form Responses 1"))</f>
        <v>ismayati</v>
      </c>
      <c r="D96" s="10">
        <f>INDIRECT(ADDRESS(2+QUOTIENT(ROW()-2,COUNTA('Form Responses 1'!$1:$1)-4),4,,TRUE,"Form Responses 1"))</f>
        <v>45041</v>
      </c>
      <c r="E96" s="11">
        <f t="shared" si="2"/>
        <v>2</v>
      </c>
      <c r="F96" s="9" t="str">
        <f>IF(ISBLANK(A96)," ",INDIRECT(ADDRESS(1,5+MOD(ROW()-2,COUNTA('Form Responses 1'!$1:$1)-4),,TRUE,"Form Responses 1")))</f>
        <v>Gedung Utama Halaman [Parkir Mobil]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Utama Halaman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17</v>
      </c>
      <c r="L96" s="9" t="str">
        <f t="shared" si="6"/>
        <v>2023 - WEEK 17</v>
      </c>
      <c r="M96" s="9" t="str">
        <f t="shared" si="7"/>
        <v>2023 - MONTH 04</v>
      </c>
      <c r="N96" s="12">
        <f t="shared" ref="N96:O96" si="105">IFERROR(AVERAGEIF(L:L,L96,$J:$J)," ")</f>
        <v>0.8843589744</v>
      </c>
      <c r="O96" s="12">
        <f t="shared" si="105"/>
        <v>0.8843589744</v>
      </c>
      <c r="P96" s="9" t="str">
        <f>IF(ISBLANK(A96)," ",IF(N96&gt;MASTER!$B$3/100,"SB",IF(N96&gt;MASTER!$B$4/100,"B",IF(N96&gt;MASTER!$B$5/100,"C","K"))))</f>
        <v>C</v>
      </c>
      <c r="Q96" s="9" t="str">
        <f>IF(ISBLANK(B96)," ",IF(O96&gt;MASTER!$B$3/100,"SB",IF(O96&gt;MASTER!$B$4/100,"B",IF(O96&gt;MASTER!$B$5/100,"C","K"))))</f>
        <v>C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17</v>
      </c>
      <c r="AF96" s="9" t="str">
        <f t="shared" si="15"/>
        <v>2023 04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45048.43308</v>
      </c>
      <c r="B97" s="9" t="str">
        <f>INDIRECT(ADDRESS(2+QUOTIENT(ROW()-2,COUNTA('Form Responses 1'!$1:$1)-4),2,,TRUE,"Form Responses 1"))</f>
        <v>ismayati2212@gmail.com</v>
      </c>
      <c r="C97" s="9" t="str">
        <f>INDIRECT(ADDRESS(2+QUOTIENT(ROW()-2,COUNTA('Form Responses 1'!$1:$1)-4),3,,TRUE,"Form Responses 1"))</f>
        <v>ismayati</v>
      </c>
      <c r="D97" s="10">
        <f>INDIRECT(ADDRESS(2+QUOTIENT(ROW()-2,COUNTA('Form Responses 1'!$1:$1)-4),4,,TRUE,"Form Responses 1"))</f>
        <v>45041</v>
      </c>
      <c r="E97" s="11">
        <f t="shared" si="2"/>
        <v>2</v>
      </c>
      <c r="F97" s="9" t="str">
        <f>IF(ISBLANK(A97)," ",INDIRECT(ADDRESS(1,5+MOD(ROW()-2,COUNTA('Form Responses 1'!$1:$1)-4),,TRUE,"Form Responses 1")))</f>
        <v>Gedung Utama Halaman [Halaman depan samping dan belakang]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Gedung Utama Halaman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17</v>
      </c>
      <c r="L97" s="9" t="str">
        <f t="shared" si="6"/>
        <v>2023 - WEEK 17</v>
      </c>
      <c r="M97" s="9" t="str">
        <f t="shared" si="7"/>
        <v>2023 - MONTH 04</v>
      </c>
      <c r="N97" s="12">
        <f t="shared" ref="N97:O97" si="106">IFERROR(AVERAGEIF(L:L,L97,$J:$J)," ")</f>
        <v>0.8843589744</v>
      </c>
      <c r="O97" s="12">
        <f t="shared" si="106"/>
        <v>0.8843589744</v>
      </c>
      <c r="P97" s="9" t="str">
        <f>IF(ISBLANK(A97)," ",IF(N97&gt;MASTER!$B$3/100,"SB",IF(N97&gt;MASTER!$B$4/100,"B",IF(N97&gt;MASTER!$B$5/100,"C","K"))))</f>
        <v>C</v>
      </c>
      <c r="Q97" s="9" t="str">
        <f>IF(ISBLANK(B97)," ",IF(O97&gt;MASTER!$B$3/100,"SB",IF(O97&gt;MASTER!$B$4/100,"B",IF(O97&gt;MASTER!$B$5/100,"C","K"))))</f>
        <v>C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17</v>
      </c>
      <c r="AF97" s="9" t="str">
        <f t="shared" si="15"/>
        <v>2023 04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45048.43308</v>
      </c>
      <c r="B98" s="9" t="str">
        <f>INDIRECT(ADDRESS(2+QUOTIENT(ROW()-2,COUNTA('Form Responses 1'!$1:$1)-4),2,,TRUE,"Form Responses 1"))</f>
        <v>ismayati2212@gmail.com</v>
      </c>
      <c r="C98" s="9" t="str">
        <f>INDIRECT(ADDRESS(2+QUOTIENT(ROW()-2,COUNTA('Form Responses 1'!$1:$1)-4),3,,TRUE,"Form Responses 1"))</f>
        <v>ismayati</v>
      </c>
      <c r="D98" s="10">
        <f>INDIRECT(ADDRESS(2+QUOTIENT(ROW()-2,COUNTA('Form Responses 1'!$1:$1)-4),4,,TRUE,"Form Responses 1"))</f>
        <v>45041</v>
      </c>
      <c r="E98" s="11">
        <f t="shared" si="2"/>
        <v>2</v>
      </c>
      <c r="F98" s="9" t="str">
        <f>IF(ISBLANK(A98)," ",INDIRECT(ADDRESS(1,5+MOD(ROW()-2,COUNTA('Form Responses 1'!$1:$1)-4),,TRUE,"Form Responses 1")))</f>
        <v>Gedung Utama Halaman [TPS]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Gedung Utama Halaman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17</v>
      </c>
      <c r="L98" s="9" t="str">
        <f t="shared" si="6"/>
        <v>2023 - WEEK 17</v>
      </c>
      <c r="M98" s="9" t="str">
        <f t="shared" si="7"/>
        <v>2023 - MONTH 04</v>
      </c>
      <c r="N98" s="12">
        <f t="shared" ref="N98:O98" si="107">IFERROR(AVERAGEIF(L:L,L98,$J:$J)," ")</f>
        <v>0.8843589744</v>
      </c>
      <c r="O98" s="12">
        <f t="shared" si="107"/>
        <v>0.8843589744</v>
      </c>
      <c r="P98" s="9" t="str">
        <f>IF(ISBLANK(A98)," ",IF(N98&gt;MASTER!$B$3/100,"SB",IF(N98&gt;MASTER!$B$4/100,"B",IF(N98&gt;MASTER!$B$5/100,"C","K"))))</f>
        <v>C</v>
      </c>
      <c r="Q98" s="9" t="str">
        <f>IF(ISBLANK(B98)," ",IF(O98&gt;MASTER!$B$3/100,"SB",IF(O98&gt;MASTER!$B$4/100,"B",IF(O98&gt;MASTER!$B$5/100,"C","K"))))</f>
        <v>C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17</v>
      </c>
      <c r="AF98" s="9" t="str">
        <f t="shared" si="15"/>
        <v>2023 04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45048.43308</v>
      </c>
      <c r="B99" s="9" t="str">
        <f>INDIRECT(ADDRESS(2+QUOTIENT(ROW()-2,COUNTA('Form Responses 1'!$1:$1)-4),2,,TRUE,"Form Responses 1"))</f>
        <v>ismayati2212@gmail.com</v>
      </c>
      <c r="C99" s="9" t="str">
        <f>INDIRECT(ADDRESS(2+QUOTIENT(ROW()-2,COUNTA('Form Responses 1'!$1:$1)-4),3,,TRUE,"Form Responses 1"))</f>
        <v>ismayati</v>
      </c>
      <c r="D99" s="10">
        <f>INDIRECT(ADDRESS(2+QUOTIENT(ROW()-2,COUNTA('Form Responses 1'!$1:$1)-4),4,,TRUE,"Form Responses 1"))</f>
        <v>45041</v>
      </c>
      <c r="E99" s="11">
        <f t="shared" si="2"/>
        <v>2</v>
      </c>
      <c r="F99" s="9" t="str">
        <f>IF(ISBLANK(A99)," ",INDIRECT(ADDRESS(1,5+MOD(ROW()-2,COUNTA('Form Responses 1'!$1:$1)-4),,TRUE,"Form Responses 1")))</f>
        <v>Mess Lt.1 [Lobby Utama]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Mess Lt.1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17</v>
      </c>
      <c r="L99" s="9" t="str">
        <f t="shared" si="6"/>
        <v>2023 - WEEK 17</v>
      </c>
      <c r="M99" s="9" t="str">
        <f t="shared" si="7"/>
        <v>2023 - MONTH 04</v>
      </c>
      <c r="N99" s="12">
        <f t="shared" ref="N99:O99" si="108">IFERROR(AVERAGEIF(L:L,L99,$J:$J)," ")</f>
        <v>0.8843589744</v>
      </c>
      <c r="O99" s="12">
        <f t="shared" si="108"/>
        <v>0.8843589744</v>
      </c>
      <c r="P99" s="9" t="str">
        <f>IF(ISBLANK(A99)," ",IF(N99&gt;MASTER!$B$3/100,"SB",IF(N99&gt;MASTER!$B$4/100,"B",IF(N99&gt;MASTER!$B$5/100,"C","K"))))</f>
        <v>C</v>
      </c>
      <c r="Q99" s="9" t="str">
        <f>IF(ISBLANK(B99)," ",IF(O99&gt;MASTER!$B$3/100,"SB",IF(O99&gt;MASTER!$B$4/100,"B",IF(O99&gt;MASTER!$B$5/100,"C","K"))))</f>
        <v>C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17</v>
      </c>
      <c r="AF99" s="9" t="str">
        <f t="shared" si="15"/>
        <v>2023 04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45048.43308</v>
      </c>
      <c r="B100" s="9" t="str">
        <f>INDIRECT(ADDRESS(2+QUOTIENT(ROW()-2,COUNTA('Form Responses 1'!$1:$1)-4),2,,TRUE,"Form Responses 1"))</f>
        <v>ismayati2212@gmail.com</v>
      </c>
      <c r="C100" s="9" t="str">
        <f>INDIRECT(ADDRESS(2+QUOTIENT(ROW()-2,COUNTA('Form Responses 1'!$1:$1)-4),3,,TRUE,"Form Responses 1"))</f>
        <v>ismayati</v>
      </c>
      <c r="D100" s="10">
        <f>INDIRECT(ADDRESS(2+QUOTIENT(ROW()-2,COUNTA('Form Responses 1'!$1:$1)-4),4,,TRUE,"Form Responses 1"))</f>
        <v>45041</v>
      </c>
      <c r="E100" s="11">
        <f t="shared" si="2"/>
        <v>2</v>
      </c>
      <c r="F100" s="9" t="str">
        <f>IF(ISBLANK(A100)," ",INDIRECT(ADDRESS(1,5+MOD(ROW()-2,COUNTA('Form Responses 1'!$1:$1)-4),,TRUE,"Form Responses 1")))</f>
        <v>Mess Lt.1 [Kamar Tidur]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Mess Lt.1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17</v>
      </c>
      <c r="L100" s="9" t="str">
        <f t="shared" si="6"/>
        <v>2023 - WEEK 17</v>
      </c>
      <c r="M100" s="9" t="str">
        <f t="shared" si="7"/>
        <v>2023 - MONTH 04</v>
      </c>
      <c r="N100" s="12">
        <f t="shared" ref="N100:O100" si="109">IFERROR(AVERAGEIF(L:L,L100,$J:$J)," ")</f>
        <v>0.8843589744</v>
      </c>
      <c r="O100" s="12">
        <f t="shared" si="109"/>
        <v>0.8843589744</v>
      </c>
      <c r="P100" s="9" t="str">
        <f>IF(ISBLANK(A100)," ",IF(N100&gt;MASTER!$B$3/100,"SB",IF(N100&gt;MASTER!$B$4/100,"B",IF(N100&gt;MASTER!$B$5/100,"C","K"))))</f>
        <v>C</v>
      </c>
      <c r="Q100" s="9" t="str">
        <f>IF(ISBLANK(B100)," ",IF(O100&gt;MASTER!$B$3/100,"SB",IF(O100&gt;MASTER!$B$4/100,"B",IF(O100&gt;MASTER!$B$5/100,"C","K"))))</f>
        <v>C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17</v>
      </c>
      <c r="AF100" s="9" t="str">
        <f t="shared" si="15"/>
        <v>2023 04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45048.43308</v>
      </c>
      <c r="B101" s="9" t="str">
        <f>INDIRECT(ADDRESS(2+QUOTIENT(ROW()-2,COUNTA('Form Responses 1'!$1:$1)-4),2,,TRUE,"Form Responses 1"))</f>
        <v>ismayati2212@gmail.com</v>
      </c>
      <c r="C101" s="9" t="str">
        <f>INDIRECT(ADDRESS(2+QUOTIENT(ROW()-2,COUNTA('Form Responses 1'!$1:$1)-4),3,,TRUE,"Form Responses 1"))</f>
        <v>ismayati</v>
      </c>
      <c r="D101" s="10">
        <f>INDIRECT(ADDRESS(2+QUOTIENT(ROW()-2,COUNTA('Form Responses 1'!$1:$1)-4),4,,TRUE,"Form Responses 1"))</f>
        <v>45041</v>
      </c>
      <c r="E101" s="11">
        <f t="shared" si="2"/>
        <v>2</v>
      </c>
      <c r="F101" s="9" t="str">
        <f>IF(ISBLANK(A101)," ",INDIRECT(ADDRESS(1,5+MOD(ROW()-2,COUNTA('Form Responses 1'!$1:$1)-4),,TRUE,"Form Responses 1")))</f>
        <v>Mess Lt.1 [Toilet Pria]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Mess Lt.1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17</v>
      </c>
      <c r="L101" s="9" t="str">
        <f t="shared" si="6"/>
        <v>2023 - WEEK 17</v>
      </c>
      <c r="M101" s="9" t="str">
        <f t="shared" si="7"/>
        <v>2023 - MONTH 04</v>
      </c>
      <c r="N101" s="12">
        <f t="shared" ref="N101:O101" si="110">IFERROR(AVERAGEIF(L:L,L101,$J:$J)," ")</f>
        <v>0.8843589744</v>
      </c>
      <c r="O101" s="12">
        <f t="shared" si="110"/>
        <v>0.8843589744</v>
      </c>
      <c r="P101" s="9" t="str">
        <f>IF(ISBLANK(A101)," ",IF(N101&gt;MASTER!$B$3/100,"SB",IF(N101&gt;MASTER!$B$4/100,"B",IF(N101&gt;MASTER!$B$5/100,"C","K"))))</f>
        <v>C</v>
      </c>
      <c r="Q101" s="9" t="str">
        <f>IF(ISBLANK(B101)," ",IF(O101&gt;MASTER!$B$3/100,"SB",IF(O101&gt;MASTER!$B$4/100,"B",IF(O101&gt;MASTER!$B$5/100,"C","K"))))</f>
        <v>C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17</v>
      </c>
      <c r="AF101" s="9" t="str">
        <f t="shared" si="15"/>
        <v>2023 04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45048.43308</v>
      </c>
      <c r="B102" s="9" t="str">
        <f>INDIRECT(ADDRESS(2+QUOTIENT(ROW()-2,COUNTA('Form Responses 1'!$1:$1)-4),2,,TRUE,"Form Responses 1"))</f>
        <v>ismayati2212@gmail.com</v>
      </c>
      <c r="C102" s="9" t="str">
        <f>INDIRECT(ADDRESS(2+QUOTIENT(ROW()-2,COUNTA('Form Responses 1'!$1:$1)-4),3,,TRUE,"Form Responses 1"))</f>
        <v>ismayati</v>
      </c>
      <c r="D102" s="10">
        <f>INDIRECT(ADDRESS(2+QUOTIENT(ROW()-2,COUNTA('Form Responses 1'!$1:$1)-4),4,,TRUE,"Form Responses 1"))</f>
        <v>45041</v>
      </c>
      <c r="E102" s="11">
        <f t="shared" si="2"/>
        <v>2</v>
      </c>
      <c r="F102" s="9" t="str">
        <f>IF(ISBLANK(A102)," ",INDIRECT(ADDRESS(1,5+MOD(ROW()-2,COUNTA('Form Responses 1'!$1:$1)-4),,TRUE,"Form Responses 1")))</f>
        <v>Mess Halaman [Taman 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Mess Halaman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17</v>
      </c>
      <c r="L102" s="9" t="str">
        <f t="shared" si="6"/>
        <v>2023 - WEEK 17</v>
      </c>
      <c r="M102" s="9" t="str">
        <f t="shared" si="7"/>
        <v>2023 - MONTH 04</v>
      </c>
      <c r="N102" s="12">
        <f t="shared" ref="N102:O102" si="111">IFERROR(AVERAGEIF(L:L,L102,$J:$J)," ")</f>
        <v>0.8843589744</v>
      </c>
      <c r="O102" s="12">
        <f t="shared" si="111"/>
        <v>0.8843589744</v>
      </c>
      <c r="P102" s="9" t="str">
        <f>IF(ISBLANK(A102)," ",IF(N102&gt;MASTER!$B$3/100,"SB",IF(N102&gt;MASTER!$B$4/100,"B",IF(N102&gt;MASTER!$B$5/100,"C","K"))))</f>
        <v>C</v>
      </c>
      <c r="Q102" s="9" t="str">
        <f>IF(ISBLANK(B102)," ",IF(O102&gt;MASTER!$B$3/100,"SB",IF(O102&gt;MASTER!$B$4/100,"B",IF(O102&gt;MASTER!$B$5/100,"C","K"))))</f>
        <v>C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17</v>
      </c>
      <c r="AF102" s="9" t="str">
        <f t="shared" si="15"/>
        <v>2023 04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45048.43308</v>
      </c>
      <c r="B103" s="9" t="str">
        <f>INDIRECT(ADDRESS(2+QUOTIENT(ROW()-2,COUNTA('Form Responses 1'!$1:$1)-4),2,,TRUE,"Form Responses 1"))</f>
        <v>ismayati2212@gmail.com</v>
      </c>
      <c r="C103" s="9" t="str">
        <f>INDIRECT(ADDRESS(2+QUOTIENT(ROW()-2,COUNTA('Form Responses 1'!$1:$1)-4),3,,TRUE,"Form Responses 1"))</f>
        <v>ismayati</v>
      </c>
      <c r="D103" s="10">
        <f>INDIRECT(ADDRESS(2+QUOTIENT(ROW()-2,COUNTA('Form Responses 1'!$1:$1)-4),4,,TRUE,"Form Responses 1"))</f>
        <v>45041</v>
      </c>
      <c r="E103" s="11">
        <f t="shared" si="2"/>
        <v>2</v>
      </c>
      <c r="F103" s="9" t="str">
        <f>IF(ISBLANK(A103)," ",INDIRECT(ADDRESS(1,5+MOD(ROW()-2,COUNTA('Form Responses 1'!$1:$1)-4),,TRUE,"Form Responses 1")))</f>
        <v>Mess Halaman [Parkir Motor 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Mess Halaman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17</v>
      </c>
      <c r="L103" s="9" t="str">
        <f t="shared" si="6"/>
        <v>2023 - WEEK 17</v>
      </c>
      <c r="M103" s="9" t="str">
        <f t="shared" si="7"/>
        <v>2023 - MONTH 04</v>
      </c>
      <c r="N103" s="12">
        <f t="shared" ref="N103:O103" si="112">IFERROR(AVERAGEIF(L:L,L103,$J:$J)," ")</f>
        <v>0.8843589744</v>
      </c>
      <c r="O103" s="12">
        <f t="shared" si="112"/>
        <v>0.8843589744</v>
      </c>
      <c r="P103" s="9" t="str">
        <f>IF(ISBLANK(A103)," ",IF(N103&gt;MASTER!$B$3/100,"SB",IF(N103&gt;MASTER!$B$4/100,"B",IF(N103&gt;MASTER!$B$5/100,"C","K"))))</f>
        <v>C</v>
      </c>
      <c r="Q103" s="9" t="str">
        <f>IF(ISBLANK(B103)," ",IF(O103&gt;MASTER!$B$3/100,"SB",IF(O103&gt;MASTER!$B$4/100,"B",IF(O103&gt;MASTER!$B$5/100,"C","K"))))</f>
        <v>C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17</v>
      </c>
      <c r="AF103" s="9" t="str">
        <f t="shared" si="15"/>
        <v>2023 04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45048.43308</v>
      </c>
      <c r="B104" s="9" t="str">
        <f>INDIRECT(ADDRESS(2+QUOTIENT(ROW()-2,COUNTA('Form Responses 1'!$1:$1)-4),2,,TRUE,"Form Responses 1"))</f>
        <v>ismayati2212@gmail.com</v>
      </c>
      <c r="C104" s="9" t="str">
        <f>INDIRECT(ADDRESS(2+QUOTIENT(ROW()-2,COUNTA('Form Responses 1'!$1:$1)-4),3,,TRUE,"Form Responses 1"))</f>
        <v>ismayati</v>
      </c>
      <c r="D104" s="10">
        <f>INDIRECT(ADDRESS(2+QUOTIENT(ROW()-2,COUNTA('Form Responses 1'!$1:$1)-4),4,,TRUE,"Form Responses 1"))</f>
        <v>45041</v>
      </c>
      <c r="E104" s="11">
        <f t="shared" si="2"/>
        <v>2</v>
      </c>
      <c r="F104" s="9" t="str">
        <f>IF(ISBLANK(A104)," ",INDIRECT(ADDRESS(1,5+MOD(ROW()-2,COUNTA('Form Responses 1'!$1:$1)-4),,TRUE,"Form Responses 1")))</f>
        <v>Mess Halaman [Parkir Mobil]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Mess Halaman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17</v>
      </c>
      <c r="L104" s="9" t="str">
        <f t="shared" si="6"/>
        <v>2023 - WEEK 17</v>
      </c>
      <c r="M104" s="9" t="str">
        <f t="shared" si="7"/>
        <v>2023 - MONTH 04</v>
      </c>
      <c r="N104" s="12">
        <f t="shared" ref="N104:O104" si="113">IFERROR(AVERAGEIF(L:L,L104,$J:$J)," ")</f>
        <v>0.8843589744</v>
      </c>
      <c r="O104" s="12">
        <f t="shared" si="113"/>
        <v>0.8843589744</v>
      </c>
      <c r="P104" s="9" t="str">
        <f>IF(ISBLANK(A104)," ",IF(N104&gt;MASTER!$B$3/100,"SB",IF(N104&gt;MASTER!$B$4/100,"B",IF(N104&gt;MASTER!$B$5/100,"C","K"))))</f>
        <v>C</v>
      </c>
      <c r="Q104" s="9" t="str">
        <f>IF(ISBLANK(B104)," ",IF(O104&gt;MASTER!$B$3/100,"SB",IF(O104&gt;MASTER!$B$4/100,"B",IF(O104&gt;MASTER!$B$5/100,"C","K"))))</f>
        <v>C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17</v>
      </c>
      <c r="AF104" s="9" t="str">
        <f t="shared" si="15"/>
        <v>2023 04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45048.43308</v>
      </c>
      <c r="B105" s="9" t="str">
        <f>INDIRECT(ADDRESS(2+QUOTIENT(ROW()-2,COUNTA('Form Responses 1'!$1:$1)-4),2,,TRUE,"Form Responses 1"))</f>
        <v>ismayati2212@gmail.com</v>
      </c>
      <c r="C105" s="9" t="str">
        <f>INDIRECT(ADDRESS(2+QUOTIENT(ROW()-2,COUNTA('Form Responses 1'!$1:$1)-4),3,,TRUE,"Form Responses 1"))</f>
        <v>ismayati</v>
      </c>
      <c r="D105" s="10">
        <f>INDIRECT(ADDRESS(2+QUOTIENT(ROW()-2,COUNTA('Form Responses 1'!$1:$1)-4),4,,TRUE,"Form Responses 1"))</f>
        <v>45041</v>
      </c>
      <c r="E105" s="11">
        <f t="shared" si="2"/>
        <v>2</v>
      </c>
      <c r="F105" s="9" t="str">
        <f>IF(ISBLANK(A105)," ",INDIRECT(ADDRESS(1,5+MOD(ROW()-2,COUNTA('Form Responses 1'!$1:$1)-4),,TRUE,"Form Responses 1")))</f>
        <v>Mess Halaman [Halaman depan samping dan belakang]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Mess 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17</v>
      </c>
      <c r="L105" s="9" t="str">
        <f t="shared" si="6"/>
        <v>2023 - WEEK 17</v>
      </c>
      <c r="M105" s="9" t="str">
        <f t="shared" si="7"/>
        <v>2023 - MONTH 04</v>
      </c>
      <c r="N105" s="12">
        <f t="shared" ref="N105:O105" si="114">IFERROR(AVERAGEIF(L:L,L105,$J:$J)," ")</f>
        <v>0.8843589744</v>
      </c>
      <c r="O105" s="12">
        <f t="shared" si="114"/>
        <v>0.8843589744</v>
      </c>
      <c r="P105" s="9" t="str">
        <f>IF(ISBLANK(A105)," ",IF(N105&gt;MASTER!$B$3/100,"SB",IF(N105&gt;MASTER!$B$4/100,"B",IF(N105&gt;MASTER!$B$5/100,"C","K"))))</f>
        <v>C</v>
      </c>
      <c r="Q105" s="9" t="str">
        <f>IF(ISBLANK(B105)," ",IF(O105&gt;MASTER!$B$3/100,"SB",IF(O105&gt;MASTER!$B$4/100,"B",IF(O105&gt;MASTER!$B$5/100,"C","K"))))</f>
        <v>C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17</v>
      </c>
      <c r="AF105" s="9" t="str">
        <f t="shared" si="15"/>
        <v>2023 04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45050.92117</v>
      </c>
      <c r="B106" s="9" t="str">
        <f>INDIRECT(ADDRESS(2+QUOTIENT(ROW()-2,COUNTA('Form Responses 1'!$1:$1)-4),2,,TRUE,"Form Responses 1"))</f>
        <v>ismayati212@gmail.com</v>
      </c>
      <c r="C106" s="9" t="str">
        <f>INDIRECT(ADDRESS(2+QUOTIENT(ROW()-2,COUNTA('Form Responses 1'!$1:$1)-4),3,,TRUE,"Form Responses 1"))</f>
        <v>ismayati</v>
      </c>
      <c r="D106" s="10">
        <f>INDIRECT(ADDRESS(2+QUOTIENT(ROW()-2,COUNTA('Form Responses 1'!$1:$1)-4),4,,TRUE,"Form Responses 1"))</f>
        <v>45041</v>
      </c>
      <c r="E106" s="11">
        <f t="shared" si="2"/>
        <v>2</v>
      </c>
      <c r="F106" s="9" t="str">
        <f>IF(ISBLANK(A106)," ",INDIRECT(ADDRESS(1,5+MOD(ROW()-2,COUNTA('Form Responses 1'!$1:$1)-4),,TRUE,"Form Responses 1")))</f>
        <v>Security [Security Functions]</v>
      </c>
      <c r="G106" s="9" t="str">
        <f>IF(ISBLANK(A106)," ",INDIRECT(ADDRESS(MATCH(A106,'Form Responses 1'!A:A,0),5+MOD(ROW()-2,COUNTA('Form Responses 1'!$1:$1)-4),,TRUE,"Form Responses 1")))</f>
        <v>CUKUP BAIK</v>
      </c>
      <c r="H106" s="12" t="str">
        <f t="shared" si="3"/>
        <v>Security</v>
      </c>
      <c r="I106" s="12" t="str">
        <f t="shared" si="4"/>
        <v>SECURITY SERVICE</v>
      </c>
      <c r="J106" s="12">
        <f t="array" ref="J106">IFERROR(INDEX(MASTER!B:B,MATCH(G106,MASTER!A:A,0))/100," ")</f>
        <v>0.89</v>
      </c>
      <c r="K106" s="9">
        <f t="shared" si="5"/>
        <v>17</v>
      </c>
      <c r="L106" s="9" t="str">
        <f t="shared" si="6"/>
        <v>2023 - WEEK 17</v>
      </c>
      <c r="M106" s="9" t="str">
        <f t="shared" si="7"/>
        <v>2023 - MONTH 04</v>
      </c>
      <c r="N106" s="12">
        <f t="shared" ref="N106:O106" si="115">IFERROR(AVERAGEIF(L:L,L106,$J:$J)," ")</f>
        <v>0.8843589744</v>
      </c>
      <c r="O106" s="12">
        <f t="shared" si="115"/>
        <v>0.8843589744</v>
      </c>
      <c r="P106" s="9" t="str">
        <f>IF(ISBLANK(A106)," ",IF(N106&gt;MASTER!$B$3/100,"SB",IF(N106&gt;MASTER!$B$4/100,"B",IF(N106&gt;MASTER!$B$5/100,"C","K"))))</f>
        <v>C</v>
      </c>
      <c r="Q106" s="9" t="str">
        <f>IF(ISBLANK(B106)," ",IF(O106&gt;MASTER!$B$3/100,"SB",IF(O106&gt;MASTER!$B$4/100,"B",IF(O106&gt;MASTER!$B$5/100,"C","K"))))</f>
        <v>C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17</v>
      </c>
      <c r="AF106" s="9" t="str">
        <f t="shared" si="15"/>
        <v>2023 04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45050.92117</v>
      </c>
      <c r="B107" s="9" t="str">
        <f>INDIRECT(ADDRESS(2+QUOTIENT(ROW()-2,COUNTA('Form Responses 1'!$1:$1)-4),2,,TRUE,"Form Responses 1"))</f>
        <v>ismayati212@gmail.com</v>
      </c>
      <c r="C107" s="9" t="str">
        <f>INDIRECT(ADDRESS(2+QUOTIENT(ROW()-2,COUNTA('Form Responses 1'!$1:$1)-4),3,,TRUE,"Form Responses 1"))</f>
        <v>ismayati</v>
      </c>
      <c r="D107" s="10">
        <f>INDIRECT(ADDRESS(2+QUOTIENT(ROW()-2,COUNTA('Form Responses 1'!$1:$1)-4),4,,TRUE,"Form Responses 1"))</f>
        <v>45041</v>
      </c>
      <c r="E107" s="11">
        <f t="shared" si="2"/>
        <v>2</v>
      </c>
      <c r="F107" s="9" t="str">
        <f>IF(ISBLANK(A107)," ",INDIRECT(ADDRESS(1,5+MOD(ROW()-2,COUNTA('Form Responses 1'!$1:$1)-4),,TRUE,"Form Responses 1")))</f>
        <v>Driver [Driving Safety]</v>
      </c>
      <c r="G107" s="9" t="str">
        <f>IF(ISBLANK(A107)," ",INDIRECT(ADDRESS(MATCH(A107,'Form Responses 1'!A:A,0),5+MOD(ROW()-2,COUNTA('Form Responses 1'!$1:$1)-4),,TRUE,"Form Responses 1")))</f>
        <v>CUKUP BAIK</v>
      </c>
      <c r="H107" s="12" t="str">
        <f t="shared" si="3"/>
        <v>Driver</v>
      </c>
      <c r="I107" s="12" t="str">
        <f t="shared" si="4"/>
        <v>LABOR SERVICE</v>
      </c>
      <c r="J107" s="12">
        <f t="array" ref="J107">IFERROR(INDEX(MASTER!B:B,MATCH(G107,MASTER!A:A,0))/100," ")</f>
        <v>0.89</v>
      </c>
      <c r="K107" s="9">
        <f t="shared" si="5"/>
        <v>17</v>
      </c>
      <c r="L107" s="9" t="str">
        <f t="shared" si="6"/>
        <v>2023 - WEEK 17</v>
      </c>
      <c r="M107" s="9" t="str">
        <f t="shared" si="7"/>
        <v>2023 - MONTH 04</v>
      </c>
      <c r="N107" s="12">
        <f t="shared" ref="N107:O107" si="116">IFERROR(AVERAGEIF(L:L,L107,$J:$J)," ")</f>
        <v>0.8843589744</v>
      </c>
      <c r="O107" s="12">
        <f t="shared" si="116"/>
        <v>0.8843589744</v>
      </c>
      <c r="P107" s="9" t="str">
        <f>IF(ISBLANK(A107)," ",IF(N107&gt;MASTER!$B$3/100,"SB",IF(N107&gt;MASTER!$B$4/100,"B",IF(N107&gt;MASTER!$B$5/100,"C","K"))))</f>
        <v>C</v>
      </c>
      <c r="Q107" s="9" t="str">
        <f>IF(ISBLANK(B107)," ",IF(O107&gt;MASTER!$B$3/100,"SB",IF(O107&gt;MASTER!$B$4/100,"B",IF(O107&gt;MASTER!$B$5/100,"C","K"))))</f>
        <v>C</v>
      </c>
    </row>
    <row r="108">
      <c r="A108" s="8">
        <f>INDIRECT(ADDRESS(2+QUOTIENT(ROW()-2,COUNTA('Form Responses 1'!$1:$1)-4),1,,TRUE,"Form Responses 1"))</f>
        <v>45050.92117</v>
      </c>
      <c r="B108" s="9" t="str">
        <f>INDIRECT(ADDRESS(2+QUOTIENT(ROW()-2,COUNTA('Form Responses 1'!$1:$1)-4),2,,TRUE,"Form Responses 1"))</f>
        <v>ismayati212@gmail.com</v>
      </c>
      <c r="C108" s="9" t="str">
        <f>INDIRECT(ADDRESS(2+QUOTIENT(ROW()-2,COUNTA('Form Responses 1'!$1:$1)-4),3,,TRUE,"Form Responses 1"))</f>
        <v>ismayati</v>
      </c>
      <c r="D108" s="10">
        <f>INDIRECT(ADDRESS(2+QUOTIENT(ROW()-2,COUNTA('Form Responses 1'!$1:$1)-4),4,,TRUE,"Form Responses 1"))</f>
        <v>45041</v>
      </c>
      <c r="E108" s="11">
        <f t="shared" si="2"/>
        <v>2</v>
      </c>
      <c r="F108" s="9" t="str">
        <f>IF(ISBLANK(A108)," ",INDIRECT(ADDRESS(1,5+MOD(ROW()-2,COUNTA('Form Responses 1'!$1:$1)-4),,TRUE,"Form Responses 1")))</f>
        <v>Driver [ Attendance]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Driver</v>
      </c>
      <c r="I108" s="12" t="str">
        <f t="shared" si="4"/>
        <v>LABOR SERVICE</v>
      </c>
      <c r="J108" s="12">
        <f t="array" ref="J108">IFERROR(INDEX(MASTER!B:B,MATCH(G108,MASTER!A:A,0))/100," ")</f>
        <v>0.89</v>
      </c>
      <c r="K108" s="9">
        <f t="shared" si="5"/>
        <v>17</v>
      </c>
      <c r="L108" s="9" t="str">
        <f t="shared" si="6"/>
        <v>2023 - WEEK 17</v>
      </c>
      <c r="M108" s="9" t="str">
        <f t="shared" si="7"/>
        <v>2023 - MONTH 04</v>
      </c>
      <c r="N108" s="12">
        <f t="shared" ref="N108:O108" si="117">IFERROR(AVERAGEIF(L:L,L108,$J:$J)," ")</f>
        <v>0.8843589744</v>
      </c>
      <c r="O108" s="12">
        <f t="shared" si="117"/>
        <v>0.8843589744</v>
      </c>
      <c r="P108" s="9" t="str">
        <f>IF(ISBLANK(A108)," ",IF(N108&gt;MASTER!$B$3/100,"SB",IF(N108&gt;MASTER!$B$4/100,"B",IF(N108&gt;MASTER!$B$5/100,"C","K"))))</f>
        <v>C</v>
      </c>
      <c r="Q108" s="9" t="str">
        <f>IF(ISBLANK(B108)," ",IF(O108&gt;MASTER!$B$3/100,"SB",IF(O108&gt;MASTER!$B$4/100,"B",IF(O108&gt;MASTER!$B$5/100,"C","K"))))</f>
        <v>C</v>
      </c>
    </row>
    <row r="109">
      <c r="A109" s="8">
        <f>INDIRECT(ADDRESS(2+QUOTIENT(ROW()-2,COUNTA('Form Responses 1'!$1:$1)-4),1,,TRUE,"Form Responses 1"))</f>
        <v>45050.92117</v>
      </c>
      <c r="B109" s="9" t="str">
        <f>INDIRECT(ADDRESS(2+QUOTIENT(ROW()-2,COUNTA('Form Responses 1'!$1:$1)-4),2,,TRUE,"Form Responses 1"))</f>
        <v>ismayati212@gmail.com</v>
      </c>
      <c r="C109" s="9" t="str">
        <f>INDIRECT(ADDRESS(2+QUOTIENT(ROW()-2,COUNTA('Form Responses 1'!$1:$1)-4),3,,TRUE,"Form Responses 1"))</f>
        <v>ismayati</v>
      </c>
      <c r="D109" s="10">
        <f>INDIRECT(ADDRESS(2+QUOTIENT(ROW()-2,COUNTA('Form Responses 1'!$1:$1)-4),4,,TRUE,"Form Responses 1"))</f>
        <v>45041</v>
      </c>
      <c r="E109" s="11">
        <f t="shared" si="2"/>
        <v>2</v>
      </c>
      <c r="F109" s="9" t="str">
        <f>IF(ISBLANK(A109)," ",INDIRECT(ADDRESS(1,5+MOD(ROW()-2,COUNTA('Form Responses 1'!$1:$1)-4),,TRUE,"Form Responses 1")))</f>
        <v>Gedung Utama Lt.1 [Lobby Utama]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Gedung Utama Lt.1</v>
      </c>
      <c r="I109" s="12" t="str">
        <f t="shared" si="4"/>
        <v>CLEANING SERVICE</v>
      </c>
      <c r="J109" s="12">
        <f t="array" ref="J109">IFERROR(INDEX(MASTER!B:B,MATCH(G109,MASTER!A:A,0))/100," ")</f>
        <v>0.89</v>
      </c>
      <c r="K109" s="9">
        <f t="shared" si="5"/>
        <v>17</v>
      </c>
      <c r="L109" s="9" t="str">
        <f t="shared" si="6"/>
        <v>2023 - WEEK 17</v>
      </c>
      <c r="M109" s="9" t="str">
        <f t="shared" si="7"/>
        <v>2023 - MONTH 04</v>
      </c>
      <c r="N109" s="12">
        <f t="shared" ref="N109:O109" si="118">IFERROR(AVERAGEIF(L:L,L109,$J:$J)," ")</f>
        <v>0.8843589744</v>
      </c>
      <c r="O109" s="12">
        <f t="shared" si="118"/>
        <v>0.8843589744</v>
      </c>
      <c r="P109" s="9" t="str">
        <f>IF(ISBLANK(A109)," ",IF(N109&gt;MASTER!$B$3/100,"SB",IF(N109&gt;MASTER!$B$4/100,"B",IF(N109&gt;MASTER!$B$5/100,"C","K"))))</f>
        <v>C</v>
      </c>
      <c r="Q109" s="9" t="str">
        <f>IF(ISBLANK(B109)," ",IF(O109&gt;MASTER!$B$3/100,"SB",IF(O109&gt;MASTER!$B$4/100,"B",IF(O109&gt;MASTER!$B$5/100,"C","K"))))</f>
        <v>C</v>
      </c>
    </row>
    <row r="110">
      <c r="A110" s="8">
        <f>INDIRECT(ADDRESS(2+QUOTIENT(ROW()-2,COUNTA('Form Responses 1'!$1:$1)-4),1,,TRUE,"Form Responses 1"))</f>
        <v>45050.92117</v>
      </c>
      <c r="B110" s="9" t="str">
        <f>INDIRECT(ADDRESS(2+QUOTIENT(ROW()-2,COUNTA('Form Responses 1'!$1:$1)-4),2,,TRUE,"Form Responses 1"))</f>
        <v>ismayati212@gmail.com</v>
      </c>
      <c r="C110" s="9" t="str">
        <f>INDIRECT(ADDRESS(2+QUOTIENT(ROW()-2,COUNTA('Form Responses 1'!$1:$1)-4),3,,TRUE,"Form Responses 1"))</f>
        <v>ismayati</v>
      </c>
      <c r="D110" s="10">
        <f>INDIRECT(ADDRESS(2+QUOTIENT(ROW()-2,COUNTA('Form Responses 1'!$1:$1)-4),4,,TRUE,"Form Responses 1"))</f>
        <v>45041</v>
      </c>
      <c r="E110" s="11">
        <f t="shared" si="2"/>
        <v>2</v>
      </c>
      <c r="F110" s="9" t="str">
        <f>IF(ISBLANK(A110)," ",INDIRECT(ADDRESS(1,5+MOD(ROW()-2,COUNTA('Form Responses 1'!$1:$1)-4),,TRUE,"Form Responses 1")))</f>
        <v>Gedung Utama Lt.1 [Ruang Koordinator layanan umum]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Gedung Utama Lt.1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17</v>
      </c>
      <c r="L110" s="9" t="str">
        <f t="shared" si="6"/>
        <v>2023 - WEEK 17</v>
      </c>
      <c r="M110" s="9" t="str">
        <f t="shared" si="7"/>
        <v>2023 - MONTH 04</v>
      </c>
      <c r="N110" s="12">
        <f t="shared" ref="N110:O110" si="119">IFERROR(AVERAGEIF(L:L,L110,$J:$J)," ")</f>
        <v>0.8843589744</v>
      </c>
      <c r="O110" s="12">
        <f t="shared" si="119"/>
        <v>0.8843589744</v>
      </c>
      <c r="P110" s="9" t="str">
        <f>IF(ISBLANK(A110)," ",IF(N110&gt;MASTER!$B$3/100,"SB",IF(N110&gt;MASTER!$B$4/100,"B",IF(N110&gt;MASTER!$B$5/100,"C","K"))))</f>
        <v>C</v>
      </c>
      <c r="Q110" s="9" t="str">
        <f>IF(ISBLANK(B110)," ",IF(O110&gt;MASTER!$B$3/100,"SB",IF(O110&gt;MASTER!$B$4/100,"B",IF(O110&gt;MASTER!$B$5/100,"C","K"))))</f>
        <v>C</v>
      </c>
    </row>
    <row r="111">
      <c r="A111" s="8">
        <f>INDIRECT(ADDRESS(2+QUOTIENT(ROW()-2,COUNTA('Form Responses 1'!$1:$1)-4),1,,TRUE,"Form Responses 1"))</f>
        <v>45050.92117</v>
      </c>
      <c r="B111" s="9" t="str">
        <f>INDIRECT(ADDRESS(2+QUOTIENT(ROW()-2,COUNTA('Form Responses 1'!$1:$1)-4),2,,TRUE,"Form Responses 1"))</f>
        <v>ismayati212@gmail.com</v>
      </c>
      <c r="C111" s="9" t="str">
        <f>INDIRECT(ADDRESS(2+QUOTIENT(ROW()-2,COUNTA('Form Responses 1'!$1:$1)-4),3,,TRUE,"Form Responses 1"))</f>
        <v>ismayati</v>
      </c>
      <c r="D111" s="10">
        <f>INDIRECT(ADDRESS(2+QUOTIENT(ROW()-2,COUNTA('Form Responses 1'!$1:$1)-4),4,,TRUE,"Form Responses 1"))</f>
        <v>45041</v>
      </c>
      <c r="E111" s="11">
        <f t="shared" si="2"/>
        <v>2</v>
      </c>
      <c r="F111" s="9" t="str">
        <f>IF(ISBLANK(A111)," ",INDIRECT(ADDRESS(1,5+MOD(ROW()-2,COUNTA('Form Responses 1'!$1:$1)-4),,TRUE,"Form Responses 1")))</f>
        <v>Gedung Utama Lt.1 [Toilet Pria/Wanita Barat]</v>
      </c>
      <c r="G111" s="9" t="str">
        <f>IF(ISBLANK(A111)," ",INDIRECT(ADDRESS(MATCH(A111,'Form Responses 1'!A:A,0),5+MOD(ROW()-2,COUNTA('Form Responses 1'!$1:$1)-4),,TRUE,"Form Responses 1")))</f>
        <v>KURANG BAIK</v>
      </c>
      <c r="H111" s="12" t="str">
        <f t="shared" si="3"/>
        <v>Gedung Utama Lt.1</v>
      </c>
      <c r="I111" s="12" t="str">
        <f t="shared" si="4"/>
        <v>CLEANING SERVICE</v>
      </c>
      <c r="J111" s="12">
        <f t="array" ref="J111">IFERROR(INDEX(MASTER!B:B,MATCH(G111,MASTER!A:A,0))/100," ")</f>
        <v>0.74</v>
      </c>
      <c r="K111" s="9">
        <f t="shared" si="5"/>
        <v>17</v>
      </c>
      <c r="L111" s="9" t="str">
        <f t="shared" si="6"/>
        <v>2023 - WEEK 17</v>
      </c>
      <c r="M111" s="9" t="str">
        <f t="shared" si="7"/>
        <v>2023 - MONTH 04</v>
      </c>
      <c r="N111" s="12">
        <f t="shared" ref="N111:O111" si="120">IFERROR(AVERAGEIF(L:L,L111,$J:$J)," ")</f>
        <v>0.8843589744</v>
      </c>
      <c r="O111" s="12">
        <f t="shared" si="120"/>
        <v>0.8843589744</v>
      </c>
      <c r="P111" s="9" t="str">
        <f>IF(ISBLANK(A111)," ",IF(N111&gt;MASTER!$B$3/100,"SB",IF(N111&gt;MASTER!$B$4/100,"B",IF(N111&gt;MASTER!$B$5/100,"C","K"))))</f>
        <v>C</v>
      </c>
      <c r="Q111" s="9" t="str">
        <f>IF(ISBLANK(B111)," ",IF(O111&gt;MASTER!$B$3/100,"SB",IF(O111&gt;MASTER!$B$4/100,"B",IF(O111&gt;MASTER!$B$5/100,"C","K"))))</f>
        <v>C</v>
      </c>
    </row>
    <row r="112">
      <c r="A112" s="8">
        <f>INDIRECT(ADDRESS(2+QUOTIENT(ROW()-2,COUNTA('Form Responses 1'!$1:$1)-4),1,,TRUE,"Form Responses 1"))</f>
        <v>45050.92117</v>
      </c>
      <c r="B112" s="9" t="str">
        <f>INDIRECT(ADDRESS(2+QUOTIENT(ROW()-2,COUNTA('Form Responses 1'!$1:$1)-4),2,,TRUE,"Form Responses 1"))</f>
        <v>ismayati212@gmail.com</v>
      </c>
      <c r="C112" s="9" t="str">
        <f>INDIRECT(ADDRESS(2+QUOTIENT(ROW()-2,COUNTA('Form Responses 1'!$1:$1)-4),3,,TRUE,"Form Responses 1"))</f>
        <v>ismayati</v>
      </c>
      <c r="D112" s="10">
        <f>INDIRECT(ADDRESS(2+QUOTIENT(ROW()-2,COUNTA('Form Responses 1'!$1:$1)-4),4,,TRUE,"Form Responses 1"))</f>
        <v>45041</v>
      </c>
      <c r="E112" s="11">
        <f t="shared" si="2"/>
        <v>2</v>
      </c>
      <c r="F112" s="9" t="str">
        <f>IF(ISBLANK(A112)," ",INDIRECT(ADDRESS(1,5+MOD(ROW()-2,COUNTA('Form Responses 1'!$1:$1)-4),,TRUE,"Form Responses 1")))</f>
        <v>Gedung Utama Lt.1 [Toilet Pria/Wanita Timur]</v>
      </c>
      <c r="G112" s="9" t="str">
        <f>IF(ISBLANK(A112)," ",INDIRECT(ADDRESS(MATCH(A112,'Form Responses 1'!A:A,0),5+MOD(ROW()-2,COUNTA('Form Responses 1'!$1:$1)-4),,TRUE,"Form Responses 1")))</f>
        <v>KURANG BAIK</v>
      </c>
      <c r="H112" s="12" t="str">
        <f t="shared" si="3"/>
        <v>Gedung Utama Lt.1</v>
      </c>
      <c r="I112" s="12" t="str">
        <f t="shared" si="4"/>
        <v>CLEANING SERVICE</v>
      </c>
      <c r="J112" s="12">
        <f t="array" ref="J112">IFERROR(INDEX(MASTER!B:B,MATCH(G112,MASTER!A:A,0))/100," ")</f>
        <v>0.74</v>
      </c>
      <c r="K112" s="9">
        <f t="shared" si="5"/>
        <v>17</v>
      </c>
      <c r="L112" s="9" t="str">
        <f t="shared" si="6"/>
        <v>2023 - WEEK 17</v>
      </c>
      <c r="M112" s="9" t="str">
        <f t="shared" si="7"/>
        <v>2023 - MONTH 04</v>
      </c>
      <c r="N112" s="12">
        <f t="shared" ref="N112:O112" si="121">IFERROR(AVERAGEIF(L:L,L112,$J:$J)," ")</f>
        <v>0.8843589744</v>
      </c>
      <c r="O112" s="12">
        <f t="shared" si="121"/>
        <v>0.8843589744</v>
      </c>
      <c r="P112" s="9" t="str">
        <f>IF(ISBLANK(A112)," ",IF(N112&gt;MASTER!$B$3/100,"SB",IF(N112&gt;MASTER!$B$4/100,"B",IF(N112&gt;MASTER!$B$5/100,"C","K"))))</f>
        <v>C</v>
      </c>
      <c r="Q112" s="9" t="str">
        <f>IF(ISBLANK(B112)," ",IF(O112&gt;MASTER!$B$3/100,"SB",IF(O112&gt;MASTER!$B$4/100,"B",IF(O112&gt;MASTER!$B$5/100,"C","K"))))</f>
        <v>C</v>
      </c>
    </row>
    <row r="113">
      <c r="A113" s="8">
        <f>INDIRECT(ADDRESS(2+QUOTIENT(ROW()-2,COUNTA('Form Responses 1'!$1:$1)-4),1,,TRUE,"Form Responses 1"))</f>
        <v>45050.92117</v>
      </c>
      <c r="B113" s="9" t="str">
        <f>INDIRECT(ADDRESS(2+QUOTIENT(ROW()-2,COUNTA('Form Responses 1'!$1:$1)-4),2,,TRUE,"Form Responses 1"))</f>
        <v>ismayati212@gmail.com</v>
      </c>
      <c r="C113" s="9" t="str">
        <f>INDIRECT(ADDRESS(2+QUOTIENT(ROW()-2,COUNTA('Form Responses 1'!$1:$1)-4),3,,TRUE,"Form Responses 1"))</f>
        <v>ismayati</v>
      </c>
      <c r="D113" s="10">
        <f>INDIRECT(ADDRESS(2+QUOTIENT(ROW()-2,COUNTA('Form Responses 1'!$1:$1)-4),4,,TRUE,"Form Responses 1"))</f>
        <v>45041</v>
      </c>
      <c r="E113" s="11">
        <f t="shared" si="2"/>
        <v>2</v>
      </c>
      <c r="F113" s="9" t="str">
        <f>IF(ISBLANK(A113)," ",INDIRECT(ADDRESS(1,5+MOD(ROW()-2,COUNTA('Form Responses 1'!$1:$1)-4),,TRUE,"Form Responses 1")))</f>
        <v>Gedung Utama Lt.1 [Mushola]</v>
      </c>
      <c r="G113" s="9" t="str">
        <f>IF(ISBLANK(A113)," ",INDIRECT(ADDRESS(MATCH(A113,'Form Responses 1'!A:A,0),5+MOD(ROW()-2,COUNTA('Form Responses 1'!$1:$1)-4),,TRUE,"Form Responses 1")))</f>
        <v>CUKUP BAIK</v>
      </c>
      <c r="H113" s="12" t="str">
        <f t="shared" si="3"/>
        <v>Gedung Utama Lt.1</v>
      </c>
      <c r="I113" s="12" t="str">
        <f t="shared" si="4"/>
        <v>CLEANING SERVICE</v>
      </c>
      <c r="J113" s="12">
        <f t="array" ref="J113">IFERROR(INDEX(MASTER!B:B,MATCH(G113,MASTER!A:A,0))/100," ")</f>
        <v>0.89</v>
      </c>
      <c r="K113" s="9">
        <f t="shared" si="5"/>
        <v>17</v>
      </c>
      <c r="L113" s="9" t="str">
        <f t="shared" si="6"/>
        <v>2023 - WEEK 17</v>
      </c>
      <c r="M113" s="9" t="str">
        <f t="shared" si="7"/>
        <v>2023 - MONTH 04</v>
      </c>
      <c r="N113" s="12">
        <f t="shared" ref="N113:O113" si="122">IFERROR(AVERAGEIF(L:L,L113,$J:$J)," ")</f>
        <v>0.8843589744</v>
      </c>
      <c r="O113" s="12">
        <f t="shared" si="122"/>
        <v>0.8843589744</v>
      </c>
      <c r="P113" s="9" t="str">
        <f>IF(ISBLANK(A113)," ",IF(N113&gt;MASTER!$B$3/100,"SB",IF(N113&gt;MASTER!$B$4/100,"B",IF(N113&gt;MASTER!$B$5/100,"C","K"))))</f>
        <v>C</v>
      </c>
      <c r="Q113" s="9" t="str">
        <f>IF(ISBLANK(B113)," ",IF(O113&gt;MASTER!$B$3/100,"SB",IF(O113&gt;MASTER!$B$4/100,"B",IF(O113&gt;MASTER!$B$5/100,"C","K"))))</f>
        <v>C</v>
      </c>
    </row>
    <row r="114">
      <c r="A114" s="8">
        <f>INDIRECT(ADDRESS(2+QUOTIENT(ROW()-2,COUNTA('Form Responses 1'!$1:$1)-4),1,,TRUE,"Form Responses 1"))</f>
        <v>45050.92117</v>
      </c>
      <c r="B114" s="9" t="str">
        <f>INDIRECT(ADDRESS(2+QUOTIENT(ROW()-2,COUNTA('Form Responses 1'!$1:$1)-4),2,,TRUE,"Form Responses 1"))</f>
        <v>ismayati212@gmail.com</v>
      </c>
      <c r="C114" s="9" t="str">
        <f>INDIRECT(ADDRESS(2+QUOTIENT(ROW()-2,COUNTA('Form Responses 1'!$1:$1)-4),3,,TRUE,"Form Responses 1"))</f>
        <v>ismayati</v>
      </c>
      <c r="D114" s="10">
        <f>INDIRECT(ADDRESS(2+QUOTIENT(ROW()-2,COUNTA('Form Responses 1'!$1:$1)-4),4,,TRUE,"Form Responses 1"))</f>
        <v>45041</v>
      </c>
      <c r="E114" s="11">
        <f t="shared" si="2"/>
        <v>2</v>
      </c>
      <c r="F114" s="9" t="str">
        <f>IF(ISBLANK(A114)," ",INDIRECT(ADDRESS(1,5+MOD(ROW()-2,COUNTA('Form Responses 1'!$1:$1)-4),,TRUE,"Form Responses 1")))</f>
        <v>Gedung Utama Lt.2 [Ruang Kepala Balar]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Gedung Utama Lt.2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17</v>
      </c>
      <c r="L114" s="9" t="str">
        <f t="shared" si="6"/>
        <v>2023 - WEEK 17</v>
      </c>
      <c r="M114" s="9" t="str">
        <f t="shared" si="7"/>
        <v>2023 - MONTH 04</v>
      </c>
      <c r="N114" s="12">
        <f t="shared" ref="N114:O114" si="123">IFERROR(AVERAGEIF(L:L,L114,$J:$J)," ")</f>
        <v>0.8843589744</v>
      </c>
      <c r="O114" s="12">
        <f t="shared" si="123"/>
        <v>0.8843589744</v>
      </c>
      <c r="P114" s="9" t="str">
        <f>IF(ISBLANK(A114)," ",IF(N114&gt;MASTER!$B$3/100,"SB",IF(N114&gt;MASTER!$B$4/100,"B",IF(N114&gt;MASTER!$B$5/100,"C","K"))))</f>
        <v>C</v>
      </c>
      <c r="Q114" s="9" t="str">
        <f>IF(ISBLANK(B114)," ",IF(O114&gt;MASTER!$B$3/100,"SB",IF(O114&gt;MASTER!$B$4/100,"B",IF(O114&gt;MASTER!$B$5/100,"C","K"))))</f>
        <v>C</v>
      </c>
    </row>
    <row r="115">
      <c r="A115" s="8">
        <f>INDIRECT(ADDRESS(2+QUOTIENT(ROW()-2,COUNTA('Form Responses 1'!$1:$1)-4),1,,TRUE,"Form Responses 1"))</f>
        <v>45050.92117</v>
      </c>
      <c r="B115" s="9" t="str">
        <f>INDIRECT(ADDRESS(2+QUOTIENT(ROW()-2,COUNTA('Form Responses 1'!$1:$1)-4),2,,TRUE,"Form Responses 1"))</f>
        <v>ismayati212@gmail.com</v>
      </c>
      <c r="C115" s="9" t="str">
        <f>INDIRECT(ADDRESS(2+QUOTIENT(ROW()-2,COUNTA('Form Responses 1'!$1:$1)-4),3,,TRUE,"Form Responses 1"))</f>
        <v>ismayati</v>
      </c>
      <c r="D115" s="10">
        <f>INDIRECT(ADDRESS(2+QUOTIENT(ROW()-2,COUNTA('Form Responses 1'!$1:$1)-4),4,,TRUE,"Form Responses 1"))</f>
        <v>45041</v>
      </c>
      <c r="E115" s="11">
        <f t="shared" si="2"/>
        <v>2</v>
      </c>
      <c r="F115" s="9" t="str">
        <f>IF(ISBLANK(A115)," ",INDIRECT(ADDRESS(1,5+MOD(ROW()-2,COUNTA('Form Responses 1'!$1:$1)-4),,TRUE,"Form Responses 1")))</f>
        <v>Gedung Utama Lt.2 [Ruang Rapat Besar]</v>
      </c>
      <c r="G115" s="9" t="str">
        <f>IF(ISBLANK(A115)," ",INDIRECT(ADDRESS(MATCH(A115,'Form Responses 1'!A:A,0),5+MOD(ROW()-2,COUNTA('Form Responses 1'!$1:$1)-4),,TRUE,"Form Responses 1")))</f>
        <v>CUKUP BAIK</v>
      </c>
      <c r="H115" s="12" t="str">
        <f t="shared" si="3"/>
        <v>Gedung Utama Lt.2</v>
      </c>
      <c r="I115" s="12" t="str">
        <f t="shared" si="4"/>
        <v>CLEANING SERVICE</v>
      </c>
      <c r="J115" s="12">
        <f t="array" ref="J115">IFERROR(INDEX(MASTER!B:B,MATCH(G115,MASTER!A:A,0))/100," ")</f>
        <v>0.89</v>
      </c>
      <c r="K115" s="9">
        <f t="shared" si="5"/>
        <v>17</v>
      </c>
      <c r="L115" s="9" t="str">
        <f t="shared" si="6"/>
        <v>2023 - WEEK 17</v>
      </c>
      <c r="M115" s="9" t="str">
        <f t="shared" si="7"/>
        <v>2023 - MONTH 04</v>
      </c>
      <c r="N115" s="12">
        <f t="shared" ref="N115:O115" si="124">IFERROR(AVERAGEIF(L:L,L115,$J:$J)," ")</f>
        <v>0.8843589744</v>
      </c>
      <c r="O115" s="12">
        <f t="shared" si="124"/>
        <v>0.8843589744</v>
      </c>
      <c r="P115" s="9" t="str">
        <f>IF(ISBLANK(A115)," ",IF(N115&gt;MASTER!$B$3/100,"SB",IF(N115&gt;MASTER!$B$4/100,"B",IF(N115&gt;MASTER!$B$5/100,"C","K"))))</f>
        <v>C</v>
      </c>
      <c r="Q115" s="9" t="str">
        <f>IF(ISBLANK(B115)," ",IF(O115&gt;MASTER!$B$3/100,"SB",IF(O115&gt;MASTER!$B$4/100,"B",IF(O115&gt;MASTER!$B$5/100,"C","K"))))</f>
        <v>C</v>
      </c>
    </row>
    <row r="116">
      <c r="A116" s="8">
        <f>INDIRECT(ADDRESS(2+QUOTIENT(ROW()-2,COUNTA('Form Responses 1'!$1:$1)-4),1,,TRUE,"Form Responses 1"))</f>
        <v>45050.92117</v>
      </c>
      <c r="B116" s="9" t="str">
        <f>INDIRECT(ADDRESS(2+QUOTIENT(ROW()-2,COUNTA('Form Responses 1'!$1:$1)-4),2,,TRUE,"Form Responses 1"))</f>
        <v>ismayati212@gmail.com</v>
      </c>
      <c r="C116" s="9" t="str">
        <f>INDIRECT(ADDRESS(2+QUOTIENT(ROW()-2,COUNTA('Form Responses 1'!$1:$1)-4),3,,TRUE,"Form Responses 1"))</f>
        <v>ismayati</v>
      </c>
      <c r="D116" s="10">
        <f>INDIRECT(ADDRESS(2+QUOTIENT(ROW()-2,COUNTA('Form Responses 1'!$1:$1)-4),4,,TRUE,"Form Responses 1"))</f>
        <v>45041</v>
      </c>
      <c r="E116" s="11">
        <f t="shared" si="2"/>
        <v>2</v>
      </c>
      <c r="F116" s="9" t="str">
        <f>IF(ISBLANK(A116)," ",INDIRECT(ADDRESS(1,5+MOD(ROW()-2,COUNTA('Form Responses 1'!$1:$1)-4),,TRUE,"Form Responses 1")))</f>
        <v>Gedung Utama Lt.2 [Ruang Rapat Kecil]</v>
      </c>
      <c r="G116" s="9" t="str">
        <f>IF(ISBLANK(A116)," ",INDIRECT(ADDRESS(MATCH(A116,'Form Responses 1'!A:A,0),5+MOD(ROW()-2,COUNTA('Form Responses 1'!$1:$1)-4),,TRUE,"Form Responses 1")))</f>
        <v>KURANG BAIK</v>
      </c>
      <c r="H116" s="12" t="str">
        <f t="shared" si="3"/>
        <v>Gedung Utama Lt.2</v>
      </c>
      <c r="I116" s="12" t="str">
        <f t="shared" si="4"/>
        <v>CLEANING SERVICE</v>
      </c>
      <c r="J116" s="12">
        <f t="array" ref="J116">IFERROR(INDEX(MASTER!B:B,MATCH(G116,MASTER!A:A,0))/100," ")</f>
        <v>0.74</v>
      </c>
      <c r="K116" s="9">
        <f t="shared" si="5"/>
        <v>17</v>
      </c>
      <c r="L116" s="9" t="str">
        <f t="shared" si="6"/>
        <v>2023 - WEEK 17</v>
      </c>
      <c r="M116" s="9" t="str">
        <f t="shared" si="7"/>
        <v>2023 - MONTH 04</v>
      </c>
      <c r="N116" s="12">
        <f t="shared" ref="N116:O116" si="125">IFERROR(AVERAGEIF(L:L,L116,$J:$J)," ")</f>
        <v>0.8843589744</v>
      </c>
      <c r="O116" s="12">
        <f t="shared" si="125"/>
        <v>0.8843589744</v>
      </c>
      <c r="P116" s="9" t="str">
        <f>IF(ISBLANK(A116)," ",IF(N116&gt;MASTER!$B$3/100,"SB",IF(N116&gt;MASTER!$B$4/100,"B",IF(N116&gt;MASTER!$B$5/100,"C","K"))))</f>
        <v>C</v>
      </c>
      <c r="Q116" s="9" t="str">
        <f>IF(ISBLANK(B116)," ",IF(O116&gt;MASTER!$B$3/100,"SB",IF(O116&gt;MASTER!$B$4/100,"B",IF(O116&gt;MASTER!$B$5/100,"C","K"))))</f>
        <v>C</v>
      </c>
    </row>
    <row r="117">
      <c r="A117" s="8">
        <f>INDIRECT(ADDRESS(2+QUOTIENT(ROW()-2,COUNTA('Form Responses 1'!$1:$1)-4),1,,TRUE,"Form Responses 1"))</f>
        <v>45050.92117</v>
      </c>
      <c r="B117" s="9" t="str">
        <f>INDIRECT(ADDRESS(2+QUOTIENT(ROW()-2,COUNTA('Form Responses 1'!$1:$1)-4),2,,TRUE,"Form Responses 1"))</f>
        <v>ismayati212@gmail.com</v>
      </c>
      <c r="C117" s="9" t="str">
        <f>INDIRECT(ADDRESS(2+QUOTIENT(ROW()-2,COUNTA('Form Responses 1'!$1:$1)-4),3,,TRUE,"Form Responses 1"))</f>
        <v>ismayati</v>
      </c>
      <c r="D117" s="10">
        <f>INDIRECT(ADDRESS(2+QUOTIENT(ROW()-2,COUNTA('Form Responses 1'!$1:$1)-4),4,,TRUE,"Form Responses 1"))</f>
        <v>45041</v>
      </c>
      <c r="E117" s="11">
        <f t="shared" si="2"/>
        <v>2</v>
      </c>
      <c r="F117" s="9" t="str">
        <f>IF(ISBLANK(A117)," ",INDIRECT(ADDRESS(1,5+MOD(ROW()-2,COUNTA('Form Responses 1'!$1:$1)-4),,TRUE,"Form Responses 1")))</f>
        <v>Gedung Utama Lt.2 [Sekretaris]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Gedung Utama Lt.2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17</v>
      </c>
      <c r="L117" s="9" t="str">
        <f t="shared" si="6"/>
        <v>2023 - WEEK 17</v>
      </c>
      <c r="M117" s="9" t="str">
        <f t="shared" si="7"/>
        <v>2023 - MONTH 04</v>
      </c>
      <c r="N117" s="12">
        <f t="shared" ref="N117:O117" si="126">IFERROR(AVERAGEIF(L:L,L117,$J:$J)," ")</f>
        <v>0.8843589744</v>
      </c>
      <c r="O117" s="12">
        <f t="shared" si="126"/>
        <v>0.8843589744</v>
      </c>
      <c r="P117" s="9" t="str">
        <f>IF(ISBLANK(A117)," ",IF(N117&gt;MASTER!$B$3/100,"SB",IF(N117&gt;MASTER!$B$4/100,"B",IF(N117&gt;MASTER!$B$5/100,"C","K"))))</f>
        <v>C</v>
      </c>
      <c r="Q117" s="9" t="str">
        <f>IF(ISBLANK(B117)," ",IF(O117&gt;MASTER!$B$3/100,"SB",IF(O117&gt;MASTER!$B$4/100,"B",IF(O117&gt;MASTER!$B$5/100,"C","K"))))</f>
        <v>C</v>
      </c>
    </row>
    <row r="118">
      <c r="A118" s="8">
        <f>INDIRECT(ADDRESS(2+QUOTIENT(ROW()-2,COUNTA('Form Responses 1'!$1:$1)-4),1,,TRUE,"Form Responses 1"))</f>
        <v>45050.92117</v>
      </c>
      <c r="B118" s="9" t="str">
        <f>INDIRECT(ADDRESS(2+QUOTIENT(ROW()-2,COUNTA('Form Responses 1'!$1:$1)-4),2,,TRUE,"Form Responses 1"))</f>
        <v>ismayati212@gmail.com</v>
      </c>
      <c r="C118" s="9" t="str">
        <f>INDIRECT(ADDRESS(2+QUOTIENT(ROW()-2,COUNTA('Form Responses 1'!$1:$1)-4),3,,TRUE,"Form Responses 1"))</f>
        <v>ismayati</v>
      </c>
      <c r="D118" s="10">
        <f>INDIRECT(ADDRESS(2+QUOTIENT(ROW()-2,COUNTA('Form Responses 1'!$1:$1)-4),4,,TRUE,"Form Responses 1"))</f>
        <v>45041</v>
      </c>
      <c r="E118" s="11">
        <f t="shared" si="2"/>
        <v>2</v>
      </c>
      <c r="F118" s="9" t="str">
        <f>IF(ISBLANK(A118)," ",INDIRECT(ADDRESS(1,5+MOD(ROW()-2,COUNTA('Form Responses 1'!$1:$1)-4),,TRUE,"Form Responses 1")))</f>
        <v>Gedung Utama Lt.2 [Perpustakaan]</v>
      </c>
      <c r="G118" s="9" t="str">
        <f>IF(ISBLANK(A118)," ",INDIRECT(ADDRESS(MATCH(A118,'Form Responses 1'!A:A,0),5+MOD(ROW()-2,COUNTA('Form Responses 1'!$1:$1)-4),,TRUE,"Form Responses 1")))</f>
        <v>KURANG BAIK</v>
      </c>
      <c r="H118" s="12" t="str">
        <f t="shared" si="3"/>
        <v>Gedung Utama Lt.2</v>
      </c>
      <c r="I118" s="12" t="str">
        <f t="shared" si="4"/>
        <v>CLEANING SERVICE</v>
      </c>
      <c r="J118" s="12">
        <f t="array" ref="J118">IFERROR(INDEX(MASTER!B:B,MATCH(G118,MASTER!A:A,0))/100," ")</f>
        <v>0.74</v>
      </c>
      <c r="K118" s="9">
        <f t="shared" si="5"/>
        <v>17</v>
      </c>
      <c r="L118" s="9" t="str">
        <f t="shared" si="6"/>
        <v>2023 - WEEK 17</v>
      </c>
      <c r="M118" s="9" t="str">
        <f t="shared" si="7"/>
        <v>2023 - MONTH 04</v>
      </c>
      <c r="N118" s="12">
        <f t="shared" ref="N118:O118" si="127">IFERROR(AVERAGEIF(L:L,L118,$J:$J)," ")</f>
        <v>0.8843589744</v>
      </c>
      <c r="O118" s="12">
        <f t="shared" si="127"/>
        <v>0.8843589744</v>
      </c>
      <c r="P118" s="9" t="str">
        <f>IF(ISBLANK(A118)," ",IF(N118&gt;MASTER!$B$3/100,"SB",IF(N118&gt;MASTER!$B$4/100,"B",IF(N118&gt;MASTER!$B$5/100,"C","K"))))</f>
        <v>C</v>
      </c>
      <c r="Q118" s="9" t="str">
        <f>IF(ISBLANK(B118)," ",IF(O118&gt;MASTER!$B$3/100,"SB",IF(O118&gt;MASTER!$B$4/100,"B",IF(O118&gt;MASTER!$B$5/100,"C","K"))))</f>
        <v>C</v>
      </c>
    </row>
    <row r="119">
      <c r="A119" s="8">
        <f>INDIRECT(ADDRESS(2+QUOTIENT(ROW()-2,COUNTA('Form Responses 1'!$1:$1)-4),1,,TRUE,"Form Responses 1"))</f>
        <v>45050.92117</v>
      </c>
      <c r="B119" s="9" t="str">
        <f>INDIRECT(ADDRESS(2+QUOTIENT(ROW()-2,COUNTA('Form Responses 1'!$1:$1)-4),2,,TRUE,"Form Responses 1"))</f>
        <v>ismayati212@gmail.com</v>
      </c>
      <c r="C119" s="9" t="str">
        <f>INDIRECT(ADDRESS(2+QUOTIENT(ROW()-2,COUNTA('Form Responses 1'!$1:$1)-4),3,,TRUE,"Form Responses 1"))</f>
        <v>ismayati</v>
      </c>
      <c r="D119" s="10">
        <f>INDIRECT(ADDRESS(2+QUOTIENT(ROW()-2,COUNTA('Form Responses 1'!$1:$1)-4),4,,TRUE,"Form Responses 1"))</f>
        <v>45041</v>
      </c>
      <c r="E119" s="11">
        <f t="shared" si="2"/>
        <v>2</v>
      </c>
      <c r="F119" s="9" t="str">
        <f>IF(ISBLANK(A119)," ",INDIRECT(ADDRESS(1,5+MOD(ROW()-2,COUNTA('Form Responses 1'!$1:$1)-4),,TRUE,"Form Responses 1")))</f>
        <v>Gedung Utama Lt.2 [Ruang Peneliti]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Gedung Utama Lt.2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17</v>
      </c>
      <c r="L119" s="9" t="str">
        <f t="shared" si="6"/>
        <v>2023 - WEEK 17</v>
      </c>
      <c r="M119" s="9" t="str">
        <f t="shared" si="7"/>
        <v>2023 - MONTH 04</v>
      </c>
      <c r="N119" s="12">
        <f t="shared" ref="N119:O119" si="128">IFERROR(AVERAGEIF(L:L,L119,$J:$J)," ")</f>
        <v>0.8843589744</v>
      </c>
      <c r="O119" s="12">
        <f t="shared" si="128"/>
        <v>0.8843589744</v>
      </c>
      <c r="P119" s="9" t="str">
        <f>IF(ISBLANK(A119)," ",IF(N119&gt;MASTER!$B$3/100,"SB",IF(N119&gt;MASTER!$B$4/100,"B",IF(N119&gt;MASTER!$B$5/100,"C","K"))))</f>
        <v>C</v>
      </c>
      <c r="Q119" s="9" t="str">
        <f>IF(ISBLANK(B119)," ",IF(O119&gt;MASTER!$B$3/100,"SB",IF(O119&gt;MASTER!$B$4/100,"B",IF(O119&gt;MASTER!$B$5/100,"C","K"))))</f>
        <v>C</v>
      </c>
    </row>
    <row r="120">
      <c r="A120" s="8">
        <f>INDIRECT(ADDRESS(2+QUOTIENT(ROW()-2,COUNTA('Form Responses 1'!$1:$1)-4),1,,TRUE,"Form Responses 1"))</f>
        <v>45050.92117</v>
      </c>
      <c r="B120" s="9" t="str">
        <f>INDIRECT(ADDRESS(2+QUOTIENT(ROW()-2,COUNTA('Form Responses 1'!$1:$1)-4),2,,TRUE,"Form Responses 1"))</f>
        <v>ismayati212@gmail.com</v>
      </c>
      <c r="C120" s="9" t="str">
        <f>INDIRECT(ADDRESS(2+QUOTIENT(ROW()-2,COUNTA('Form Responses 1'!$1:$1)-4),3,,TRUE,"Form Responses 1"))</f>
        <v>ismayati</v>
      </c>
      <c r="D120" s="10">
        <f>INDIRECT(ADDRESS(2+QUOTIENT(ROW()-2,COUNTA('Form Responses 1'!$1:$1)-4),4,,TRUE,"Form Responses 1"))</f>
        <v>45041</v>
      </c>
      <c r="E120" s="11">
        <f t="shared" si="2"/>
        <v>2</v>
      </c>
      <c r="F120" s="9" t="str">
        <f>IF(ISBLANK(A120)," ",INDIRECT(ADDRESS(1,5+MOD(ROW()-2,COUNTA('Form Responses 1'!$1:$1)-4),,TRUE,"Form Responses 1")))</f>
        <v>Gedung Utama Halaman [Taman ]</v>
      </c>
      <c r="G120" s="9" t="str">
        <f>IF(ISBLANK(A120)," ",INDIRECT(ADDRESS(MATCH(A120,'Form Responses 1'!A:A,0),5+MOD(ROW()-2,COUNTA('Form Responses 1'!$1:$1)-4),,TRUE,"Form Responses 1")))</f>
        <v>KURANG BAIK</v>
      </c>
      <c r="H120" s="12" t="str">
        <f t="shared" si="3"/>
        <v>Gedung Utama Halaman</v>
      </c>
      <c r="I120" s="12" t="str">
        <f t="shared" si="4"/>
        <v>CLEANING SERVICE</v>
      </c>
      <c r="J120" s="12">
        <f t="array" ref="J120">IFERROR(INDEX(MASTER!B:B,MATCH(G120,MASTER!A:A,0))/100," ")</f>
        <v>0.74</v>
      </c>
      <c r="K120" s="9">
        <f t="shared" si="5"/>
        <v>17</v>
      </c>
      <c r="L120" s="9" t="str">
        <f t="shared" si="6"/>
        <v>2023 - WEEK 17</v>
      </c>
      <c r="M120" s="9" t="str">
        <f t="shared" si="7"/>
        <v>2023 - MONTH 04</v>
      </c>
      <c r="N120" s="12">
        <f t="shared" ref="N120:O120" si="129">IFERROR(AVERAGEIF(L:L,L120,$J:$J)," ")</f>
        <v>0.8843589744</v>
      </c>
      <c r="O120" s="12">
        <f t="shared" si="129"/>
        <v>0.8843589744</v>
      </c>
      <c r="P120" s="9" t="str">
        <f>IF(ISBLANK(A120)," ",IF(N120&gt;MASTER!$B$3/100,"SB",IF(N120&gt;MASTER!$B$4/100,"B",IF(N120&gt;MASTER!$B$5/100,"C","K"))))</f>
        <v>C</v>
      </c>
      <c r="Q120" s="9" t="str">
        <f>IF(ISBLANK(B120)," ",IF(O120&gt;MASTER!$B$3/100,"SB",IF(O120&gt;MASTER!$B$4/100,"B",IF(O120&gt;MASTER!$B$5/100,"C","K"))))</f>
        <v>C</v>
      </c>
    </row>
    <row r="121">
      <c r="A121" s="8">
        <f>INDIRECT(ADDRESS(2+QUOTIENT(ROW()-2,COUNTA('Form Responses 1'!$1:$1)-4),1,,TRUE,"Form Responses 1"))</f>
        <v>45050.92117</v>
      </c>
      <c r="B121" s="9" t="str">
        <f>INDIRECT(ADDRESS(2+QUOTIENT(ROW()-2,COUNTA('Form Responses 1'!$1:$1)-4),2,,TRUE,"Form Responses 1"))</f>
        <v>ismayati212@gmail.com</v>
      </c>
      <c r="C121" s="9" t="str">
        <f>INDIRECT(ADDRESS(2+QUOTIENT(ROW()-2,COUNTA('Form Responses 1'!$1:$1)-4),3,,TRUE,"Form Responses 1"))</f>
        <v>ismayati</v>
      </c>
      <c r="D121" s="10">
        <f>INDIRECT(ADDRESS(2+QUOTIENT(ROW()-2,COUNTA('Form Responses 1'!$1:$1)-4),4,,TRUE,"Form Responses 1"))</f>
        <v>45041</v>
      </c>
      <c r="E121" s="11">
        <f t="shared" si="2"/>
        <v>2</v>
      </c>
      <c r="F121" s="9" t="str">
        <f>IF(ISBLANK(A121)," ",INDIRECT(ADDRESS(1,5+MOD(ROW()-2,COUNTA('Form Responses 1'!$1:$1)-4),,TRUE,"Form Responses 1")))</f>
        <v>Gedung Utama Halaman [Parkir Motor 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Gedung Utama Halaman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17</v>
      </c>
      <c r="L121" s="9" t="str">
        <f t="shared" si="6"/>
        <v>2023 - WEEK 17</v>
      </c>
      <c r="M121" s="9" t="str">
        <f t="shared" si="7"/>
        <v>2023 - MONTH 04</v>
      </c>
      <c r="N121" s="12">
        <f t="shared" ref="N121:O121" si="130">IFERROR(AVERAGEIF(L:L,L121,$J:$J)," ")</f>
        <v>0.8843589744</v>
      </c>
      <c r="O121" s="12">
        <f t="shared" si="130"/>
        <v>0.8843589744</v>
      </c>
      <c r="P121" s="9" t="str">
        <f>IF(ISBLANK(A121)," ",IF(N121&gt;MASTER!$B$3/100,"SB",IF(N121&gt;MASTER!$B$4/100,"B",IF(N121&gt;MASTER!$B$5/100,"C","K"))))</f>
        <v>C</v>
      </c>
      <c r="Q121" s="9" t="str">
        <f>IF(ISBLANK(B121)," ",IF(O121&gt;MASTER!$B$3/100,"SB",IF(O121&gt;MASTER!$B$4/100,"B",IF(O121&gt;MASTER!$B$5/100,"C","K"))))</f>
        <v>C</v>
      </c>
    </row>
    <row r="122">
      <c r="A122" s="8">
        <f>INDIRECT(ADDRESS(2+QUOTIENT(ROW()-2,COUNTA('Form Responses 1'!$1:$1)-4),1,,TRUE,"Form Responses 1"))</f>
        <v>45050.92117</v>
      </c>
      <c r="B122" s="9" t="str">
        <f>INDIRECT(ADDRESS(2+QUOTIENT(ROW()-2,COUNTA('Form Responses 1'!$1:$1)-4),2,,TRUE,"Form Responses 1"))</f>
        <v>ismayati212@gmail.com</v>
      </c>
      <c r="C122" s="9" t="str">
        <f>INDIRECT(ADDRESS(2+QUOTIENT(ROW()-2,COUNTA('Form Responses 1'!$1:$1)-4),3,,TRUE,"Form Responses 1"))</f>
        <v>ismayati</v>
      </c>
      <c r="D122" s="10">
        <f>INDIRECT(ADDRESS(2+QUOTIENT(ROW()-2,COUNTA('Form Responses 1'!$1:$1)-4),4,,TRUE,"Form Responses 1"))</f>
        <v>45041</v>
      </c>
      <c r="E122" s="11">
        <f t="shared" si="2"/>
        <v>2</v>
      </c>
      <c r="F122" s="9" t="str">
        <f>IF(ISBLANK(A122)," ",INDIRECT(ADDRESS(1,5+MOD(ROW()-2,COUNTA('Form Responses 1'!$1:$1)-4),,TRUE,"Form Responses 1")))</f>
        <v>Gedung Utama Halaman [Parkir Mobil]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Gedung Utama Halaman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17</v>
      </c>
      <c r="L122" s="9" t="str">
        <f t="shared" si="6"/>
        <v>2023 - WEEK 17</v>
      </c>
      <c r="M122" s="9" t="str">
        <f t="shared" si="7"/>
        <v>2023 - MONTH 04</v>
      </c>
      <c r="N122" s="12">
        <f t="shared" ref="N122:O122" si="131">IFERROR(AVERAGEIF(L:L,L122,$J:$J)," ")</f>
        <v>0.8843589744</v>
      </c>
      <c r="O122" s="12">
        <f t="shared" si="131"/>
        <v>0.8843589744</v>
      </c>
      <c r="P122" s="9" t="str">
        <f>IF(ISBLANK(A122)," ",IF(N122&gt;MASTER!$B$3/100,"SB",IF(N122&gt;MASTER!$B$4/100,"B",IF(N122&gt;MASTER!$B$5/100,"C","K"))))</f>
        <v>C</v>
      </c>
      <c r="Q122" s="9" t="str">
        <f>IF(ISBLANK(B122)," ",IF(O122&gt;MASTER!$B$3/100,"SB",IF(O122&gt;MASTER!$B$4/100,"B",IF(O122&gt;MASTER!$B$5/100,"C","K"))))</f>
        <v>C</v>
      </c>
    </row>
    <row r="123">
      <c r="A123" s="8">
        <f>INDIRECT(ADDRESS(2+QUOTIENT(ROW()-2,COUNTA('Form Responses 1'!$1:$1)-4),1,,TRUE,"Form Responses 1"))</f>
        <v>45050.92117</v>
      </c>
      <c r="B123" s="9" t="str">
        <f>INDIRECT(ADDRESS(2+QUOTIENT(ROW()-2,COUNTA('Form Responses 1'!$1:$1)-4),2,,TRUE,"Form Responses 1"))</f>
        <v>ismayati212@gmail.com</v>
      </c>
      <c r="C123" s="9" t="str">
        <f>INDIRECT(ADDRESS(2+QUOTIENT(ROW()-2,COUNTA('Form Responses 1'!$1:$1)-4),3,,TRUE,"Form Responses 1"))</f>
        <v>ismayati</v>
      </c>
      <c r="D123" s="10">
        <f>INDIRECT(ADDRESS(2+QUOTIENT(ROW()-2,COUNTA('Form Responses 1'!$1:$1)-4),4,,TRUE,"Form Responses 1"))</f>
        <v>45041</v>
      </c>
      <c r="E123" s="11">
        <f t="shared" si="2"/>
        <v>2</v>
      </c>
      <c r="F123" s="9" t="str">
        <f>IF(ISBLANK(A123)," ",INDIRECT(ADDRESS(1,5+MOD(ROW()-2,COUNTA('Form Responses 1'!$1:$1)-4),,TRUE,"Form Responses 1")))</f>
        <v>Gedung Utama Halaman [Halaman depan samping dan belakang]</v>
      </c>
      <c r="G123" s="9" t="str">
        <f>IF(ISBLANK(A123)," ",INDIRECT(ADDRESS(MATCH(A123,'Form Responses 1'!A:A,0),5+MOD(ROW()-2,COUNTA('Form Responses 1'!$1:$1)-4),,TRUE,"Form Responses 1")))</f>
        <v>KURANG BAIK</v>
      </c>
      <c r="H123" s="12" t="str">
        <f t="shared" si="3"/>
        <v>Gedung Utama Halaman</v>
      </c>
      <c r="I123" s="12" t="str">
        <f t="shared" si="4"/>
        <v>CLEANING SERVICE</v>
      </c>
      <c r="J123" s="12">
        <f t="array" ref="J123">IFERROR(INDEX(MASTER!B:B,MATCH(G123,MASTER!A:A,0))/100," ")</f>
        <v>0.74</v>
      </c>
      <c r="K123" s="9">
        <f t="shared" si="5"/>
        <v>17</v>
      </c>
      <c r="L123" s="9" t="str">
        <f t="shared" si="6"/>
        <v>2023 - WEEK 17</v>
      </c>
      <c r="M123" s="9" t="str">
        <f t="shared" si="7"/>
        <v>2023 - MONTH 04</v>
      </c>
      <c r="N123" s="12">
        <f t="shared" ref="N123:O123" si="132">IFERROR(AVERAGEIF(L:L,L123,$J:$J)," ")</f>
        <v>0.8843589744</v>
      </c>
      <c r="O123" s="12">
        <f t="shared" si="132"/>
        <v>0.8843589744</v>
      </c>
      <c r="P123" s="9" t="str">
        <f>IF(ISBLANK(A123)," ",IF(N123&gt;MASTER!$B$3/100,"SB",IF(N123&gt;MASTER!$B$4/100,"B",IF(N123&gt;MASTER!$B$5/100,"C","K"))))</f>
        <v>C</v>
      </c>
      <c r="Q123" s="9" t="str">
        <f>IF(ISBLANK(B123)," ",IF(O123&gt;MASTER!$B$3/100,"SB",IF(O123&gt;MASTER!$B$4/100,"B",IF(O123&gt;MASTER!$B$5/100,"C","K"))))</f>
        <v>C</v>
      </c>
    </row>
    <row r="124">
      <c r="A124" s="8">
        <f>INDIRECT(ADDRESS(2+QUOTIENT(ROW()-2,COUNTA('Form Responses 1'!$1:$1)-4),1,,TRUE,"Form Responses 1"))</f>
        <v>45050.92117</v>
      </c>
      <c r="B124" s="9" t="str">
        <f>INDIRECT(ADDRESS(2+QUOTIENT(ROW()-2,COUNTA('Form Responses 1'!$1:$1)-4),2,,TRUE,"Form Responses 1"))</f>
        <v>ismayati212@gmail.com</v>
      </c>
      <c r="C124" s="9" t="str">
        <f>INDIRECT(ADDRESS(2+QUOTIENT(ROW()-2,COUNTA('Form Responses 1'!$1:$1)-4),3,,TRUE,"Form Responses 1"))</f>
        <v>ismayati</v>
      </c>
      <c r="D124" s="10">
        <f>INDIRECT(ADDRESS(2+QUOTIENT(ROW()-2,COUNTA('Form Responses 1'!$1:$1)-4),4,,TRUE,"Form Responses 1"))</f>
        <v>45041</v>
      </c>
      <c r="E124" s="11">
        <f t="shared" si="2"/>
        <v>2</v>
      </c>
      <c r="F124" s="9" t="str">
        <f>IF(ISBLANK(A124)," ",INDIRECT(ADDRESS(1,5+MOD(ROW()-2,COUNTA('Form Responses 1'!$1:$1)-4),,TRUE,"Form Responses 1")))</f>
        <v>Gedung Utama Halaman [TPS]</v>
      </c>
      <c r="G124" s="9" t="str">
        <f>IF(ISBLANK(A124)," ",INDIRECT(ADDRESS(MATCH(A124,'Form Responses 1'!A:A,0),5+MOD(ROW()-2,COUNTA('Form Responses 1'!$1:$1)-4),,TRUE,"Form Responses 1")))</f>
        <v>KURANG BAIK</v>
      </c>
      <c r="H124" s="12" t="str">
        <f t="shared" si="3"/>
        <v>Gedung Utama Halaman</v>
      </c>
      <c r="I124" s="12" t="str">
        <f t="shared" si="4"/>
        <v>CLEANING SERVICE</v>
      </c>
      <c r="J124" s="12">
        <f t="array" ref="J124">IFERROR(INDEX(MASTER!B:B,MATCH(G124,MASTER!A:A,0))/100," ")</f>
        <v>0.74</v>
      </c>
      <c r="K124" s="9">
        <f t="shared" si="5"/>
        <v>17</v>
      </c>
      <c r="L124" s="9" t="str">
        <f t="shared" si="6"/>
        <v>2023 - WEEK 17</v>
      </c>
      <c r="M124" s="9" t="str">
        <f t="shared" si="7"/>
        <v>2023 - MONTH 04</v>
      </c>
      <c r="N124" s="12">
        <f t="shared" ref="N124:O124" si="133">IFERROR(AVERAGEIF(L:L,L124,$J:$J)," ")</f>
        <v>0.8843589744</v>
      </c>
      <c r="O124" s="12">
        <f t="shared" si="133"/>
        <v>0.8843589744</v>
      </c>
      <c r="P124" s="9" t="str">
        <f>IF(ISBLANK(A124)," ",IF(N124&gt;MASTER!$B$3/100,"SB",IF(N124&gt;MASTER!$B$4/100,"B",IF(N124&gt;MASTER!$B$5/100,"C","K"))))</f>
        <v>C</v>
      </c>
      <c r="Q124" s="9" t="str">
        <f>IF(ISBLANK(B124)," ",IF(O124&gt;MASTER!$B$3/100,"SB",IF(O124&gt;MASTER!$B$4/100,"B",IF(O124&gt;MASTER!$B$5/100,"C","K"))))</f>
        <v>C</v>
      </c>
    </row>
    <row r="125">
      <c r="A125" s="8">
        <f>INDIRECT(ADDRESS(2+QUOTIENT(ROW()-2,COUNTA('Form Responses 1'!$1:$1)-4),1,,TRUE,"Form Responses 1"))</f>
        <v>45050.92117</v>
      </c>
      <c r="B125" s="9" t="str">
        <f>INDIRECT(ADDRESS(2+QUOTIENT(ROW()-2,COUNTA('Form Responses 1'!$1:$1)-4),2,,TRUE,"Form Responses 1"))</f>
        <v>ismayati212@gmail.com</v>
      </c>
      <c r="C125" s="9" t="str">
        <f>INDIRECT(ADDRESS(2+QUOTIENT(ROW()-2,COUNTA('Form Responses 1'!$1:$1)-4),3,,TRUE,"Form Responses 1"))</f>
        <v>ismayati</v>
      </c>
      <c r="D125" s="10">
        <f>INDIRECT(ADDRESS(2+QUOTIENT(ROW()-2,COUNTA('Form Responses 1'!$1:$1)-4),4,,TRUE,"Form Responses 1"))</f>
        <v>45041</v>
      </c>
      <c r="E125" s="11">
        <f t="shared" si="2"/>
        <v>2</v>
      </c>
      <c r="F125" s="9" t="str">
        <f>IF(ISBLANK(A125)," ",INDIRECT(ADDRESS(1,5+MOD(ROW()-2,COUNTA('Form Responses 1'!$1:$1)-4),,TRUE,"Form Responses 1")))</f>
        <v>Mess Lt.1 [Lobby Utama]</v>
      </c>
      <c r="G125" s="9" t="str">
        <f>IF(ISBLANK(A125)," ",INDIRECT(ADDRESS(MATCH(A125,'Form Responses 1'!A:A,0),5+MOD(ROW()-2,COUNTA('Form Responses 1'!$1:$1)-4),,TRUE,"Form Responses 1")))</f>
        <v>KURANG BAIK</v>
      </c>
      <c r="H125" s="12" t="str">
        <f t="shared" si="3"/>
        <v>Mess Lt.1</v>
      </c>
      <c r="I125" s="12" t="str">
        <f t="shared" si="4"/>
        <v>CLEANING SERVICE</v>
      </c>
      <c r="J125" s="12">
        <f t="array" ref="J125">IFERROR(INDEX(MASTER!B:B,MATCH(G125,MASTER!A:A,0))/100," ")</f>
        <v>0.74</v>
      </c>
      <c r="K125" s="9">
        <f t="shared" si="5"/>
        <v>17</v>
      </c>
      <c r="L125" s="9" t="str">
        <f t="shared" si="6"/>
        <v>2023 - WEEK 17</v>
      </c>
      <c r="M125" s="9" t="str">
        <f t="shared" si="7"/>
        <v>2023 - MONTH 04</v>
      </c>
      <c r="N125" s="12">
        <f t="shared" ref="N125:O125" si="134">IFERROR(AVERAGEIF(L:L,L125,$J:$J)," ")</f>
        <v>0.8843589744</v>
      </c>
      <c r="O125" s="12">
        <f t="shared" si="134"/>
        <v>0.8843589744</v>
      </c>
      <c r="P125" s="9" t="str">
        <f>IF(ISBLANK(A125)," ",IF(N125&gt;MASTER!$B$3/100,"SB",IF(N125&gt;MASTER!$B$4/100,"B",IF(N125&gt;MASTER!$B$5/100,"C","K"))))</f>
        <v>C</v>
      </c>
      <c r="Q125" s="9" t="str">
        <f>IF(ISBLANK(B125)," ",IF(O125&gt;MASTER!$B$3/100,"SB",IF(O125&gt;MASTER!$B$4/100,"B",IF(O125&gt;MASTER!$B$5/100,"C","K"))))</f>
        <v>C</v>
      </c>
    </row>
    <row r="126">
      <c r="A126" s="8">
        <f>INDIRECT(ADDRESS(2+QUOTIENT(ROW()-2,COUNTA('Form Responses 1'!$1:$1)-4),1,,TRUE,"Form Responses 1"))</f>
        <v>45050.92117</v>
      </c>
      <c r="B126" s="9" t="str">
        <f>INDIRECT(ADDRESS(2+QUOTIENT(ROW()-2,COUNTA('Form Responses 1'!$1:$1)-4),2,,TRUE,"Form Responses 1"))</f>
        <v>ismayati212@gmail.com</v>
      </c>
      <c r="C126" s="9" t="str">
        <f>INDIRECT(ADDRESS(2+QUOTIENT(ROW()-2,COUNTA('Form Responses 1'!$1:$1)-4),3,,TRUE,"Form Responses 1"))</f>
        <v>ismayati</v>
      </c>
      <c r="D126" s="10">
        <f>INDIRECT(ADDRESS(2+QUOTIENT(ROW()-2,COUNTA('Form Responses 1'!$1:$1)-4),4,,TRUE,"Form Responses 1"))</f>
        <v>45041</v>
      </c>
      <c r="E126" s="11">
        <f t="shared" si="2"/>
        <v>2</v>
      </c>
      <c r="F126" s="9" t="str">
        <f>IF(ISBLANK(A126)," ",INDIRECT(ADDRESS(1,5+MOD(ROW()-2,COUNTA('Form Responses 1'!$1:$1)-4),,TRUE,"Form Responses 1")))</f>
        <v>Mess Lt.1 [Kamar Tidur]</v>
      </c>
      <c r="G126" s="9" t="str">
        <f>IF(ISBLANK(A126)," ",INDIRECT(ADDRESS(MATCH(A126,'Form Responses 1'!A:A,0),5+MOD(ROW()-2,COUNTA('Form Responses 1'!$1:$1)-4),,TRUE,"Form Responses 1")))</f>
        <v>CUKUP BAIK</v>
      </c>
      <c r="H126" s="12" t="str">
        <f t="shared" si="3"/>
        <v>Mess Lt.1</v>
      </c>
      <c r="I126" s="12" t="str">
        <f t="shared" si="4"/>
        <v>CLEANING SERVICE</v>
      </c>
      <c r="J126" s="12">
        <f t="array" ref="J126">IFERROR(INDEX(MASTER!B:B,MATCH(G126,MASTER!A:A,0))/100," ")</f>
        <v>0.89</v>
      </c>
      <c r="K126" s="9">
        <f t="shared" si="5"/>
        <v>17</v>
      </c>
      <c r="L126" s="9" t="str">
        <f t="shared" si="6"/>
        <v>2023 - WEEK 17</v>
      </c>
      <c r="M126" s="9" t="str">
        <f t="shared" si="7"/>
        <v>2023 - MONTH 04</v>
      </c>
      <c r="N126" s="12">
        <f t="shared" ref="N126:O126" si="135">IFERROR(AVERAGEIF(L:L,L126,$J:$J)," ")</f>
        <v>0.8843589744</v>
      </c>
      <c r="O126" s="12">
        <f t="shared" si="135"/>
        <v>0.8843589744</v>
      </c>
      <c r="P126" s="9" t="str">
        <f>IF(ISBLANK(A126)," ",IF(N126&gt;MASTER!$B$3/100,"SB",IF(N126&gt;MASTER!$B$4/100,"B",IF(N126&gt;MASTER!$B$5/100,"C","K"))))</f>
        <v>C</v>
      </c>
      <c r="Q126" s="9" t="str">
        <f>IF(ISBLANK(B126)," ",IF(O126&gt;MASTER!$B$3/100,"SB",IF(O126&gt;MASTER!$B$4/100,"B",IF(O126&gt;MASTER!$B$5/100,"C","K"))))</f>
        <v>C</v>
      </c>
    </row>
    <row r="127">
      <c r="A127" s="8">
        <f>INDIRECT(ADDRESS(2+QUOTIENT(ROW()-2,COUNTA('Form Responses 1'!$1:$1)-4),1,,TRUE,"Form Responses 1"))</f>
        <v>45050.92117</v>
      </c>
      <c r="B127" s="9" t="str">
        <f>INDIRECT(ADDRESS(2+QUOTIENT(ROW()-2,COUNTA('Form Responses 1'!$1:$1)-4),2,,TRUE,"Form Responses 1"))</f>
        <v>ismayati212@gmail.com</v>
      </c>
      <c r="C127" s="9" t="str">
        <f>INDIRECT(ADDRESS(2+QUOTIENT(ROW()-2,COUNTA('Form Responses 1'!$1:$1)-4),3,,TRUE,"Form Responses 1"))</f>
        <v>ismayati</v>
      </c>
      <c r="D127" s="10">
        <f>INDIRECT(ADDRESS(2+QUOTIENT(ROW()-2,COUNTA('Form Responses 1'!$1:$1)-4),4,,TRUE,"Form Responses 1"))</f>
        <v>45041</v>
      </c>
      <c r="E127" s="11">
        <f t="shared" si="2"/>
        <v>2</v>
      </c>
      <c r="F127" s="9" t="str">
        <f>IF(ISBLANK(A127)," ",INDIRECT(ADDRESS(1,5+MOD(ROW()-2,COUNTA('Form Responses 1'!$1:$1)-4),,TRUE,"Form Responses 1")))</f>
        <v>Mess Lt.1 [Toilet Pria]</v>
      </c>
      <c r="G127" s="9" t="str">
        <f>IF(ISBLANK(A127)," ",INDIRECT(ADDRESS(MATCH(A127,'Form Responses 1'!A:A,0),5+MOD(ROW()-2,COUNTA('Form Responses 1'!$1:$1)-4),,TRUE,"Form Responses 1")))</f>
        <v>KURANG BAIK</v>
      </c>
      <c r="H127" s="12" t="str">
        <f t="shared" si="3"/>
        <v>Mess Lt.1</v>
      </c>
      <c r="I127" s="12" t="str">
        <f t="shared" si="4"/>
        <v>CLEANING SERVICE</v>
      </c>
      <c r="J127" s="12">
        <f t="array" ref="J127">IFERROR(INDEX(MASTER!B:B,MATCH(G127,MASTER!A:A,0))/100," ")</f>
        <v>0.74</v>
      </c>
      <c r="K127" s="9">
        <f t="shared" si="5"/>
        <v>17</v>
      </c>
      <c r="L127" s="9" t="str">
        <f t="shared" si="6"/>
        <v>2023 - WEEK 17</v>
      </c>
      <c r="M127" s="9" t="str">
        <f t="shared" si="7"/>
        <v>2023 - MONTH 04</v>
      </c>
      <c r="N127" s="12">
        <f t="shared" ref="N127:O127" si="136">IFERROR(AVERAGEIF(L:L,L127,$J:$J)," ")</f>
        <v>0.8843589744</v>
      </c>
      <c r="O127" s="12">
        <f t="shared" si="136"/>
        <v>0.8843589744</v>
      </c>
      <c r="P127" s="9" t="str">
        <f>IF(ISBLANK(A127)," ",IF(N127&gt;MASTER!$B$3/100,"SB",IF(N127&gt;MASTER!$B$4/100,"B",IF(N127&gt;MASTER!$B$5/100,"C","K"))))</f>
        <v>C</v>
      </c>
      <c r="Q127" s="9" t="str">
        <f>IF(ISBLANK(B127)," ",IF(O127&gt;MASTER!$B$3/100,"SB",IF(O127&gt;MASTER!$B$4/100,"B",IF(O127&gt;MASTER!$B$5/100,"C","K"))))</f>
        <v>C</v>
      </c>
    </row>
    <row r="128">
      <c r="A128" s="8">
        <f>INDIRECT(ADDRESS(2+QUOTIENT(ROW()-2,COUNTA('Form Responses 1'!$1:$1)-4),1,,TRUE,"Form Responses 1"))</f>
        <v>45050.92117</v>
      </c>
      <c r="B128" s="9" t="str">
        <f>INDIRECT(ADDRESS(2+QUOTIENT(ROW()-2,COUNTA('Form Responses 1'!$1:$1)-4),2,,TRUE,"Form Responses 1"))</f>
        <v>ismayati212@gmail.com</v>
      </c>
      <c r="C128" s="9" t="str">
        <f>INDIRECT(ADDRESS(2+QUOTIENT(ROW()-2,COUNTA('Form Responses 1'!$1:$1)-4),3,,TRUE,"Form Responses 1"))</f>
        <v>ismayati</v>
      </c>
      <c r="D128" s="10">
        <f>INDIRECT(ADDRESS(2+QUOTIENT(ROW()-2,COUNTA('Form Responses 1'!$1:$1)-4),4,,TRUE,"Form Responses 1"))</f>
        <v>45041</v>
      </c>
      <c r="E128" s="11">
        <f t="shared" si="2"/>
        <v>2</v>
      </c>
      <c r="F128" s="9" t="str">
        <f>IF(ISBLANK(A128)," ",INDIRECT(ADDRESS(1,5+MOD(ROW()-2,COUNTA('Form Responses 1'!$1:$1)-4),,TRUE,"Form Responses 1")))</f>
        <v>Mess Halaman [Taman ]</v>
      </c>
      <c r="G128" s="9" t="str">
        <f>IF(ISBLANK(A128)," ",INDIRECT(ADDRESS(MATCH(A128,'Form Responses 1'!A:A,0),5+MOD(ROW()-2,COUNTA('Form Responses 1'!$1:$1)-4),,TRUE,"Form Responses 1")))</f>
        <v>KURANG BAIK</v>
      </c>
      <c r="H128" s="12" t="str">
        <f t="shared" si="3"/>
        <v>Mess Halaman</v>
      </c>
      <c r="I128" s="12" t="str">
        <f t="shared" si="4"/>
        <v>CLEANING SERVICE</v>
      </c>
      <c r="J128" s="12">
        <f t="array" ref="J128">IFERROR(INDEX(MASTER!B:B,MATCH(G128,MASTER!A:A,0))/100," ")</f>
        <v>0.74</v>
      </c>
      <c r="K128" s="9">
        <f t="shared" si="5"/>
        <v>17</v>
      </c>
      <c r="L128" s="9" t="str">
        <f t="shared" si="6"/>
        <v>2023 - WEEK 17</v>
      </c>
      <c r="M128" s="9" t="str">
        <f t="shared" si="7"/>
        <v>2023 - MONTH 04</v>
      </c>
      <c r="N128" s="12">
        <f t="shared" ref="N128:O128" si="137">IFERROR(AVERAGEIF(L:L,L128,$J:$J)," ")</f>
        <v>0.8843589744</v>
      </c>
      <c r="O128" s="12">
        <f t="shared" si="137"/>
        <v>0.8843589744</v>
      </c>
      <c r="P128" s="9" t="str">
        <f>IF(ISBLANK(A128)," ",IF(N128&gt;MASTER!$B$3/100,"SB",IF(N128&gt;MASTER!$B$4/100,"B",IF(N128&gt;MASTER!$B$5/100,"C","K"))))</f>
        <v>C</v>
      </c>
      <c r="Q128" s="9" t="str">
        <f>IF(ISBLANK(B128)," ",IF(O128&gt;MASTER!$B$3/100,"SB",IF(O128&gt;MASTER!$B$4/100,"B",IF(O128&gt;MASTER!$B$5/100,"C","K"))))</f>
        <v>C</v>
      </c>
    </row>
    <row r="129">
      <c r="A129" s="8">
        <f>INDIRECT(ADDRESS(2+QUOTIENT(ROW()-2,COUNTA('Form Responses 1'!$1:$1)-4),1,,TRUE,"Form Responses 1"))</f>
        <v>45050.92117</v>
      </c>
      <c r="B129" s="9" t="str">
        <f>INDIRECT(ADDRESS(2+QUOTIENT(ROW()-2,COUNTA('Form Responses 1'!$1:$1)-4),2,,TRUE,"Form Responses 1"))</f>
        <v>ismayati212@gmail.com</v>
      </c>
      <c r="C129" s="9" t="str">
        <f>INDIRECT(ADDRESS(2+QUOTIENT(ROW()-2,COUNTA('Form Responses 1'!$1:$1)-4),3,,TRUE,"Form Responses 1"))</f>
        <v>ismayati</v>
      </c>
      <c r="D129" s="10">
        <f>INDIRECT(ADDRESS(2+QUOTIENT(ROW()-2,COUNTA('Form Responses 1'!$1:$1)-4),4,,TRUE,"Form Responses 1"))</f>
        <v>45041</v>
      </c>
      <c r="E129" s="11">
        <f t="shared" si="2"/>
        <v>2</v>
      </c>
      <c r="F129" s="9" t="str">
        <f>IF(ISBLANK(A129)," ",INDIRECT(ADDRESS(1,5+MOD(ROW()-2,COUNTA('Form Responses 1'!$1:$1)-4),,TRUE,"Form Responses 1")))</f>
        <v>Mess Halaman [Parkir Motor ]</v>
      </c>
      <c r="G129" s="9" t="str">
        <f>IF(ISBLANK(A129)," ",INDIRECT(ADDRESS(MATCH(A129,'Form Responses 1'!A:A,0),5+MOD(ROW()-2,COUNTA('Form Responses 1'!$1:$1)-4),,TRUE,"Form Responses 1")))</f>
        <v>KURANG BAIK</v>
      </c>
      <c r="H129" s="12" t="str">
        <f t="shared" si="3"/>
        <v>Mess Halaman</v>
      </c>
      <c r="I129" s="12" t="str">
        <f t="shared" si="4"/>
        <v>CLEANING SERVICE</v>
      </c>
      <c r="J129" s="12">
        <f t="array" ref="J129">IFERROR(INDEX(MASTER!B:B,MATCH(G129,MASTER!A:A,0))/100," ")</f>
        <v>0.74</v>
      </c>
      <c r="K129" s="9">
        <f t="shared" si="5"/>
        <v>17</v>
      </c>
      <c r="L129" s="9" t="str">
        <f t="shared" si="6"/>
        <v>2023 - WEEK 17</v>
      </c>
      <c r="M129" s="9" t="str">
        <f t="shared" si="7"/>
        <v>2023 - MONTH 04</v>
      </c>
      <c r="N129" s="12">
        <f t="shared" ref="N129:O129" si="138">IFERROR(AVERAGEIF(L:L,L129,$J:$J)," ")</f>
        <v>0.8843589744</v>
      </c>
      <c r="O129" s="12">
        <f t="shared" si="138"/>
        <v>0.8843589744</v>
      </c>
      <c r="P129" s="9" t="str">
        <f>IF(ISBLANK(A129)," ",IF(N129&gt;MASTER!$B$3/100,"SB",IF(N129&gt;MASTER!$B$4/100,"B",IF(N129&gt;MASTER!$B$5/100,"C","K"))))</f>
        <v>C</v>
      </c>
      <c r="Q129" s="9" t="str">
        <f>IF(ISBLANK(B129)," ",IF(O129&gt;MASTER!$B$3/100,"SB",IF(O129&gt;MASTER!$B$4/100,"B",IF(O129&gt;MASTER!$B$5/100,"C","K"))))</f>
        <v>C</v>
      </c>
    </row>
    <row r="130">
      <c r="A130" s="8">
        <f>INDIRECT(ADDRESS(2+QUOTIENT(ROW()-2,COUNTA('Form Responses 1'!$1:$1)-4),1,,TRUE,"Form Responses 1"))</f>
        <v>45050.92117</v>
      </c>
      <c r="B130" s="9" t="str">
        <f>INDIRECT(ADDRESS(2+QUOTIENT(ROW()-2,COUNTA('Form Responses 1'!$1:$1)-4),2,,TRUE,"Form Responses 1"))</f>
        <v>ismayati212@gmail.com</v>
      </c>
      <c r="C130" s="9" t="str">
        <f>INDIRECT(ADDRESS(2+QUOTIENT(ROW()-2,COUNTA('Form Responses 1'!$1:$1)-4),3,,TRUE,"Form Responses 1"))</f>
        <v>ismayati</v>
      </c>
      <c r="D130" s="10">
        <f>INDIRECT(ADDRESS(2+QUOTIENT(ROW()-2,COUNTA('Form Responses 1'!$1:$1)-4),4,,TRUE,"Form Responses 1"))</f>
        <v>45041</v>
      </c>
      <c r="E130" s="11">
        <f t="shared" si="2"/>
        <v>2</v>
      </c>
      <c r="F130" s="9" t="str">
        <f>IF(ISBLANK(A130)," ",INDIRECT(ADDRESS(1,5+MOD(ROW()-2,COUNTA('Form Responses 1'!$1:$1)-4),,TRUE,"Form Responses 1")))</f>
        <v>Mess Halaman [Parkir Mobil]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Mess Halaman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17</v>
      </c>
      <c r="L130" s="9" t="str">
        <f t="shared" si="6"/>
        <v>2023 - WEEK 17</v>
      </c>
      <c r="M130" s="9" t="str">
        <f t="shared" si="7"/>
        <v>2023 - MONTH 04</v>
      </c>
      <c r="N130" s="12">
        <f t="shared" ref="N130:O130" si="139">IFERROR(AVERAGEIF(L:L,L130,$J:$J)," ")</f>
        <v>0.8843589744</v>
      </c>
      <c r="O130" s="12">
        <f t="shared" si="139"/>
        <v>0.8843589744</v>
      </c>
      <c r="P130" s="9" t="str">
        <f>IF(ISBLANK(A130)," ",IF(N130&gt;MASTER!$B$3/100,"SB",IF(N130&gt;MASTER!$B$4/100,"B",IF(N130&gt;MASTER!$B$5/100,"C","K"))))</f>
        <v>C</v>
      </c>
      <c r="Q130" s="9" t="str">
        <f>IF(ISBLANK(B130)," ",IF(O130&gt;MASTER!$B$3/100,"SB",IF(O130&gt;MASTER!$B$4/100,"B",IF(O130&gt;MASTER!$B$5/100,"C","K"))))</f>
        <v>C</v>
      </c>
    </row>
    <row r="131">
      <c r="A131" s="8">
        <f>INDIRECT(ADDRESS(2+QUOTIENT(ROW()-2,COUNTA('Form Responses 1'!$1:$1)-4),1,,TRUE,"Form Responses 1"))</f>
        <v>45050.92117</v>
      </c>
      <c r="B131" s="9" t="str">
        <f>INDIRECT(ADDRESS(2+QUOTIENT(ROW()-2,COUNTA('Form Responses 1'!$1:$1)-4),2,,TRUE,"Form Responses 1"))</f>
        <v>ismayati212@gmail.com</v>
      </c>
      <c r="C131" s="9" t="str">
        <f>INDIRECT(ADDRESS(2+QUOTIENT(ROW()-2,COUNTA('Form Responses 1'!$1:$1)-4),3,,TRUE,"Form Responses 1"))</f>
        <v>ismayati</v>
      </c>
      <c r="D131" s="10">
        <f>INDIRECT(ADDRESS(2+QUOTIENT(ROW()-2,COUNTA('Form Responses 1'!$1:$1)-4),4,,TRUE,"Form Responses 1"))</f>
        <v>45041</v>
      </c>
      <c r="E131" s="11">
        <f t="shared" si="2"/>
        <v>2</v>
      </c>
      <c r="F131" s="9" t="str">
        <f>IF(ISBLANK(A131)," ",INDIRECT(ADDRESS(1,5+MOD(ROW()-2,COUNTA('Form Responses 1'!$1:$1)-4),,TRUE,"Form Responses 1")))</f>
        <v>Mess Halaman [Halaman depan samping dan belakang]</v>
      </c>
      <c r="G131" s="9" t="str">
        <f>IF(ISBLANK(A131)," ",INDIRECT(ADDRESS(MATCH(A131,'Form Responses 1'!A:A,0),5+MOD(ROW()-2,COUNTA('Form Responses 1'!$1:$1)-4),,TRUE,"Form Responses 1")))</f>
        <v>KURANG BAIK</v>
      </c>
      <c r="H131" s="12" t="str">
        <f t="shared" si="3"/>
        <v>Mess Halaman</v>
      </c>
      <c r="I131" s="12" t="str">
        <f t="shared" si="4"/>
        <v>CLEANING SERVICE</v>
      </c>
      <c r="J131" s="12">
        <f t="array" ref="J131">IFERROR(INDEX(MASTER!B:B,MATCH(G131,MASTER!A:A,0))/100," ")</f>
        <v>0.74</v>
      </c>
      <c r="K131" s="9">
        <f t="shared" si="5"/>
        <v>17</v>
      </c>
      <c r="L131" s="9" t="str">
        <f t="shared" si="6"/>
        <v>2023 - WEEK 17</v>
      </c>
      <c r="M131" s="9" t="str">
        <f t="shared" si="7"/>
        <v>2023 - MONTH 04</v>
      </c>
      <c r="N131" s="12">
        <f t="shared" ref="N131:O131" si="140">IFERROR(AVERAGEIF(L:L,L131,$J:$J)," ")</f>
        <v>0.8843589744</v>
      </c>
      <c r="O131" s="12">
        <f t="shared" si="140"/>
        <v>0.8843589744</v>
      </c>
      <c r="P131" s="9" t="str">
        <f>IF(ISBLANK(A131)," ",IF(N131&gt;MASTER!$B$3/100,"SB",IF(N131&gt;MASTER!$B$4/100,"B",IF(N131&gt;MASTER!$B$5/100,"C","K"))))</f>
        <v>C</v>
      </c>
      <c r="Q131" s="9" t="str">
        <f>IF(ISBLANK(B131)," ",IF(O131&gt;MASTER!$B$3/100,"SB",IF(O131&gt;MASTER!$B$4/100,"B",IF(O131&gt;MASTER!$B$5/100,"C","K"))))</f>
        <v>C</v>
      </c>
    </row>
    <row r="132">
      <c r="A132" s="8">
        <f>INDIRECT(ADDRESS(2+QUOTIENT(ROW()-2,COUNTA('Form Responses 1'!$1:$1)-4),1,,TRUE,"Form Responses 1"))</f>
        <v>45056.48717</v>
      </c>
      <c r="B132" s="9" t="str">
        <f>INDIRECT(ADDRESS(2+QUOTIENT(ROW()-2,COUNTA('Form Responses 1'!$1:$1)-4),2,,TRUE,"Form Responses 1"))</f>
        <v>ismayati2212@gmail.com</v>
      </c>
      <c r="C132" s="9" t="str">
        <f>INDIRECT(ADDRESS(2+QUOTIENT(ROW()-2,COUNTA('Form Responses 1'!$1:$1)-4),3,,TRUE,"Form Responses 1"))</f>
        <v>Ismayati</v>
      </c>
      <c r="D132" s="10">
        <f>INDIRECT(ADDRESS(2+QUOTIENT(ROW()-2,COUNTA('Form Responses 1'!$1:$1)-4),4,,TRUE,"Form Responses 1"))</f>
        <v>45041</v>
      </c>
      <c r="E132" s="11">
        <f t="shared" si="2"/>
        <v>2</v>
      </c>
      <c r="F132" s="9" t="str">
        <f>IF(ISBLANK(A132)," ",INDIRECT(ADDRESS(1,5+MOD(ROW()-2,COUNTA('Form Responses 1'!$1:$1)-4),,TRUE,"Form Responses 1")))</f>
        <v>Security [Security Functions]</v>
      </c>
      <c r="G132" s="9" t="str">
        <f>IF(ISBLANK(A132)," ",INDIRECT(ADDRESS(MATCH(A132,'Form Responses 1'!A:A,0),5+MOD(ROW()-2,COUNTA('Form Responses 1'!$1:$1)-4),,TRUE,"Form Responses 1")))</f>
        <v>CUKUP BAIK</v>
      </c>
      <c r="H132" s="12" t="str">
        <f t="shared" si="3"/>
        <v>Security</v>
      </c>
      <c r="I132" s="12" t="str">
        <f t="shared" si="4"/>
        <v>SECURITY SERVICE</v>
      </c>
      <c r="J132" s="12">
        <f t="array" ref="J132">IFERROR(INDEX(MASTER!B:B,MATCH(G132,MASTER!A:A,0))/100," ")</f>
        <v>0.89</v>
      </c>
      <c r="K132" s="9">
        <f t="shared" si="5"/>
        <v>17</v>
      </c>
      <c r="L132" s="9" t="str">
        <f t="shared" si="6"/>
        <v>2023 - WEEK 17</v>
      </c>
      <c r="M132" s="9" t="str">
        <f t="shared" si="7"/>
        <v>2023 - MONTH 04</v>
      </c>
      <c r="N132" s="12">
        <f t="shared" ref="N132:O132" si="141">IFERROR(AVERAGEIF(L:L,L132,$J:$J)," ")</f>
        <v>0.8843589744</v>
      </c>
      <c r="O132" s="12">
        <f t="shared" si="141"/>
        <v>0.8843589744</v>
      </c>
      <c r="P132" s="9" t="str">
        <f>IF(ISBLANK(A132)," ",IF(N132&gt;MASTER!$B$3/100,"SB",IF(N132&gt;MASTER!$B$4/100,"B",IF(N132&gt;MASTER!$B$5/100,"C","K"))))</f>
        <v>C</v>
      </c>
      <c r="Q132" s="9" t="str">
        <f>IF(ISBLANK(B132)," ",IF(O132&gt;MASTER!$B$3/100,"SB",IF(O132&gt;MASTER!$B$4/100,"B",IF(O132&gt;MASTER!$B$5/100,"C","K"))))</f>
        <v>C</v>
      </c>
    </row>
    <row r="133">
      <c r="A133" s="8">
        <f>INDIRECT(ADDRESS(2+QUOTIENT(ROW()-2,COUNTA('Form Responses 1'!$1:$1)-4),1,,TRUE,"Form Responses 1"))</f>
        <v>45056.48717</v>
      </c>
      <c r="B133" s="9" t="str">
        <f>INDIRECT(ADDRESS(2+QUOTIENT(ROW()-2,COUNTA('Form Responses 1'!$1:$1)-4),2,,TRUE,"Form Responses 1"))</f>
        <v>ismayati2212@gmail.com</v>
      </c>
      <c r="C133" s="9" t="str">
        <f>INDIRECT(ADDRESS(2+QUOTIENT(ROW()-2,COUNTA('Form Responses 1'!$1:$1)-4),3,,TRUE,"Form Responses 1"))</f>
        <v>Ismayati</v>
      </c>
      <c r="D133" s="10">
        <f>INDIRECT(ADDRESS(2+QUOTIENT(ROW()-2,COUNTA('Form Responses 1'!$1:$1)-4),4,,TRUE,"Form Responses 1"))</f>
        <v>45041</v>
      </c>
      <c r="E133" s="11">
        <f t="shared" si="2"/>
        <v>2</v>
      </c>
      <c r="F133" s="9" t="str">
        <f>IF(ISBLANK(A133)," ",INDIRECT(ADDRESS(1,5+MOD(ROW()-2,COUNTA('Form Responses 1'!$1:$1)-4),,TRUE,"Form Responses 1")))</f>
        <v>Driver [Driving Safety]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Driver</v>
      </c>
      <c r="I133" s="12" t="str">
        <f t="shared" si="4"/>
        <v>LABOR SERVICE</v>
      </c>
      <c r="J133" s="12">
        <f t="array" ref="J133">IFERROR(INDEX(MASTER!B:B,MATCH(G133,MASTER!A:A,0))/100," ")</f>
        <v>0.89</v>
      </c>
      <c r="K133" s="9">
        <f t="shared" si="5"/>
        <v>17</v>
      </c>
      <c r="L133" s="9" t="str">
        <f t="shared" si="6"/>
        <v>2023 - WEEK 17</v>
      </c>
      <c r="M133" s="9" t="str">
        <f t="shared" si="7"/>
        <v>2023 - MONTH 04</v>
      </c>
      <c r="N133" s="12">
        <f t="shared" ref="N133:O133" si="142">IFERROR(AVERAGEIF(L:L,L133,$J:$J)," ")</f>
        <v>0.8843589744</v>
      </c>
      <c r="O133" s="12">
        <f t="shared" si="142"/>
        <v>0.8843589744</v>
      </c>
      <c r="P133" s="9" t="str">
        <f>IF(ISBLANK(A133)," ",IF(N133&gt;MASTER!$B$3/100,"SB",IF(N133&gt;MASTER!$B$4/100,"B",IF(N133&gt;MASTER!$B$5/100,"C","K"))))</f>
        <v>C</v>
      </c>
      <c r="Q133" s="9" t="str">
        <f>IF(ISBLANK(B133)," ",IF(O133&gt;MASTER!$B$3/100,"SB",IF(O133&gt;MASTER!$B$4/100,"B",IF(O133&gt;MASTER!$B$5/100,"C","K"))))</f>
        <v>C</v>
      </c>
    </row>
    <row r="134">
      <c r="A134" s="8">
        <f>INDIRECT(ADDRESS(2+QUOTIENT(ROW()-2,COUNTA('Form Responses 1'!$1:$1)-4),1,,TRUE,"Form Responses 1"))</f>
        <v>45056.48717</v>
      </c>
      <c r="B134" s="9" t="str">
        <f>INDIRECT(ADDRESS(2+QUOTIENT(ROW()-2,COUNTA('Form Responses 1'!$1:$1)-4),2,,TRUE,"Form Responses 1"))</f>
        <v>ismayati2212@gmail.com</v>
      </c>
      <c r="C134" s="9" t="str">
        <f>INDIRECT(ADDRESS(2+QUOTIENT(ROW()-2,COUNTA('Form Responses 1'!$1:$1)-4),3,,TRUE,"Form Responses 1"))</f>
        <v>Ismayati</v>
      </c>
      <c r="D134" s="10">
        <f>INDIRECT(ADDRESS(2+QUOTIENT(ROW()-2,COUNTA('Form Responses 1'!$1:$1)-4),4,,TRUE,"Form Responses 1"))</f>
        <v>45041</v>
      </c>
      <c r="E134" s="11">
        <f t="shared" si="2"/>
        <v>2</v>
      </c>
      <c r="F134" s="9" t="str">
        <f>IF(ISBLANK(A134)," ",INDIRECT(ADDRESS(1,5+MOD(ROW()-2,COUNTA('Form Responses 1'!$1:$1)-4),,TRUE,"Form Responses 1")))</f>
        <v>Driver [ Attendance]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Driver</v>
      </c>
      <c r="I134" s="12" t="str">
        <f t="shared" si="4"/>
        <v>LABOR SERVICE</v>
      </c>
      <c r="J134" s="12">
        <f t="array" ref="J134">IFERROR(INDEX(MASTER!B:B,MATCH(G134,MASTER!A:A,0))/100," ")</f>
        <v>0.95</v>
      </c>
      <c r="K134" s="9">
        <f t="shared" si="5"/>
        <v>17</v>
      </c>
      <c r="L134" s="9" t="str">
        <f t="shared" si="6"/>
        <v>2023 - WEEK 17</v>
      </c>
      <c r="M134" s="9" t="str">
        <f t="shared" si="7"/>
        <v>2023 - MONTH 04</v>
      </c>
      <c r="N134" s="12">
        <f t="shared" ref="N134:O134" si="143">IFERROR(AVERAGEIF(L:L,L134,$J:$J)," ")</f>
        <v>0.8843589744</v>
      </c>
      <c r="O134" s="12">
        <f t="shared" si="143"/>
        <v>0.8843589744</v>
      </c>
      <c r="P134" s="9" t="str">
        <f>IF(ISBLANK(A134)," ",IF(N134&gt;MASTER!$B$3/100,"SB",IF(N134&gt;MASTER!$B$4/100,"B",IF(N134&gt;MASTER!$B$5/100,"C","K"))))</f>
        <v>C</v>
      </c>
      <c r="Q134" s="9" t="str">
        <f>IF(ISBLANK(B134)," ",IF(O134&gt;MASTER!$B$3/100,"SB",IF(O134&gt;MASTER!$B$4/100,"B",IF(O134&gt;MASTER!$B$5/100,"C","K"))))</f>
        <v>C</v>
      </c>
    </row>
    <row r="135">
      <c r="A135" s="8">
        <f>INDIRECT(ADDRESS(2+QUOTIENT(ROW()-2,COUNTA('Form Responses 1'!$1:$1)-4),1,,TRUE,"Form Responses 1"))</f>
        <v>45056.48717</v>
      </c>
      <c r="B135" s="9" t="str">
        <f>INDIRECT(ADDRESS(2+QUOTIENT(ROW()-2,COUNTA('Form Responses 1'!$1:$1)-4),2,,TRUE,"Form Responses 1"))</f>
        <v>ismayati2212@gmail.com</v>
      </c>
      <c r="C135" s="9" t="str">
        <f>INDIRECT(ADDRESS(2+QUOTIENT(ROW()-2,COUNTA('Form Responses 1'!$1:$1)-4),3,,TRUE,"Form Responses 1"))</f>
        <v>Ismayati</v>
      </c>
      <c r="D135" s="10">
        <f>INDIRECT(ADDRESS(2+QUOTIENT(ROW()-2,COUNTA('Form Responses 1'!$1:$1)-4),4,,TRUE,"Form Responses 1"))</f>
        <v>45041</v>
      </c>
      <c r="E135" s="11">
        <f t="shared" si="2"/>
        <v>2</v>
      </c>
      <c r="F135" s="9" t="str">
        <f>IF(ISBLANK(A135)," ",INDIRECT(ADDRESS(1,5+MOD(ROW()-2,COUNTA('Form Responses 1'!$1:$1)-4),,TRUE,"Form Responses 1")))</f>
        <v>Gedung Utama Lt.1 [Lobby Utama]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Gedung Utama Lt.1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17</v>
      </c>
      <c r="L135" s="9" t="str">
        <f t="shared" si="6"/>
        <v>2023 - WEEK 17</v>
      </c>
      <c r="M135" s="9" t="str">
        <f t="shared" si="7"/>
        <v>2023 - MONTH 04</v>
      </c>
      <c r="N135" s="12">
        <f t="shared" ref="N135:O135" si="144">IFERROR(AVERAGEIF(L:L,L135,$J:$J)," ")</f>
        <v>0.8843589744</v>
      </c>
      <c r="O135" s="12">
        <f t="shared" si="144"/>
        <v>0.8843589744</v>
      </c>
      <c r="P135" s="9" t="str">
        <f>IF(ISBLANK(A135)," ",IF(N135&gt;MASTER!$B$3/100,"SB",IF(N135&gt;MASTER!$B$4/100,"B",IF(N135&gt;MASTER!$B$5/100,"C","K"))))</f>
        <v>C</v>
      </c>
      <c r="Q135" s="9" t="str">
        <f>IF(ISBLANK(B135)," ",IF(O135&gt;MASTER!$B$3/100,"SB",IF(O135&gt;MASTER!$B$4/100,"B",IF(O135&gt;MASTER!$B$5/100,"C","K"))))</f>
        <v>C</v>
      </c>
    </row>
    <row r="136">
      <c r="A136" s="8">
        <f>INDIRECT(ADDRESS(2+QUOTIENT(ROW()-2,COUNTA('Form Responses 1'!$1:$1)-4),1,,TRUE,"Form Responses 1"))</f>
        <v>45056.48717</v>
      </c>
      <c r="B136" s="9" t="str">
        <f>INDIRECT(ADDRESS(2+QUOTIENT(ROW()-2,COUNTA('Form Responses 1'!$1:$1)-4),2,,TRUE,"Form Responses 1"))</f>
        <v>ismayati2212@gmail.com</v>
      </c>
      <c r="C136" s="9" t="str">
        <f>INDIRECT(ADDRESS(2+QUOTIENT(ROW()-2,COUNTA('Form Responses 1'!$1:$1)-4),3,,TRUE,"Form Responses 1"))</f>
        <v>Ismayati</v>
      </c>
      <c r="D136" s="10">
        <f>INDIRECT(ADDRESS(2+QUOTIENT(ROW()-2,COUNTA('Form Responses 1'!$1:$1)-4),4,,TRUE,"Form Responses 1"))</f>
        <v>45041</v>
      </c>
      <c r="E136" s="11">
        <f t="shared" si="2"/>
        <v>2</v>
      </c>
      <c r="F136" s="9" t="str">
        <f>IF(ISBLANK(A136)," ",INDIRECT(ADDRESS(1,5+MOD(ROW()-2,COUNTA('Form Responses 1'!$1:$1)-4),,TRUE,"Form Responses 1")))</f>
        <v>Gedung Utama Lt.1 [Ruang Koordinator layanan umum]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Gedung Utama Lt.1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17</v>
      </c>
      <c r="L136" s="9" t="str">
        <f t="shared" si="6"/>
        <v>2023 - WEEK 17</v>
      </c>
      <c r="M136" s="9" t="str">
        <f t="shared" si="7"/>
        <v>2023 - MONTH 04</v>
      </c>
      <c r="N136" s="12">
        <f t="shared" ref="N136:O136" si="145">IFERROR(AVERAGEIF(L:L,L136,$J:$J)," ")</f>
        <v>0.8843589744</v>
      </c>
      <c r="O136" s="12">
        <f t="shared" si="145"/>
        <v>0.8843589744</v>
      </c>
      <c r="P136" s="9" t="str">
        <f>IF(ISBLANK(A136)," ",IF(N136&gt;MASTER!$B$3/100,"SB",IF(N136&gt;MASTER!$B$4/100,"B",IF(N136&gt;MASTER!$B$5/100,"C","K"))))</f>
        <v>C</v>
      </c>
      <c r="Q136" s="9" t="str">
        <f>IF(ISBLANK(B136)," ",IF(O136&gt;MASTER!$B$3/100,"SB",IF(O136&gt;MASTER!$B$4/100,"B",IF(O136&gt;MASTER!$B$5/100,"C","K"))))</f>
        <v>C</v>
      </c>
    </row>
    <row r="137">
      <c r="A137" s="8">
        <f>INDIRECT(ADDRESS(2+QUOTIENT(ROW()-2,COUNTA('Form Responses 1'!$1:$1)-4),1,,TRUE,"Form Responses 1"))</f>
        <v>45056.48717</v>
      </c>
      <c r="B137" s="9" t="str">
        <f>INDIRECT(ADDRESS(2+QUOTIENT(ROW()-2,COUNTA('Form Responses 1'!$1:$1)-4),2,,TRUE,"Form Responses 1"))</f>
        <v>ismayati2212@gmail.com</v>
      </c>
      <c r="C137" s="9" t="str">
        <f>INDIRECT(ADDRESS(2+QUOTIENT(ROW()-2,COUNTA('Form Responses 1'!$1:$1)-4),3,,TRUE,"Form Responses 1"))</f>
        <v>Ismayati</v>
      </c>
      <c r="D137" s="10">
        <f>INDIRECT(ADDRESS(2+QUOTIENT(ROW()-2,COUNTA('Form Responses 1'!$1:$1)-4),4,,TRUE,"Form Responses 1"))</f>
        <v>45041</v>
      </c>
      <c r="E137" s="11">
        <f t="shared" si="2"/>
        <v>2</v>
      </c>
      <c r="F137" s="9" t="str">
        <f>IF(ISBLANK(A137)," ",INDIRECT(ADDRESS(1,5+MOD(ROW()-2,COUNTA('Form Responses 1'!$1:$1)-4),,TRUE,"Form Responses 1")))</f>
        <v>Gedung Utama Lt.1 [Toilet Pria/Wanita Barat]</v>
      </c>
      <c r="G137" s="9" t="str">
        <f>IF(ISBLANK(A137)," ",INDIRECT(ADDRESS(MATCH(A137,'Form Responses 1'!A:A,0),5+MOD(ROW()-2,COUNTA('Form Responses 1'!$1:$1)-4),,TRUE,"Form Responses 1")))</f>
        <v>KURANG BAIK</v>
      </c>
      <c r="H137" s="12" t="str">
        <f t="shared" si="3"/>
        <v>Gedung Utama Lt.1</v>
      </c>
      <c r="I137" s="12" t="str">
        <f t="shared" si="4"/>
        <v>CLEANING SERVICE</v>
      </c>
      <c r="J137" s="12">
        <f t="array" ref="J137">IFERROR(INDEX(MASTER!B:B,MATCH(G137,MASTER!A:A,0))/100," ")</f>
        <v>0.74</v>
      </c>
      <c r="K137" s="9">
        <f t="shared" si="5"/>
        <v>17</v>
      </c>
      <c r="L137" s="9" t="str">
        <f t="shared" si="6"/>
        <v>2023 - WEEK 17</v>
      </c>
      <c r="M137" s="9" t="str">
        <f t="shared" si="7"/>
        <v>2023 - MONTH 04</v>
      </c>
      <c r="N137" s="12">
        <f t="shared" ref="N137:O137" si="146">IFERROR(AVERAGEIF(L:L,L137,$J:$J)," ")</f>
        <v>0.8843589744</v>
      </c>
      <c r="O137" s="12">
        <f t="shared" si="146"/>
        <v>0.8843589744</v>
      </c>
      <c r="P137" s="9" t="str">
        <f>IF(ISBLANK(A137)," ",IF(N137&gt;MASTER!$B$3/100,"SB",IF(N137&gt;MASTER!$B$4/100,"B",IF(N137&gt;MASTER!$B$5/100,"C","K"))))</f>
        <v>C</v>
      </c>
      <c r="Q137" s="9" t="str">
        <f>IF(ISBLANK(B137)," ",IF(O137&gt;MASTER!$B$3/100,"SB",IF(O137&gt;MASTER!$B$4/100,"B",IF(O137&gt;MASTER!$B$5/100,"C","K"))))</f>
        <v>C</v>
      </c>
    </row>
    <row r="138">
      <c r="A138" s="8">
        <f>INDIRECT(ADDRESS(2+QUOTIENT(ROW()-2,COUNTA('Form Responses 1'!$1:$1)-4),1,,TRUE,"Form Responses 1"))</f>
        <v>45056.48717</v>
      </c>
      <c r="B138" s="9" t="str">
        <f>INDIRECT(ADDRESS(2+QUOTIENT(ROW()-2,COUNTA('Form Responses 1'!$1:$1)-4),2,,TRUE,"Form Responses 1"))</f>
        <v>ismayati2212@gmail.com</v>
      </c>
      <c r="C138" s="9" t="str">
        <f>INDIRECT(ADDRESS(2+QUOTIENT(ROW()-2,COUNTA('Form Responses 1'!$1:$1)-4),3,,TRUE,"Form Responses 1"))</f>
        <v>Ismayati</v>
      </c>
      <c r="D138" s="10">
        <f>INDIRECT(ADDRESS(2+QUOTIENT(ROW()-2,COUNTA('Form Responses 1'!$1:$1)-4),4,,TRUE,"Form Responses 1"))</f>
        <v>45041</v>
      </c>
      <c r="E138" s="11">
        <f t="shared" si="2"/>
        <v>2</v>
      </c>
      <c r="F138" s="9" t="str">
        <f>IF(ISBLANK(A138)," ",INDIRECT(ADDRESS(1,5+MOD(ROW()-2,COUNTA('Form Responses 1'!$1:$1)-4),,TRUE,"Form Responses 1")))</f>
        <v>Gedung Utama Lt.1 [Toilet Pria/Wanita Timur]</v>
      </c>
      <c r="G138" s="9" t="str">
        <f>IF(ISBLANK(A138)," ",INDIRECT(ADDRESS(MATCH(A138,'Form Responses 1'!A:A,0),5+MOD(ROW()-2,COUNTA('Form Responses 1'!$1:$1)-4),,TRUE,"Form Responses 1")))</f>
        <v>KURANG BAIK</v>
      </c>
      <c r="H138" s="12" t="str">
        <f t="shared" si="3"/>
        <v>Gedung Utama Lt.1</v>
      </c>
      <c r="I138" s="12" t="str">
        <f t="shared" si="4"/>
        <v>CLEANING SERVICE</v>
      </c>
      <c r="J138" s="12">
        <f t="array" ref="J138">IFERROR(INDEX(MASTER!B:B,MATCH(G138,MASTER!A:A,0))/100," ")</f>
        <v>0.74</v>
      </c>
      <c r="K138" s="9">
        <f t="shared" si="5"/>
        <v>17</v>
      </c>
      <c r="L138" s="9" t="str">
        <f t="shared" si="6"/>
        <v>2023 - WEEK 17</v>
      </c>
      <c r="M138" s="9" t="str">
        <f t="shared" si="7"/>
        <v>2023 - MONTH 04</v>
      </c>
      <c r="N138" s="12">
        <f t="shared" ref="N138:O138" si="147">IFERROR(AVERAGEIF(L:L,L138,$J:$J)," ")</f>
        <v>0.8843589744</v>
      </c>
      <c r="O138" s="12">
        <f t="shared" si="147"/>
        <v>0.8843589744</v>
      </c>
      <c r="P138" s="9" t="str">
        <f>IF(ISBLANK(A138)," ",IF(N138&gt;MASTER!$B$3/100,"SB",IF(N138&gt;MASTER!$B$4/100,"B",IF(N138&gt;MASTER!$B$5/100,"C","K"))))</f>
        <v>C</v>
      </c>
      <c r="Q138" s="9" t="str">
        <f>IF(ISBLANK(B138)," ",IF(O138&gt;MASTER!$B$3/100,"SB",IF(O138&gt;MASTER!$B$4/100,"B",IF(O138&gt;MASTER!$B$5/100,"C","K"))))</f>
        <v>C</v>
      </c>
    </row>
    <row r="139">
      <c r="A139" s="8">
        <f>INDIRECT(ADDRESS(2+QUOTIENT(ROW()-2,COUNTA('Form Responses 1'!$1:$1)-4),1,,TRUE,"Form Responses 1"))</f>
        <v>45056.48717</v>
      </c>
      <c r="B139" s="9" t="str">
        <f>INDIRECT(ADDRESS(2+QUOTIENT(ROW()-2,COUNTA('Form Responses 1'!$1:$1)-4),2,,TRUE,"Form Responses 1"))</f>
        <v>ismayati2212@gmail.com</v>
      </c>
      <c r="C139" s="9" t="str">
        <f>INDIRECT(ADDRESS(2+QUOTIENT(ROW()-2,COUNTA('Form Responses 1'!$1:$1)-4),3,,TRUE,"Form Responses 1"))</f>
        <v>Ismayati</v>
      </c>
      <c r="D139" s="10">
        <f>INDIRECT(ADDRESS(2+QUOTIENT(ROW()-2,COUNTA('Form Responses 1'!$1:$1)-4),4,,TRUE,"Form Responses 1"))</f>
        <v>45041</v>
      </c>
      <c r="E139" s="11">
        <f t="shared" si="2"/>
        <v>2</v>
      </c>
      <c r="F139" s="9" t="str">
        <f>IF(ISBLANK(A139)," ",INDIRECT(ADDRESS(1,5+MOD(ROW()-2,COUNTA('Form Responses 1'!$1:$1)-4),,TRUE,"Form Responses 1")))</f>
        <v>Gedung Utama Lt.1 [Mushola]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Gedung Utama Lt.1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17</v>
      </c>
      <c r="L139" s="9" t="str">
        <f t="shared" si="6"/>
        <v>2023 - WEEK 17</v>
      </c>
      <c r="M139" s="9" t="str">
        <f t="shared" si="7"/>
        <v>2023 - MONTH 04</v>
      </c>
      <c r="N139" s="12">
        <f t="shared" ref="N139:O139" si="148">IFERROR(AVERAGEIF(L:L,L139,$J:$J)," ")</f>
        <v>0.8843589744</v>
      </c>
      <c r="O139" s="12">
        <f t="shared" si="148"/>
        <v>0.8843589744</v>
      </c>
      <c r="P139" s="9" t="str">
        <f>IF(ISBLANK(A139)," ",IF(N139&gt;MASTER!$B$3/100,"SB",IF(N139&gt;MASTER!$B$4/100,"B",IF(N139&gt;MASTER!$B$5/100,"C","K"))))</f>
        <v>C</v>
      </c>
      <c r="Q139" s="9" t="str">
        <f>IF(ISBLANK(B139)," ",IF(O139&gt;MASTER!$B$3/100,"SB",IF(O139&gt;MASTER!$B$4/100,"B",IF(O139&gt;MASTER!$B$5/100,"C","K"))))</f>
        <v>C</v>
      </c>
    </row>
    <row r="140">
      <c r="A140" s="8">
        <f>INDIRECT(ADDRESS(2+QUOTIENT(ROW()-2,COUNTA('Form Responses 1'!$1:$1)-4),1,,TRUE,"Form Responses 1"))</f>
        <v>45056.48717</v>
      </c>
      <c r="B140" s="9" t="str">
        <f>INDIRECT(ADDRESS(2+QUOTIENT(ROW()-2,COUNTA('Form Responses 1'!$1:$1)-4),2,,TRUE,"Form Responses 1"))</f>
        <v>ismayati2212@gmail.com</v>
      </c>
      <c r="C140" s="9" t="str">
        <f>INDIRECT(ADDRESS(2+QUOTIENT(ROW()-2,COUNTA('Form Responses 1'!$1:$1)-4),3,,TRUE,"Form Responses 1"))</f>
        <v>Ismayati</v>
      </c>
      <c r="D140" s="10">
        <f>INDIRECT(ADDRESS(2+QUOTIENT(ROW()-2,COUNTA('Form Responses 1'!$1:$1)-4),4,,TRUE,"Form Responses 1"))</f>
        <v>45041</v>
      </c>
      <c r="E140" s="11">
        <f t="shared" si="2"/>
        <v>2</v>
      </c>
      <c r="F140" s="9" t="str">
        <f>IF(ISBLANK(A140)," ",INDIRECT(ADDRESS(1,5+MOD(ROW()-2,COUNTA('Form Responses 1'!$1:$1)-4),,TRUE,"Form Responses 1")))</f>
        <v>Gedung Utama Lt.2 [Ruang Kepala Balar]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Gedung Utama Lt.2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17</v>
      </c>
      <c r="L140" s="9" t="str">
        <f t="shared" si="6"/>
        <v>2023 - WEEK 17</v>
      </c>
      <c r="M140" s="9" t="str">
        <f t="shared" si="7"/>
        <v>2023 - MONTH 04</v>
      </c>
      <c r="N140" s="12">
        <f t="shared" ref="N140:O140" si="149">IFERROR(AVERAGEIF(L:L,L140,$J:$J)," ")</f>
        <v>0.8843589744</v>
      </c>
      <c r="O140" s="12">
        <f t="shared" si="149"/>
        <v>0.8843589744</v>
      </c>
      <c r="P140" s="9" t="str">
        <f>IF(ISBLANK(A140)," ",IF(N140&gt;MASTER!$B$3/100,"SB",IF(N140&gt;MASTER!$B$4/100,"B",IF(N140&gt;MASTER!$B$5/100,"C","K"))))</f>
        <v>C</v>
      </c>
      <c r="Q140" s="9" t="str">
        <f>IF(ISBLANK(B140)," ",IF(O140&gt;MASTER!$B$3/100,"SB",IF(O140&gt;MASTER!$B$4/100,"B",IF(O140&gt;MASTER!$B$5/100,"C","K"))))</f>
        <v>C</v>
      </c>
    </row>
    <row r="141">
      <c r="A141" s="8">
        <f>INDIRECT(ADDRESS(2+QUOTIENT(ROW()-2,COUNTA('Form Responses 1'!$1:$1)-4),1,,TRUE,"Form Responses 1"))</f>
        <v>45056.48717</v>
      </c>
      <c r="B141" s="9" t="str">
        <f>INDIRECT(ADDRESS(2+QUOTIENT(ROW()-2,COUNTA('Form Responses 1'!$1:$1)-4),2,,TRUE,"Form Responses 1"))</f>
        <v>ismayati2212@gmail.com</v>
      </c>
      <c r="C141" s="9" t="str">
        <f>INDIRECT(ADDRESS(2+QUOTIENT(ROW()-2,COUNTA('Form Responses 1'!$1:$1)-4),3,,TRUE,"Form Responses 1"))</f>
        <v>Ismayati</v>
      </c>
      <c r="D141" s="10">
        <f>INDIRECT(ADDRESS(2+QUOTIENT(ROW()-2,COUNTA('Form Responses 1'!$1:$1)-4),4,,TRUE,"Form Responses 1"))</f>
        <v>45041</v>
      </c>
      <c r="E141" s="11">
        <f t="shared" si="2"/>
        <v>2</v>
      </c>
      <c r="F141" s="9" t="str">
        <f>IF(ISBLANK(A141)," ",INDIRECT(ADDRESS(1,5+MOD(ROW()-2,COUNTA('Form Responses 1'!$1:$1)-4),,TRUE,"Form Responses 1")))</f>
        <v>Gedung Utama Lt.2 [Ruang Rapat Besar]</v>
      </c>
      <c r="G141" s="9" t="str">
        <f>IF(ISBLANK(A141)," ",INDIRECT(ADDRESS(MATCH(A141,'Form Responses 1'!A:A,0),5+MOD(ROW()-2,COUNTA('Form Responses 1'!$1:$1)-4),,TRUE,"Form Responses 1")))</f>
        <v>CUKUP BAIK</v>
      </c>
      <c r="H141" s="12" t="str">
        <f t="shared" si="3"/>
        <v>Gedung Utama Lt.2</v>
      </c>
      <c r="I141" s="12" t="str">
        <f t="shared" si="4"/>
        <v>CLEANING SERVICE</v>
      </c>
      <c r="J141" s="12">
        <f t="array" ref="J141">IFERROR(INDEX(MASTER!B:B,MATCH(G141,MASTER!A:A,0))/100," ")</f>
        <v>0.89</v>
      </c>
      <c r="K141" s="9">
        <f t="shared" si="5"/>
        <v>17</v>
      </c>
      <c r="L141" s="9" t="str">
        <f t="shared" si="6"/>
        <v>2023 - WEEK 17</v>
      </c>
      <c r="M141" s="9" t="str">
        <f t="shared" si="7"/>
        <v>2023 - MONTH 04</v>
      </c>
      <c r="N141" s="12">
        <f t="shared" ref="N141:O141" si="150">IFERROR(AVERAGEIF(L:L,L141,$J:$J)," ")</f>
        <v>0.8843589744</v>
      </c>
      <c r="O141" s="12">
        <f t="shared" si="150"/>
        <v>0.8843589744</v>
      </c>
      <c r="P141" s="9" t="str">
        <f>IF(ISBLANK(A141)," ",IF(N141&gt;MASTER!$B$3/100,"SB",IF(N141&gt;MASTER!$B$4/100,"B",IF(N141&gt;MASTER!$B$5/100,"C","K"))))</f>
        <v>C</v>
      </c>
      <c r="Q141" s="9" t="str">
        <f>IF(ISBLANK(B141)," ",IF(O141&gt;MASTER!$B$3/100,"SB",IF(O141&gt;MASTER!$B$4/100,"B",IF(O141&gt;MASTER!$B$5/100,"C","K"))))</f>
        <v>C</v>
      </c>
    </row>
    <row r="142">
      <c r="A142" s="8">
        <f>INDIRECT(ADDRESS(2+QUOTIENT(ROW()-2,COUNTA('Form Responses 1'!$1:$1)-4),1,,TRUE,"Form Responses 1"))</f>
        <v>45056.48717</v>
      </c>
      <c r="B142" s="9" t="str">
        <f>INDIRECT(ADDRESS(2+QUOTIENT(ROW()-2,COUNTA('Form Responses 1'!$1:$1)-4),2,,TRUE,"Form Responses 1"))</f>
        <v>ismayati2212@gmail.com</v>
      </c>
      <c r="C142" s="9" t="str">
        <f>INDIRECT(ADDRESS(2+QUOTIENT(ROW()-2,COUNTA('Form Responses 1'!$1:$1)-4),3,,TRUE,"Form Responses 1"))</f>
        <v>Ismayati</v>
      </c>
      <c r="D142" s="10">
        <f>INDIRECT(ADDRESS(2+QUOTIENT(ROW()-2,COUNTA('Form Responses 1'!$1:$1)-4),4,,TRUE,"Form Responses 1"))</f>
        <v>45041</v>
      </c>
      <c r="E142" s="11">
        <f t="shared" si="2"/>
        <v>2</v>
      </c>
      <c r="F142" s="9" t="str">
        <f>IF(ISBLANK(A142)," ",INDIRECT(ADDRESS(1,5+MOD(ROW()-2,COUNTA('Form Responses 1'!$1:$1)-4),,TRUE,"Form Responses 1")))</f>
        <v>Gedung Utama Lt.2 [Ruang Rapat Kecil]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Gedung Utama Lt.2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17</v>
      </c>
      <c r="L142" s="9" t="str">
        <f t="shared" si="6"/>
        <v>2023 - WEEK 17</v>
      </c>
      <c r="M142" s="9" t="str">
        <f t="shared" si="7"/>
        <v>2023 - MONTH 04</v>
      </c>
      <c r="N142" s="12">
        <f t="shared" ref="N142:O142" si="151">IFERROR(AVERAGEIF(L:L,L142,$J:$J)," ")</f>
        <v>0.8843589744</v>
      </c>
      <c r="O142" s="12">
        <f t="shared" si="151"/>
        <v>0.8843589744</v>
      </c>
      <c r="P142" s="9" t="str">
        <f>IF(ISBLANK(A142)," ",IF(N142&gt;MASTER!$B$3/100,"SB",IF(N142&gt;MASTER!$B$4/100,"B",IF(N142&gt;MASTER!$B$5/100,"C","K"))))</f>
        <v>C</v>
      </c>
      <c r="Q142" s="9" t="str">
        <f>IF(ISBLANK(B142)," ",IF(O142&gt;MASTER!$B$3/100,"SB",IF(O142&gt;MASTER!$B$4/100,"B",IF(O142&gt;MASTER!$B$5/100,"C","K"))))</f>
        <v>C</v>
      </c>
    </row>
    <row r="143">
      <c r="A143" s="8">
        <f>INDIRECT(ADDRESS(2+QUOTIENT(ROW()-2,COUNTA('Form Responses 1'!$1:$1)-4),1,,TRUE,"Form Responses 1"))</f>
        <v>45056.48717</v>
      </c>
      <c r="B143" s="9" t="str">
        <f>INDIRECT(ADDRESS(2+QUOTIENT(ROW()-2,COUNTA('Form Responses 1'!$1:$1)-4),2,,TRUE,"Form Responses 1"))</f>
        <v>ismayati2212@gmail.com</v>
      </c>
      <c r="C143" s="9" t="str">
        <f>INDIRECT(ADDRESS(2+QUOTIENT(ROW()-2,COUNTA('Form Responses 1'!$1:$1)-4),3,,TRUE,"Form Responses 1"))</f>
        <v>Ismayati</v>
      </c>
      <c r="D143" s="10">
        <f>INDIRECT(ADDRESS(2+QUOTIENT(ROW()-2,COUNTA('Form Responses 1'!$1:$1)-4),4,,TRUE,"Form Responses 1"))</f>
        <v>45041</v>
      </c>
      <c r="E143" s="11">
        <f t="shared" si="2"/>
        <v>2</v>
      </c>
      <c r="F143" s="9" t="str">
        <f>IF(ISBLANK(A143)," ",INDIRECT(ADDRESS(1,5+MOD(ROW()-2,COUNTA('Form Responses 1'!$1:$1)-4),,TRUE,"Form Responses 1")))</f>
        <v>Gedung Utama Lt.2 [Sekretaris]</v>
      </c>
      <c r="G143" s="9" t="str">
        <f>IF(ISBLANK(A143)," ",INDIRECT(ADDRESS(MATCH(A143,'Form Responses 1'!A:A,0),5+MOD(ROW()-2,COUNTA('Form Responses 1'!$1:$1)-4),,TRUE,"Form Responses 1")))</f>
        <v>CUKUP BAIK</v>
      </c>
      <c r="H143" s="12" t="str">
        <f t="shared" si="3"/>
        <v>Gedung Utama Lt.2</v>
      </c>
      <c r="I143" s="12" t="str">
        <f t="shared" si="4"/>
        <v>CLEANING SERVICE</v>
      </c>
      <c r="J143" s="12">
        <f t="array" ref="J143">IFERROR(INDEX(MASTER!B:B,MATCH(G143,MASTER!A:A,0))/100," ")</f>
        <v>0.89</v>
      </c>
      <c r="K143" s="9">
        <f t="shared" si="5"/>
        <v>17</v>
      </c>
      <c r="L143" s="9" t="str">
        <f t="shared" si="6"/>
        <v>2023 - WEEK 17</v>
      </c>
      <c r="M143" s="9" t="str">
        <f t="shared" si="7"/>
        <v>2023 - MONTH 04</v>
      </c>
      <c r="N143" s="12">
        <f t="shared" ref="N143:O143" si="152">IFERROR(AVERAGEIF(L:L,L143,$J:$J)," ")</f>
        <v>0.8843589744</v>
      </c>
      <c r="O143" s="12">
        <f t="shared" si="152"/>
        <v>0.8843589744</v>
      </c>
      <c r="P143" s="9" t="str">
        <f>IF(ISBLANK(A143)," ",IF(N143&gt;MASTER!$B$3/100,"SB",IF(N143&gt;MASTER!$B$4/100,"B",IF(N143&gt;MASTER!$B$5/100,"C","K"))))</f>
        <v>C</v>
      </c>
      <c r="Q143" s="9" t="str">
        <f>IF(ISBLANK(B143)," ",IF(O143&gt;MASTER!$B$3/100,"SB",IF(O143&gt;MASTER!$B$4/100,"B",IF(O143&gt;MASTER!$B$5/100,"C","K"))))</f>
        <v>C</v>
      </c>
    </row>
    <row r="144">
      <c r="A144" s="8">
        <f>INDIRECT(ADDRESS(2+QUOTIENT(ROW()-2,COUNTA('Form Responses 1'!$1:$1)-4),1,,TRUE,"Form Responses 1"))</f>
        <v>45056.48717</v>
      </c>
      <c r="B144" s="9" t="str">
        <f>INDIRECT(ADDRESS(2+QUOTIENT(ROW()-2,COUNTA('Form Responses 1'!$1:$1)-4),2,,TRUE,"Form Responses 1"))</f>
        <v>ismayati2212@gmail.com</v>
      </c>
      <c r="C144" s="9" t="str">
        <f>INDIRECT(ADDRESS(2+QUOTIENT(ROW()-2,COUNTA('Form Responses 1'!$1:$1)-4),3,,TRUE,"Form Responses 1"))</f>
        <v>Ismayati</v>
      </c>
      <c r="D144" s="10">
        <f>INDIRECT(ADDRESS(2+QUOTIENT(ROW()-2,COUNTA('Form Responses 1'!$1:$1)-4),4,,TRUE,"Form Responses 1"))</f>
        <v>45041</v>
      </c>
      <c r="E144" s="11">
        <f t="shared" si="2"/>
        <v>2</v>
      </c>
      <c r="F144" s="9" t="str">
        <f>IF(ISBLANK(A144)," ",INDIRECT(ADDRESS(1,5+MOD(ROW()-2,COUNTA('Form Responses 1'!$1:$1)-4),,TRUE,"Form Responses 1")))</f>
        <v>Gedung Utama Lt.2 [Perpustakaan]</v>
      </c>
      <c r="G144" s="9" t="str">
        <f>IF(ISBLANK(A144)," ",INDIRECT(ADDRESS(MATCH(A144,'Form Responses 1'!A:A,0),5+MOD(ROW()-2,COUNTA('Form Responses 1'!$1:$1)-4),,TRUE,"Form Responses 1")))</f>
        <v>KURANG BAIK</v>
      </c>
      <c r="H144" s="12" t="str">
        <f t="shared" si="3"/>
        <v>Gedung Utama Lt.2</v>
      </c>
      <c r="I144" s="12" t="str">
        <f t="shared" si="4"/>
        <v>CLEANING SERVICE</v>
      </c>
      <c r="J144" s="12">
        <f t="array" ref="J144">IFERROR(INDEX(MASTER!B:B,MATCH(G144,MASTER!A:A,0))/100," ")</f>
        <v>0.74</v>
      </c>
      <c r="K144" s="9">
        <f t="shared" si="5"/>
        <v>17</v>
      </c>
      <c r="L144" s="9" t="str">
        <f t="shared" si="6"/>
        <v>2023 - WEEK 17</v>
      </c>
      <c r="M144" s="9" t="str">
        <f t="shared" si="7"/>
        <v>2023 - MONTH 04</v>
      </c>
      <c r="N144" s="12">
        <f t="shared" ref="N144:O144" si="153">IFERROR(AVERAGEIF(L:L,L144,$J:$J)," ")</f>
        <v>0.8843589744</v>
      </c>
      <c r="O144" s="12">
        <f t="shared" si="153"/>
        <v>0.8843589744</v>
      </c>
      <c r="P144" s="9" t="str">
        <f>IF(ISBLANK(A144)," ",IF(N144&gt;MASTER!$B$3/100,"SB",IF(N144&gt;MASTER!$B$4/100,"B",IF(N144&gt;MASTER!$B$5/100,"C","K"))))</f>
        <v>C</v>
      </c>
      <c r="Q144" s="9" t="str">
        <f>IF(ISBLANK(B144)," ",IF(O144&gt;MASTER!$B$3/100,"SB",IF(O144&gt;MASTER!$B$4/100,"B",IF(O144&gt;MASTER!$B$5/100,"C","K"))))</f>
        <v>C</v>
      </c>
    </row>
    <row r="145">
      <c r="A145" s="8">
        <f>INDIRECT(ADDRESS(2+QUOTIENT(ROW()-2,COUNTA('Form Responses 1'!$1:$1)-4),1,,TRUE,"Form Responses 1"))</f>
        <v>45056.48717</v>
      </c>
      <c r="B145" s="9" t="str">
        <f>INDIRECT(ADDRESS(2+QUOTIENT(ROW()-2,COUNTA('Form Responses 1'!$1:$1)-4),2,,TRUE,"Form Responses 1"))</f>
        <v>ismayati2212@gmail.com</v>
      </c>
      <c r="C145" s="9" t="str">
        <f>INDIRECT(ADDRESS(2+QUOTIENT(ROW()-2,COUNTA('Form Responses 1'!$1:$1)-4),3,,TRUE,"Form Responses 1"))</f>
        <v>Ismayati</v>
      </c>
      <c r="D145" s="10">
        <f>INDIRECT(ADDRESS(2+QUOTIENT(ROW()-2,COUNTA('Form Responses 1'!$1:$1)-4),4,,TRUE,"Form Responses 1"))</f>
        <v>45041</v>
      </c>
      <c r="E145" s="11">
        <f t="shared" si="2"/>
        <v>2</v>
      </c>
      <c r="F145" s="9" t="str">
        <f>IF(ISBLANK(A145)," ",INDIRECT(ADDRESS(1,5+MOD(ROW()-2,COUNTA('Form Responses 1'!$1:$1)-4),,TRUE,"Form Responses 1")))</f>
        <v>Gedung Utama Lt.2 [Ruang Peneliti]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Gedung Utama Lt.2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17</v>
      </c>
      <c r="L145" s="9" t="str">
        <f t="shared" si="6"/>
        <v>2023 - WEEK 17</v>
      </c>
      <c r="M145" s="9" t="str">
        <f t="shared" si="7"/>
        <v>2023 - MONTH 04</v>
      </c>
      <c r="N145" s="12">
        <f t="shared" ref="N145:O145" si="154">IFERROR(AVERAGEIF(L:L,L145,$J:$J)," ")</f>
        <v>0.8843589744</v>
      </c>
      <c r="O145" s="12">
        <f t="shared" si="154"/>
        <v>0.8843589744</v>
      </c>
      <c r="P145" s="9" t="str">
        <f>IF(ISBLANK(A145)," ",IF(N145&gt;MASTER!$B$3/100,"SB",IF(N145&gt;MASTER!$B$4/100,"B",IF(N145&gt;MASTER!$B$5/100,"C","K"))))</f>
        <v>C</v>
      </c>
      <c r="Q145" s="9" t="str">
        <f>IF(ISBLANK(B145)," ",IF(O145&gt;MASTER!$B$3/100,"SB",IF(O145&gt;MASTER!$B$4/100,"B",IF(O145&gt;MASTER!$B$5/100,"C","K"))))</f>
        <v>C</v>
      </c>
    </row>
    <row r="146">
      <c r="A146" s="8">
        <f>INDIRECT(ADDRESS(2+QUOTIENT(ROW()-2,COUNTA('Form Responses 1'!$1:$1)-4),1,,TRUE,"Form Responses 1"))</f>
        <v>45056.48717</v>
      </c>
      <c r="B146" s="9" t="str">
        <f>INDIRECT(ADDRESS(2+QUOTIENT(ROW()-2,COUNTA('Form Responses 1'!$1:$1)-4),2,,TRUE,"Form Responses 1"))</f>
        <v>ismayati2212@gmail.com</v>
      </c>
      <c r="C146" s="9" t="str">
        <f>INDIRECT(ADDRESS(2+QUOTIENT(ROW()-2,COUNTA('Form Responses 1'!$1:$1)-4),3,,TRUE,"Form Responses 1"))</f>
        <v>Ismayati</v>
      </c>
      <c r="D146" s="10">
        <f>INDIRECT(ADDRESS(2+QUOTIENT(ROW()-2,COUNTA('Form Responses 1'!$1:$1)-4),4,,TRUE,"Form Responses 1"))</f>
        <v>45041</v>
      </c>
      <c r="E146" s="11">
        <f t="shared" si="2"/>
        <v>2</v>
      </c>
      <c r="F146" s="9" t="str">
        <f>IF(ISBLANK(A146)," ",INDIRECT(ADDRESS(1,5+MOD(ROW()-2,COUNTA('Form Responses 1'!$1:$1)-4),,TRUE,"Form Responses 1")))</f>
        <v>Gedung Utama Halaman [Taman ]</v>
      </c>
      <c r="G146" s="9" t="str">
        <f>IF(ISBLANK(A146)," ",INDIRECT(ADDRESS(MATCH(A146,'Form Responses 1'!A:A,0),5+MOD(ROW()-2,COUNTA('Form Responses 1'!$1:$1)-4),,TRUE,"Form Responses 1")))</f>
        <v>KURANG BAIK</v>
      </c>
      <c r="H146" s="12" t="str">
        <f t="shared" si="3"/>
        <v>Gedung Utama Halaman</v>
      </c>
      <c r="I146" s="12" t="str">
        <f t="shared" si="4"/>
        <v>CLEANING SERVICE</v>
      </c>
      <c r="J146" s="12">
        <f t="array" ref="J146">IFERROR(INDEX(MASTER!B:B,MATCH(G146,MASTER!A:A,0))/100," ")</f>
        <v>0.74</v>
      </c>
      <c r="K146" s="9">
        <f t="shared" si="5"/>
        <v>17</v>
      </c>
      <c r="L146" s="9" t="str">
        <f t="shared" si="6"/>
        <v>2023 - WEEK 17</v>
      </c>
      <c r="M146" s="9" t="str">
        <f t="shared" si="7"/>
        <v>2023 - MONTH 04</v>
      </c>
      <c r="N146" s="12">
        <f t="shared" ref="N146:O146" si="155">IFERROR(AVERAGEIF(L:L,L146,$J:$J)," ")</f>
        <v>0.8843589744</v>
      </c>
      <c r="O146" s="12">
        <f t="shared" si="155"/>
        <v>0.8843589744</v>
      </c>
      <c r="P146" s="9" t="str">
        <f>IF(ISBLANK(A146)," ",IF(N146&gt;MASTER!$B$3/100,"SB",IF(N146&gt;MASTER!$B$4/100,"B",IF(N146&gt;MASTER!$B$5/100,"C","K"))))</f>
        <v>C</v>
      </c>
      <c r="Q146" s="9" t="str">
        <f>IF(ISBLANK(B146)," ",IF(O146&gt;MASTER!$B$3/100,"SB",IF(O146&gt;MASTER!$B$4/100,"B",IF(O146&gt;MASTER!$B$5/100,"C","K"))))</f>
        <v>C</v>
      </c>
    </row>
    <row r="147">
      <c r="A147" s="8">
        <f>INDIRECT(ADDRESS(2+QUOTIENT(ROW()-2,COUNTA('Form Responses 1'!$1:$1)-4),1,,TRUE,"Form Responses 1"))</f>
        <v>45056.48717</v>
      </c>
      <c r="B147" s="9" t="str">
        <f>INDIRECT(ADDRESS(2+QUOTIENT(ROW()-2,COUNTA('Form Responses 1'!$1:$1)-4),2,,TRUE,"Form Responses 1"))</f>
        <v>ismayati2212@gmail.com</v>
      </c>
      <c r="C147" s="9" t="str">
        <f>INDIRECT(ADDRESS(2+QUOTIENT(ROW()-2,COUNTA('Form Responses 1'!$1:$1)-4),3,,TRUE,"Form Responses 1"))</f>
        <v>Ismayati</v>
      </c>
      <c r="D147" s="10">
        <f>INDIRECT(ADDRESS(2+QUOTIENT(ROW()-2,COUNTA('Form Responses 1'!$1:$1)-4),4,,TRUE,"Form Responses 1"))</f>
        <v>45041</v>
      </c>
      <c r="E147" s="11">
        <f t="shared" si="2"/>
        <v>2</v>
      </c>
      <c r="F147" s="9" t="str">
        <f>IF(ISBLANK(A147)," ",INDIRECT(ADDRESS(1,5+MOD(ROW()-2,COUNTA('Form Responses 1'!$1:$1)-4),,TRUE,"Form Responses 1")))</f>
        <v>Gedung Utama Halaman [Parkir Motor ]</v>
      </c>
      <c r="G147" s="9" t="str">
        <f>IF(ISBLANK(A147)," ",INDIRECT(ADDRESS(MATCH(A147,'Form Responses 1'!A:A,0),5+MOD(ROW()-2,COUNTA('Form Responses 1'!$1:$1)-4),,TRUE,"Form Responses 1")))</f>
        <v>KURANG BAIK</v>
      </c>
      <c r="H147" s="12" t="str">
        <f t="shared" si="3"/>
        <v>Gedung Utama Halaman</v>
      </c>
      <c r="I147" s="12" t="str">
        <f t="shared" si="4"/>
        <v>CLEANING SERVICE</v>
      </c>
      <c r="J147" s="12">
        <f t="array" ref="J147">IFERROR(INDEX(MASTER!B:B,MATCH(G147,MASTER!A:A,0))/100," ")</f>
        <v>0.74</v>
      </c>
      <c r="K147" s="9">
        <f t="shared" si="5"/>
        <v>17</v>
      </c>
      <c r="L147" s="9" t="str">
        <f t="shared" si="6"/>
        <v>2023 - WEEK 17</v>
      </c>
      <c r="M147" s="9" t="str">
        <f t="shared" si="7"/>
        <v>2023 - MONTH 04</v>
      </c>
      <c r="N147" s="12">
        <f t="shared" ref="N147:O147" si="156">IFERROR(AVERAGEIF(L:L,L147,$J:$J)," ")</f>
        <v>0.8843589744</v>
      </c>
      <c r="O147" s="12">
        <f t="shared" si="156"/>
        <v>0.8843589744</v>
      </c>
      <c r="P147" s="9" t="str">
        <f>IF(ISBLANK(A147)," ",IF(N147&gt;MASTER!$B$3/100,"SB",IF(N147&gt;MASTER!$B$4/100,"B",IF(N147&gt;MASTER!$B$5/100,"C","K"))))</f>
        <v>C</v>
      </c>
      <c r="Q147" s="9" t="str">
        <f>IF(ISBLANK(B147)," ",IF(O147&gt;MASTER!$B$3/100,"SB",IF(O147&gt;MASTER!$B$4/100,"B",IF(O147&gt;MASTER!$B$5/100,"C","K"))))</f>
        <v>C</v>
      </c>
    </row>
    <row r="148">
      <c r="A148" s="8">
        <f>INDIRECT(ADDRESS(2+QUOTIENT(ROW()-2,COUNTA('Form Responses 1'!$1:$1)-4),1,,TRUE,"Form Responses 1"))</f>
        <v>45056.48717</v>
      </c>
      <c r="B148" s="9" t="str">
        <f>INDIRECT(ADDRESS(2+QUOTIENT(ROW()-2,COUNTA('Form Responses 1'!$1:$1)-4),2,,TRUE,"Form Responses 1"))</f>
        <v>ismayati2212@gmail.com</v>
      </c>
      <c r="C148" s="9" t="str">
        <f>INDIRECT(ADDRESS(2+QUOTIENT(ROW()-2,COUNTA('Form Responses 1'!$1:$1)-4),3,,TRUE,"Form Responses 1"))</f>
        <v>Ismayati</v>
      </c>
      <c r="D148" s="10">
        <f>INDIRECT(ADDRESS(2+QUOTIENT(ROW()-2,COUNTA('Form Responses 1'!$1:$1)-4),4,,TRUE,"Form Responses 1"))</f>
        <v>45041</v>
      </c>
      <c r="E148" s="11">
        <f t="shared" si="2"/>
        <v>2</v>
      </c>
      <c r="F148" s="9" t="str">
        <f>IF(ISBLANK(A148)," ",INDIRECT(ADDRESS(1,5+MOD(ROW()-2,COUNTA('Form Responses 1'!$1:$1)-4),,TRUE,"Form Responses 1")))</f>
        <v>Gedung Utama Halaman [Parkir Mobil]</v>
      </c>
      <c r="G148" s="9" t="str">
        <f>IF(ISBLANK(A148)," ",INDIRECT(ADDRESS(MATCH(A148,'Form Responses 1'!A:A,0),5+MOD(ROW()-2,COUNTA('Form Responses 1'!$1:$1)-4),,TRUE,"Form Responses 1")))</f>
        <v>KURANG BAIK</v>
      </c>
      <c r="H148" s="12" t="str">
        <f t="shared" si="3"/>
        <v>Gedung Utama Halaman</v>
      </c>
      <c r="I148" s="12" t="str">
        <f t="shared" si="4"/>
        <v>CLEANING SERVICE</v>
      </c>
      <c r="J148" s="12">
        <f t="array" ref="J148">IFERROR(INDEX(MASTER!B:B,MATCH(G148,MASTER!A:A,0))/100," ")</f>
        <v>0.74</v>
      </c>
      <c r="K148" s="9">
        <f t="shared" si="5"/>
        <v>17</v>
      </c>
      <c r="L148" s="9" t="str">
        <f t="shared" si="6"/>
        <v>2023 - WEEK 17</v>
      </c>
      <c r="M148" s="9" t="str">
        <f t="shared" si="7"/>
        <v>2023 - MONTH 04</v>
      </c>
      <c r="N148" s="12">
        <f t="shared" ref="N148:O148" si="157">IFERROR(AVERAGEIF(L:L,L148,$J:$J)," ")</f>
        <v>0.8843589744</v>
      </c>
      <c r="O148" s="12">
        <f t="shared" si="157"/>
        <v>0.8843589744</v>
      </c>
      <c r="P148" s="9" t="str">
        <f>IF(ISBLANK(A148)," ",IF(N148&gt;MASTER!$B$3/100,"SB",IF(N148&gt;MASTER!$B$4/100,"B",IF(N148&gt;MASTER!$B$5/100,"C","K"))))</f>
        <v>C</v>
      </c>
      <c r="Q148" s="9" t="str">
        <f>IF(ISBLANK(B148)," ",IF(O148&gt;MASTER!$B$3/100,"SB",IF(O148&gt;MASTER!$B$4/100,"B",IF(O148&gt;MASTER!$B$5/100,"C","K"))))</f>
        <v>C</v>
      </c>
    </row>
    <row r="149">
      <c r="A149" s="8">
        <f>INDIRECT(ADDRESS(2+QUOTIENT(ROW()-2,COUNTA('Form Responses 1'!$1:$1)-4),1,,TRUE,"Form Responses 1"))</f>
        <v>45056.48717</v>
      </c>
      <c r="B149" s="9" t="str">
        <f>INDIRECT(ADDRESS(2+QUOTIENT(ROW()-2,COUNTA('Form Responses 1'!$1:$1)-4),2,,TRUE,"Form Responses 1"))</f>
        <v>ismayati2212@gmail.com</v>
      </c>
      <c r="C149" s="9" t="str">
        <f>INDIRECT(ADDRESS(2+QUOTIENT(ROW()-2,COUNTA('Form Responses 1'!$1:$1)-4),3,,TRUE,"Form Responses 1"))</f>
        <v>Ismayati</v>
      </c>
      <c r="D149" s="10">
        <f>INDIRECT(ADDRESS(2+QUOTIENT(ROW()-2,COUNTA('Form Responses 1'!$1:$1)-4),4,,TRUE,"Form Responses 1"))</f>
        <v>45041</v>
      </c>
      <c r="E149" s="11">
        <f t="shared" si="2"/>
        <v>2</v>
      </c>
      <c r="F149" s="9" t="str">
        <f>IF(ISBLANK(A149)," ",INDIRECT(ADDRESS(1,5+MOD(ROW()-2,COUNTA('Form Responses 1'!$1:$1)-4),,TRUE,"Form Responses 1")))</f>
        <v>Gedung Utama Halaman [Halaman depan samping dan belakang]</v>
      </c>
      <c r="G149" s="9" t="str">
        <f>IF(ISBLANK(A149)," ",INDIRECT(ADDRESS(MATCH(A149,'Form Responses 1'!A:A,0),5+MOD(ROW()-2,COUNTA('Form Responses 1'!$1:$1)-4),,TRUE,"Form Responses 1")))</f>
        <v>KURANG BAIK</v>
      </c>
      <c r="H149" s="12" t="str">
        <f t="shared" si="3"/>
        <v>Gedung Utama Halaman</v>
      </c>
      <c r="I149" s="12" t="str">
        <f t="shared" si="4"/>
        <v>CLEANING SERVICE</v>
      </c>
      <c r="J149" s="12">
        <f t="array" ref="J149">IFERROR(INDEX(MASTER!B:B,MATCH(G149,MASTER!A:A,0))/100," ")</f>
        <v>0.74</v>
      </c>
      <c r="K149" s="9">
        <f t="shared" si="5"/>
        <v>17</v>
      </c>
      <c r="L149" s="9" t="str">
        <f t="shared" si="6"/>
        <v>2023 - WEEK 17</v>
      </c>
      <c r="M149" s="9" t="str">
        <f t="shared" si="7"/>
        <v>2023 - MONTH 04</v>
      </c>
      <c r="N149" s="12">
        <f t="shared" ref="N149:O149" si="158">IFERROR(AVERAGEIF(L:L,L149,$J:$J)," ")</f>
        <v>0.8843589744</v>
      </c>
      <c r="O149" s="12">
        <f t="shared" si="158"/>
        <v>0.8843589744</v>
      </c>
      <c r="P149" s="9" t="str">
        <f>IF(ISBLANK(A149)," ",IF(N149&gt;MASTER!$B$3/100,"SB",IF(N149&gt;MASTER!$B$4/100,"B",IF(N149&gt;MASTER!$B$5/100,"C","K"))))</f>
        <v>C</v>
      </c>
      <c r="Q149" s="9" t="str">
        <f>IF(ISBLANK(B149)," ",IF(O149&gt;MASTER!$B$3/100,"SB",IF(O149&gt;MASTER!$B$4/100,"B",IF(O149&gt;MASTER!$B$5/100,"C","K"))))</f>
        <v>C</v>
      </c>
    </row>
    <row r="150">
      <c r="A150" s="8">
        <f>INDIRECT(ADDRESS(2+QUOTIENT(ROW()-2,COUNTA('Form Responses 1'!$1:$1)-4),1,,TRUE,"Form Responses 1"))</f>
        <v>45056.48717</v>
      </c>
      <c r="B150" s="9" t="str">
        <f>INDIRECT(ADDRESS(2+QUOTIENT(ROW()-2,COUNTA('Form Responses 1'!$1:$1)-4),2,,TRUE,"Form Responses 1"))</f>
        <v>ismayati2212@gmail.com</v>
      </c>
      <c r="C150" s="9" t="str">
        <f>INDIRECT(ADDRESS(2+QUOTIENT(ROW()-2,COUNTA('Form Responses 1'!$1:$1)-4),3,,TRUE,"Form Responses 1"))</f>
        <v>Ismayati</v>
      </c>
      <c r="D150" s="10">
        <f>INDIRECT(ADDRESS(2+QUOTIENT(ROW()-2,COUNTA('Form Responses 1'!$1:$1)-4),4,,TRUE,"Form Responses 1"))</f>
        <v>45041</v>
      </c>
      <c r="E150" s="11">
        <f t="shared" si="2"/>
        <v>2</v>
      </c>
      <c r="F150" s="9" t="str">
        <f>IF(ISBLANK(A150)," ",INDIRECT(ADDRESS(1,5+MOD(ROW()-2,COUNTA('Form Responses 1'!$1:$1)-4),,TRUE,"Form Responses 1")))</f>
        <v>Gedung Utama Halaman [TPS]</v>
      </c>
      <c r="G150" s="9" t="str">
        <f>IF(ISBLANK(A150)," ",INDIRECT(ADDRESS(MATCH(A150,'Form Responses 1'!A:A,0),5+MOD(ROW()-2,COUNTA('Form Responses 1'!$1:$1)-4),,TRUE,"Form Responses 1")))</f>
        <v>CUKUP BAIK</v>
      </c>
      <c r="H150" s="12" t="str">
        <f t="shared" si="3"/>
        <v>Gedung Utama Halaman</v>
      </c>
      <c r="I150" s="12" t="str">
        <f t="shared" si="4"/>
        <v>CLEANING SERVICE</v>
      </c>
      <c r="J150" s="12">
        <f t="array" ref="J150">IFERROR(INDEX(MASTER!B:B,MATCH(G150,MASTER!A:A,0))/100," ")</f>
        <v>0.89</v>
      </c>
      <c r="K150" s="9">
        <f t="shared" si="5"/>
        <v>17</v>
      </c>
      <c r="L150" s="9" t="str">
        <f t="shared" si="6"/>
        <v>2023 - WEEK 17</v>
      </c>
      <c r="M150" s="9" t="str">
        <f t="shared" si="7"/>
        <v>2023 - MONTH 04</v>
      </c>
      <c r="N150" s="12">
        <f t="shared" ref="N150:O150" si="159">IFERROR(AVERAGEIF(L:L,L150,$J:$J)," ")</f>
        <v>0.8843589744</v>
      </c>
      <c r="O150" s="12">
        <f t="shared" si="159"/>
        <v>0.8843589744</v>
      </c>
      <c r="P150" s="9" t="str">
        <f>IF(ISBLANK(A150)," ",IF(N150&gt;MASTER!$B$3/100,"SB",IF(N150&gt;MASTER!$B$4/100,"B",IF(N150&gt;MASTER!$B$5/100,"C","K"))))</f>
        <v>C</v>
      </c>
      <c r="Q150" s="9" t="str">
        <f>IF(ISBLANK(B150)," ",IF(O150&gt;MASTER!$B$3/100,"SB",IF(O150&gt;MASTER!$B$4/100,"B",IF(O150&gt;MASTER!$B$5/100,"C","K"))))</f>
        <v>C</v>
      </c>
    </row>
    <row r="151">
      <c r="A151" s="8">
        <f>INDIRECT(ADDRESS(2+QUOTIENT(ROW()-2,COUNTA('Form Responses 1'!$1:$1)-4),1,,TRUE,"Form Responses 1"))</f>
        <v>45056.48717</v>
      </c>
      <c r="B151" s="9" t="str">
        <f>INDIRECT(ADDRESS(2+QUOTIENT(ROW()-2,COUNTA('Form Responses 1'!$1:$1)-4),2,,TRUE,"Form Responses 1"))</f>
        <v>ismayati2212@gmail.com</v>
      </c>
      <c r="C151" s="9" t="str">
        <f>INDIRECT(ADDRESS(2+QUOTIENT(ROW()-2,COUNTA('Form Responses 1'!$1:$1)-4),3,,TRUE,"Form Responses 1"))</f>
        <v>Ismayati</v>
      </c>
      <c r="D151" s="10">
        <f>INDIRECT(ADDRESS(2+QUOTIENT(ROW()-2,COUNTA('Form Responses 1'!$1:$1)-4),4,,TRUE,"Form Responses 1"))</f>
        <v>45041</v>
      </c>
      <c r="E151" s="11">
        <f t="shared" si="2"/>
        <v>2</v>
      </c>
      <c r="F151" s="9" t="str">
        <f>IF(ISBLANK(A151)," ",INDIRECT(ADDRESS(1,5+MOD(ROW()-2,COUNTA('Form Responses 1'!$1:$1)-4),,TRUE,"Form Responses 1")))</f>
        <v>Mess Lt.1 [Lobby Utama]</v>
      </c>
      <c r="G151" s="9" t="str">
        <f>IF(ISBLANK(A151)," ",INDIRECT(ADDRESS(MATCH(A151,'Form Responses 1'!A:A,0),5+MOD(ROW()-2,COUNTA('Form Responses 1'!$1:$1)-4),,TRUE,"Form Responses 1")))</f>
        <v>KURANG BAIK</v>
      </c>
      <c r="H151" s="12" t="str">
        <f t="shared" si="3"/>
        <v>Mess Lt.1</v>
      </c>
      <c r="I151" s="12" t="str">
        <f t="shared" si="4"/>
        <v>CLEANING SERVICE</v>
      </c>
      <c r="J151" s="12">
        <f t="array" ref="J151">IFERROR(INDEX(MASTER!B:B,MATCH(G151,MASTER!A:A,0))/100," ")</f>
        <v>0.74</v>
      </c>
      <c r="K151" s="9">
        <f t="shared" si="5"/>
        <v>17</v>
      </c>
      <c r="L151" s="9" t="str">
        <f t="shared" si="6"/>
        <v>2023 - WEEK 17</v>
      </c>
      <c r="M151" s="9" t="str">
        <f t="shared" si="7"/>
        <v>2023 - MONTH 04</v>
      </c>
      <c r="N151" s="12">
        <f t="shared" ref="N151:O151" si="160">IFERROR(AVERAGEIF(L:L,L151,$J:$J)," ")</f>
        <v>0.8843589744</v>
      </c>
      <c r="O151" s="12">
        <f t="shared" si="160"/>
        <v>0.8843589744</v>
      </c>
      <c r="P151" s="9" t="str">
        <f>IF(ISBLANK(A151)," ",IF(N151&gt;MASTER!$B$3/100,"SB",IF(N151&gt;MASTER!$B$4/100,"B",IF(N151&gt;MASTER!$B$5/100,"C","K"))))</f>
        <v>C</v>
      </c>
      <c r="Q151" s="9" t="str">
        <f>IF(ISBLANK(B151)," ",IF(O151&gt;MASTER!$B$3/100,"SB",IF(O151&gt;MASTER!$B$4/100,"B",IF(O151&gt;MASTER!$B$5/100,"C","K"))))</f>
        <v>C</v>
      </c>
    </row>
    <row r="152">
      <c r="A152" s="8">
        <f>INDIRECT(ADDRESS(2+QUOTIENT(ROW()-2,COUNTA('Form Responses 1'!$1:$1)-4),1,,TRUE,"Form Responses 1"))</f>
        <v>45056.48717</v>
      </c>
      <c r="B152" s="9" t="str">
        <f>INDIRECT(ADDRESS(2+QUOTIENT(ROW()-2,COUNTA('Form Responses 1'!$1:$1)-4),2,,TRUE,"Form Responses 1"))</f>
        <v>ismayati2212@gmail.com</v>
      </c>
      <c r="C152" s="9" t="str">
        <f>INDIRECT(ADDRESS(2+QUOTIENT(ROW()-2,COUNTA('Form Responses 1'!$1:$1)-4),3,,TRUE,"Form Responses 1"))</f>
        <v>Ismayati</v>
      </c>
      <c r="D152" s="10">
        <f>INDIRECT(ADDRESS(2+QUOTIENT(ROW()-2,COUNTA('Form Responses 1'!$1:$1)-4),4,,TRUE,"Form Responses 1"))</f>
        <v>45041</v>
      </c>
      <c r="E152" s="11">
        <f t="shared" si="2"/>
        <v>2</v>
      </c>
      <c r="F152" s="9" t="str">
        <f>IF(ISBLANK(A152)," ",INDIRECT(ADDRESS(1,5+MOD(ROW()-2,COUNTA('Form Responses 1'!$1:$1)-4),,TRUE,"Form Responses 1")))</f>
        <v>Mess Lt.1 [Kamar Tidur]</v>
      </c>
      <c r="G152" s="9" t="str">
        <f>IF(ISBLANK(A152)," ",INDIRECT(ADDRESS(MATCH(A152,'Form Responses 1'!A:A,0),5+MOD(ROW()-2,COUNTA('Form Responses 1'!$1:$1)-4),,TRUE,"Form Responses 1")))</f>
        <v>CUKUP BAIK</v>
      </c>
      <c r="H152" s="12" t="str">
        <f t="shared" si="3"/>
        <v>Mess Lt.1</v>
      </c>
      <c r="I152" s="12" t="str">
        <f t="shared" si="4"/>
        <v>CLEANING SERVICE</v>
      </c>
      <c r="J152" s="12">
        <f t="array" ref="J152">IFERROR(INDEX(MASTER!B:B,MATCH(G152,MASTER!A:A,0))/100," ")</f>
        <v>0.89</v>
      </c>
      <c r="K152" s="9">
        <f t="shared" si="5"/>
        <v>17</v>
      </c>
      <c r="L152" s="9" t="str">
        <f t="shared" si="6"/>
        <v>2023 - WEEK 17</v>
      </c>
      <c r="M152" s="9" t="str">
        <f t="shared" si="7"/>
        <v>2023 - MONTH 04</v>
      </c>
      <c r="N152" s="12">
        <f t="shared" ref="N152:O152" si="161">IFERROR(AVERAGEIF(L:L,L152,$J:$J)," ")</f>
        <v>0.8843589744</v>
      </c>
      <c r="O152" s="12">
        <f t="shared" si="161"/>
        <v>0.8843589744</v>
      </c>
      <c r="P152" s="9" t="str">
        <f>IF(ISBLANK(A152)," ",IF(N152&gt;MASTER!$B$3/100,"SB",IF(N152&gt;MASTER!$B$4/100,"B",IF(N152&gt;MASTER!$B$5/100,"C","K"))))</f>
        <v>C</v>
      </c>
      <c r="Q152" s="9" t="str">
        <f>IF(ISBLANK(B152)," ",IF(O152&gt;MASTER!$B$3/100,"SB",IF(O152&gt;MASTER!$B$4/100,"B",IF(O152&gt;MASTER!$B$5/100,"C","K"))))</f>
        <v>C</v>
      </c>
    </row>
    <row r="153">
      <c r="A153" s="8">
        <f>INDIRECT(ADDRESS(2+QUOTIENT(ROW()-2,COUNTA('Form Responses 1'!$1:$1)-4),1,,TRUE,"Form Responses 1"))</f>
        <v>45056.48717</v>
      </c>
      <c r="B153" s="9" t="str">
        <f>INDIRECT(ADDRESS(2+QUOTIENT(ROW()-2,COUNTA('Form Responses 1'!$1:$1)-4),2,,TRUE,"Form Responses 1"))</f>
        <v>ismayati2212@gmail.com</v>
      </c>
      <c r="C153" s="9" t="str">
        <f>INDIRECT(ADDRESS(2+QUOTIENT(ROW()-2,COUNTA('Form Responses 1'!$1:$1)-4),3,,TRUE,"Form Responses 1"))</f>
        <v>Ismayati</v>
      </c>
      <c r="D153" s="10">
        <f>INDIRECT(ADDRESS(2+QUOTIENT(ROW()-2,COUNTA('Form Responses 1'!$1:$1)-4),4,,TRUE,"Form Responses 1"))</f>
        <v>45041</v>
      </c>
      <c r="E153" s="11">
        <f t="shared" si="2"/>
        <v>2</v>
      </c>
      <c r="F153" s="9" t="str">
        <f>IF(ISBLANK(A153)," ",INDIRECT(ADDRESS(1,5+MOD(ROW()-2,COUNTA('Form Responses 1'!$1:$1)-4),,TRUE,"Form Responses 1")))</f>
        <v>Mess Lt.1 [Toilet Pria]</v>
      </c>
      <c r="G153" s="9" t="str">
        <f>IF(ISBLANK(A153)," ",INDIRECT(ADDRESS(MATCH(A153,'Form Responses 1'!A:A,0),5+MOD(ROW()-2,COUNTA('Form Responses 1'!$1:$1)-4),,TRUE,"Form Responses 1")))</f>
        <v>KURANG BAIK</v>
      </c>
      <c r="H153" s="12" t="str">
        <f t="shared" si="3"/>
        <v>Mess Lt.1</v>
      </c>
      <c r="I153" s="12" t="str">
        <f t="shared" si="4"/>
        <v>CLEANING SERVICE</v>
      </c>
      <c r="J153" s="12">
        <f t="array" ref="J153">IFERROR(INDEX(MASTER!B:B,MATCH(G153,MASTER!A:A,0))/100," ")</f>
        <v>0.74</v>
      </c>
      <c r="K153" s="9">
        <f t="shared" si="5"/>
        <v>17</v>
      </c>
      <c r="L153" s="9" t="str">
        <f t="shared" si="6"/>
        <v>2023 - WEEK 17</v>
      </c>
      <c r="M153" s="9" t="str">
        <f t="shared" si="7"/>
        <v>2023 - MONTH 04</v>
      </c>
      <c r="N153" s="12">
        <f t="shared" ref="N153:O153" si="162">IFERROR(AVERAGEIF(L:L,L153,$J:$J)," ")</f>
        <v>0.8843589744</v>
      </c>
      <c r="O153" s="12">
        <f t="shared" si="162"/>
        <v>0.8843589744</v>
      </c>
      <c r="P153" s="9" t="str">
        <f>IF(ISBLANK(A153)," ",IF(N153&gt;MASTER!$B$3/100,"SB",IF(N153&gt;MASTER!$B$4/100,"B",IF(N153&gt;MASTER!$B$5/100,"C","K"))))</f>
        <v>C</v>
      </c>
      <c r="Q153" s="9" t="str">
        <f>IF(ISBLANK(B153)," ",IF(O153&gt;MASTER!$B$3/100,"SB",IF(O153&gt;MASTER!$B$4/100,"B",IF(O153&gt;MASTER!$B$5/100,"C","K"))))</f>
        <v>C</v>
      </c>
    </row>
    <row r="154">
      <c r="A154" s="8">
        <f>INDIRECT(ADDRESS(2+QUOTIENT(ROW()-2,COUNTA('Form Responses 1'!$1:$1)-4),1,,TRUE,"Form Responses 1"))</f>
        <v>45056.48717</v>
      </c>
      <c r="B154" s="9" t="str">
        <f>INDIRECT(ADDRESS(2+QUOTIENT(ROW()-2,COUNTA('Form Responses 1'!$1:$1)-4),2,,TRUE,"Form Responses 1"))</f>
        <v>ismayati2212@gmail.com</v>
      </c>
      <c r="C154" s="9" t="str">
        <f>INDIRECT(ADDRESS(2+QUOTIENT(ROW()-2,COUNTA('Form Responses 1'!$1:$1)-4),3,,TRUE,"Form Responses 1"))</f>
        <v>Ismayati</v>
      </c>
      <c r="D154" s="10">
        <f>INDIRECT(ADDRESS(2+QUOTIENT(ROW()-2,COUNTA('Form Responses 1'!$1:$1)-4),4,,TRUE,"Form Responses 1"))</f>
        <v>45041</v>
      </c>
      <c r="E154" s="11">
        <f t="shared" si="2"/>
        <v>2</v>
      </c>
      <c r="F154" s="9" t="str">
        <f>IF(ISBLANK(A154)," ",INDIRECT(ADDRESS(1,5+MOD(ROW()-2,COUNTA('Form Responses 1'!$1:$1)-4),,TRUE,"Form Responses 1")))</f>
        <v>Mess Halaman [Taman ]</v>
      </c>
      <c r="G154" s="9" t="str">
        <f>IF(ISBLANK(A154)," ",INDIRECT(ADDRESS(MATCH(A154,'Form Responses 1'!A:A,0),5+MOD(ROW()-2,COUNTA('Form Responses 1'!$1:$1)-4),,TRUE,"Form Responses 1")))</f>
        <v>KURANG BAIK</v>
      </c>
      <c r="H154" s="12" t="str">
        <f t="shared" si="3"/>
        <v>Mess Halaman</v>
      </c>
      <c r="I154" s="12" t="str">
        <f t="shared" si="4"/>
        <v>CLEANING SERVICE</v>
      </c>
      <c r="J154" s="12">
        <f t="array" ref="J154">IFERROR(INDEX(MASTER!B:B,MATCH(G154,MASTER!A:A,0))/100," ")</f>
        <v>0.74</v>
      </c>
      <c r="K154" s="9">
        <f t="shared" si="5"/>
        <v>17</v>
      </c>
      <c r="L154" s="9" t="str">
        <f t="shared" si="6"/>
        <v>2023 - WEEK 17</v>
      </c>
      <c r="M154" s="9" t="str">
        <f t="shared" si="7"/>
        <v>2023 - MONTH 04</v>
      </c>
      <c r="N154" s="12">
        <f t="shared" ref="N154:O154" si="163">IFERROR(AVERAGEIF(L:L,L154,$J:$J)," ")</f>
        <v>0.8843589744</v>
      </c>
      <c r="O154" s="12">
        <f t="shared" si="163"/>
        <v>0.8843589744</v>
      </c>
      <c r="P154" s="9" t="str">
        <f>IF(ISBLANK(A154)," ",IF(N154&gt;MASTER!$B$3/100,"SB",IF(N154&gt;MASTER!$B$4/100,"B",IF(N154&gt;MASTER!$B$5/100,"C","K"))))</f>
        <v>C</v>
      </c>
      <c r="Q154" s="9" t="str">
        <f>IF(ISBLANK(B154)," ",IF(O154&gt;MASTER!$B$3/100,"SB",IF(O154&gt;MASTER!$B$4/100,"B",IF(O154&gt;MASTER!$B$5/100,"C","K"))))</f>
        <v>C</v>
      </c>
    </row>
    <row r="155">
      <c r="A155" s="8">
        <f>INDIRECT(ADDRESS(2+QUOTIENT(ROW()-2,COUNTA('Form Responses 1'!$1:$1)-4),1,,TRUE,"Form Responses 1"))</f>
        <v>45056.48717</v>
      </c>
      <c r="B155" s="9" t="str">
        <f>INDIRECT(ADDRESS(2+QUOTIENT(ROW()-2,COUNTA('Form Responses 1'!$1:$1)-4),2,,TRUE,"Form Responses 1"))</f>
        <v>ismayati2212@gmail.com</v>
      </c>
      <c r="C155" s="9" t="str">
        <f>INDIRECT(ADDRESS(2+QUOTIENT(ROW()-2,COUNTA('Form Responses 1'!$1:$1)-4),3,,TRUE,"Form Responses 1"))</f>
        <v>Ismayati</v>
      </c>
      <c r="D155" s="10">
        <f>INDIRECT(ADDRESS(2+QUOTIENT(ROW()-2,COUNTA('Form Responses 1'!$1:$1)-4),4,,TRUE,"Form Responses 1"))</f>
        <v>45041</v>
      </c>
      <c r="E155" s="11">
        <f t="shared" si="2"/>
        <v>2</v>
      </c>
      <c r="F155" s="9" t="str">
        <f>IF(ISBLANK(A155)," ",INDIRECT(ADDRESS(1,5+MOD(ROW()-2,COUNTA('Form Responses 1'!$1:$1)-4),,TRUE,"Form Responses 1")))</f>
        <v>Mess Halaman [Parkir Motor ]</v>
      </c>
      <c r="G155" s="9" t="str">
        <f>IF(ISBLANK(A155)," ",INDIRECT(ADDRESS(MATCH(A155,'Form Responses 1'!A:A,0),5+MOD(ROW()-2,COUNTA('Form Responses 1'!$1:$1)-4),,TRUE,"Form Responses 1")))</f>
        <v>CUKUP BAIK</v>
      </c>
      <c r="H155" s="12" t="str">
        <f t="shared" si="3"/>
        <v>Mess Halaman</v>
      </c>
      <c r="I155" s="12" t="str">
        <f t="shared" si="4"/>
        <v>CLEANING SERVICE</v>
      </c>
      <c r="J155" s="12">
        <f t="array" ref="J155">IFERROR(INDEX(MASTER!B:B,MATCH(G155,MASTER!A:A,0))/100," ")</f>
        <v>0.89</v>
      </c>
      <c r="K155" s="9">
        <f t="shared" si="5"/>
        <v>17</v>
      </c>
      <c r="L155" s="9" t="str">
        <f t="shared" si="6"/>
        <v>2023 - WEEK 17</v>
      </c>
      <c r="M155" s="9" t="str">
        <f t="shared" si="7"/>
        <v>2023 - MONTH 04</v>
      </c>
      <c r="N155" s="12">
        <f t="shared" ref="N155:O155" si="164">IFERROR(AVERAGEIF(L:L,L155,$J:$J)," ")</f>
        <v>0.8843589744</v>
      </c>
      <c r="O155" s="12">
        <f t="shared" si="164"/>
        <v>0.8843589744</v>
      </c>
      <c r="P155" s="9" t="str">
        <f>IF(ISBLANK(A155)," ",IF(N155&gt;MASTER!$B$3/100,"SB",IF(N155&gt;MASTER!$B$4/100,"B",IF(N155&gt;MASTER!$B$5/100,"C","K"))))</f>
        <v>C</v>
      </c>
      <c r="Q155" s="9" t="str">
        <f>IF(ISBLANK(B155)," ",IF(O155&gt;MASTER!$B$3/100,"SB",IF(O155&gt;MASTER!$B$4/100,"B",IF(O155&gt;MASTER!$B$5/100,"C","K"))))</f>
        <v>C</v>
      </c>
    </row>
    <row r="156">
      <c r="A156" s="8">
        <f>INDIRECT(ADDRESS(2+QUOTIENT(ROW()-2,COUNTA('Form Responses 1'!$1:$1)-4),1,,TRUE,"Form Responses 1"))</f>
        <v>45056.48717</v>
      </c>
      <c r="B156" s="9" t="str">
        <f>INDIRECT(ADDRESS(2+QUOTIENT(ROW()-2,COUNTA('Form Responses 1'!$1:$1)-4),2,,TRUE,"Form Responses 1"))</f>
        <v>ismayati2212@gmail.com</v>
      </c>
      <c r="C156" s="9" t="str">
        <f>INDIRECT(ADDRESS(2+QUOTIENT(ROW()-2,COUNTA('Form Responses 1'!$1:$1)-4),3,,TRUE,"Form Responses 1"))</f>
        <v>Ismayati</v>
      </c>
      <c r="D156" s="10">
        <f>INDIRECT(ADDRESS(2+QUOTIENT(ROW()-2,COUNTA('Form Responses 1'!$1:$1)-4),4,,TRUE,"Form Responses 1"))</f>
        <v>45041</v>
      </c>
      <c r="E156" s="11">
        <f t="shared" si="2"/>
        <v>2</v>
      </c>
      <c r="F156" s="9" t="str">
        <f>IF(ISBLANK(A156)," ",INDIRECT(ADDRESS(1,5+MOD(ROW()-2,COUNTA('Form Responses 1'!$1:$1)-4),,TRUE,"Form Responses 1")))</f>
        <v>Mess Halaman [Parkir Mobil]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Mess Halaman</v>
      </c>
      <c r="I156" s="12" t="str">
        <f t="shared" si="4"/>
        <v>CLEANING SERVICE</v>
      </c>
      <c r="J156" s="12">
        <f t="array" ref="J156">IFERROR(INDEX(MASTER!B:B,MATCH(G156,MASTER!A:A,0))/100," ")</f>
        <v>0.89</v>
      </c>
      <c r="K156" s="9">
        <f t="shared" si="5"/>
        <v>17</v>
      </c>
      <c r="L156" s="9" t="str">
        <f t="shared" si="6"/>
        <v>2023 - WEEK 17</v>
      </c>
      <c r="M156" s="9" t="str">
        <f t="shared" si="7"/>
        <v>2023 - MONTH 04</v>
      </c>
      <c r="N156" s="12">
        <f t="shared" ref="N156:O156" si="165">IFERROR(AVERAGEIF(L:L,L156,$J:$J)," ")</f>
        <v>0.8843589744</v>
      </c>
      <c r="O156" s="12">
        <f t="shared" si="165"/>
        <v>0.8843589744</v>
      </c>
      <c r="P156" s="9" t="str">
        <f>IF(ISBLANK(A156)," ",IF(N156&gt;MASTER!$B$3/100,"SB",IF(N156&gt;MASTER!$B$4/100,"B",IF(N156&gt;MASTER!$B$5/100,"C","K"))))</f>
        <v>C</v>
      </c>
      <c r="Q156" s="9" t="str">
        <f>IF(ISBLANK(B156)," ",IF(O156&gt;MASTER!$B$3/100,"SB",IF(O156&gt;MASTER!$B$4/100,"B",IF(O156&gt;MASTER!$B$5/100,"C","K"))))</f>
        <v>C</v>
      </c>
    </row>
    <row r="157">
      <c r="A157" s="8">
        <f>INDIRECT(ADDRESS(2+QUOTIENT(ROW()-2,COUNTA('Form Responses 1'!$1:$1)-4),1,,TRUE,"Form Responses 1"))</f>
        <v>45056.48717</v>
      </c>
      <c r="B157" s="9" t="str">
        <f>INDIRECT(ADDRESS(2+QUOTIENT(ROW()-2,COUNTA('Form Responses 1'!$1:$1)-4),2,,TRUE,"Form Responses 1"))</f>
        <v>ismayati2212@gmail.com</v>
      </c>
      <c r="C157" s="9" t="str">
        <f>INDIRECT(ADDRESS(2+QUOTIENT(ROW()-2,COUNTA('Form Responses 1'!$1:$1)-4),3,,TRUE,"Form Responses 1"))</f>
        <v>Ismayati</v>
      </c>
      <c r="D157" s="10">
        <f>INDIRECT(ADDRESS(2+QUOTIENT(ROW()-2,COUNTA('Form Responses 1'!$1:$1)-4),4,,TRUE,"Form Responses 1"))</f>
        <v>45041</v>
      </c>
      <c r="E157" s="11">
        <f t="shared" si="2"/>
        <v>2</v>
      </c>
      <c r="F157" s="9" t="str">
        <f>IF(ISBLANK(A157)," ",INDIRECT(ADDRESS(1,5+MOD(ROW()-2,COUNTA('Form Responses 1'!$1:$1)-4),,TRUE,"Form Responses 1")))</f>
        <v>Mess Halaman [Halaman depan samping dan belakang]</v>
      </c>
      <c r="G157" s="9" t="str">
        <f>IF(ISBLANK(A157)," ",INDIRECT(ADDRESS(MATCH(A157,'Form Responses 1'!A:A,0),5+MOD(ROW()-2,COUNTA('Form Responses 1'!$1:$1)-4),,TRUE,"Form Responses 1")))</f>
        <v>KURANG BAIK</v>
      </c>
      <c r="H157" s="12" t="str">
        <f t="shared" si="3"/>
        <v>Mess Halaman</v>
      </c>
      <c r="I157" s="12" t="str">
        <f t="shared" si="4"/>
        <v>CLEANING SERVICE</v>
      </c>
      <c r="J157" s="12">
        <f t="array" ref="J157">IFERROR(INDEX(MASTER!B:B,MATCH(G157,MASTER!A:A,0))/100," ")</f>
        <v>0.74</v>
      </c>
      <c r="K157" s="9">
        <f t="shared" si="5"/>
        <v>17</v>
      </c>
      <c r="L157" s="9" t="str">
        <f t="shared" si="6"/>
        <v>2023 - WEEK 17</v>
      </c>
      <c r="M157" s="9" t="str">
        <f t="shared" si="7"/>
        <v>2023 - MONTH 04</v>
      </c>
      <c r="N157" s="12">
        <f t="shared" ref="N157:O157" si="166">IFERROR(AVERAGEIF(L:L,L157,$J:$J)," ")</f>
        <v>0.8843589744</v>
      </c>
      <c r="O157" s="12">
        <f t="shared" si="166"/>
        <v>0.8843589744</v>
      </c>
      <c r="P157" s="9" t="str">
        <f>IF(ISBLANK(A157)," ",IF(N157&gt;MASTER!$B$3/100,"SB",IF(N157&gt;MASTER!$B$4/100,"B",IF(N157&gt;MASTER!$B$5/100,"C","K"))))</f>
        <v>C</v>
      </c>
      <c r="Q157" s="9" t="str">
        <f>IF(ISBLANK(B157)," ",IF(O157&gt;MASTER!$B$3/100,"SB",IF(O157&gt;MASTER!$B$4/100,"B",IF(O157&gt;MASTER!$B$5/100,"C","K"))))</f>
        <v>C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 t="s">
        <v>149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151</v>
      </c>
      <c r="E3" s="20"/>
      <c r="F3" s="21">
        <v>2023.0</v>
      </c>
      <c r="G3" s="22"/>
      <c r="H3" s="20" t="s">
        <v>43</v>
      </c>
      <c r="I3" s="20"/>
      <c r="J3" s="23" t="s">
        <v>53</v>
      </c>
      <c r="K3" s="18"/>
      <c r="L3" s="18"/>
      <c r="N3" s="24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5"/>
      <c r="AP3" s="25"/>
      <c r="AQ3" s="25"/>
      <c r="AR3" s="25"/>
      <c r="AS3" s="25"/>
      <c r="AT3" s="25"/>
      <c r="AU3" s="25"/>
      <c r="AV3" s="25"/>
      <c r="AW3" s="25"/>
      <c r="AX3" s="25"/>
    </row>
    <row r="4">
      <c r="A4" s="15"/>
      <c r="D4" s="20" t="s">
        <v>152</v>
      </c>
      <c r="E4" s="20"/>
      <c r="F4" s="26">
        <f t="array" ref="F4">DATE(F3,INDEX(MASTER!G:G,MATCH(J3,MASTER!F:F,0)),1)</f>
        <v>44958</v>
      </c>
      <c r="G4" s="27"/>
      <c r="H4" s="20" t="s">
        <v>153</v>
      </c>
      <c r="I4" s="20"/>
      <c r="J4" s="28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>
      <c r="A5" s="15"/>
      <c r="D5" s="20" t="s">
        <v>155</v>
      </c>
      <c r="E5" s="20"/>
      <c r="F5" s="26">
        <f>EOMONTH(F4,0)</f>
        <v>44985</v>
      </c>
      <c r="G5" s="27"/>
      <c r="H5" s="20" t="s">
        <v>156</v>
      </c>
      <c r="I5" s="20"/>
      <c r="J5" s="28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>
      <c r="A6" s="15"/>
      <c r="D6" s="20" t="s">
        <v>157</v>
      </c>
      <c r="E6" s="20"/>
      <c r="F6" s="28">
        <f>NETWORKDAYS(F4,F5)</f>
        <v>20</v>
      </c>
      <c r="G6" s="31"/>
      <c r="H6" s="20" t="s">
        <v>158</v>
      </c>
      <c r="I6" s="20"/>
      <c r="J6" s="28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>
      <c r="A7" s="15"/>
      <c r="D7" s="17"/>
      <c r="E7" s="17"/>
      <c r="F7" s="28"/>
      <c r="G7" s="17"/>
      <c r="H7" s="17"/>
      <c r="I7" s="17"/>
      <c r="J7" s="28"/>
      <c r="K7" s="17"/>
      <c r="L7" s="18"/>
      <c r="M7" s="15"/>
      <c r="N7" s="32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>
      <c r="A9" s="15"/>
      <c r="B9" s="33" t="s">
        <v>147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>
      <c r="A11" s="15"/>
      <c r="B11" s="34" t="str">
        <f>IF($J$4+DIVIDE(COLUMN(),2)-1&lt;=$J$5,CONCATENATE($F$3," - WEEK ",TEXT($J$4+DIVIDE(COLUMN(),2)-1,"00"))," ")</f>
        <v>2023 - WEEK 05</v>
      </c>
      <c r="C11" s="15"/>
      <c r="D11" s="34" t="str">
        <f>IF($J$4+DIVIDE(COLUMN(),2)-1&lt;=$J$5,CONCATENATE($F$3," - WEEK ",TEXT($J$4+DIVIDE(COLUMN(),2)-1,"00"))," ")</f>
        <v>2023 - WEEK 06</v>
      </c>
      <c r="E11" s="15"/>
      <c r="F11" s="34" t="str">
        <f>IF($J$4+DIVIDE(COLUMN(),2)-1&lt;=$J$5,CONCATENATE($F$3," - WEEK ",TEXT($J$4+DIVIDE(COLUMN(),2)-1,"00"))," ")</f>
        <v>2023 - WEEK 07</v>
      </c>
      <c r="G11" s="15"/>
      <c r="H11" s="34" t="str">
        <f>IF($J$4+DIVIDE(COLUMN(),2)-1&lt;=$J$5,CONCATENATE($F$3," - WEEK ",TEXT($J$4+DIVIDE(COLUMN(),2)-1,"00"))," ")</f>
        <v>2023 - WEEK 08</v>
      </c>
      <c r="I11" s="15"/>
      <c r="J11" s="34" t="str">
        <f>IF($J$4+DIVIDE(COLUMN(),2)-1&lt;=$J$5,CONCATENATE($F$3," - WEEK ",TEXT($J$4+DIVIDE(COLUMN(),2)-1,"00"))," ")</f>
        <v>2023 - WEEK 09</v>
      </c>
      <c r="K11" s="15"/>
      <c r="L11" s="34" t="str">
        <f>IF($J$4+DIVIDE(COLUMN(),2)-1&lt;=$J$5,CONCATENATE($F$3," - WEEK ",TEXT($J$4+DIVIDE(COLUMN(),2)-1,"00"))," ")</f>
        <v> </v>
      </c>
      <c r="M11" s="15"/>
      <c r="N11" s="19" t="s">
        <v>159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</row>
    <row r="12" ht="75.0" customHeight="1">
      <c r="A12" s="15"/>
      <c r="B12" s="35" t="str">
        <f>IFERROR(IF(B13=" "," ",IF(B13&gt;MASTER!$B$3/100,"SB",IF(B13&gt;MASTER!$B$4/100,"B",IF(B13&gt;MASTER!$B$5/100,"C","K"))))," ")</f>
        <v> </v>
      </c>
      <c r="C12" s="15"/>
      <c r="D12" s="35" t="str">
        <f>IFERROR(IF(D13=" "," ",IF(D13&gt;MASTER!$B$3/100,"SB",IF(D13&gt;MASTER!$B$4/100,"B",IF(D13&gt;MASTER!$B$5/100,"C","K"))))," ")</f>
        <v> </v>
      </c>
      <c r="E12" s="15"/>
      <c r="F12" s="35" t="str">
        <f>IFERROR(IF(F13=" "," ",IF(F13&gt;MASTER!$B$3/100,"SB",IF(F13&gt;MASTER!$B$4/100,"B",IF(F13&gt;MASTER!$B$5/100,"C","K"))))," ")</f>
        <v> </v>
      </c>
      <c r="G12" s="15"/>
      <c r="H12" s="35" t="str">
        <f>IFERROR(IF(H13=" "," ",IF(H13&gt;MASTER!$B$3/100,"SB",IF(H13&gt;MASTER!$B$4/100,"B",IF(H13&gt;MASTER!$B$5/100,"C","K"))))," ")</f>
        <v>SB</v>
      </c>
      <c r="I12" s="15"/>
      <c r="J12" s="35" t="str">
        <f>IFERROR(IF(J13=" "," ",IF(J13&gt;MASTER!$B$3/100,"SB",IF(J13&gt;MASTER!$B$4/100,"B",IF(J13&gt;MASTER!$B$5/100,"C","K"))))," ")</f>
        <v> </v>
      </c>
      <c r="K12" s="15"/>
      <c r="L12" s="35" t="str">
        <f>IFERROR(IF(L13=" "," ",IF(L13&gt;MASTER!$B$3/100,"SB",IF(L13&gt;MASTER!$B$4/100,"B",IF(L13&gt;MASTER!$B$5/100,"C","K"))))," ")</f>
        <v> </v>
      </c>
      <c r="M12" s="15"/>
      <c r="N12" s="35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</row>
    <row r="13">
      <c r="A13" s="36"/>
      <c r="B13" s="37" t="str">
        <f>IFERROR(AVERAGEIFS(DATA!$J:$J,DATA!$L:$L,B11,DATA!$M:$M,$L$1,DATA!$I:$I,$B9,DATA!$E:$E,"&lt;=7")," ")</f>
        <v> </v>
      </c>
      <c r="C13" s="36"/>
      <c r="D13" s="37" t="str">
        <f>IFERROR(AVERAGEIFS(DATA!$J:$J,DATA!$L:$L,D11,DATA!$M:$M,$L$1,DATA!$I:$I,$B9,DATA!$E:$E,"&lt;=7")," ")</f>
        <v> </v>
      </c>
      <c r="E13" s="36"/>
      <c r="F13" s="37" t="str">
        <f>IFERROR(AVERAGEIFS(DATA!$J:$J,DATA!$L:$L,F11,DATA!$M:$M,$L$1,DATA!$I:$I,$B9,DATA!$E:$E,"&lt;=7")," ")</f>
        <v> </v>
      </c>
      <c r="G13" s="36"/>
      <c r="H13" s="37">
        <f>IFERROR(AVERAGEIFS(DATA!$J:$J,DATA!$L:$L,H11,DATA!$M:$M,$L$1,DATA!$I:$I,$B9,DATA!$E:$E,"&lt;=7")," ")</f>
        <v>1</v>
      </c>
      <c r="I13" s="36"/>
      <c r="J13" s="37" t="str">
        <f>IFERROR(AVERAGEIFS(DATA!$J:$J,DATA!$L:$L,J11,DATA!$M:$M,$L$1,DATA!$I:$I,$B9,DATA!$E:$E,"&lt;=7")," ")</f>
        <v> </v>
      </c>
      <c r="K13" s="36"/>
      <c r="L13" s="37" t="str">
        <f>IFERROR(AVERAGEIFS(DATA!$J:$J,DATA!$L:$L,L11,DATA!$M:$M,$L$1,DATA!$I:$I,$B9,DATA!$E:$E,"&lt;=7")," ")</f>
        <v> </v>
      </c>
      <c r="M13" s="36"/>
      <c r="N13" s="37">
        <f>IFERROR(AVERAGEIFS(DATA!$J:$J,DATA!$M:$M,$L$1,DATA!$I:$I,$B9,DATA!$E:$E,"&lt;=7")," ")</f>
        <v>1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</row>
    <row r="16">
      <c r="A16" s="15"/>
      <c r="B16" s="33" t="s">
        <v>143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</row>
    <row r="18">
      <c r="A18" s="15"/>
      <c r="B18" s="34" t="str">
        <f>IF($J$4+DIVIDE(COLUMN(),2)-1&lt;=$J$5,CONCATENATE($F$3," - WEEK ",TEXT($J$4+DIVIDE(COLUMN(),2)-1,"00"))," ")</f>
        <v>2023 - WEEK 05</v>
      </c>
      <c r="C18" s="15"/>
      <c r="D18" s="34" t="str">
        <f>IF($J$4+DIVIDE(COLUMN(),2)-1&lt;=$J$5,CONCATENATE($F$3," - WEEK ",TEXT($J$4+DIVIDE(COLUMN(),2)-1,"00"))," ")</f>
        <v>2023 - WEEK 06</v>
      </c>
      <c r="E18" s="15"/>
      <c r="F18" s="34" t="str">
        <f>IF($J$4+DIVIDE(COLUMN(),2)-1&lt;=$J$5,CONCATENATE($F$3," - WEEK ",TEXT($J$4+DIVIDE(COLUMN(),2)-1,"00"))," ")</f>
        <v>2023 - WEEK 07</v>
      </c>
      <c r="G18" s="15"/>
      <c r="H18" s="34" t="str">
        <f>IF($J$4+DIVIDE(COLUMN(),2)-1&lt;=$J$5,CONCATENATE($F$3," - WEEK ",TEXT($J$4+DIVIDE(COLUMN(),2)-1,"00"))," ")</f>
        <v>2023 - WEEK 08</v>
      </c>
      <c r="I18" s="15"/>
      <c r="J18" s="34" t="str">
        <f>IF($J$4+DIVIDE(COLUMN(),2)-1&lt;=$J$5,CONCATENATE($F$3," - WEEK ",TEXT($J$4+DIVIDE(COLUMN(),2)-1,"00"))," ")</f>
        <v>2023 - WEEK 09</v>
      </c>
      <c r="K18" s="15"/>
      <c r="L18" s="34" t="str">
        <f>IF($J$4+DIVIDE(COLUMN(),2)-1&lt;=$J$5,CONCATENATE($F$3," - WEEK ",TEXT($J$4+DIVIDE(COLUMN(),2)-1,"00"))," ")</f>
        <v> </v>
      </c>
      <c r="M18" s="15"/>
      <c r="N18" s="19" t="s">
        <v>159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30">
        <v>44999.0</v>
      </c>
      <c r="AK18" s="29">
        <v>2.0</v>
      </c>
      <c r="AL18" s="25">
        <v>11.0</v>
      </c>
      <c r="AM18" s="25" t="s">
        <v>56</v>
      </c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</row>
    <row r="19" ht="75.0" customHeight="1">
      <c r="A19" s="15"/>
      <c r="B19" s="35" t="str">
        <f>IFERROR(IF(B20=" "," ",IF(B20&gt;MASTER!$B$3/100,"SB",IF(B20&gt;MASTER!$B$4/100,"B",IF(B20&gt;MASTER!$B$5/100,"C","K"))))," ")</f>
        <v> </v>
      </c>
      <c r="C19" s="15"/>
      <c r="D19" s="35" t="str">
        <f>IFERROR(IF(D20=" "," ",IF(D20&gt;MASTER!$B$3/100,"SB",IF(D20&gt;MASTER!$B$4/100,"B",IF(D20&gt;MASTER!$B$5/100,"C","K"))))," ")</f>
        <v> </v>
      </c>
      <c r="E19" s="15"/>
      <c r="F19" s="35" t="str">
        <f>IFERROR(IF(F20=" "," ",IF(F20&gt;MASTER!$B$3/100,"SB",IF(F20&gt;MASTER!$B$4/100,"B",IF(F20&gt;MASTER!$B$5/100,"C","K"))))," ")</f>
        <v> </v>
      </c>
      <c r="G19" s="15"/>
      <c r="H19" s="35" t="str">
        <f>IFERROR(IF(H20=" "," ",IF(H20&gt;MASTER!$B$3/100,"SB",IF(H20&gt;MASTER!$B$4/100,"B",IF(H20&gt;MASTER!$B$5/100,"C","K"))))," ")</f>
        <v>SB</v>
      </c>
      <c r="I19" s="15"/>
      <c r="J19" s="35" t="str">
        <f>IFERROR(IF(J20=" "," ",IF(J20&gt;MASTER!$B$3/100,"SB",IF(J20&gt;MASTER!$B$4/100,"B",IF(J20&gt;MASTER!$B$5/100,"C","K"))))," ")</f>
        <v> </v>
      </c>
      <c r="K19" s="15"/>
      <c r="L19" s="35" t="str">
        <f>IFERROR(IF(L20=" "," ",IF(L20&gt;MASTER!$B$3/100,"SB",IF(L20&gt;MASTER!$B$4/100,"B",IF(L20&gt;MASTER!$B$5/100,"C","K"))))," ")</f>
        <v> </v>
      </c>
      <c r="M19" s="15"/>
      <c r="N19" s="35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0">
        <v>45004.0</v>
      </c>
      <c r="AK19" s="29">
        <v>7.0</v>
      </c>
      <c r="AL19" s="25">
        <v>12.0</v>
      </c>
      <c r="AM19" s="25" t="s">
        <v>56</v>
      </c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</row>
    <row r="20">
      <c r="A20" s="36"/>
      <c r="B20" s="37" t="str">
        <f>IFERROR(AVERAGEIFS(DATA!$J:$J,DATA!$L:$L,B18,DATA!$M:$M,$L$1,DATA!$I:$I,$B16,DATA!$E:$E,"&lt;=7")," ")</f>
        <v> </v>
      </c>
      <c r="C20" s="36"/>
      <c r="D20" s="37" t="str">
        <f>IFERROR(AVERAGEIFS(DATA!$J:$J,DATA!$L:$L,D18,DATA!$M:$M,$L$1,DATA!$I:$I,$B16,DATA!$E:$E,"&lt;=7")," ")</f>
        <v> </v>
      </c>
      <c r="E20" s="36"/>
      <c r="F20" s="37" t="str">
        <f>IFERROR(AVERAGEIFS(DATA!$J:$J,DATA!$L:$L,F18,DATA!$M:$M,$L$1,DATA!$I:$I,$B16,DATA!$E:$E,"&lt;=7")," ")</f>
        <v> </v>
      </c>
      <c r="G20" s="36"/>
      <c r="H20" s="37">
        <f>IFERROR(AVERAGEIFS(DATA!$J:$J,DATA!$L:$L,H18,DATA!$M:$M,$L$1,DATA!$I:$I,$B16,DATA!$E:$E,"&lt;=7")," ")</f>
        <v>0.9826086957</v>
      </c>
      <c r="I20" s="36"/>
      <c r="J20" s="37" t="str">
        <f>IFERROR(AVERAGEIFS(DATA!$J:$J,DATA!$L:$L,J18,DATA!$M:$M,$L$1,DATA!$I:$I,$B16,DATA!$E:$E,"&lt;=7")," ")</f>
        <v> </v>
      </c>
      <c r="K20" s="36"/>
      <c r="L20" s="37" t="str">
        <f>IFERROR(AVERAGEIFS(DATA!$J:$J,DATA!$L:$L,L18,DATA!$M:$M,$L$1,DATA!$I:$I,$B16,DATA!$E:$E,"&lt;=7")," ")</f>
        <v> </v>
      </c>
      <c r="M20" s="36"/>
      <c r="N20" s="37">
        <f>IFERROR(AVERAGEIFS(DATA!$J:$J,DATA!$M:$M,$L$1,DATA!$I:$I,$B16,DATA!$E:$E,"&lt;=7")," ")</f>
        <v>0.9826086957</v>
      </c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</row>
    <row r="23">
      <c r="A23" s="15"/>
      <c r="B23" s="33" t="s">
        <v>145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</row>
    <row r="25">
      <c r="A25" s="15"/>
      <c r="B25" s="34" t="str">
        <f>IF($J$4+DIVIDE(COLUMN(),2)-1&lt;=$J$5,CONCATENATE($F$3," - WEEK ",TEXT($J$4+DIVIDE(COLUMN(),2)-1,"00"))," ")</f>
        <v>2023 - WEEK 05</v>
      </c>
      <c r="C25" s="15"/>
      <c r="D25" s="34" t="str">
        <f>IF($J$4+DIVIDE(COLUMN(),2)-1&lt;=$J$5,CONCATENATE($F$3," - WEEK ",TEXT($J$4+DIVIDE(COLUMN(),2)-1,"00"))," ")</f>
        <v>2023 - WEEK 06</v>
      </c>
      <c r="E25" s="15"/>
      <c r="F25" s="34" t="str">
        <f>IF($J$4+DIVIDE(COLUMN(),2)-1&lt;=$J$5,CONCATENATE($F$3," - WEEK ",TEXT($J$4+DIVIDE(COLUMN(),2)-1,"00"))," ")</f>
        <v>2023 - WEEK 07</v>
      </c>
      <c r="G25" s="15"/>
      <c r="H25" s="34" t="str">
        <f>IF($J$4+DIVIDE(COLUMN(),2)-1&lt;=$J$5,CONCATENATE($F$3," - WEEK ",TEXT($J$4+DIVIDE(COLUMN(),2)-1,"00"))," ")</f>
        <v>2023 - WEEK 08</v>
      </c>
      <c r="I25" s="15"/>
      <c r="J25" s="34" t="str">
        <f>IF($J$4+DIVIDE(COLUMN(),2)-1&lt;=$J$5,CONCATENATE($F$3," - WEEK ",TEXT($J$4+DIVIDE(COLUMN(),2)-1,"00"))," ")</f>
        <v>2023 - WEEK 09</v>
      </c>
      <c r="K25" s="15"/>
      <c r="L25" s="34" t="str">
        <f>IF($J$4+DIVIDE(COLUMN(),2)-1&lt;=$J$5,CONCATENATE($F$3," - WEEK ",TEXT($J$4+DIVIDE(COLUMN(),2)-1,"00"))," ")</f>
        <v> </v>
      </c>
      <c r="M25" s="15"/>
      <c r="N25" s="19" t="s">
        <v>159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0">
        <v>44999.0</v>
      </c>
      <c r="AK25" s="29">
        <v>2.0</v>
      </c>
      <c r="AL25" s="25">
        <v>11.0</v>
      </c>
      <c r="AM25" s="25" t="s">
        <v>56</v>
      </c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</row>
    <row r="26" ht="75.0" customHeight="1">
      <c r="A26" s="15"/>
      <c r="B26" s="35" t="str">
        <f>IFERROR(IF(B27=" "," ",IF(B27&gt;MASTER!$B$3/100,"SB",IF(B27&gt;MASTER!$B$4/100,"B",IF(B27&gt;MASTER!$B$5/100,"C","K"))))," ")</f>
        <v> </v>
      </c>
      <c r="C26" s="15"/>
      <c r="D26" s="35" t="str">
        <f>IFERROR(IF(D27=" "," ",IF(D27&gt;MASTER!$B$3/100,"SB",IF(D27&gt;MASTER!$B$4/100,"B",IF(D27&gt;MASTER!$B$5/100,"C","K"))))," ")</f>
        <v> </v>
      </c>
      <c r="E26" s="15"/>
      <c r="F26" s="35" t="str">
        <f>IFERROR(IF(F27=" "," ",IF(F27&gt;MASTER!$B$3/100,"SB",IF(F27&gt;MASTER!$B$4/100,"B",IF(F27&gt;MASTER!$B$5/100,"C","K"))))," ")</f>
        <v> </v>
      </c>
      <c r="G26" s="15"/>
      <c r="H26" s="35" t="str">
        <f>IFERROR(IF(H27=" "," ",IF(H27&gt;MASTER!$B$3/100,"SB",IF(H27&gt;MASTER!$B$4/100,"B",IF(H27&gt;MASTER!$B$5/100,"C","K"))))," ")</f>
        <v>SB</v>
      </c>
      <c r="I26" s="15"/>
      <c r="J26" s="35" t="str">
        <f>IFERROR(IF(J27=" "," ",IF(J27&gt;MASTER!$B$3/100,"SB",IF(J27&gt;MASTER!$B$4/100,"B",IF(J27&gt;MASTER!$B$5/100,"C","K"))))," ")</f>
        <v> </v>
      </c>
      <c r="K26" s="15"/>
      <c r="L26" s="35" t="str">
        <f>IFERROR(IF(L27=" "," ",IF(L27&gt;MASTER!$B$3/100,"SB",IF(L27&gt;MASTER!$B$4/100,"B",IF(L27&gt;MASTER!$B$5/100,"C","K"))))," ")</f>
        <v> </v>
      </c>
      <c r="M26" s="15"/>
      <c r="N26" s="35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0">
        <v>45004.0</v>
      </c>
      <c r="AK26" s="29">
        <v>7.0</v>
      </c>
      <c r="AL26" s="25">
        <v>12.0</v>
      </c>
      <c r="AM26" s="25" t="s">
        <v>56</v>
      </c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</row>
    <row r="27">
      <c r="A27" s="36"/>
      <c r="B27" s="37" t="str">
        <f>IFERROR(AVERAGEIFS(DATA!$J:$J,DATA!$L:$L,B25,DATA!$M:$M,$L$1,DATA!$I:$I,$B23,DATA!$E:$E,"&lt;=7")," ")</f>
        <v> </v>
      </c>
      <c r="C27" s="36"/>
      <c r="D27" s="37" t="str">
        <f>IFERROR(AVERAGEIFS(DATA!$J:$J,DATA!$L:$L,D25,DATA!$M:$M,$L$1,DATA!$I:$I,$B23,DATA!$E:$E,"&lt;=7")," ")</f>
        <v> </v>
      </c>
      <c r="E27" s="36"/>
      <c r="F27" s="37" t="str">
        <f>IFERROR(AVERAGEIFS(DATA!$J:$J,DATA!$L:$L,F25,DATA!$M:$M,$L$1,DATA!$I:$I,$B23,DATA!$E:$E,"&lt;=7")," ")</f>
        <v> </v>
      </c>
      <c r="G27" s="36"/>
      <c r="H27" s="37">
        <f>IFERROR(AVERAGEIFS(DATA!$J:$J,DATA!$L:$L,H25,DATA!$M:$M,$L$1,DATA!$I:$I,$B23,DATA!$E:$E,"&lt;=7")," ")</f>
        <v>1</v>
      </c>
      <c r="I27" s="36"/>
      <c r="J27" s="37" t="str">
        <f>IFERROR(AVERAGEIFS(DATA!$J:$J,DATA!$L:$L,J25,DATA!$M:$M,$L$1,DATA!$I:$I,$B23,DATA!$E:$E,"&lt;=7")," ")</f>
        <v> </v>
      </c>
      <c r="K27" s="36"/>
      <c r="L27" s="37" t="str">
        <f>IFERROR(AVERAGEIFS(DATA!$J:$J,DATA!$L:$L,L25,DATA!$M:$M,$L$1,DATA!$I:$I,$B23,DATA!$E:$E,"&lt;=7")," ")</f>
        <v> </v>
      </c>
      <c r="M27" s="36"/>
      <c r="N27" s="37">
        <f>IFERROR(AVERAGEIFS(DATA!$J:$J,DATA!$M:$M,$L$1,DATA!$I:$I,$B23,DATA!$E:$E,"&lt;=7")," ")</f>
        <v>1</v>
      </c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</row>
    <row r="28">
      <c r="A28" s="14" t="s">
        <v>154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/>
      <c r="N1" s="15"/>
      <c r="O1" s="14" t="s">
        <v>154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151</v>
      </c>
      <c r="E3" s="20"/>
      <c r="F3" s="21">
        <f>DASHBOARD!F3</f>
        <v>2023</v>
      </c>
      <c r="G3" s="22"/>
      <c r="H3" s="20" t="s">
        <v>43</v>
      </c>
      <c r="I3" s="20"/>
      <c r="J3" s="23" t="s">
        <v>53</v>
      </c>
      <c r="K3" s="18"/>
      <c r="L3" s="18"/>
      <c r="N3" s="35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5"/>
      <c r="AP3" s="25"/>
      <c r="AQ3" s="25"/>
      <c r="AR3" s="25"/>
      <c r="AS3" s="25"/>
      <c r="AT3" s="25"/>
      <c r="AU3" s="25"/>
      <c r="AV3" s="25"/>
      <c r="AW3" s="25"/>
      <c r="AX3" s="25"/>
    </row>
    <row r="4">
      <c r="A4" s="15"/>
      <c r="D4" s="20" t="s">
        <v>152</v>
      </c>
      <c r="E4" s="20"/>
      <c r="F4" s="26">
        <f t="array" ref="F4">DATE(F3,INDEX(MASTER!G:G,MATCH(J3,MASTER!F:F,0)),1)</f>
        <v>44958</v>
      </c>
      <c r="G4" s="27"/>
      <c r="H4" s="20" t="s">
        <v>153</v>
      </c>
      <c r="I4" s="20"/>
      <c r="J4" s="28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>
      <c r="A5" s="15"/>
      <c r="D5" s="20" t="s">
        <v>155</v>
      </c>
      <c r="E5" s="20"/>
      <c r="F5" s="26">
        <f>EOMONTH(F4,0)</f>
        <v>44985</v>
      </c>
      <c r="G5" s="27"/>
      <c r="H5" s="20" t="s">
        <v>156</v>
      </c>
      <c r="I5" s="20"/>
      <c r="J5" s="28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>
      <c r="A6" s="15"/>
      <c r="D6" s="20" t="s">
        <v>157</v>
      </c>
      <c r="E6" s="20"/>
      <c r="F6" s="28">
        <f>NETWORKDAYS(F4,F5)</f>
        <v>20</v>
      </c>
      <c r="G6" s="31"/>
      <c r="H6" s="20" t="s">
        <v>158</v>
      </c>
      <c r="I6" s="20"/>
      <c r="J6" s="28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>
      <c r="A7" s="15"/>
      <c r="D7" s="17"/>
      <c r="E7" s="17"/>
      <c r="F7" s="28"/>
      <c r="G7" s="17"/>
      <c r="H7" s="17"/>
      <c r="I7" s="17"/>
      <c r="J7" s="28"/>
      <c r="K7" s="17"/>
      <c r="L7" s="18"/>
      <c r="M7" s="15"/>
      <c r="N7" s="37">
        <f>IFERROR(AVERAGEIFS(DATA!$J:$J,DATA!$M:$M,$L$1,DATA!$E:$E,"&lt;=7")," ")</f>
        <v>0.9846153846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>
      <c r="A9" s="15"/>
      <c r="B9" s="39"/>
      <c r="C9" s="39"/>
      <c r="D9" s="34" t="str">
        <f>IF($J$4+DIVIDE(COLUMN(),2)-2&lt;=$J$5,CONCATENATE($F$3," - WEEK ",TEXT($J$4+DIVIDE(COLUMN(),2)-2,"00"))," ")</f>
        <v>2023 - WEEK 05</v>
      </c>
      <c r="E9" s="39"/>
      <c r="F9" s="34" t="str">
        <f>IF($J$4+DIVIDE(COLUMN(),2)-2&lt;=$J$5,CONCATENATE($F$3," - WEEK ",TEXT($J$4+DIVIDE(COLUMN(),2)-2,"00"))," ")</f>
        <v>2023 - WEEK 06</v>
      </c>
      <c r="G9" s="39"/>
      <c r="H9" s="34" t="str">
        <f>IF($J$4+DIVIDE(COLUMN(),2)-2&lt;=$J$5,CONCATENATE($F$3," - WEEK ",TEXT($J$4+DIVIDE(COLUMN(),2)-2,"00"))," ")</f>
        <v>2023 - WEEK 07</v>
      </c>
      <c r="I9" s="39"/>
      <c r="J9" s="34" t="str">
        <f>IF($J$4+DIVIDE(COLUMN(),2)-2&lt;=$J$5,CONCATENATE($F$3," - WEEK ",TEXT($J$4+DIVIDE(COLUMN(),2)-2,"00"))," ")</f>
        <v>2023 - WEEK 08</v>
      </c>
      <c r="K9" s="39"/>
      <c r="L9" s="34" t="str">
        <f>IF($J$4+DIVIDE(COLUMN(),2)-2&lt;=$J$5,CONCATENATE($F$3," - WEEK ",TEXT($J$4+DIVIDE(COLUMN(),2)-2,"00"))," ")</f>
        <v>2023 - WEEK 09</v>
      </c>
      <c r="M9" s="39"/>
      <c r="N9" s="34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>
      <c r="A10" s="15"/>
      <c r="B10" s="40" t="s">
        <v>147</v>
      </c>
      <c r="C10" s="4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2" t="s">
        <v>4</v>
      </c>
      <c r="C11" s="43"/>
      <c r="D11" s="44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4"/>
      <c r="F11" s="44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4"/>
      <c r="H11" s="44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4"/>
      <c r="J11" s="44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4"/>
      <c r="L11" s="44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5"/>
      <c r="N11" s="44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6"/>
      <c r="C12" s="47"/>
      <c r="D12" s="48"/>
      <c r="E12" s="47"/>
      <c r="F12" s="49"/>
      <c r="G12" s="47"/>
      <c r="H12" s="49"/>
      <c r="I12" s="47"/>
      <c r="J12" s="49"/>
      <c r="K12" s="47"/>
      <c r="L12" s="49"/>
      <c r="M12" s="15"/>
      <c r="N12" s="50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1" t="s">
        <v>145</v>
      </c>
      <c r="C13" s="47"/>
      <c r="D13" s="48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6"/>
      <c r="B14" s="52" t="s">
        <v>6</v>
      </c>
      <c r="C14" s="53"/>
      <c r="D14" s="44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4"/>
      <c r="F14" s="44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4"/>
      <c r="H14" s="44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4"/>
      <c r="J14" s="44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4"/>
      <c r="L14" s="44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5"/>
      <c r="N14" s="44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</row>
    <row r="15">
      <c r="A15" s="15"/>
      <c r="B15" s="54" t="s">
        <v>5</v>
      </c>
      <c r="C15" s="55"/>
      <c r="D15" s="44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4"/>
      <c r="F15" s="44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4"/>
      <c r="H15" s="44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4"/>
      <c r="J15" s="44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4"/>
      <c r="L15" s="44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5"/>
      <c r="N15" s="44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143</v>
      </c>
      <c r="C17" s="56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2" t="s">
        <v>21</v>
      </c>
      <c r="C18" s="43"/>
      <c r="D18" s="44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4"/>
      <c r="F18" s="44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4"/>
      <c r="H18" s="44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4"/>
      <c r="J18" s="44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4"/>
      <c r="L18" s="44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5"/>
      <c r="N18" s="44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4" t="s">
        <v>20</v>
      </c>
      <c r="C19" s="43"/>
      <c r="D19" s="44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4"/>
      <c r="F19" s="44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4"/>
      <c r="H19" s="44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4"/>
      <c r="J19" s="44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4"/>
      <c r="L19" s="44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5"/>
      <c r="N19" s="44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7" t="s">
        <v>19</v>
      </c>
      <c r="C20" s="43"/>
      <c r="D20" s="44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4"/>
      <c r="F20" s="44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4"/>
      <c r="H20" s="44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4"/>
      <c r="J20" s="44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SB</v>
      </c>
      <c r="K20" s="44"/>
      <c r="L20" s="44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5"/>
      <c r="N20" s="44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18</v>
      </c>
      <c r="C21" s="43"/>
      <c r="D21" s="44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4"/>
      <c r="F21" s="44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4"/>
      <c r="H21" s="44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4"/>
      <c r="J21" s="44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4"/>
      <c r="L21" s="44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5"/>
      <c r="N21" s="44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22</v>
      </c>
      <c r="C22" s="43"/>
      <c r="D22" s="44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4"/>
      <c r="F22" s="44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4"/>
      <c r="H22" s="44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4"/>
      <c r="J22" s="44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4"/>
      <c r="L22" s="44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5"/>
      <c r="N22" s="44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7</v>
      </c>
      <c r="C23" s="43"/>
      <c r="D23" s="44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4"/>
      <c r="F23" s="44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4"/>
      <c r="H23" s="44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4"/>
      <c r="J23" s="44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4"/>
      <c r="L23" s="44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5"/>
      <c r="N23" s="44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11</v>
      </c>
      <c r="C24" s="43"/>
      <c r="D24" s="44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4"/>
      <c r="F24" s="44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4"/>
      <c r="H24" s="44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4"/>
      <c r="J24" s="44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4"/>
      <c r="L24" s="44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5"/>
      <c r="N24" s="44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8</v>
      </c>
      <c r="C25" s="43"/>
      <c r="D25" s="44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4"/>
      <c r="F25" s="44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4"/>
      <c r="H25" s="44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4"/>
      <c r="J25" s="44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4"/>
      <c r="L25" s="44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5"/>
      <c r="N25" s="44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9</v>
      </c>
      <c r="C26" s="43"/>
      <c r="D26" s="44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4"/>
      <c r="F26" s="44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4"/>
      <c r="H26" s="44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4"/>
      <c r="J26" s="44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4"/>
      <c r="L26" s="44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5"/>
      <c r="N26" s="44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10</v>
      </c>
      <c r="C27" s="43"/>
      <c r="D27" s="44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4"/>
      <c r="F27" s="44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4"/>
      <c r="H27" s="44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4"/>
      <c r="J27" s="44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4"/>
      <c r="L27" s="44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5"/>
      <c r="N27" s="44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16</v>
      </c>
      <c r="C28" s="43"/>
      <c r="D28" s="44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4"/>
      <c r="F28" s="44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4"/>
      <c r="H28" s="44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4"/>
      <c r="J28" s="44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4"/>
      <c r="L28" s="44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5"/>
      <c r="N28" s="44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12</v>
      </c>
      <c r="C29" s="43"/>
      <c r="D29" s="44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4"/>
      <c r="F29" s="44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4"/>
      <c r="H29" s="44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4"/>
      <c r="J29" s="44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SB</v>
      </c>
      <c r="K29" s="44"/>
      <c r="L29" s="44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5"/>
      <c r="N29" s="44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17</v>
      </c>
      <c r="C30" s="43"/>
      <c r="D30" s="44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4"/>
      <c r="F30" s="44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4"/>
      <c r="H30" s="44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4"/>
      <c r="J30" s="44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SB</v>
      </c>
      <c r="K30" s="44"/>
      <c r="L30" s="44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5"/>
      <c r="N30" s="44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13</v>
      </c>
      <c r="C31" s="43"/>
      <c r="D31" s="44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4"/>
      <c r="F31" s="44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4"/>
      <c r="H31" s="44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4"/>
      <c r="J31" s="44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SB</v>
      </c>
      <c r="K31" s="44"/>
      <c r="L31" s="44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5"/>
      <c r="N31" s="44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14</v>
      </c>
      <c r="C32" s="43"/>
      <c r="D32" s="44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4"/>
      <c r="F32" s="44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4"/>
      <c r="H32" s="44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4"/>
      <c r="J32" s="44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SB</v>
      </c>
      <c r="K32" s="44"/>
      <c r="L32" s="44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5"/>
      <c r="N32" s="44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4" t="s">
        <v>15</v>
      </c>
      <c r="C33" s="43"/>
      <c r="D33" s="44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4"/>
      <c r="F33" s="44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4"/>
      <c r="H33" s="44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4"/>
      <c r="J33" s="44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SB</v>
      </c>
      <c r="K33" s="44"/>
      <c r="L33" s="44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5"/>
      <c r="N33" s="44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4" t="s">
        <v>29</v>
      </c>
      <c r="C34" s="43"/>
      <c r="D34" s="44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4"/>
      <c r="F34" s="44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4"/>
      <c r="H34" s="44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4"/>
      <c r="J34" s="44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4"/>
      <c r="L34" s="44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5"/>
      <c r="N34" s="44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4" t="s">
        <v>28</v>
      </c>
      <c r="C35" s="43"/>
      <c r="D35" s="44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4"/>
      <c r="F35" s="44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4"/>
      <c r="H35" s="44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4"/>
      <c r="J35" s="44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SB</v>
      </c>
      <c r="K35" s="44"/>
      <c r="L35" s="44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5"/>
      <c r="N35" s="44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4" t="s">
        <v>27</v>
      </c>
      <c r="C36" s="43"/>
      <c r="D36" s="44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4"/>
      <c r="F36" s="44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4"/>
      <c r="H36" s="44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4"/>
      <c r="J36" s="44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SB</v>
      </c>
      <c r="K36" s="44"/>
      <c r="L36" s="44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5"/>
      <c r="N36" s="44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4" t="s">
        <v>26</v>
      </c>
      <c r="C37" s="43"/>
      <c r="D37" s="44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4"/>
      <c r="F37" s="44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4"/>
      <c r="H37" s="44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4"/>
      <c r="J37" s="44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SB</v>
      </c>
      <c r="K37" s="44"/>
      <c r="L37" s="44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5"/>
      <c r="N37" s="44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4" t="s">
        <v>24</v>
      </c>
      <c r="C38" s="43"/>
      <c r="D38" s="44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4"/>
      <c r="F38" s="44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4"/>
      <c r="H38" s="44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4"/>
      <c r="J38" s="44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4"/>
      <c r="L38" s="44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5"/>
      <c r="N38" s="44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4" t="s">
        <v>23</v>
      </c>
      <c r="C39" s="43"/>
      <c r="D39" s="44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4"/>
      <c r="F39" s="44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4"/>
      <c r="H39" s="44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4"/>
      <c r="J39" s="44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4"/>
      <c r="L39" s="44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5"/>
      <c r="N39" s="44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4" t="s">
        <v>25</v>
      </c>
      <c r="C40" s="43"/>
      <c r="D40" s="44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4"/>
      <c r="F40" s="44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4"/>
      <c r="H40" s="44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4"/>
      <c r="J40" s="44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4"/>
      <c r="L40" s="44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5"/>
      <c r="N40" s="44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36"/>
      <c r="C41" s="15"/>
      <c r="D41" s="36"/>
      <c r="E41" s="15"/>
      <c r="F41" s="36"/>
      <c r="G41" s="15"/>
      <c r="H41" s="36"/>
      <c r="I41" s="15"/>
      <c r="J41" s="36"/>
      <c r="K41" s="15"/>
      <c r="L41" s="36"/>
      <c r="M41" s="15"/>
      <c r="N41" s="50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8"/>
      <c r="C42" s="15"/>
      <c r="D42" s="58"/>
      <c r="E42" s="15"/>
      <c r="F42" s="58"/>
      <c r="G42" s="15"/>
      <c r="H42" s="58"/>
      <c r="I42" s="15"/>
      <c r="J42" s="58"/>
      <c r="K42" s="15"/>
      <c r="L42" s="58"/>
      <c r="M42" s="15"/>
      <c r="N42" s="59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36"/>
      <c r="B43" s="60"/>
      <c r="C43" s="36"/>
      <c r="D43" s="60"/>
      <c r="E43" s="36"/>
      <c r="F43" s="60"/>
      <c r="G43" s="36"/>
      <c r="H43" s="60"/>
      <c r="I43" s="36"/>
      <c r="J43" s="60"/>
      <c r="K43" s="36"/>
      <c r="L43" s="60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</row>
    <row r="44">
      <c r="A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61" t="s">
        <v>161</v>
      </c>
      <c r="C46" s="15"/>
      <c r="E46" s="15"/>
      <c r="F46" s="61" t="s">
        <v>162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4" t="s">
        <v>163</v>
      </c>
      <c r="C55" s="15"/>
      <c r="D55" s="15"/>
      <c r="E55" s="15"/>
      <c r="F55" s="14" t="s">
        <v>163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164</v>
      </c>
      <c r="C56" s="15"/>
      <c r="D56" s="15"/>
      <c r="E56" s="15"/>
      <c r="F56" s="14" t="s">
        <v>164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2" t="s">
        <v>165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3">
        <f t="array" ref="D2">DATE(D5,INDEX(MASTER!G:G,MATCH(D7,MASTER!F:F,0)),1)</f>
        <v>44986</v>
      </c>
      <c r="E2" s="14" t="s">
        <v>154</v>
      </c>
      <c r="F2" s="16" t="str">
        <f>CONCATENATE(D5," - MONTH ",TEXT(MONTH(D2),"00"))</f>
        <v>2023 - MONTH 03</v>
      </c>
      <c r="G2" s="3" t="s">
        <v>154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160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4" t="s">
        <v>166</v>
      </c>
      <c r="E4" s="65"/>
      <c r="F4" s="35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>
      <c r="A5" s="15"/>
      <c r="D5" s="66">
        <f>DASHBOARD!F3</f>
        <v>2023</v>
      </c>
      <c r="E5" s="67"/>
      <c r="I5" s="68"/>
      <c r="J5" s="69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>
      <c r="A6" s="15"/>
      <c r="D6" s="64" t="s">
        <v>167</v>
      </c>
      <c r="E6" s="67"/>
      <c r="I6" s="68"/>
      <c r="J6" s="69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>
      <c r="A7" s="15"/>
      <c r="D7" s="64" t="s">
        <v>57</v>
      </c>
      <c r="E7" s="70"/>
      <c r="I7" s="68"/>
      <c r="J7" s="69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8">
      <c r="A8" s="15"/>
      <c r="D8" s="17"/>
      <c r="E8" s="15"/>
      <c r="F8" s="37">
        <f>IFERROR(ROUND(AVERAGEIFS(DATA!$J:$J,DATA!$M:$M,$F$2,DATA!$E:$E,"&lt;=7"),4)," ")</f>
        <v>0.9904</v>
      </c>
      <c r="I8" s="15"/>
      <c r="J8" s="69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5"/>
      <c r="AP8" s="25"/>
      <c r="AQ8" s="25"/>
      <c r="AR8" s="25"/>
      <c r="AS8" s="25"/>
      <c r="AT8" s="25"/>
      <c r="AU8" s="25"/>
      <c r="AV8" s="25"/>
      <c r="AW8" s="25"/>
      <c r="AX8" s="2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5"/>
      <c r="AP9" s="25"/>
      <c r="AQ9" s="25"/>
      <c r="AR9" s="25"/>
      <c r="AS9" s="25"/>
      <c r="AT9" s="25"/>
      <c r="AU9" s="25"/>
      <c r="AV9" s="25"/>
      <c r="AW9" s="25"/>
      <c r="AX9" s="25"/>
    </row>
    <row r="10">
      <c r="A10" s="15"/>
      <c r="B10" s="39"/>
      <c r="C10" s="39"/>
      <c r="D10" s="19" t="s">
        <v>168</v>
      </c>
      <c r="E10" s="39"/>
      <c r="F10" s="19" t="s">
        <v>169</v>
      </c>
      <c r="I10" s="71"/>
      <c r="J10" s="72"/>
      <c r="K10" s="71"/>
      <c r="L10" s="72"/>
      <c r="M10" s="71"/>
      <c r="N10" s="7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</row>
    <row r="11">
      <c r="A11" s="73"/>
      <c r="B11" s="40" t="s">
        <v>147</v>
      </c>
      <c r="C11" s="74"/>
      <c r="D11" s="75">
        <f>IFERROR(ROUND(AVERAGEIFS(DATA!$J:$J,DATA!$I:$I,$B11,DATA!$M:$M,$F$2,DATA!$E:$E,"&lt;=7"),4)," ")</f>
        <v>1</v>
      </c>
      <c r="E11" s="44"/>
      <c r="F11" s="53" t="str">
        <f>IF($D11=" "," ",IFERROR(IF($D11&gt;MASTER!$B$3/100,"SB",IF($D11&gt;MASTER!$B$4/100,"B",IF($D11&gt;MASTER!$B$5/100,"C","K"))),0))</f>
        <v>SB</v>
      </c>
      <c r="I11" s="76"/>
      <c r="J11" s="76"/>
      <c r="K11" s="76"/>
      <c r="L11" s="76"/>
      <c r="M11" s="76"/>
      <c r="N11" s="76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6"/>
      <c r="Z11" s="76"/>
      <c r="AA11" s="76"/>
      <c r="AB11" s="76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>
      <c r="A12" s="15"/>
      <c r="B12" s="77" t="s">
        <v>4</v>
      </c>
      <c r="C12" s="44"/>
      <c r="D12" s="78">
        <f>IFERROR(ROUND(AVERAGEIFS(DATA!$J:$J,DATA!$F:$F,$B12,DATA!$M:$M,$F$2,DATA!$E:$E,"&lt;=7"),4)," ")</f>
        <v>1</v>
      </c>
      <c r="E12" s="44"/>
      <c r="F12" s="44" t="str">
        <f>IF($D12=" "," ",IFERROR(IF($D12&gt;MASTER!$B$3/100,"SB",IF($D12&gt;MASTER!$B$4/100,"B",IF($D12&gt;MASTER!$B$5/100,"C","K"))),0))</f>
        <v>SB</v>
      </c>
      <c r="I12" s="79"/>
      <c r="J12" s="79"/>
      <c r="K12" s="79"/>
      <c r="L12" s="79"/>
      <c r="M12" s="80"/>
      <c r="N12" s="7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6"/>
      <c r="C13" s="47"/>
      <c r="D13" s="49"/>
      <c r="E13" s="47"/>
      <c r="F13" s="48"/>
      <c r="I13" s="47"/>
      <c r="J13" s="49"/>
      <c r="K13" s="47"/>
      <c r="L13" s="49"/>
      <c r="M13" s="15"/>
      <c r="N13" s="50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3"/>
      <c r="B14" s="51" t="s">
        <v>145</v>
      </c>
      <c r="C14" s="74"/>
      <c r="D14" s="75">
        <f>IFERROR(ROUND(AVERAGEIFS(DATA!$J:$J,DATA!$I:$I,$B14,DATA!$M:$M,$F$2,DATA!$E:$E,"&lt;=7"),4)," ")</f>
        <v>1</v>
      </c>
      <c r="E14" s="44"/>
      <c r="F14" s="53" t="str">
        <f>IF($D14=" "," ",IFERROR(IF($D14&gt;MASTER!$B$3/100,"SB",IF($D14&gt;MASTER!$B$4/100,"B",IF($D14&gt;MASTER!$B$5/100,"C","K"))),0))</f>
        <v>SB</v>
      </c>
      <c r="I14" s="76"/>
      <c r="J14" s="76"/>
      <c r="K14" s="76"/>
      <c r="L14" s="76"/>
      <c r="M14" s="76"/>
      <c r="N14" s="7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>
      <c r="A15" s="36"/>
      <c r="B15" s="77" t="s">
        <v>5</v>
      </c>
      <c r="C15" s="44"/>
      <c r="D15" s="78">
        <f>IFERROR(ROUND(AVERAGEIFS(DATA!$J:$J,DATA!$F:$F,$B15,DATA!$M:$M,$F$2,DATA!$E:$E,"&lt;=7"),4)," ")</f>
        <v>1</v>
      </c>
      <c r="E15" s="44"/>
      <c r="F15" s="44" t="str">
        <f>IF($D15=" "," ",IFERROR(IF($D15&gt;MASTER!$B$3/100,"SB",IF($D15&gt;MASTER!$B$4/100,"B",IF($D15&gt;MASTER!$B$5/100,"C","K"))),0))</f>
        <v>SB</v>
      </c>
      <c r="I15" s="79"/>
      <c r="J15" s="79"/>
      <c r="K15" s="79"/>
      <c r="L15" s="79"/>
      <c r="M15" s="80"/>
      <c r="N15" s="79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</row>
    <row r="16">
      <c r="A16" s="36"/>
      <c r="B16" s="81" t="s">
        <v>6</v>
      </c>
      <c r="C16" s="44"/>
      <c r="D16" s="78">
        <f>IFERROR(ROUND(AVERAGEIFS(DATA!$J:$J,DATA!$F:$F,$B16,DATA!$M:$M,$F$2,DATA!$E:$E,"&lt;=7"),4)," ")</f>
        <v>1</v>
      </c>
      <c r="E16" s="44"/>
      <c r="F16" s="44" t="str">
        <f>IF($D16=" "," ",IFERROR(IF($D16&gt;MASTER!$B$3/100,"SB",IF($D16&gt;MASTER!$B$4/100,"B",IF($D16&gt;MASTER!$B$5/100,"C","K"))),0))</f>
        <v>SB</v>
      </c>
      <c r="I16" s="79"/>
      <c r="J16" s="79"/>
      <c r="K16" s="79"/>
      <c r="L16" s="79"/>
      <c r="M16" s="80"/>
      <c r="N16" s="79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</row>
    <row r="17">
      <c r="A17" s="15"/>
      <c r="B17" s="46"/>
      <c r="C17" s="47"/>
      <c r="D17" s="79"/>
      <c r="E17" s="47"/>
      <c r="F17" s="47"/>
      <c r="I17" s="47"/>
      <c r="J17" s="47"/>
      <c r="K17" s="47"/>
      <c r="L17" s="4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3"/>
      <c r="B18" s="51" t="s">
        <v>143</v>
      </c>
      <c r="C18" s="74"/>
      <c r="D18" s="75">
        <f>IFERROR(ROUND(AVERAGEIFS(DATA!$J:$J,DATA!$I:$I,$B18,DATA!$M:$M,$F$2,DATA!$E:$E,"&lt;=7"),4)," ")</f>
        <v>0.9891</v>
      </c>
      <c r="E18" s="44"/>
      <c r="F18" s="53" t="str">
        <f>IF($D18=" "," ",IFERROR(IF($D18&gt;MASTER!$B$3/100,"SB",IF($D18&gt;MASTER!$B$4/100,"B",IF($D18&gt;MASTER!$B$5/100,"C","K"))),0))</f>
        <v>SB</v>
      </c>
      <c r="I18" s="76"/>
      <c r="J18" s="76"/>
      <c r="K18" s="76"/>
      <c r="L18" s="76"/>
      <c r="M18" s="76"/>
      <c r="N18" s="76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>
      <c r="A19" s="15"/>
      <c r="B19" s="52" t="s">
        <v>21</v>
      </c>
      <c r="C19" s="44"/>
      <c r="D19" s="78">
        <f>IFERROR(ROUND(AVERAGEIFS(DATA!$J:$J,DATA!$F:$F,$B19,DATA!$M:$M,$F$2,DATA!$E:$E,"&lt;=7"),4)," ")</f>
        <v>1</v>
      </c>
      <c r="E19" s="44"/>
      <c r="F19" s="44" t="str">
        <f>IF($D19=" "," ",IFERROR(IF($D19&gt;MASTER!$B$3/100,"SB",IF($D19&gt;MASTER!$B$4/100,"B",IF($D19&gt;MASTER!$B$5/100,"C","K"))),0))</f>
        <v>SB</v>
      </c>
      <c r="I19" s="79"/>
      <c r="J19" s="79"/>
      <c r="K19" s="79"/>
      <c r="L19" s="79"/>
      <c r="M19" s="80"/>
      <c r="N19" s="79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20</v>
      </c>
      <c r="C20" s="44"/>
      <c r="D20" s="78">
        <f>IFERROR(ROUND(AVERAGEIFS(DATA!$J:$J,DATA!$F:$F,$B20,DATA!$M:$M,$F$2,DATA!$E:$E,"&lt;=7"),4)," ")</f>
        <v>0.95</v>
      </c>
      <c r="E20" s="44"/>
      <c r="F20" s="44" t="str">
        <f>IF($D20=" "," ",IFERROR(IF($D20&gt;MASTER!$B$3/100,"SB",IF($D20&gt;MASTER!$B$4/100,"B",IF($D20&gt;MASTER!$B$5/100,"C","K"))),0))</f>
        <v>B</v>
      </c>
      <c r="I20" s="79"/>
      <c r="J20" s="79"/>
      <c r="K20" s="79"/>
      <c r="L20" s="79"/>
      <c r="M20" s="80"/>
      <c r="N20" s="79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19</v>
      </c>
      <c r="C21" s="44"/>
      <c r="D21" s="78">
        <f>IFERROR(ROUND(AVERAGEIFS(DATA!$J:$J,DATA!$F:$F,$B21,DATA!$M:$M,$F$2,DATA!$E:$E,"&lt;=7"),4)," ")</f>
        <v>1</v>
      </c>
      <c r="E21" s="44"/>
      <c r="F21" s="44" t="str">
        <f>IF($D21=" "," ",IFERROR(IF($D21&gt;MASTER!$B$3/100,"SB",IF($D21&gt;MASTER!$B$4/100,"B",IF($D21&gt;MASTER!$B$5/100,"C","K"))),0))</f>
        <v>SB</v>
      </c>
      <c r="I21" s="79"/>
      <c r="J21" s="79"/>
      <c r="K21" s="79"/>
      <c r="L21" s="79"/>
      <c r="M21" s="80"/>
      <c r="N21" s="79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18</v>
      </c>
      <c r="C22" s="44"/>
      <c r="D22" s="78">
        <f>IFERROR(ROUND(AVERAGEIFS(DATA!$J:$J,DATA!$F:$F,$B22,DATA!$M:$M,$F$2,DATA!$E:$E,"&lt;=7"),4)," ")</f>
        <v>1</v>
      </c>
      <c r="E22" s="44"/>
      <c r="F22" s="44" t="str">
        <f>IF($D22=" "," ",IFERROR(IF($D22&gt;MASTER!$B$3/100,"SB",IF($D22&gt;MASTER!$B$4/100,"B",IF($D22&gt;MASTER!$B$5/100,"C","K"))),0))</f>
        <v>SB</v>
      </c>
      <c r="I22" s="79"/>
      <c r="J22" s="79"/>
      <c r="K22" s="79"/>
      <c r="L22" s="79"/>
      <c r="M22" s="80"/>
      <c r="N22" s="79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22</v>
      </c>
      <c r="C23" s="44"/>
      <c r="D23" s="78">
        <f>IFERROR(ROUND(AVERAGEIFS(DATA!$J:$J,DATA!$F:$F,$B23,DATA!$M:$M,$F$2,DATA!$E:$E,"&lt;=7"),4)," ")</f>
        <v>0.95</v>
      </c>
      <c r="E23" s="44"/>
      <c r="F23" s="44" t="str">
        <f>IF($D23=" "," ",IFERROR(IF($D23&gt;MASTER!$B$3/100,"SB",IF($D23&gt;MASTER!$B$4/100,"B",IF($D23&gt;MASTER!$B$5/100,"C","K"))),0))</f>
        <v>B</v>
      </c>
      <c r="I23" s="79"/>
      <c r="J23" s="79"/>
      <c r="K23" s="79"/>
      <c r="L23" s="79"/>
      <c r="M23" s="80"/>
      <c r="N23" s="79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7</v>
      </c>
      <c r="C24" s="44"/>
      <c r="D24" s="78">
        <f>IFERROR(ROUND(AVERAGEIFS(DATA!$J:$J,DATA!$F:$F,$B24,DATA!$M:$M,$F$2,DATA!$E:$E,"&lt;=7"),4)," ")</f>
        <v>1</v>
      </c>
      <c r="E24" s="44"/>
      <c r="F24" s="44" t="str">
        <f>IF($D24=" "," ",IFERROR(IF($D24&gt;MASTER!$B$3/100,"SB",IF($D24&gt;MASTER!$B$4/100,"B",IF($D24&gt;MASTER!$B$5/100,"C","K"))),0))</f>
        <v>SB</v>
      </c>
      <c r="I24" s="79"/>
      <c r="J24" s="79"/>
      <c r="K24" s="79"/>
      <c r="L24" s="79"/>
      <c r="M24" s="80"/>
      <c r="N24" s="79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11</v>
      </c>
      <c r="C25" s="44"/>
      <c r="D25" s="78">
        <f>IFERROR(ROUND(AVERAGEIFS(DATA!$J:$J,DATA!$F:$F,$B25,DATA!$M:$M,$F$2,DATA!$E:$E,"&lt;=7"),4)," ")</f>
        <v>1</v>
      </c>
      <c r="E25" s="44"/>
      <c r="F25" s="44" t="str">
        <f>IF($D25=" "," ",IFERROR(IF($D25&gt;MASTER!$B$3/100,"SB",IF($D25&gt;MASTER!$B$4/100,"B",IF($D25&gt;MASTER!$B$5/100,"C","K"))),0))</f>
        <v>SB</v>
      </c>
      <c r="I25" s="79"/>
      <c r="J25" s="79"/>
      <c r="K25" s="79"/>
      <c r="L25" s="79"/>
      <c r="M25" s="80"/>
      <c r="N25" s="7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8</v>
      </c>
      <c r="C26" s="44"/>
      <c r="D26" s="78">
        <f>IFERROR(ROUND(AVERAGEIFS(DATA!$J:$J,DATA!$F:$F,$B26,DATA!$M:$M,$F$2,DATA!$E:$E,"&lt;=7"),4)," ")</f>
        <v>1</v>
      </c>
      <c r="E26" s="44"/>
      <c r="F26" s="44" t="str">
        <f>IF($D26=" "," ",IFERROR(IF($D26&gt;MASTER!$B$3/100,"SB",IF($D26&gt;MASTER!$B$4/100,"B",IF($D26&gt;MASTER!$B$5/100,"C","K"))),0))</f>
        <v>SB</v>
      </c>
      <c r="I26" s="79"/>
      <c r="J26" s="79"/>
      <c r="K26" s="79"/>
      <c r="L26" s="79"/>
      <c r="M26" s="80"/>
      <c r="N26" s="7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4" t="s">
        <v>9</v>
      </c>
      <c r="C27" s="44"/>
      <c r="D27" s="78">
        <f>IFERROR(ROUND(AVERAGEIFS(DATA!$J:$J,DATA!$F:$F,$B27,DATA!$M:$M,$F$2,DATA!$E:$E,"&lt;=7"),4)," ")</f>
        <v>1</v>
      </c>
      <c r="E27" s="44"/>
      <c r="F27" s="44" t="str">
        <f>IF($D27=" "," ",IFERROR(IF($D27&gt;MASTER!$B$3/100,"SB",IF($D27&gt;MASTER!$B$4/100,"B",IF($D27&gt;MASTER!$B$5/100,"C","K"))),0))</f>
        <v>SB</v>
      </c>
      <c r="I27" s="79"/>
      <c r="J27" s="79"/>
      <c r="K27" s="79"/>
      <c r="L27" s="79"/>
      <c r="M27" s="80"/>
      <c r="N27" s="79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4" t="s">
        <v>10</v>
      </c>
      <c r="C28" s="44"/>
      <c r="D28" s="78">
        <f>IFERROR(ROUND(AVERAGEIFS(DATA!$J:$J,DATA!$F:$F,$B28,DATA!$M:$M,$F$2,DATA!$E:$E,"&lt;=7"),4)," ")</f>
        <v>1</v>
      </c>
      <c r="E28" s="44"/>
      <c r="F28" s="44" t="str">
        <f>IF($D28=" "," ",IFERROR(IF($D28&gt;MASTER!$B$3/100,"SB",IF($D28&gt;MASTER!$B$4/100,"B",IF($D28&gt;MASTER!$B$5/100,"C","K"))),0))</f>
        <v>SB</v>
      </c>
      <c r="I28" s="79"/>
      <c r="J28" s="79"/>
      <c r="K28" s="79"/>
      <c r="L28" s="79"/>
      <c r="M28" s="80"/>
      <c r="N28" s="79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4" t="s">
        <v>16</v>
      </c>
      <c r="C29" s="44"/>
      <c r="D29" s="78">
        <f>IFERROR(ROUND(AVERAGEIFS(DATA!$J:$J,DATA!$F:$F,$B29,DATA!$M:$M,$F$2,DATA!$E:$E,"&lt;=7"),4)," ")</f>
        <v>1</v>
      </c>
      <c r="E29" s="44"/>
      <c r="F29" s="44" t="str">
        <f>IF($D29=" "," ",IFERROR(IF($D29&gt;MASTER!$B$3/100,"SB",IF($D29&gt;MASTER!$B$4/100,"B",IF($D29&gt;MASTER!$B$5/100,"C","K"))),0))</f>
        <v>SB</v>
      </c>
      <c r="I29" s="79"/>
      <c r="J29" s="79"/>
      <c r="K29" s="79"/>
      <c r="L29" s="79"/>
      <c r="M29" s="80"/>
      <c r="N29" s="79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4" t="s">
        <v>12</v>
      </c>
      <c r="C30" s="44"/>
      <c r="D30" s="78">
        <f>IFERROR(ROUND(AVERAGEIFS(DATA!$J:$J,DATA!$F:$F,$B30,DATA!$M:$M,$F$2,DATA!$E:$E,"&lt;=7"),4)," ")</f>
        <v>1</v>
      </c>
      <c r="E30" s="44"/>
      <c r="F30" s="44" t="str">
        <f>IF($D30=" "," ",IFERROR(IF($D30&gt;MASTER!$B$3/100,"SB",IF($D30&gt;MASTER!$B$4/100,"B",IF($D30&gt;MASTER!$B$5/100,"C","K"))),0))</f>
        <v>SB</v>
      </c>
      <c r="I30" s="79"/>
      <c r="J30" s="79"/>
      <c r="K30" s="79"/>
      <c r="L30" s="79"/>
      <c r="M30" s="80"/>
      <c r="N30" s="79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4" t="s">
        <v>17</v>
      </c>
      <c r="C31" s="44"/>
      <c r="D31" s="78">
        <f>IFERROR(ROUND(AVERAGEIFS(DATA!$J:$J,DATA!$F:$F,$B31,DATA!$M:$M,$F$2,DATA!$E:$E,"&lt;=7"),4)," ")</f>
        <v>1</v>
      </c>
      <c r="E31" s="44"/>
      <c r="F31" s="44" t="str">
        <f>IF($D31=" "," ",IFERROR(IF($D31&gt;MASTER!$B$3/100,"SB",IF($D31&gt;MASTER!$B$4/100,"B",IF($D31&gt;MASTER!$B$5/100,"C","K"))),0))</f>
        <v>SB</v>
      </c>
      <c r="I31" s="79"/>
      <c r="J31" s="79"/>
      <c r="K31" s="79"/>
      <c r="L31" s="79"/>
      <c r="M31" s="80"/>
      <c r="N31" s="79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4" t="s">
        <v>13</v>
      </c>
      <c r="C32" s="44"/>
      <c r="D32" s="78">
        <f>IFERROR(ROUND(AVERAGEIFS(DATA!$J:$J,DATA!$F:$F,$B32,DATA!$M:$M,$F$2,DATA!$E:$E,"&lt;=7"),4)," ")</f>
        <v>1</v>
      </c>
      <c r="E32" s="44"/>
      <c r="F32" s="44" t="str">
        <f>IF($D32=" "," ",IFERROR(IF($D32&gt;MASTER!$B$3/100,"SB",IF($D32&gt;MASTER!$B$4/100,"B",IF($D32&gt;MASTER!$B$5/100,"C","K"))),0))</f>
        <v>SB</v>
      </c>
      <c r="I32" s="79"/>
      <c r="J32" s="79"/>
      <c r="K32" s="79"/>
      <c r="L32" s="79"/>
      <c r="M32" s="80"/>
      <c r="N32" s="79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4" t="s">
        <v>14</v>
      </c>
      <c r="C33" s="44"/>
      <c r="D33" s="78">
        <f>IFERROR(ROUND(AVERAGEIFS(DATA!$J:$J,DATA!$F:$F,$B33,DATA!$M:$M,$F$2,DATA!$E:$E,"&lt;=7"),4)," ")</f>
        <v>1</v>
      </c>
      <c r="E33" s="44"/>
      <c r="F33" s="44" t="str">
        <f>IF($D33=" "," ",IFERROR(IF($D33&gt;MASTER!$B$3/100,"SB",IF($D33&gt;MASTER!$B$4/100,"B",IF($D33&gt;MASTER!$B$5/100,"C","K"))),0))</f>
        <v>SB</v>
      </c>
      <c r="I33" s="79"/>
      <c r="J33" s="79"/>
      <c r="K33" s="79"/>
      <c r="L33" s="79"/>
      <c r="M33" s="80"/>
      <c r="N33" s="79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4" t="s">
        <v>15</v>
      </c>
      <c r="C34" s="44"/>
      <c r="D34" s="78">
        <f>IFERROR(ROUND(AVERAGEIFS(DATA!$J:$J,DATA!$F:$F,$B34,DATA!$M:$M,$F$2,DATA!$E:$E,"&lt;=7"),4)," ")</f>
        <v>1</v>
      </c>
      <c r="E34" s="44"/>
      <c r="F34" s="44" t="str">
        <f>IF($D34=" "," ",IFERROR(IF($D34&gt;MASTER!$B$3/100,"SB",IF($D34&gt;MASTER!$B$4/100,"B",IF($D34&gt;MASTER!$B$5/100,"C","K"))),0))</f>
        <v>SB</v>
      </c>
      <c r="I34" s="79"/>
      <c r="J34" s="79"/>
      <c r="K34" s="79"/>
      <c r="L34" s="79"/>
      <c r="M34" s="80"/>
      <c r="N34" s="79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4" t="s">
        <v>29</v>
      </c>
      <c r="C35" s="44"/>
      <c r="D35" s="78">
        <f>IFERROR(ROUND(AVERAGEIFS(DATA!$J:$J,DATA!$F:$F,$B35,DATA!$M:$M,$F$2,DATA!$E:$E,"&lt;=7"),4)," ")</f>
        <v>0.95</v>
      </c>
      <c r="E35" s="44"/>
      <c r="F35" s="44" t="str">
        <f>IF($D35=" "," ",IFERROR(IF($D35&gt;MASTER!$B$3/100,"SB",IF($D35&gt;MASTER!$B$4/100,"B",IF($D35&gt;MASTER!$B$5/100,"C","K"))),0))</f>
        <v>B</v>
      </c>
      <c r="I35" s="79"/>
      <c r="J35" s="79"/>
      <c r="K35" s="79"/>
      <c r="L35" s="79"/>
      <c r="M35" s="80"/>
      <c r="N35" s="79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4" t="s">
        <v>28</v>
      </c>
      <c r="C36" s="44"/>
      <c r="D36" s="78">
        <f>IFERROR(ROUND(AVERAGEIFS(DATA!$J:$J,DATA!$F:$F,$B36,DATA!$M:$M,$F$2,DATA!$E:$E,"&lt;=7"),4)," ")</f>
        <v>1</v>
      </c>
      <c r="E36" s="44"/>
      <c r="F36" s="44" t="str">
        <f>IF($D36=" "," ",IFERROR(IF($D36&gt;MASTER!$B$3/100,"SB",IF($D36&gt;MASTER!$B$4/100,"B",IF($D36&gt;MASTER!$B$5/100,"C","K"))),0))</f>
        <v>SB</v>
      </c>
      <c r="I36" s="79"/>
      <c r="J36" s="79"/>
      <c r="K36" s="79"/>
      <c r="L36" s="79"/>
      <c r="M36" s="80"/>
      <c r="N36" s="79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4" t="s">
        <v>27</v>
      </c>
      <c r="C37" s="44"/>
      <c r="D37" s="78">
        <f>IFERROR(ROUND(AVERAGEIFS(DATA!$J:$J,DATA!$F:$F,$B37,DATA!$M:$M,$F$2,DATA!$E:$E,"&lt;=7"),4)," ")</f>
        <v>1</v>
      </c>
      <c r="E37" s="44"/>
      <c r="F37" s="44" t="str">
        <f>IF($D37=" "," ",IFERROR(IF($D37&gt;MASTER!$B$3/100,"SB",IF($D37&gt;MASTER!$B$4/100,"B",IF($D37&gt;MASTER!$B$5/100,"C","K"))),0))</f>
        <v>SB</v>
      </c>
      <c r="I37" s="79"/>
      <c r="J37" s="79"/>
      <c r="K37" s="79"/>
      <c r="L37" s="79"/>
      <c r="M37" s="80"/>
      <c r="N37" s="79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4" t="s">
        <v>26</v>
      </c>
      <c r="C38" s="44"/>
      <c r="D38" s="78">
        <f>IFERROR(ROUND(AVERAGEIFS(DATA!$J:$J,DATA!$F:$F,$B38,DATA!$M:$M,$F$2,DATA!$E:$E,"&lt;=7"),4)," ")</f>
        <v>1</v>
      </c>
      <c r="E38" s="44"/>
      <c r="F38" s="44" t="str">
        <f>IF($D38=" "," ",IFERROR(IF($D38&gt;MASTER!$B$3/100,"SB",IF($D38&gt;MASTER!$B$4/100,"B",IF($D38&gt;MASTER!$B$5/100,"C","K"))),0))</f>
        <v>SB</v>
      </c>
      <c r="I38" s="79"/>
      <c r="J38" s="79"/>
      <c r="K38" s="79"/>
      <c r="L38" s="79"/>
      <c r="M38" s="80"/>
      <c r="N38" s="79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4" t="s">
        <v>24</v>
      </c>
      <c r="C39" s="44"/>
      <c r="D39" s="78">
        <f>IFERROR(ROUND(AVERAGEIFS(DATA!$J:$J,DATA!$F:$F,$B39,DATA!$M:$M,$F$2,DATA!$E:$E,"&lt;=7"),4)," ")</f>
        <v>0.95</v>
      </c>
      <c r="E39" s="44"/>
      <c r="F39" s="44" t="str">
        <f>IF($D39=" "," ",IFERROR(IF($D39&gt;MASTER!$B$3/100,"SB",IF($D39&gt;MASTER!$B$4/100,"B",IF($D39&gt;MASTER!$B$5/100,"C","K"))),0))</f>
        <v>B</v>
      </c>
      <c r="I39" s="79"/>
      <c r="J39" s="79"/>
      <c r="K39" s="79"/>
      <c r="L39" s="79"/>
      <c r="M39" s="80"/>
      <c r="N39" s="79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4" t="s">
        <v>23</v>
      </c>
      <c r="C40" s="44"/>
      <c r="D40" s="78">
        <f>IFERROR(ROUND(AVERAGEIFS(DATA!$J:$J,DATA!$F:$F,$B40,DATA!$M:$M,$F$2,DATA!$E:$E,"&lt;=7"),4)," ")</f>
        <v>1</v>
      </c>
      <c r="E40" s="44"/>
      <c r="F40" s="44" t="str">
        <f>IF($D40=" "," ",IFERROR(IF($D40&gt;MASTER!$B$3/100,"SB",IF($D40&gt;MASTER!$B$4/100,"B",IF($D40&gt;MASTER!$B$5/100,"C","K"))),0))</f>
        <v>SB</v>
      </c>
      <c r="I40" s="79"/>
      <c r="J40" s="79"/>
      <c r="K40" s="79"/>
      <c r="L40" s="79"/>
      <c r="M40" s="80"/>
      <c r="N40" s="79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4" t="s">
        <v>25</v>
      </c>
      <c r="C41" s="44"/>
      <c r="D41" s="78">
        <f>IFERROR(ROUND(AVERAGEIFS(DATA!$J:$J,DATA!$F:$F,$B41,DATA!$M:$M,$F$2,DATA!$E:$E,"&lt;=7"),4)," ")</f>
        <v>0.95</v>
      </c>
      <c r="E41" s="44"/>
      <c r="F41" s="44" t="str">
        <f>IF($D41=" "," ",IFERROR(IF($D41&gt;MASTER!$B$3/100,"SB",IF($D41&gt;MASTER!$B$4/100,"B",IF($D41&gt;MASTER!$B$5/100,"C","K"))),0))</f>
        <v>B</v>
      </c>
      <c r="I41" s="79"/>
      <c r="J41" s="79"/>
      <c r="K41" s="79"/>
      <c r="L41" s="79"/>
      <c r="M41" s="80"/>
      <c r="N41" s="79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61" t="s">
        <v>161</v>
      </c>
      <c r="C47" s="15"/>
      <c r="E47" s="15"/>
      <c r="F47" s="61" t="s">
        <v>162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163</v>
      </c>
      <c r="C56" s="15"/>
      <c r="D56" s="15"/>
      <c r="E56" s="15"/>
      <c r="F56" s="14" t="s">
        <v>163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4" t="s">
        <v>164</v>
      </c>
      <c r="C57" s="15"/>
      <c r="D57" s="15"/>
      <c r="E57" s="15"/>
      <c r="F57" s="14" t="s">
        <v>164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