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<sst xmlns="http://schemas.openxmlformats.org/spreadsheetml/2006/main" count="320" uniqueCount="151">
  <si>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</si>
  <si>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</si>
  <si>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</si>
  <si>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</si>
  <si>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</si>
  <si>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</si>
  <si>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</si>
  <si>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[Ruang tamu Depan]</t>
  </si>
  <si>
    <t>Lantai 1 [Ruang tidur Utama 1]</t>
  </si>
  <si>
    <t>Lantai 1 [Pantry]</t>
  </si>
  <si>
    <t>Lantai 1 [Musholla]</t>
  </si>
  <si>
    <t>Lantai 1 [Ruang keluarga]</t>
  </si>
  <si>
    <t>Lantai 1 [Ruang Kerja]</t>
  </si>
  <si>
    <t>Lantai 1 [Ruang tidur 2]</t>
  </si>
  <si>
    <t>Lantai 1 [Ruang tidur 3]</t>
  </si>
  <si>
    <t>Outdoor Area [Halaman depan]</t>
  </si>
  <si>
    <t>Outdoor Area [Halaman samping teras]</t>
  </si>
  <si>
    <t>Outdoor Area [Garasi mobil]</t>
  </si>
  <si>
    <t>Outdoor Area [tempat wudhu]</t>
  </si>
  <si>
    <t>Outdoor Area [Ruang pembantu]</t>
  </si>
  <si>
    <t>Outdoor Area [Gudang]</t>
  </si>
  <si>
    <t>theresia1@gmail.com</t>
  </si>
  <si>
    <t>theresia</t>
  </si>
  <si>
    <t>BAIK</t>
  </si>
  <si>
    <t>SANGATBAIK</t>
  </si>
  <si>
    <t>theresia2@gmail.com</t>
  </si>
  <si>
    <t>CUKUP BAIK</t>
  </si>
  <si>
    <t>theresia3@gmail.com</t>
  </si>
  <si>
    <t>theresa</t>
  </si>
  <si>
    <t>theresia4@gmail.com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</si>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</sst>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7:24:37Z"/>
        <d v="2023-03-20T17:25:04Z"/>
        <d v="2023-03-20T17:27:30Z"/>
        <d v="2023-03-20T17:27:56Z"/>
        <d v="2023-03-20T17:28:34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"/>
        <s v="theresa"/>
        <m/>
      </sharedItems>
    </cacheField>
    <cacheField name="Penilaian untuk pekerjaan tanggal" numFmtId="14">
      <sharedItems containsDate="1" containsString="0" containsBlank="1">
        <d v="2023-02-01T00:00:00Z"/>
        <d v="2023-02-15T00:00:00Z"/>
        <d v="2023-02-22T00:00:00Z"/>
        <d v="2023-03-01T00:00:00Z"/>
        <d v="2023-03-08T00:00:00Z"/>
        <m/>
      </sharedItems>
    </cacheField>
    <cacheField name="weekday">
      <sharedItems containsMixedTypes="1" containsNumber="1" containsInteger="1">
        <n v="3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Ruang tamu Depan]"/>
        <s v="Lantai 1 [Ruang tidur Utama 1]"/>
        <s v="Lantai 1 [Pantry]"/>
        <s v="Lantai 1 [Musholla]"/>
        <s v="Lantai 1 [Ruang keluarga]"/>
        <s v="Lantai 1 [Ruang Kerja]"/>
        <s v="Lantai 1 [Ruang tidur 2]"/>
        <s v="Lantai 1 [Ruang tidur 3]"/>
        <s v="Outdoor Area [Halaman depan]"/>
        <s v="Outdoor Area [Halaman samping teras]"/>
        <s v="Outdoor Area [Garasi mobil]"/>
        <s v="Outdoor Area [tempat wudhu]"/>
        <s v="Outdoor Area [Ruang pembantu]"/>
        <s v="Outdoor Area [Gudang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Lantai 1"/>
        <s v="Outdoor Area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6"/>
        <n v="1.0"/>
        <n v="0.89"/>
        <s v=" "/>
      </sharedItems>
    </cacheField>
    <cacheField name="WeekNum">
      <sharedItems containsMixedTypes="1" containsNumber="1" containsInteger="1">
        <n v="5.0"/>
        <n v="7.0"/>
        <n v="8.0"/>
        <n v="9.0"/>
        <n v="10.0"/>
        <s v=" "/>
      </sharedItems>
    </cacheField>
    <cacheField name="Week" numFmtId="0">
      <sharedItems>
        <s v="2023 - WEEK 05"/>
        <s v="2023 - WEEK 07"/>
        <s v="2023 - WEEK 08"/>
        <s v="2023 - WEEK 09"/>
        <s v="2023 - WEEK 10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811764705882355"/>
        <n v="0.9747058823529414"/>
        <n v="0.9576470588235297"/>
        <n v="0.942352941176471"/>
        <n v="0.9400000000000003"/>
        <s v=" "/>
      </sharedItems>
    </cacheField>
    <cacheField name="Average Value Month">
      <sharedItems containsMixedTypes="1" containsNumber="1">
        <n v="0.9711764705882358"/>
        <n v="0.9411764705882357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V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17"/>
        <item x="2"/>
        <item x="1"/>
        <item x="6"/>
        <item x="5"/>
        <item x="7"/>
        <item x="8"/>
        <item x="3"/>
        <item x="9"/>
        <item x="10"/>
        <item x="4"/>
        <item x="13"/>
        <item x="16"/>
        <item x="11"/>
        <item x="12"/>
        <item x="15"/>
        <item x="1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2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17"/>
        <item x="2"/>
        <item x="1"/>
        <item x="6"/>
        <item x="5"/>
        <item x="7"/>
        <item x="8"/>
        <item x="3"/>
        <item x="9"/>
        <item x="10"/>
        <item x="4"/>
        <item x="13"/>
        <item x="16"/>
        <item x="11"/>
        <item x="12"/>
        <item x="15"/>
        <item x="1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45005.725429768514</v>
      </c>
      <c r="B2" s="3" t="s">
        <v>21</v>
      </c>
      <c r="C2" s="3" t="s">
        <v>22</v>
      </c>
      <c r="D2" s="4">
        <v>44958.0</v>
      </c>
      <c r="E2" s="3" t="s">
        <v>23</v>
      </c>
      <c r="F2" s="3" t="s">
        <v>24</v>
      </c>
      <c r="G2" s="3" t="s">
        <v>24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23</v>
      </c>
      <c r="Q2" s="3" t="s">
        <v>23</v>
      </c>
      <c r="R2" s="3" t="s">
        <v>23</v>
      </c>
      <c r="S2" s="3" t="s">
        <v>24</v>
      </c>
      <c r="T2" s="3" t="s">
        <v>24</v>
      </c>
      <c r="U2" s="3" t="s">
        <v>24</v>
      </c>
    </row>
    <row r="3">
      <c r="A3" s="2">
        <v>45005.725748275465</v>
      </c>
      <c r="B3" s="3" t="s">
        <v>25</v>
      </c>
      <c r="C3" s="3" t="s">
        <v>22</v>
      </c>
      <c r="D3" s="4">
        <v>44972.0</v>
      </c>
      <c r="E3" s="3" t="s">
        <v>26</v>
      </c>
      <c r="F3" s="3" t="s">
        <v>23</v>
      </c>
      <c r="G3" s="3" t="s">
        <v>23</v>
      </c>
      <c r="H3" s="3" t="s">
        <v>24</v>
      </c>
      <c r="I3" s="3" t="s">
        <v>24</v>
      </c>
      <c r="J3" s="3" t="s">
        <v>24</v>
      </c>
      <c r="K3" s="3" t="s">
        <v>23</v>
      </c>
      <c r="L3" s="3" t="s">
        <v>23</v>
      </c>
      <c r="M3" s="3" t="s">
        <v>23</v>
      </c>
      <c r="N3" s="3" t="s">
        <v>24</v>
      </c>
      <c r="O3" s="3" t="s">
        <v>24</v>
      </c>
      <c r="P3" s="3" t="s">
        <v>23</v>
      </c>
      <c r="Q3" s="3" t="s">
        <v>23</v>
      </c>
      <c r="R3" s="3" t="s">
        <v>23</v>
      </c>
      <c r="S3" s="3" t="s">
        <v>24</v>
      </c>
      <c r="T3" s="3" t="s">
        <v>24</v>
      </c>
      <c r="U3" s="3" t="s">
        <v>24</v>
      </c>
    </row>
    <row r="4">
      <c r="A4" s="2">
        <v>45005.72743576389</v>
      </c>
      <c r="B4" s="3" t="s">
        <v>27</v>
      </c>
      <c r="C4" s="3" t="s">
        <v>28</v>
      </c>
      <c r="D4" s="4">
        <v>44979.0</v>
      </c>
      <c r="E4" s="3" t="s">
        <v>23</v>
      </c>
      <c r="F4" s="3" t="s">
        <v>26</v>
      </c>
      <c r="G4" s="3" t="s">
        <v>26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M4" s="3" t="s">
        <v>23</v>
      </c>
      <c r="N4" s="3" t="s">
        <v>26</v>
      </c>
      <c r="O4" s="3" t="s">
        <v>26</v>
      </c>
      <c r="P4" s="3" t="s">
        <v>24</v>
      </c>
      <c r="Q4" s="3" t="s">
        <v>24</v>
      </c>
      <c r="R4" s="3" t="s">
        <v>24</v>
      </c>
      <c r="S4" s="3" t="s">
        <v>23</v>
      </c>
      <c r="T4" s="3" t="s">
        <v>23</v>
      </c>
      <c r="U4" s="3" t="s">
        <v>23</v>
      </c>
    </row>
    <row r="5">
      <c r="A5" s="2">
        <v>45005.727735925924</v>
      </c>
      <c r="B5" s="3" t="s">
        <v>29</v>
      </c>
      <c r="C5" s="3" t="s">
        <v>22</v>
      </c>
      <c r="D5" s="4">
        <v>44986.0</v>
      </c>
      <c r="E5" s="3" t="s">
        <v>23</v>
      </c>
      <c r="F5" s="3" t="s">
        <v>23</v>
      </c>
      <c r="G5" s="3" t="s">
        <v>23</v>
      </c>
      <c r="H5" s="3" t="s">
        <v>26</v>
      </c>
      <c r="I5" s="3" t="s">
        <v>26</v>
      </c>
      <c r="J5" s="3" t="s">
        <v>26</v>
      </c>
      <c r="K5" s="3" t="s">
        <v>24</v>
      </c>
      <c r="L5" s="3" t="s">
        <v>24</v>
      </c>
      <c r="M5" s="3" t="s">
        <v>24</v>
      </c>
      <c r="N5" s="3" t="s">
        <v>23</v>
      </c>
      <c r="O5" s="3" t="s">
        <v>23</v>
      </c>
      <c r="P5" s="3" t="s">
        <v>26</v>
      </c>
      <c r="Q5" s="3" t="s">
        <v>26</v>
      </c>
      <c r="R5" s="3" t="s">
        <v>26</v>
      </c>
      <c r="S5" s="3" t="s">
        <v>23</v>
      </c>
      <c r="T5" s="3" t="s">
        <v>23</v>
      </c>
      <c r="U5" s="3" t="s">
        <v>23</v>
      </c>
    </row>
    <row r="6">
      <c r="A6" s="2">
        <v>45005.728179768514</v>
      </c>
      <c r="B6" s="3" t="s">
        <v>30</v>
      </c>
      <c r="C6" s="3" t="s">
        <v>22</v>
      </c>
      <c r="D6" s="4">
        <v>44993.0</v>
      </c>
      <c r="E6" s="3" t="s">
        <v>23</v>
      </c>
      <c r="F6" s="3" t="s">
        <v>23</v>
      </c>
      <c r="G6" s="3" t="s">
        <v>23</v>
      </c>
      <c r="H6" s="3" t="s">
        <v>26</v>
      </c>
      <c r="I6" s="3" t="s">
        <v>26</v>
      </c>
      <c r="J6" s="3" t="s">
        <v>26</v>
      </c>
      <c r="K6" s="3" t="s">
        <v>23</v>
      </c>
      <c r="L6" s="3" t="s">
        <v>23</v>
      </c>
      <c r="M6" s="3" t="s">
        <v>24</v>
      </c>
      <c r="N6" s="3" t="s">
        <v>24</v>
      </c>
      <c r="O6" s="3" t="s">
        <v>23</v>
      </c>
      <c r="P6" s="3" t="s">
        <v>26</v>
      </c>
      <c r="Q6" s="3" t="s">
        <v>26</v>
      </c>
      <c r="R6" s="3" t="s">
        <v>26</v>
      </c>
      <c r="S6" s="3" t="s">
        <v>23</v>
      </c>
      <c r="T6" s="3" t="s">
        <v>23</v>
      </c>
      <c r="U6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31</v>
      </c>
      <c r="B1" s="3" t="s">
        <v>32</v>
      </c>
      <c r="C1" s="3" t="s">
        <v>33</v>
      </c>
      <c r="E1" s="3" t="s">
        <v>34</v>
      </c>
      <c r="F1" s="3" t="s">
        <v>35</v>
      </c>
      <c r="G1" s="3" t="s">
        <v>36</v>
      </c>
      <c r="I1" s="3" t="s">
        <v>37</v>
      </c>
    </row>
    <row r="2">
      <c r="A2" s="3" t="s">
        <v>24</v>
      </c>
      <c r="B2" s="3">
        <v>100.0</v>
      </c>
      <c r="C2" s="3" t="s">
        <v>38</v>
      </c>
      <c r="E2" s="3" t="s">
        <v>39</v>
      </c>
      <c r="F2" s="3" t="s">
        <v>40</v>
      </c>
      <c r="G2" s="3">
        <v>1.0</v>
      </c>
      <c r="I2" s="5" t="s">
        <v>41</v>
      </c>
    </row>
    <row r="3">
      <c r="A3" s="3" t="s">
        <v>23</v>
      </c>
      <c r="B3" s="3">
        <v>96.0</v>
      </c>
      <c r="C3" s="3" t="s">
        <v>42</v>
      </c>
      <c r="E3" s="3" t="s">
        <v>43</v>
      </c>
      <c r="F3" s="3" t="s">
        <v>44</v>
      </c>
      <c r="G3" s="3">
        <v>2.0</v>
      </c>
      <c r="I3" s="5" t="s">
        <v>45</v>
      </c>
    </row>
    <row r="4">
      <c r="A4" s="3" t="s">
        <v>26</v>
      </c>
      <c r="B4" s="3">
        <v>89.0</v>
      </c>
      <c r="C4" s="3" t="s">
        <v>46</v>
      </c>
      <c r="E4" s="3" t="s">
        <v>47</v>
      </c>
      <c r="F4" s="3" t="s">
        <v>48</v>
      </c>
      <c r="G4" s="3">
        <v>3.0</v>
      </c>
      <c r="I4" s="5" t="s">
        <v>49</v>
      </c>
    </row>
    <row r="5">
      <c r="A5" s="3" t="s">
        <v>50</v>
      </c>
      <c r="B5" s="3">
        <v>74.0</v>
      </c>
      <c r="C5" s="3" t="s">
        <v>51</v>
      </c>
      <c r="E5" s="3" t="s">
        <v>52</v>
      </c>
      <c r="F5" s="3" t="s">
        <v>53</v>
      </c>
      <c r="G5" s="3">
        <v>4.0</v>
      </c>
      <c r="I5" s="5" t="s">
        <v>54</v>
      </c>
    </row>
    <row r="6">
      <c r="E6" s="3" t="s">
        <v>55</v>
      </c>
      <c r="F6" s="3" t="s">
        <v>56</v>
      </c>
      <c r="G6" s="3">
        <v>5.0</v>
      </c>
      <c r="I6" s="5" t="s">
        <v>57</v>
      </c>
    </row>
    <row r="7">
      <c r="E7" s="3" t="s">
        <v>58</v>
      </c>
      <c r="F7" s="3" t="s">
        <v>59</v>
      </c>
      <c r="G7" s="3">
        <v>6.0</v>
      </c>
      <c r="I7" s="5" t="s">
        <v>60</v>
      </c>
    </row>
    <row r="8">
      <c r="E8" s="3" t="s">
        <v>61</v>
      </c>
      <c r="F8" s="3" t="s">
        <v>62</v>
      </c>
      <c r="G8" s="3">
        <v>7.0</v>
      </c>
      <c r="I8" s="5" t="s">
        <v>63</v>
      </c>
    </row>
    <row r="9">
      <c r="E9" s="3" t="s">
        <v>64</v>
      </c>
      <c r="F9" s="3" t="s">
        <v>65</v>
      </c>
      <c r="G9" s="3">
        <v>8.0</v>
      </c>
      <c r="I9" s="5" t="s">
        <v>66</v>
      </c>
    </row>
    <row r="10">
      <c r="E10" s="3" t="s">
        <v>67</v>
      </c>
      <c r="F10" s="3" t="s">
        <v>68</v>
      </c>
      <c r="G10" s="3">
        <v>9.0</v>
      </c>
      <c r="I10" s="5" t="s">
        <v>69</v>
      </c>
    </row>
    <row r="11">
      <c r="E11" s="3" t="s">
        <v>70</v>
      </c>
      <c r="F11" s="3" t="s">
        <v>71</v>
      </c>
      <c r="G11" s="3">
        <v>10.0</v>
      </c>
      <c r="I11" s="5" t="s">
        <v>72</v>
      </c>
    </row>
    <row r="12">
      <c r="E12" s="3" t="s">
        <v>73</v>
      </c>
      <c r="F12" s="3" t="s">
        <v>74</v>
      </c>
      <c r="G12" s="3">
        <v>11.0</v>
      </c>
      <c r="I12" s="5" t="s">
        <v>75</v>
      </c>
    </row>
    <row r="13">
      <c r="E13" s="3" t="s">
        <v>76</v>
      </c>
      <c r="F13" s="3" t="s">
        <v>77</v>
      </c>
      <c r="G13" s="3">
        <v>12.0</v>
      </c>
      <c r="I13" s="5" t="s">
        <v>78</v>
      </c>
    </row>
    <row r="14">
      <c r="I14" s="5" t="s">
        <v>79</v>
      </c>
    </row>
    <row r="15">
      <c r="I15" s="5" t="s">
        <v>80</v>
      </c>
    </row>
    <row r="16">
      <c r="I16" s="5" t="s">
        <v>81</v>
      </c>
    </row>
    <row r="17">
      <c r="I17" s="5" t="s">
        <v>82</v>
      </c>
    </row>
    <row r="18">
      <c r="I18" s="5" t="s">
        <v>83</v>
      </c>
    </row>
    <row r="19">
      <c r="I19" s="5" t="s">
        <v>84</v>
      </c>
    </row>
    <row r="20">
      <c r="I20" s="5" t="s">
        <v>85</v>
      </c>
    </row>
    <row r="21">
      <c r="I21" s="5" t="s">
        <v>86</v>
      </c>
    </row>
    <row r="22">
      <c r="I22" s="5" t="s">
        <v>87</v>
      </c>
    </row>
    <row r="23">
      <c r="I23" s="5" t="s">
        <v>88</v>
      </c>
    </row>
    <row r="24">
      <c r="I24" s="5" t="s">
        <v>89</v>
      </c>
    </row>
    <row r="25">
      <c r="I25" s="5" t="s">
        <v>90</v>
      </c>
    </row>
    <row r="26">
      <c r="I26" s="5" t="s">
        <v>91</v>
      </c>
    </row>
    <row r="27">
      <c r="I27" s="5" t="s">
        <v>92</v>
      </c>
    </row>
    <row r="28">
      <c r="I28" s="5" t="s">
        <v>93</v>
      </c>
    </row>
    <row r="29">
      <c r="I29" s="5" t="s">
        <v>94</v>
      </c>
    </row>
    <row r="30">
      <c r="I30" s="5" t="s">
        <v>95</v>
      </c>
    </row>
    <row r="31">
      <c r="I31" s="5" t="s">
        <v>96</v>
      </c>
    </row>
    <row r="32">
      <c r="I32" s="5" t="s">
        <v>97</v>
      </c>
    </row>
    <row r="33">
      <c r="I33" s="5" t="s">
        <v>98</v>
      </c>
    </row>
    <row r="34">
      <c r="I34" s="5" t="s">
        <v>99</v>
      </c>
    </row>
    <row r="35">
      <c r="I35" s="5" t="s">
        <v>100</v>
      </c>
    </row>
    <row r="36">
      <c r="I36" s="5" t="s">
        <v>101</v>
      </c>
    </row>
    <row r="37">
      <c r="I37" s="5" t="s">
        <v>102</v>
      </c>
    </row>
    <row r="38">
      <c r="I38" s="5" t="s">
        <v>103</v>
      </c>
    </row>
    <row r="39">
      <c r="I39" s="5" t="s">
        <v>104</v>
      </c>
    </row>
    <row r="40">
      <c r="I40" s="5" t="s">
        <v>105</v>
      </c>
    </row>
    <row r="41">
      <c r="I41" s="5" t="s">
        <v>106</v>
      </c>
    </row>
    <row r="42">
      <c r="I42" s="5" t="s">
        <v>107</v>
      </c>
    </row>
    <row r="43">
      <c r="I43" s="5" t="s">
        <v>108</v>
      </c>
    </row>
    <row r="44">
      <c r="I44" s="5" t="s">
        <v>109</v>
      </c>
    </row>
    <row r="45">
      <c r="I45" s="5" t="s">
        <v>110</v>
      </c>
    </row>
    <row r="46">
      <c r="I46" s="5" t="s">
        <v>111</v>
      </c>
    </row>
    <row r="47">
      <c r="I47" s="5" t="s">
        <v>112</v>
      </c>
    </row>
    <row r="48">
      <c r="I48" s="5" t="s">
        <v>113</v>
      </c>
    </row>
    <row r="49">
      <c r="I49" s="5" t="s">
        <v>114</v>
      </c>
    </row>
    <row r="50">
      <c r="I50" s="5" t="s">
        <v>115</v>
      </c>
    </row>
    <row r="51">
      <c r="I51" s="5" t="s">
        <v>116</v>
      </c>
    </row>
    <row r="52">
      <c r="I52" s="5" t="s">
        <v>117</v>
      </c>
    </row>
    <row r="53">
      <c r="I53" s="5" t="s">
        <v>118</v>
      </c>
    </row>
    <row r="54">
      <c r="I54" s="5" t="s">
        <v>119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7" t="s">
        <v>125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  <c r="Q1" s="6" t="s">
        <v>132</v>
      </c>
      <c r="R1" s="1"/>
      <c r="S1" s="1"/>
    </row>
    <row r="2">
      <c r="A2" s="8">
        <f>INDIRECT(ADDRESS(2+QUOTIENT(ROW()-2,COUNTA('Form Responses 1'!$1:$1)-4),1,,TRUE,"Form Responses 1"))</f>
        <v>45005.72543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0.96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0.9811764706</v>
      </c>
      <c r="O2" s="12">
        <f t="shared" si="1"/>
        <v>0.9711764706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45005.72543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0.9811764706</v>
      </c>
      <c r="O3" s="12">
        <f t="shared" si="8"/>
        <v>0.9711764706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45005.72543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0.9811764706</v>
      </c>
      <c r="O4" s="12">
        <f t="shared" si="9"/>
        <v>0.9711764706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45005.72543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[Ruang tamu Depan]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0.96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0.9811764706</v>
      </c>
      <c r="O5" s="12">
        <f t="shared" si="10"/>
        <v>0.9711764706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45005.72543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[Ruang tidur Utama 1]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0.96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0.9811764706</v>
      </c>
      <c r="O6" s="12">
        <f t="shared" si="11"/>
        <v>0.9711764706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45005.72543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[Pantry]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0.96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0.9811764706</v>
      </c>
      <c r="O7" s="12">
        <f t="shared" si="12"/>
        <v>0.9711764706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45005.72543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[Musholla]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0.96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0.9811764706</v>
      </c>
      <c r="O8" s="12">
        <f t="shared" si="13"/>
        <v>0.9711764706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45005.72543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[Ruang keluarga]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0.9811764706</v>
      </c>
      <c r="O9" s="12">
        <f t="shared" si="18"/>
        <v>0.9711764706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45005.72543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[Ruang Kerja]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0.9811764706</v>
      </c>
      <c r="O10" s="12">
        <f t="shared" si="19"/>
        <v>0.9711764706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45005.72543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1 [Ruang tidur 2]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0.9811764706</v>
      </c>
      <c r="O11" s="12">
        <f t="shared" si="20"/>
        <v>0.9711764706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45005.72543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1 [Ruang tidur 3]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0.9811764706</v>
      </c>
      <c r="O12" s="12">
        <f t="shared" si="21"/>
        <v>0.9711764706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45005.72543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Outdoor Area [Halaman depan]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Outdoor Area</v>
      </c>
      <c r="I13" s="12" t="str">
        <f t="shared" si="4"/>
        <v>CLEANING SERVICE</v>
      </c>
      <c r="J13" s="12">
        <f t="array" ref="J13">IFERROR(INDEX(MASTER!B:B,MATCH(G13,MASTER!A:A,0))/100," ")</f>
        <v>0.96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0.9811764706</v>
      </c>
      <c r="O13" s="12">
        <f t="shared" si="22"/>
        <v>0.9711764706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45005.72543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Outdoor Area [Halaman samping teras]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Outdoor Area</v>
      </c>
      <c r="I14" s="12" t="str">
        <f t="shared" si="4"/>
        <v>CLEANING SERVICE</v>
      </c>
      <c r="J14" s="12">
        <f t="array" ref="J14">IFERROR(INDEX(MASTER!B:B,MATCH(G14,MASTER!A:A,0))/100," ")</f>
        <v>0.96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0.9811764706</v>
      </c>
      <c r="O14" s="12">
        <f t="shared" si="23"/>
        <v>0.9711764706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45005.72543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Outdoor Area [Garasi mobil]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Outdoor Area</v>
      </c>
      <c r="I15" s="12" t="str">
        <f t="shared" si="4"/>
        <v>CLEANING SERVICE</v>
      </c>
      <c r="J15" s="12">
        <f t="array" ref="J15">IFERROR(INDEX(MASTER!B:B,MATCH(G15,MASTER!A:A,0))/100," ")</f>
        <v>0.96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0.9811764706</v>
      </c>
      <c r="O15" s="12">
        <f t="shared" si="24"/>
        <v>0.9711764706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45005.72543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Outdoor Area [tempat wudhu]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Outdoor Area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0.9811764706</v>
      </c>
      <c r="O16" s="12">
        <f t="shared" si="25"/>
        <v>0.9711764706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45005.72543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Outdoor Area [Ruang pembantu]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Outdoor Area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0.9811764706</v>
      </c>
      <c r="O17" s="12">
        <f t="shared" si="26"/>
        <v>0.9711764706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45005.72543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Outdoor Area [Gudang]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Outdoor Area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0.9811764706</v>
      </c>
      <c r="O18" s="12">
        <f t="shared" si="27"/>
        <v>0.9711764706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45005.72575</v>
      </c>
      <c r="B19" s="9" t="str">
        <f>INDIRECT(ADDRESS(2+QUOTIENT(ROW()-2,COUNTA('Form Responses 1'!$1:$1)-4),2,,TRUE,"Form Responses 1"))</f>
        <v>theresia2@gmail.com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44972</v>
      </c>
      <c r="E19" s="11">
        <f t="shared" si="2"/>
        <v>3</v>
      </c>
      <c r="F19" s="9" t="str">
        <f>IF(ISBLANK(A19)," ",INDIRECT(ADDRESS(1,5+MOD(ROW()-2,COUNTA('Form Responses 1'!$1:$1)-4),,TRUE,"Form Responses 1")))</f>
        <v>Security [Security Functions]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Security</v>
      </c>
      <c r="I19" s="12" t="str">
        <f t="shared" si="4"/>
        <v>SECURITY SERVICE</v>
      </c>
      <c r="J19" s="12">
        <f t="array" ref="J19">IFERROR(INDEX(MASTER!B:B,MATCH(G19,MASTER!A:A,0))/100," ")</f>
        <v>0.89</v>
      </c>
      <c r="K19" s="9">
        <f t="shared" si="5"/>
        <v>7</v>
      </c>
      <c r="L19" s="9" t="str">
        <f t="shared" si="6"/>
        <v>2023 - WEEK 07</v>
      </c>
      <c r="M19" s="9" t="str">
        <f t="shared" si="7"/>
        <v>2023 - MONTH 02</v>
      </c>
      <c r="N19" s="12">
        <f t="shared" ref="N19:O19" si="28">IFERROR(AVERAGEIF(L:L,L19,$J:$J)," ")</f>
        <v>0.9747058824</v>
      </c>
      <c r="O19" s="12">
        <f t="shared" si="28"/>
        <v>0.9711764706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7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45005.72575</v>
      </c>
      <c r="B20" s="9" t="str">
        <f>INDIRECT(ADDRESS(2+QUOTIENT(ROW()-2,COUNTA('Form Responses 1'!$1:$1)-4),2,,TRUE,"Form Responses 1"))</f>
        <v>theresia2@gmail.com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44972</v>
      </c>
      <c r="E20" s="11">
        <f t="shared" si="2"/>
        <v>3</v>
      </c>
      <c r="F20" s="9" t="str">
        <f>IF(ISBLANK(A20)," ",INDIRECT(ADDRESS(1,5+MOD(ROW()-2,COUNTA('Form Responses 1'!$1:$1)-4),,TRUE,"Form Responses 1")))</f>
        <v>Driver [Driving Safety]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Driver</v>
      </c>
      <c r="I20" s="12" t="str">
        <f t="shared" si="4"/>
        <v>LABOR SERVICE</v>
      </c>
      <c r="J20" s="12">
        <f t="array" ref="J20">IFERROR(INDEX(MASTER!B:B,MATCH(G20,MASTER!A:A,0))/100," ")</f>
        <v>0.96</v>
      </c>
      <c r="K20" s="9">
        <f t="shared" si="5"/>
        <v>7</v>
      </c>
      <c r="L20" s="9" t="str">
        <f t="shared" si="6"/>
        <v>2023 - WEEK 07</v>
      </c>
      <c r="M20" s="9" t="str">
        <f t="shared" si="7"/>
        <v>2023 - MONTH 02</v>
      </c>
      <c r="N20" s="12">
        <f t="shared" ref="N20:O20" si="29">IFERROR(AVERAGEIF(L:L,L20,$J:$J)," ")</f>
        <v>0.9747058824</v>
      </c>
      <c r="O20" s="12">
        <f t="shared" si="29"/>
        <v>0.9711764706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7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45005.72575</v>
      </c>
      <c r="B21" s="9" t="str">
        <f>INDIRECT(ADDRESS(2+QUOTIENT(ROW()-2,COUNTA('Form Responses 1'!$1:$1)-4),2,,TRUE,"Form Responses 1"))</f>
        <v>theresia2@gmail.com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44972</v>
      </c>
      <c r="E21" s="11">
        <f t="shared" si="2"/>
        <v>3</v>
      </c>
      <c r="F21" s="9" t="str">
        <f>IF(ISBLANK(A21)," ",INDIRECT(ADDRESS(1,5+MOD(ROW()-2,COUNTA('Form Responses 1'!$1:$1)-4),,TRUE,"Form Responses 1")))</f>
        <v>Driver [ Attendance]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Driver</v>
      </c>
      <c r="I21" s="12" t="str">
        <f t="shared" si="4"/>
        <v>LABOR SERVICE</v>
      </c>
      <c r="J21" s="12">
        <f t="array" ref="J21">IFERROR(INDEX(MASTER!B:B,MATCH(G21,MASTER!A:A,0))/100," ")</f>
        <v>0.96</v>
      </c>
      <c r="K21" s="9">
        <f t="shared" si="5"/>
        <v>7</v>
      </c>
      <c r="L21" s="9" t="str">
        <f t="shared" si="6"/>
        <v>2023 - WEEK 07</v>
      </c>
      <c r="M21" s="9" t="str">
        <f t="shared" si="7"/>
        <v>2023 - MONTH 02</v>
      </c>
      <c r="N21" s="12">
        <f t="shared" ref="N21:O21" si="30">IFERROR(AVERAGEIF(L:L,L21,$J:$J)," ")</f>
        <v>0.9747058824</v>
      </c>
      <c r="O21" s="12">
        <f t="shared" si="30"/>
        <v>0.9711764706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7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45005.72575</v>
      </c>
      <c r="B22" s="9" t="str">
        <f>INDIRECT(ADDRESS(2+QUOTIENT(ROW()-2,COUNTA('Form Responses 1'!$1:$1)-4),2,,TRUE,"Form Responses 1"))</f>
        <v>theresia2@gmail.com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44972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1 [Ruang tamu Depan]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7</v>
      </c>
      <c r="L22" s="9" t="str">
        <f t="shared" si="6"/>
        <v>2023 - WEEK 07</v>
      </c>
      <c r="M22" s="9" t="str">
        <f t="shared" si="7"/>
        <v>2023 - MONTH 02</v>
      </c>
      <c r="N22" s="12">
        <f t="shared" ref="N22:O22" si="31">IFERROR(AVERAGEIF(L:L,L22,$J:$J)," ")</f>
        <v>0.9747058824</v>
      </c>
      <c r="O22" s="12">
        <f t="shared" si="31"/>
        <v>0.9711764706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7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45005.72575</v>
      </c>
      <c r="B23" s="9" t="str">
        <f>INDIRECT(ADDRESS(2+QUOTIENT(ROW()-2,COUNTA('Form Responses 1'!$1:$1)-4),2,,TRUE,"Form Responses 1"))</f>
        <v>theresia2@gmail.com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44972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1 [Ruang tidur Utama 1]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7</v>
      </c>
      <c r="L23" s="9" t="str">
        <f t="shared" si="6"/>
        <v>2023 - WEEK 07</v>
      </c>
      <c r="M23" s="9" t="str">
        <f t="shared" si="7"/>
        <v>2023 - MONTH 02</v>
      </c>
      <c r="N23" s="12">
        <f t="shared" ref="N23:O23" si="32">IFERROR(AVERAGEIF(L:L,L23,$J:$J)," ")</f>
        <v>0.9747058824</v>
      </c>
      <c r="O23" s="12">
        <f t="shared" si="32"/>
        <v>0.9711764706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7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45005.72575</v>
      </c>
      <c r="B24" s="9" t="str">
        <f>INDIRECT(ADDRESS(2+QUOTIENT(ROW()-2,COUNTA('Form Responses 1'!$1:$1)-4),2,,TRUE,"Form Responses 1"))</f>
        <v>theresia2@gmail.com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44972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 1 [Pantry]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 1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7</v>
      </c>
      <c r="L24" s="9" t="str">
        <f t="shared" si="6"/>
        <v>2023 - WEEK 07</v>
      </c>
      <c r="M24" s="9" t="str">
        <f t="shared" si="7"/>
        <v>2023 - MONTH 02</v>
      </c>
      <c r="N24" s="12">
        <f t="shared" ref="N24:O24" si="33">IFERROR(AVERAGEIF(L:L,L24,$J:$J)," ")</f>
        <v>0.9747058824</v>
      </c>
      <c r="O24" s="12">
        <f t="shared" si="33"/>
        <v>0.9711764706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7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45005.72575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44972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1 [Musholla]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 1</v>
      </c>
      <c r="I25" s="12" t="str">
        <f t="shared" si="4"/>
        <v>CLEANING SERVICE</v>
      </c>
      <c r="J25" s="12">
        <f t="array" ref="J25">IFERROR(INDEX(MASTER!B:B,MATCH(G25,MASTER!A:A,0))/100," ")</f>
        <v>0.96</v>
      </c>
      <c r="K25" s="9">
        <f t="shared" si="5"/>
        <v>7</v>
      </c>
      <c r="L25" s="9" t="str">
        <f t="shared" si="6"/>
        <v>2023 - WEEK 07</v>
      </c>
      <c r="M25" s="9" t="str">
        <f t="shared" si="7"/>
        <v>2023 - MONTH 02</v>
      </c>
      <c r="N25" s="12">
        <f t="shared" ref="N25:O25" si="34">IFERROR(AVERAGEIF(L:L,L25,$J:$J)," ")</f>
        <v>0.9747058824</v>
      </c>
      <c r="O25" s="12">
        <f t="shared" si="34"/>
        <v>0.9711764706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7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45005.72575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44972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1 [Ruang keluarga]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1</v>
      </c>
      <c r="I26" s="12" t="str">
        <f t="shared" si="4"/>
        <v>CLEANING SERVICE</v>
      </c>
      <c r="J26" s="12">
        <f t="array" ref="J26">IFERROR(INDEX(MASTER!B:B,MATCH(G26,MASTER!A:A,0))/100," ")</f>
        <v>0.96</v>
      </c>
      <c r="K26" s="9">
        <f t="shared" si="5"/>
        <v>7</v>
      </c>
      <c r="L26" s="9" t="str">
        <f t="shared" si="6"/>
        <v>2023 - WEEK 07</v>
      </c>
      <c r="M26" s="9" t="str">
        <f t="shared" si="7"/>
        <v>2023 - MONTH 02</v>
      </c>
      <c r="N26" s="12">
        <f t="shared" ref="N26:O26" si="35">IFERROR(AVERAGEIF(L:L,L26,$J:$J)," ")</f>
        <v>0.9747058824</v>
      </c>
      <c r="O26" s="12">
        <f t="shared" si="35"/>
        <v>0.9711764706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7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45005.72575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44972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1 [Ruang Kerja]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0.96</v>
      </c>
      <c r="K27" s="9">
        <f t="shared" si="5"/>
        <v>7</v>
      </c>
      <c r="L27" s="9" t="str">
        <f t="shared" si="6"/>
        <v>2023 - WEEK 07</v>
      </c>
      <c r="M27" s="9" t="str">
        <f t="shared" si="7"/>
        <v>2023 - MONTH 02</v>
      </c>
      <c r="N27" s="12">
        <f t="shared" ref="N27:O27" si="36">IFERROR(AVERAGEIF(L:L,L27,$J:$J)," ")</f>
        <v>0.9747058824</v>
      </c>
      <c r="O27" s="12">
        <f t="shared" si="36"/>
        <v>0.9711764706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7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45005.72575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44972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1 [Ruang tidur 2]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7</v>
      </c>
      <c r="L28" s="9" t="str">
        <f t="shared" si="6"/>
        <v>2023 - WEEK 07</v>
      </c>
      <c r="M28" s="9" t="str">
        <f t="shared" si="7"/>
        <v>2023 - MONTH 02</v>
      </c>
      <c r="N28" s="12">
        <f t="shared" ref="N28:O28" si="37">IFERROR(AVERAGEIF(L:L,L28,$J:$J)," ")</f>
        <v>0.9747058824</v>
      </c>
      <c r="O28" s="12">
        <f t="shared" si="37"/>
        <v>0.9711764706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7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45005.72575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44972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1 [Ruang tidur 3]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7</v>
      </c>
      <c r="L29" s="9" t="str">
        <f t="shared" si="6"/>
        <v>2023 - WEEK 07</v>
      </c>
      <c r="M29" s="9" t="str">
        <f t="shared" si="7"/>
        <v>2023 - MONTH 02</v>
      </c>
      <c r="N29" s="12">
        <f t="shared" ref="N29:O29" si="38">IFERROR(AVERAGEIF(L:L,L29,$J:$J)," ")</f>
        <v>0.9747058824</v>
      </c>
      <c r="O29" s="12">
        <f t="shared" si="38"/>
        <v>0.9711764706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7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45005.72575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44972</v>
      </c>
      <c r="E30" s="11">
        <f t="shared" si="2"/>
        <v>3</v>
      </c>
      <c r="F30" s="9" t="str">
        <f>IF(ISBLANK(A30)," ",INDIRECT(ADDRESS(1,5+MOD(ROW()-2,COUNTA('Form Responses 1'!$1:$1)-4),,TRUE,"Form Responses 1")))</f>
        <v>Outdoor Area [Halaman depan]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Outdoor Area</v>
      </c>
      <c r="I30" s="12" t="str">
        <f t="shared" si="4"/>
        <v>CLEANING SERVICE</v>
      </c>
      <c r="J30" s="12">
        <f t="array" ref="J30">IFERROR(INDEX(MASTER!B:B,MATCH(G30,MASTER!A:A,0))/100," ")</f>
        <v>0.96</v>
      </c>
      <c r="K30" s="9">
        <f t="shared" si="5"/>
        <v>7</v>
      </c>
      <c r="L30" s="9" t="str">
        <f t="shared" si="6"/>
        <v>2023 - WEEK 07</v>
      </c>
      <c r="M30" s="9" t="str">
        <f t="shared" si="7"/>
        <v>2023 - MONTH 02</v>
      </c>
      <c r="N30" s="12">
        <f t="shared" ref="N30:O30" si="39">IFERROR(AVERAGEIF(L:L,L30,$J:$J)," ")</f>
        <v>0.9747058824</v>
      </c>
      <c r="O30" s="12">
        <f t="shared" si="39"/>
        <v>0.9711764706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7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45005.72575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44972</v>
      </c>
      <c r="E31" s="11">
        <f t="shared" si="2"/>
        <v>3</v>
      </c>
      <c r="F31" s="9" t="str">
        <f>IF(ISBLANK(A31)," ",INDIRECT(ADDRESS(1,5+MOD(ROW()-2,COUNTA('Form Responses 1'!$1:$1)-4),,TRUE,"Form Responses 1")))</f>
        <v>Outdoor Area [Halaman samping teras]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Outdoor Area</v>
      </c>
      <c r="I31" s="12" t="str">
        <f t="shared" si="4"/>
        <v>CLEANING SERVICE</v>
      </c>
      <c r="J31" s="12">
        <f t="array" ref="J31">IFERROR(INDEX(MASTER!B:B,MATCH(G31,MASTER!A:A,0))/100," ")</f>
        <v>0.96</v>
      </c>
      <c r="K31" s="9">
        <f t="shared" si="5"/>
        <v>7</v>
      </c>
      <c r="L31" s="9" t="str">
        <f t="shared" si="6"/>
        <v>2023 - WEEK 07</v>
      </c>
      <c r="M31" s="9" t="str">
        <f t="shared" si="7"/>
        <v>2023 - MONTH 02</v>
      </c>
      <c r="N31" s="12">
        <f t="shared" ref="N31:O31" si="40">IFERROR(AVERAGEIF(L:L,L31,$J:$J)," ")</f>
        <v>0.9747058824</v>
      </c>
      <c r="O31" s="12">
        <f t="shared" si="40"/>
        <v>0.9711764706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7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45005.72575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44972</v>
      </c>
      <c r="E32" s="11">
        <f t="shared" si="2"/>
        <v>3</v>
      </c>
      <c r="F32" s="9" t="str">
        <f>IF(ISBLANK(A32)," ",INDIRECT(ADDRESS(1,5+MOD(ROW()-2,COUNTA('Form Responses 1'!$1:$1)-4),,TRUE,"Form Responses 1")))</f>
        <v>Outdoor Area [Garasi mobil]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Outdoor Area</v>
      </c>
      <c r="I32" s="12" t="str">
        <f t="shared" si="4"/>
        <v>CLEANING SERVICE</v>
      </c>
      <c r="J32" s="12">
        <f t="array" ref="J32">IFERROR(INDEX(MASTER!B:B,MATCH(G32,MASTER!A:A,0))/100," ")</f>
        <v>0.96</v>
      </c>
      <c r="K32" s="9">
        <f t="shared" si="5"/>
        <v>7</v>
      </c>
      <c r="L32" s="9" t="str">
        <f t="shared" si="6"/>
        <v>2023 - WEEK 07</v>
      </c>
      <c r="M32" s="9" t="str">
        <f t="shared" si="7"/>
        <v>2023 - MONTH 02</v>
      </c>
      <c r="N32" s="12">
        <f t="shared" ref="N32:O32" si="41">IFERROR(AVERAGEIF(L:L,L32,$J:$J)," ")</f>
        <v>0.9747058824</v>
      </c>
      <c r="O32" s="12">
        <f t="shared" si="41"/>
        <v>0.9711764706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7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45005.72575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44972</v>
      </c>
      <c r="E33" s="11">
        <f t="shared" si="2"/>
        <v>3</v>
      </c>
      <c r="F33" s="9" t="str">
        <f>IF(ISBLANK(A33)," ",INDIRECT(ADDRESS(1,5+MOD(ROW()-2,COUNTA('Form Responses 1'!$1:$1)-4),,TRUE,"Form Responses 1")))</f>
        <v>Outdoor Area [tempat wudhu]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Outdoor Area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7</v>
      </c>
      <c r="L33" s="9" t="str">
        <f t="shared" si="6"/>
        <v>2023 - WEEK 07</v>
      </c>
      <c r="M33" s="9" t="str">
        <f t="shared" si="7"/>
        <v>2023 - MONTH 02</v>
      </c>
      <c r="N33" s="12">
        <f t="shared" ref="N33:O33" si="42">IFERROR(AVERAGEIF(L:L,L33,$J:$J)," ")</f>
        <v>0.9747058824</v>
      </c>
      <c r="O33" s="12">
        <f t="shared" si="42"/>
        <v>0.9711764706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7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45005.72575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44972</v>
      </c>
      <c r="E34" s="11">
        <f t="shared" si="2"/>
        <v>3</v>
      </c>
      <c r="F34" s="9" t="str">
        <f>IF(ISBLANK(A34)," ",INDIRECT(ADDRESS(1,5+MOD(ROW()-2,COUNTA('Form Responses 1'!$1:$1)-4),,TRUE,"Form Responses 1")))</f>
        <v>Outdoor Area [Ruang pembantu]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Outdoor Area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7</v>
      </c>
      <c r="L34" s="9" t="str">
        <f t="shared" si="6"/>
        <v>2023 - WEEK 07</v>
      </c>
      <c r="M34" s="9" t="str">
        <f t="shared" si="7"/>
        <v>2023 - MONTH 02</v>
      </c>
      <c r="N34" s="12">
        <f t="shared" ref="N34:O34" si="43">IFERROR(AVERAGEIF(L:L,L34,$J:$J)," ")</f>
        <v>0.9747058824</v>
      </c>
      <c r="O34" s="12">
        <f t="shared" si="43"/>
        <v>0.9711764706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7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45005.72575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44972</v>
      </c>
      <c r="E35" s="11">
        <f t="shared" si="2"/>
        <v>3</v>
      </c>
      <c r="F35" s="9" t="str">
        <f>IF(ISBLANK(A35)," ",INDIRECT(ADDRESS(1,5+MOD(ROW()-2,COUNTA('Form Responses 1'!$1:$1)-4),,TRUE,"Form Responses 1")))</f>
        <v>Outdoor Area [Gudang]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Outdoor Area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7</v>
      </c>
      <c r="L35" s="9" t="str">
        <f t="shared" si="6"/>
        <v>2023 - WEEK 07</v>
      </c>
      <c r="M35" s="9" t="str">
        <f t="shared" si="7"/>
        <v>2023 - MONTH 02</v>
      </c>
      <c r="N35" s="12">
        <f t="shared" ref="N35:O35" si="44">IFERROR(AVERAGEIF(L:L,L35,$J:$J)," ")</f>
        <v>0.9747058824</v>
      </c>
      <c r="O35" s="12">
        <f t="shared" si="44"/>
        <v>0.9711764706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7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45005.72744</v>
      </c>
      <c r="B36" s="9" t="str">
        <f>INDIRECT(ADDRESS(2+QUOTIENT(ROW()-2,COUNTA('Form Responses 1'!$1:$1)-4),2,,TRUE,"Form Responses 1"))</f>
        <v>theresia3@gmail.com</v>
      </c>
      <c r="C36" s="9" t="str">
        <f>INDIRECT(ADDRESS(2+QUOTIENT(ROW()-2,COUNTA('Form Responses 1'!$1:$1)-4),3,,TRUE,"Form Responses 1"))</f>
        <v>theresa</v>
      </c>
      <c r="D36" s="10">
        <f>INDIRECT(ADDRESS(2+QUOTIENT(ROW()-2,COUNTA('Form Responses 1'!$1:$1)-4),4,,TRUE,"Form Responses 1"))</f>
        <v>44979</v>
      </c>
      <c r="E36" s="11">
        <f t="shared" si="2"/>
        <v>3</v>
      </c>
      <c r="F36" s="9" t="str">
        <f>IF(ISBLANK(A36)," ",INDIRECT(ADDRESS(1,5+MOD(ROW()-2,COUNTA('Form Responses 1'!$1:$1)-4),,TRUE,"Form Responses 1")))</f>
        <v>Security [Security Functions]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Security</v>
      </c>
      <c r="I36" s="12" t="str">
        <f t="shared" si="4"/>
        <v>SECURITY SERVICE</v>
      </c>
      <c r="J36" s="12">
        <f t="array" ref="J36">IFERROR(INDEX(MASTER!B:B,MATCH(G36,MASTER!A:A,0))/100," ")</f>
        <v>0.96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0.9576470588</v>
      </c>
      <c r="O36" s="12">
        <f t="shared" si="45"/>
        <v>0.9711764706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45005.72744</v>
      </c>
      <c r="B37" s="9" t="str">
        <f>INDIRECT(ADDRESS(2+QUOTIENT(ROW()-2,COUNTA('Form Responses 1'!$1:$1)-4),2,,TRUE,"Form Responses 1"))</f>
        <v>theresia3@gmail.com</v>
      </c>
      <c r="C37" s="9" t="str">
        <f>INDIRECT(ADDRESS(2+QUOTIENT(ROW()-2,COUNTA('Form Responses 1'!$1:$1)-4),3,,TRUE,"Form Responses 1"))</f>
        <v>theresa</v>
      </c>
      <c r="D37" s="10">
        <f>INDIRECT(ADDRESS(2+QUOTIENT(ROW()-2,COUNTA('Form Responses 1'!$1:$1)-4),4,,TRUE,"Form Responses 1"))</f>
        <v>44979</v>
      </c>
      <c r="E37" s="11">
        <f t="shared" si="2"/>
        <v>3</v>
      </c>
      <c r="F37" s="9" t="str">
        <f>IF(ISBLANK(A37)," ",INDIRECT(ADDRESS(1,5+MOD(ROW()-2,COUNTA('Form Responses 1'!$1:$1)-4),,TRUE,"Form Responses 1")))</f>
        <v>Driver [Driving Safety]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Driver</v>
      </c>
      <c r="I37" s="12" t="str">
        <f t="shared" si="4"/>
        <v>LABOR SERVICE</v>
      </c>
      <c r="J37" s="12">
        <f t="array" ref="J37">IFERROR(INDEX(MASTER!B:B,MATCH(G37,MASTER!A:A,0))/100," ")</f>
        <v>0.89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0.9576470588</v>
      </c>
      <c r="O37" s="12">
        <f t="shared" si="46"/>
        <v>0.9711764706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45005.72744</v>
      </c>
      <c r="B38" s="9" t="str">
        <f>INDIRECT(ADDRESS(2+QUOTIENT(ROW()-2,COUNTA('Form Responses 1'!$1:$1)-4),2,,TRUE,"Form Responses 1"))</f>
        <v>theresia3@gmail.com</v>
      </c>
      <c r="C38" s="9" t="str">
        <f>INDIRECT(ADDRESS(2+QUOTIENT(ROW()-2,COUNTA('Form Responses 1'!$1:$1)-4),3,,TRUE,"Form Responses 1"))</f>
        <v>theresa</v>
      </c>
      <c r="D38" s="10">
        <f>INDIRECT(ADDRESS(2+QUOTIENT(ROW()-2,COUNTA('Form Responses 1'!$1:$1)-4),4,,TRUE,"Form Responses 1"))</f>
        <v>44979</v>
      </c>
      <c r="E38" s="11">
        <f t="shared" si="2"/>
        <v>3</v>
      </c>
      <c r="F38" s="9" t="str">
        <f>IF(ISBLANK(A38)," ",INDIRECT(ADDRESS(1,5+MOD(ROW()-2,COUNTA('Form Responses 1'!$1:$1)-4),,TRUE,"Form Responses 1")))</f>
        <v>Driver [ Attendance]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Driver</v>
      </c>
      <c r="I38" s="12" t="str">
        <f t="shared" si="4"/>
        <v>LABOR SERVICE</v>
      </c>
      <c r="J38" s="12">
        <f t="array" ref="J38">IFERROR(INDEX(MASTER!B:B,MATCH(G38,MASTER!A:A,0))/100," ")</f>
        <v>0.89</v>
      </c>
      <c r="K38" s="9">
        <f t="shared" si="5"/>
        <v>8</v>
      </c>
      <c r="L38" s="9" t="str">
        <f t="shared" si="6"/>
        <v>2023 - WEEK 08</v>
      </c>
      <c r="M38" s="9" t="str">
        <f t="shared" si="7"/>
        <v>2023 - MONTH 02</v>
      </c>
      <c r="N38" s="12">
        <f t="shared" ref="N38:O38" si="47">IFERROR(AVERAGEIF(L:L,L38,$J:$J)," ")</f>
        <v>0.9576470588</v>
      </c>
      <c r="O38" s="12">
        <f t="shared" si="47"/>
        <v>0.9711764706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8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45005.72744</v>
      </c>
      <c r="B39" s="9" t="str">
        <f>INDIRECT(ADDRESS(2+QUOTIENT(ROW()-2,COUNTA('Form Responses 1'!$1:$1)-4),2,,TRUE,"Form Responses 1"))</f>
        <v>theresia3@gmail.com</v>
      </c>
      <c r="C39" s="9" t="str">
        <f>INDIRECT(ADDRESS(2+QUOTIENT(ROW()-2,COUNTA('Form Responses 1'!$1:$1)-4),3,,TRUE,"Form Responses 1"))</f>
        <v>theresa</v>
      </c>
      <c r="D39" s="10">
        <f>INDIRECT(ADDRESS(2+QUOTIENT(ROW()-2,COUNTA('Form Responses 1'!$1:$1)-4),4,,TRUE,"Form Responses 1"))</f>
        <v>44979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1 [Ruang tamu Depan]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Lantai 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8</v>
      </c>
      <c r="L39" s="9" t="str">
        <f t="shared" si="6"/>
        <v>2023 - WEEK 08</v>
      </c>
      <c r="M39" s="9" t="str">
        <f t="shared" si="7"/>
        <v>2023 - MONTH 02</v>
      </c>
      <c r="N39" s="12">
        <f t="shared" ref="N39:O39" si="48">IFERROR(AVERAGEIF(L:L,L39,$J:$J)," ")</f>
        <v>0.9576470588</v>
      </c>
      <c r="O39" s="12">
        <f t="shared" si="48"/>
        <v>0.9711764706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8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45005.72744</v>
      </c>
      <c r="B40" s="9" t="str">
        <f>INDIRECT(ADDRESS(2+QUOTIENT(ROW()-2,COUNTA('Form Responses 1'!$1:$1)-4),2,,TRUE,"Form Responses 1"))</f>
        <v>theresia3@gmail.com</v>
      </c>
      <c r="C40" s="9" t="str">
        <f>INDIRECT(ADDRESS(2+QUOTIENT(ROW()-2,COUNTA('Form Responses 1'!$1:$1)-4),3,,TRUE,"Form Responses 1"))</f>
        <v>theresa</v>
      </c>
      <c r="D40" s="10">
        <f>INDIRECT(ADDRESS(2+QUOTIENT(ROW()-2,COUNTA('Form Responses 1'!$1:$1)-4),4,,TRUE,"Form Responses 1"))</f>
        <v>44979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1 [Ruang tidur Utama 1]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 1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8</v>
      </c>
      <c r="L40" s="9" t="str">
        <f t="shared" si="6"/>
        <v>2023 - WEEK 08</v>
      </c>
      <c r="M40" s="9" t="str">
        <f t="shared" si="7"/>
        <v>2023 - MONTH 02</v>
      </c>
      <c r="N40" s="12">
        <f t="shared" ref="N40:O40" si="49">IFERROR(AVERAGEIF(L:L,L40,$J:$J)," ")</f>
        <v>0.9576470588</v>
      </c>
      <c r="O40" s="12">
        <f t="shared" si="49"/>
        <v>0.9711764706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8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45005.72744</v>
      </c>
      <c r="B41" s="9" t="str">
        <f>INDIRECT(ADDRESS(2+QUOTIENT(ROW()-2,COUNTA('Form Responses 1'!$1:$1)-4),2,,TRUE,"Form Responses 1"))</f>
        <v>theresia3@gmail.com</v>
      </c>
      <c r="C41" s="9" t="str">
        <f>INDIRECT(ADDRESS(2+QUOTIENT(ROW()-2,COUNTA('Form Responses 1'!$1:$1)-4),3,,TRUE,"Form Responses 1"))</f>
        <v>theresa</v>
      </c>
      <c r="D41" s="10">
        <f>INDIRECT(ADDRESS(2+QUOTIENT(ROW()-2,COUNTA('Form Responses 1'!$1:$1)-4),4,,TRUE,"Form Responses 1"))</f>
        <v>44979</v>
      </c>
      <c r="E41" s="11">
        <f t="shared" si="2"/>
        <v>3</v>
      </c>
      <c r="F41" s="9" t="str">
        <f>IF(ISBLANK(A41)," ",INDIRECT(ADDRESS(1,5+MOD(ROW()-2,COUNTA('Form Responses 1'!$1:$1)-4),,TRUE,"Form Responses 1")))</f>
        <v>Lantai 1 [Pantry]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Lantai 1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8</v>
      </c>
      <c r="L41" s="9" t="str">
        <f t="shared" si="6"/>
        <v>2023 - WEEK 08</v>
      </c>
      <c r="M41" s="9" t="str">
        <f t="shared" si="7"/>
        <v>2023 - MONTH 02</v>
      </c>
      <c r="N41" s="12">
        <f t="shared" ref="N41:O41" si="50">IFERROR(AVERAGEIF(L:L,L41,$J:$J)," ")</f>
        <v>0.9576470588</v>
      </c>
      <c r="O41" s="12">
        <f t="shared" si="50"/>
        <v>0.9711764706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8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45005.72744</v>
      </c>
      <c r="B42" s="9" t="str">
        <f>INDIRECT(ADDRESS(2+QUOTIENT(ROW()-2,COUNTA('Form Responses 1'!$1:$1)-4),2,,TRUE,"Form Responses 1"))</f>
        <v>theresia3@gmail.com</v>
      </c>
      <c r="C42" s="9" t="str">
        <f>INDIRECT(ADDRESS(2+QUOTIENT(ROW()-2,COUNTA('Form Responses 1'!$1:$1)-4),3,,TRUE,"Form Responses 1"))</f>
        <v>theresa</v>
      </c>
      <c r="D42" s="10">
        <f>INDIRECT(ADDRESS(2+QUOTIENT(ROW()-2,COUNTA('Form Responses 1'!$1:$1)-4),4,,TRUE,"Form Responses 1"))</f>
        <v>44979</v>
      </c>
      <c r="E42" s="11">
        <f t="shared" si="2"/>
        <v>3</v>
      </c>
      <c r="F42" s="9" t="str">
        <f>IF(ISBLANK(A42)," ",INDIRECT(ADDRESS(1,5+MOD(ROW()-2,COUNTA('Form Responses 1'!$1:$1)-4),,TRUE,"Form Responses 1")))</f>
        <v>Lantai 1 [Musholla]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1</v>
      </c>
      <c r="I42" s="12" t="str">
        <f t="shared" si="4"/>
        <v>CLEANING SERVICE</v>
      </c>
      <c r="J42" s="12">
        <f t="array" ref="J42">IFERROR(INDEX(MASTER!B:B,MATCH(G42,MASTER!A:A,0))/100," ")</f>
        <v>0.96</v>
      </c>
      <c r="K42" s="9">
        <f t="shared" si="5"/>
        <v>8</v>
      </c>
      <c r="L42" s="9" t="str">
        <f t="shared" si="6"/>
        <v>2023 - WEEK 08</v>
      </c>
      <c r="M42" s="9" t="str">
        <f t="shared" si="7"/>
        <v>2023 - MONTH 02</v>
      </c>
      <c r="N42" s="12">
        <f t="shared" ref="N42:O42" si="51">IFERROR(AVERAGEIF(L:L,L42,$J:$J)," ")</f>
        <v>0.9576470588</v>
      </c>
      <c r="O42" s="12">
        <f t="shared" si="51"/>
        <v>0.9711764706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8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45005.72744</v>
      </c>
      <c r="B43" s="9" t="str">
        <f>INDIRECT(ADDRESS(2+QUOTIENT(ROW()-2,COUNTA('Form Responses 1'!$1:$1)-4),2,,TRUE,"Form Responses 1"))</f>
        <v>theresia3@gmail.com</v>
      </c>
      <c r="C43" s="9" t="str">
        <f>INDIRECT(ADDRESS(2+QUOTIENT(ROW()-2,COUNTA('Form Responses 1'!$1:$1)-4),3,,TRUE,"Form Responses 1"))</f>
        <v>theresa</v>
      </c>
      <c r="D43" s="10">
        <f>INDIRECT(ADDRESS(2+QUOTIENT(ROW()-2,COUNTA('Form Responses 1'!$1:$1)-4),4,,TRUE,"Form Responses 1"))</f>
        <v>44979</v>
      </c>
      <c r="E43" s="11">
        <f t="shared" si="2"/>
        <v>3</v>
      </c>
      <c r="F43" s="9" t="str">
        <f>IF(ISBLANK(A43)," ",INDIRECT(ADDRESS(1,5+MOD(ROW()-2,COUNTA('Form Responses 1'!$1:$1)-4),,TRUE,"Form Responses 1")))</f>
        <v>Lantai 1 [Ruang keluarga]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1</v>
      </c>
      <c r="I43" s="12" t="str">
        <f t="shared" si="4"/>
        <v>CLEANING SERVICE</v>
      </c>
      <c r="J43" s="12">
        <f t="array" ref="J43">IFERROR(INDEX(MASTER!B:B,MATCH(G43,MASTER!A:A,0))/100," ")</f>
        <v>0.96</v>
      </c>
      <c r="K43" s="9">
        <f t="shared" si="5"/>
        <v>8</v>
      </c>
      <c r="L43" s="9" t="str">
        <f t="shared" si="6"/>
        <v>2023 - WEEK 08</v>
      </c>
      <c r="M43" s="9" t="str">
        <f t="shared" si="7"/>
        <v>2023 - MONTH 02</v>
      </c>
      <c r="N43" s="12">
        <f t="shared" ref="N43:O43" si="52">IFERROR(AVERAGEIF(L:L,L43,$J:$J)," ")</f>
        <v>0.9576470588</v>
      </c>
      <c r="O43" s="12">
        <f t="shared" si="52"/>
        <v>0.9711764706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8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45005.72744</v>
      </c>
      <c r="B44" s="9" t="str">
        <f>INDIRECT(ADDRESS(2+QUOTIENT(ROW()-2,COUNTA('Form Responses 1'!$1:$1)-4),2,,TRUE,"Form Responses 1"))</f>
        <v>theresia3@gmail.com</v>
      </c>
      <c r="C44" s="9" t="str">
        <f>INDIRECT(ADDRESS(2+QUOTIENT(ROW()-2,COUNTA('Form Responses 1'!$1:$1)-4),3,,TRUE,"Form Responses 1"))</f>
        <v>theresa</v>
      </c>
      <c r="D44" s="10">
        <f>INDIRECT(ADDRESS(2+QUOTIENT(ROW()-2,COUNTA('Form Responses 1'!$1:$1)-4),4,,TRUE,"Form Responses 1"))</f>
        <v>44979</v>
      </c>
      <c r="E44" s="11">
        <f t="shared" si="2"/>
        <v>3</v>
      </c>
      <c r="F44" s="9" t="str">
        <f>IF(ISBLANK(A44)," ",INDIRECT(ADDRESS(1,5+MOD(ROW()-2,COUNTA('Form Responses 1'!$1:$1)-4),,TRUE,"Form Responses 1")))</f>
        <v>Lantai 1 [Ruang Kerja]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1</v>
      </c>
      <c r="I44" s="12" t="str">
        <f t="shared" si="4"/>
        <v>CLEANING SERVICE</v>
      </c>
      <c r="J44" s="12">
        <f t="array" ref="J44">IFERROR(INDEX(MASTER!B:B,MATCH(G44,MASTER!A:A,0))/100," ")</f>
        <v>0.96</v>
      </c>
      <c r="K44" s="9">
        <f t="shared" si="5"/>
        <v>8</v>
      </c>
      <c r="L44" s="9" t="str">
        <f t="shared" si="6"/>
        <v>2023 - WEEK 08</v>
      </c>
      <c r="M44" s="9" t="str">
        <f t="shared" si="7"/>
        <v>2023 - MONTH 02</v>
      </c>
      <c r="N44" s="12">
        <f t="shared" ref="N44:O44" si="53">IFERROR(AVERAGEIF(L:L,L44,$J:$J)," ")</f>
        <v>0.9576470588</v>
      </c>
      <c r="O44" s="12">
        <f t="shared" si="53"/>
        <v>0.9711764706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8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45005.72744</v>
      </c>
      <c r="B45" s="9" t="str">
        <f>INDIRECT(ADDRESS(2+QUOTIENT(ROW()-2,COUNTA('Form Responses 1'!$1:$1)-4),2,,TRUE,"Form Responses 1"))</f>
        <v>theresia3@gmail.com</v>
      </c>
      <c r="C45" s="9" t="str">
        <f>INDIRECT(ADDRESS(2+QUOTIENT(ROW()-2,COUNTA('Form Responses 1'!$1:$1)-4),3,,TRUE,"Form Responses 1"))</f>
        <v>theresa</v>
      </c>
      <c r="D45" s="10">
        <f>INDIRECT(ADDRESS(2+QUOTIENT(ROW()-2,COUNTA('Form Responses 1'!$1:$1)-4),4,,TRUE,"Form Responses 1"))</f>
        <v>44979</v>
      </c>
      <c r="E45" s="11">
        <f t="shared" si="2"/>
        <v>3</v>
      </c>
      <c r="F45" s="9" t="str">
        <f>IF(ISBLANK(A45)," ",INDIRECT(ADDRESS(1,5+MOD(ROW()-2,COUNTA('Form Responses 1'!$1:$1)-4),,TRUE,"Form Responses 1")))</f>
        <v>Lantai 1 [Ruang tidur 2]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Lantai 1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8</v>
      </c>
      <c r="L45" s="9" t="str">
        <f t="shared" si="6"/>
        <v>2023 - WEEK 08</v>
      </c>
      <c r="M45" s="9" t="str">
        <f t="shared" si="7"/>
        <v>2023 - MONTH 02</v>
      </c>
      <c r="N45" s="12">
        <f t="shared" ref="N45:O45" si="54">IFERROR(AVERAGEIF(L:L,L45,$J:$J)," ")</f>
        <v>0.9576470588</v>
      </c>
      <c r="O45" s="12">
        <f t="shared" si="54"/>
        <v>0.9711764706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8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45005.72744</v>
      </c>
      <c r="B46" s="9" t="str">
        <f>INDIRECT(ADDRESS(2+QUOTIENT(ROW()-2,COUNTA('Form Responses 1'!$1:$1)-4),2,,TRUE,"Form Responses 1"))</f>
        <v>theresia3@gmail.com</v>
      </c>
      <c r="C46" s="9" t="str">
        <f>INDIRECT(ADDRESS(2+QUOTIENT(ROW()-2,COUNTA('Form Responses 1'!$1:$1)-4),3,,TRUE,"Form Responses 1"))</f>
        <v>theresa</v>
      </c>
      <c r="D46" s="10">
        <f>INDIRECT(ADDRESS(2+QUOTIENT(ROW()-2,COUNTA('Form Responses 1'!$1:$1)-4),4,,TRUE,"Form Responses 1"))</f>
        <v>44979</v>
      </c>
      <c r="E46" s="11">
        <f t="shared" si="2"/>
        <v>3</v>
      </c>
      <c r="F46" s="9" t="str">
        <f>IF(ISBLANK(A46)," ",INDIRECT(ADDRESS(1,5+MOD(ROW()-2,COUNTA('Form Responses 1'!$1:$1)-4),,TRUE,"Form Responses 1")))</f>
        <v>Lantai 1 [Ruang tidur 3]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Lantai 1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8</v>
      </c>
      <c r="L46" s="9" t="str">
        <f t="shared" si="6"/>
        <v>2023 - WEEK 08</v>
      </c>
      <c r="M46" s="9" t="str">
        <f t="shared" si="7"/>
        <v>2023 - MONTH 02</v>
      </c>
      <c r="N46" s="12">
        <f t="shared" ref="N46:O46" si="55">IFERROR(AVERAGEIF(L:L,L46,$J:$J)," ")</f>
        <v>0.9576470588</v>
      </c>
      <c r="O46" s="12">
        <f t="shared" si="55"/>
        <v>0.9711764706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8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45005.72744</v>
      </c>
      <c r="B47" s="9" t="str">
        <f>INDIRECT(ADDRESS(2+QUOTIENT(ROW()-2,COUNTA('Form Responses 1'!$1:$1)-4),2,,TRUE,"Form Responses 1"))</f>
        <v>theresia3@gmail.com</v>
      </c>
      <c r="C47" s="9" t="str">
        <f>INDIRECT(ADDRESS(2+QUOTIENT(ROW()-2,COUNTA('Form Responses 1'!$1:$1)-4),3,,TRUE,"Form Responses 1"))</f>
        <v>theresa</v>
      </c>
      <c r="D47" s="10">
        <f>INDIRECT(ADDRESS(2+QUOTIENT(ROW()-2,COUNTA('Form Responses 1'!$1:$1)-4),4,,TRUE,"Form Responses 1"))</f>
        <v>44979</v>
      </c>
      <c r="E47" s="11">
        <f t="shared" si="2"/>
        <v>3</v>
      </c>
      <c r="F47" s="9" t="str">
        <f>IF(ISBLANK(A47)," ",INDIRECT(ADDRESS(1,5+MOD(ROW()-2,COUNTA('Form Responses 1'!$1:$1)-4),,TRUE,"Form Responses 1")))</f>
        <v>Outdoor Area [Halaman depan]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Outdoor Area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0.9576470588</v>
      </c>
      <c r="O47" s="12">
        <f t="shared" si="56"/>
        <v>0.9711764706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45005.72744</v>
      </c>
      <c r="B48" s="9" t="str">
        <f>INDIRECT(ADDRESS(2+QUOTIENT(ROW()-2,COUNTA('Form Responses 1'!$1:$1)-4),2,,TRUE,"Form Responses 1"))</f>
        <v>theresia3@gmail.com</v>
      </c>
      <c r="C48" s="9" t="str">
        <f>INDIRECT(ADDRESS(2+QUOTIENT(ROW()-2,COUNTA('Form Responses 1'!$1:$1)-4),3,,TRUE,"Form Responses 1"))</f>
        <v>theresa</v>
      </c>
      <c r="D48" s="10">
        <f>INDIRECT(ADDRESS(2+QUOTIENT(ROW()-2,COUNTA('Form Responses 1'!$1:$1)-4),4,,TRUE,"Form Responses 1"))</f>
        <v>44979</v>
      </c>
      <c r="E48" s="11">
        <f t="shared" si="2"/>
        <v>3</v>
      </c>
      <c r="F48" s="9" t="str">
        <f>IF(ISBLANK(A48)," ",INDIRECT(ADDRESS(1,5+MOD(ROW()-2,COUNTA('Form Responses 1'!$1:$1)-4),,TRUE,"Form Responses 1")))</f>
        <v>Outdoor Area [Halaman samping teras]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Outdoor Area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0.9576470588</v>
      </c>
      <c r="O48" s="12">
        <f t="shared" si="57"/>
        <v>0.9711764706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45005.72744</v>
      </c>
      <c r="B49" s="9" t="str">
        <f>INDIRECT(ADDRESS(2+QUOTIENT(ROW()-2,COUNTA('Form Responses 1'!$1:$1)-4),2,,TRUE,"Form Responses 1"))</f>
        <v>theresia3@gmail.com</v>
      </c>
      <c r="C49" s="9" t="str">
        <f>INDIRECT(ADDRESS(2+QUOTIENT(ROW()-2,COUNTA('Form Responses 1'!$1:$1)-4),3,,TRUE,"Form Responses 1"))</f>
        <v>theresa</v>
      </c>
      <c r="D49" s="10">
        <f>INDIRECT(ADDRESS(2+QUOTIENT(ROW()-2,COUNTA('Form Responses 1'!$1:$1)-4),4,,TRUE,"Form Responses 1"))</f>
        <v>44979</v>
      </c>
      <c r="E49" s="11">
        <f t="shared" si="2"/>
        <v>3</v>
      </c>
      <c r="F49" s="9" t="str">
        <f>IF(ISBLANK(A49)," ",INDIRECT(ADDRESS(1,5+MOD(ROW()-2,COUNTA('Form Responses 1'!$1:$1)-4),,TRUE,"Form Responses 1")))</f>
        <v>Outdoor Area [Garasi mobil]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Outdoor Area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0.9576470588</v>
      </c>
      <c r="O49" s="12">
        <f t="shared" si="58"/>
        <v>0.9711764706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45005.72744</v>
      </c>
      <c r="B50" s="9" t="str">
        <f>INDIRECT(ADDRESS(2+QUOTIENT(ROW()-2,COUNTA('Form Responses 1'!$1:$1)-4),2,,TRUE,"Form Responses 1"))</f>
        <v>theresia3@gmail.com</v>
      </c>
      <c r="C50" s="9" t="str">
        <f>INDIRECT(ADDRESS(2+QUOTIENT(ROW()-2,COUNTA('Form Responses 1'!$1:$1)-4),3,,TRUE,"Form Responses 1"))</f>
        <v>theresa</v>
      </c>
      <c r="D50" s="10">
        <f>INDIRECT(ADDRESS(2+QUOTIENT(ROW()-2,COUNTA('Form Responses 1'!$1:$1)-4),4,,TRUE,"Form Responses 1"))</f>
        <v>44979</v>
      </c>
      <c r="E50" s="11">
        <f t="shared" si="2"/>
        <v>3</v>
      </c>
      <c r="F50" s="9" t="str">
        <f>IF(ISBLANK(A50)," ",INDIRECT(ADDRESS(1,5+MOD(ROW()-2,COUNTA('Form Responses 1'!$1:$1)-4),,TRUE,"Form Responses 1")))</f>
        <v>Outdoor Area [tempat wudhu]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Outdoor Area</v>
      </c>
      <c r="I50" s="12" t="str">
        <f t="shared" si="4"/>
        <v>CLEANING SERVICE</v>
      </c>
      <c r="J50" s="12">
        <f t="array" ref="J50">IFERROR(INDEX(MASTER!B:B,MATCH(G50,MASTER!A:A,0))/100," ")</f>
        <v>0.96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0.9576470588</v>
      </c>
      <c r="O50" s="12">
        <f t="shared" si="59"/>
        <v>0.9711764706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45005.72744</v>
      </c>
      <c r="B51" s="9" t="str">
        <f>INDIRECT(ADDRESS(2+QUOTIENT(ROW()-2,COUNTA('Form Responses 1'!$1:$1)-4),2,,TRUE,"Form Responses 1"))</f>
        <v>theresia3@gmail.com</v>
      </c>
      <c r="C51" s="9" t="str">
        <f>INDIRECT(ADDRESS(2+QUOTIENT(ROW()-2,COUNTA('Form Responses 1'!$1:$1)-4),3,,TRUE,"Form Responses 1"))</f>
        <v>theresa</v>
      </c>
      <c r="D51" s="10">
        <f>INDIRECT(ADDRESS(2+QUOTIENT(ROW()-2,COUNTA('Form Responses 1'!$1:$1)-4),4,,TRUE,"Form Responses 1"))</f>
        <v>44979</v>
      </c>
      <c r="E51" s="11">
        <f t="shared" si="2"/>
        <v>3</v>
      </c>
      <c r="F51" s="9" t="str">
        <f>IF(ISBLANK(A51)," ",INDIRECT(ADDRESS(1,5+MOD(ROW()-2,COUNTA('Form Responses 1'!$1:$1)-4),,TRUE,"Form Responses 1")))</f>
        <v>Outdoor Area [Ruang pembantu]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Outdoor Area</v>
      </c>
      <c r="I51" s="12" t="str">
        <f t="shared" si="4"/>
        <v>CLEANING SERVICE</v>
      </c>
      <c r="J51" s="12">
        <f t="array" ref="J51">IFERROR(INDEX(MASTER!B:B,MATCH(G51,MASTER!A:A,0))/100," ")</f>
        <v>0.96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0.9576470588</v>
      </c>
      <c r="O51" s="12">
        <f t="shared" si="60"/>
        <v>0.9711764706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45005.72744</v>
      </c>
      <c r="B52" s="9" t="str">
        <f>INDIRECT(ADDRESS(2+QUOTIENT(ROW()-2,COUNTA('Form Responses 1'!$1:$1)-4),2,,TRUE,"Form Responses 1"))</f>
        <v>theresia3@gmail.com</v>
      </c>
      <c r="C52" s="9" t="str">
        <f>INDIRECT(ADDRESS(2+QUOTIENT(ROW()-2,COUNTA('Form Responses 1'!$1:$1)-4),3,,TRUE,"Form Responses 1"))</f>
        <v>theresa</v>
      </c>
      <c r="D52" s="10">
        <f>INDIRECT(ADDRESS(2+QUOTIENT(ROW()-2,COUNTA('Form Responses 1'!$1:$1)-4),4,,TRUE,"Form Responses 1"))</f>
        <v>44979</v>
      </c>
      <c r="E52" s="11">
        <f t="shared" si="2"/>
        <v>3</v>
      </c>
      <c r="F52" s="9" t="str">
        <f>IF(ISBLANK(A52)," ",INDIRECT(ADDRESS(1,5+MOD(ROW()-2,COUNTA('Form Responses 1'!$1:$1)-4),,TRUE,"Form Responses 1")))</f>
        <v>Outdoor Area [Gudang]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Outdoor Area</v>
      </c>
      <c r="I52" s="12" t="str">
        <f t="shared" si="4"/>
        <v>CLEANING SERVICE</v>
      </c>
      <c r="J52" s="12">
        <f t="array" ref="J52">IFERROR(INDEX(MASTER!B:B,MATCH(G52,MASTER!A:A,0))/100," ")</f>
        <v>0.96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0.9576470588</v>
      </c>
      <c r="O52" s="12">
        <f t="shared" si="61"/>
        <v>0.9711764706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45005.72774</v>
      </c>
      <c r="B53" s="9" t="str">
        <f>INDIRECT(ADDRESS(2+QUOTIENT(ROW()-2,COUNTA('Form Responses 1'!$1:$1)-4),2,,TRUE,"Form Responses 1"))</f>
        <v>theresia4@gmail.com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44986</v>
      </c>
      <c r="E53" s="11">
        <f t="shared" si="2"/>
        <v>3</v>
      </c>
      <c r="F53" s="9" t="str">
        <f>IF(ISBLANK(A53)," ",INDIRECT(ADDRESS(1,5+MOD(ROW()-2,COUNTA('Form Responses 1'!$1:$1)-4),,TRUE,"Form Responses 1")))</f>
        <v>Security [Security Functions]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Security</v>
      </c>
      <c r="I53" s="12" t="str">
        <f t="shared" si="4"/>
        <v>SECURITY SERVICE</v>
      </c>
      <c r="J53" s="12">
        <f t="array" ref="J53">IFERROR(INDEX(MASTER!B:B,MATCH(G53,MASTER!A:A,0))/100," ")</f>
        <v>0.96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0.9423529412</v>
      </c>
      <c r="O53" s="12">
        <f t="shared" si="62"/>
        <v>0.9411764706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45005.72774</v>
      </c>
      <c r="B54" s="9" t="str">
        <f>INDIRECT(ADDRESS(2+QUOTIENT(ROW()-2,COUNTA('Form Responses 1'!$1:$1)-4),2,,TRUE,"Form Responses 1"))</f>
        <v>theresia4@gmail.com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44986</v>
      </c>
      <c r="E54" s="11">
        <f t="shared" si="2"/>
        <v>3</v>
      </c>
      <c r="F54" s="9" t="str">
        <f>IF(ISBLANK(A54)," ",INDIRECT(ADDRESS(1,5+MOD(ROW()-2,COUNTA('Form Responses 1'!$1:$1)-4),,TRUE,"Form Responses 1")))</f>
        <v>Driver [Driving Safety]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Driver</v>
      </c>
      <c r="I54" s="12" t="str">
        <f t="shared" si="4"/>
        <v>LABOR SERVICE</v>
      </c>
      <c r="J54" s="12">
        <f t="array" ref="J54">IFERROR(INDEX(MASTER!B:B,MATCH(G54,MASTER!A:A,0))/100," ")</f>
        <v>0.96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0.9423529412</v>
      </c>
      <c r="O54" s="12">
        <f t="shared" si="63"/>
        <v>0.9411764706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45005.72774</v>
      </c>
      <c r="B55" s="9" t="str">
        <f>INDIRECT(ADDRESS(2+QUOTIENT(ROW()-2,COUNTA('Form Responses 1'!$1:$1)-4),2,,TRUE,"Form Responses 1"))</f>
        <v>theresia4@gmail.com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44986</v>
      </c>
      <c r="E55" s="11">
        <f t="shared" si="2"/>
        <v>3</v>
      </c>
      <c r="F55" s="9" t="str">
        <f>IF(ISBLANK(A55)," ",INDIRECT(ADDRESS(1,5+MOD(ROW()-2,COUNTA('Form Responses 1'!$1:$1)-4),,TRUE,"Form Responses 1")))</f>
        <v>Driver [ Attendance]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Driver</v>
      </c>
      <c r="I55" s="12" t="str">
        <f t="shared" si="4"/>
        <v>LABOR SERVICE</v>
      </c>
      <c r="J55" s="12">
        <f t="array" ref="J55">IFERROR(INDEX(MASTER!B:B,MATCH(G55,MASTER!A:A,0))/100," ")</f>
        <v>0.96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0.9423529412</v>
      </c>
      <c r="O55" s="12">
        <f t="shared" si="64"/>
        <v>0.9411764706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45005.72774</v>
      </c>
      <c r="B56" s="9" t="str">
        <f>INDIRECT(ADDRESS(2+QUOTIENT(ROW()-2,COUNTA('Form Responses 1'!$1:$1)-4),2,,TRUE,"Form Responses 1"))</f>
        <v>theresia4@gmail.com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44986</v>
      </c>
      <c r="E56" s="11">
        <f t="shared" si="2"/>
        <v>3</v>
      </c>
      <c r="F56" s="9" t="str">
        <f>IF(ISBLANK(A56)," ",INDIRECT(ADDRESS(1,5+MOD(ROW()-2,COUNTA('Form Responses 1'!$1:$1)-4),,TRUE,"Form Responses 1")))</f>
        <v>Lantai 1 [Ruang tamu Depan]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Lantai 1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0.9423529412</v>
      </c>
      <c r="O56" s="12">
        <f t="shared" si="65"/>
        <v>0.9411764706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45005.72774</v>
      </c>
      <c r="B57" s="9" t="str">
        <f>INDIRECT(ADDRESS(2+QUOTIENT(ROW()-2,COUNTA('Form Responses 1'!$1:$1)-4),2,,TRUE,"Form Responses 1"))</f>
        <v>theresia4@gmail.com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44986</v>
      </c>
      <c r="E57" s="11">
        <f t="shared" si="2"/>
        <v>3</v>
      </c>
      <c r="F57" s="9" t="str">
        <f>IF(ISBLANK(A57)," ",INDIRECT(ADDRESS(1,5+MOD(ROW()-2,COUNTA('Form Responses 1'!$1:$1)-4),,TRUE,"Form Responses 1")))</f>
        <v>Lantai 1 [Ruang tidur Utama 1]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Lantai 1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0.9423529412</v>
      </c>
      <c r="O57" s="12">
        <f t="shared" si="66"/>
        <v>0.9411764706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45005.72774</v>
      </c>
      <c r="B58" s="9" t="str">
        <f>INDIRECT(ADDRESS(2+QUOTIENT(ROW()-2,COUNTA('Form Responses 1'!$1:$1)-4),2,,TRUE,"Form Responses 1"))</f>
        <v>theresia4@gmail.com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44986</v>
      </c>
      <c r="E58" s="11">
        <f t="shared" si="2"/>
        <v>3</v>
      </c>
      <c r="F58" s="9" t="str">
        <f>IF(ISBLANK(A58)," ",INDIRECT(ADDRESS(1,5+MOD(ROW()-2,COUNTA('Form Responses 1'!$1:$1)-4),,TRUE,"Form Responses 1")))</f>
        <v>Lantai 1 [Pantry]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Lantai 1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0.9423529412</v>
      </c>
      <c r="O58" s="12">
        <f t="shared" si="67"/>
        <v>0.9411764706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45005.72774</v>
      </c>
      <c r="B59" s="9" t="str">
        <f>INDIRECT(ADDRESS(2+QUOTIENT(ROW()-2,COUNTA('Form Responses 1'!$1:$1)-4),2,,TRUE,"Form Responses 1"))</f>
        <v>theresia4@gmail.com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44986</v>
      </c>
      <c r="E59" s="11">
        <f t="shared" si="2"/>
        <v>3</v>
      </c>
      <c r="F59" s="9" t="str">
        <f>IF(ISBLANK(A59)," ",INDIRECT(ADDRESS(1,5+MOD(ROW()-2,COUNTA('Form Responses 1'!$1:$1)-4),,TRUE,"Form Responses 1")))</f>
        <v>Lantai 1 [Musholla]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Lantai 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0.9423529412</v>
      </c>
      <c r="O59" s="12">
        <f t="shared" si="68"/>
        <v>0.9411764706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45005.72774</v>
      </c>
      <c r="B60" s="9" t="str">
        <f>INDIRECT(ADDRESS(2+QUOTIENT(ROW()-2,COUNTA('Form Responses 1'!$1:$1)-4),2,,TRUE,"Form Responses 1"))</f>
        <v>theresia4@gmail.com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44986</v>
      </c>
      <c r="E60" s="11">
        <f t="shared" si="2"/>
        <v>3</v>
      </c>
      <c r="F60" s="9" t="str">
        <f>IF(ISBLANK(A60)," ",INDIRECT(ADDRESS(1,5+MOD(ROW()-2,COUNTA('Form Responses 1'!$1:$1)-4),,TRUE,"Form Responses 1")))</f>
        <v>Lantai 1 [Ruang keluarga]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Lantai 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0.9423529412</v>
      </c>
      <c r="O60" s="12">
        <f t="shared" si="69"/>
        <v>0.9411764706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45005.72774</v>
      </c>
      <c r="B61" s="9" t="str">
        <f>INDIRECT(ADDRESS(2+QUOTIENT(ROW()-2,COUNTA('Form Responses 1'!$1:$1)-4),2,,TRUE,"Form Responses 1"))</f>
        <v>theresia4@gmail.com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44986</v>
      </c>
      <c r="E61" s="11">
        <f t="shared" si="2"/>
        <v>3</v>
      </c>
      <c r="F61" s="9" t="str">
        <f>IF(ISBLANK(A61)," ",INDIRECT(ADDRESS(1,5+MOD(ROW()-2,COUNTA('Form Responses 1'!$1:$1)-4),,TRUE,"Form Responses 1")))</f>
        <v>Lantai 1 [Ruang Kerja]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Lantai 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0.9423529412</v>
      </c>
      <c r="O61" s="12">
        <f t="shared" si="70"/>
        <v>0.9411764706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45005.72774</v>
      </c>
      <c r="B62" s="9" t="str">
        <f>INDIRECT(ADDRESS(2+QUOTIENT(ROW()-2,COUNTA('Form Responses 1'!$1:$1)-4),2,,TRUE,"Form Responses 1"))</f>
        <v>theresia4@gmail.com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44986</v>
      </c>
      <c r="E62" s="11">
        <f t="shared" si="2"/>
        <v>3</v>
      </c>
      <c r="F62" s="9" t="str">
        <f>IF(ISBLANK(A62)," ",INDIRECT(ADDRESS(1,5+MOD(ROW()-2,COUNTA('Form Responses 1'!$1:$1)-4),,TRUE,"Form Responses 1")))</f>
        <v>Lantai 1 [Ruang tidur 2]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 1</v>
      </c>
      <c r="I62" s="12" t="str">
        <f t="shared" si="4"/>
        <v>CLEANING SERVICE</v>
      </c>
      <c r="J62" s="12">
        <f t="array" ref="J62">IFERROR(INDEX(MASTER!B:B,MATCH(G62,MASTER!A:A,0))/100," ")</f>
        <v>0.96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0.9423529412</v>
      </c>
      <c r="O62" s="12">
        <f t="shared" si="71"/>
        <v>0.9411764706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45005.72774</v>
      </c>
      <c r="B63" s="9" t="str">
        <f>INDIRECT(ADDRESS(2+QUOTIENT(ROW()-2,COUNTA('Form Responses 1'!$1:$1)-4),2,,TRUE,"Form Responses 1"))</f>
        <v>theresia4@gmail.com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44986</v>
      </c>
      <c r="E63" s="11">
        <f t="shared" si="2"/>
        <v>3</v>
      </c>
      <c r="F63" s="9" t="str">
        <f>IF(ISBLANK(A63)," ",INDIRECT(ADDRESS(1,5+MOD(ROW()-2,COUNTA('Form Responses 1'!$1:$1)-4),,TRUE,"Form Responses 1")))</f>
        <v>Lantai 1 [Ruang tidur 3]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Lantai 1</v>
      </c>
      <c r="I63" s="12" t="str">
        <f t="shared" si="4"/>
        <v>CLEANING SERVICE</v>
      </c>
      <c r="J63" s="12">
        <f t="array" ref="J63">IFERROR(INDEX(MASTER!B:B,MATCH(G63,MASTER!A:A,0))/100," ")</f>
        <v>0.96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0.9423529412</v>
      </c>
      <c r="O63" s="12">
        <f t="shared" si="72"/>
        <v>0.9411764706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45005.72774</v>
      </c>
      <c r="B64" s="9" t="str">
        <f>INDIRECT(ADDRESS(2+QUOTIENT(ROW()-2,COUNTA('Form Responses 1'!$1:$1)-4),2,,TRUE,"Form Responses 1"))</f>
        <v>theresia4@gmail.com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44986</v>
      </c>
      <c r="E64" s="11">
        <f t="shared" si="2"/>
        <v>3</v>
      </c>
      <c r="F64" s="9" t="str">
        <f>IF(ISBLANK(A64)," ",INDIRECT(ADDRESS(1,5+MOD(ROW()-2,COUNTA('Form Responses 1'!$1:$1)-4),,TRUE,"Form Responses 1")))</f>
        <v>Outdoor Area [Halaman depan]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Outdoor Area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0.9423529412</v>
      </c>
      <c r="O64" s="12">
        <f t="shared" si="73"/>
        <v>0.9411764706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45005.72774</v>
      </c>
      <c r="B65" s="9" t="str">
        <f>INDIRECT(ADDRESS(2+QUOTIENT(ROW()-2,COUNTA('Form Responses 1'!$1:$1)-4),2,,TRUE,"Form Responses 1"))</f>
        <v>theresia4@gmail.com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44986</v>
      </c>
      <c r="E65" s="11">
        <f t="shared" si="2"/>
        <v>3</v>
      </c>
      <c r="F65" s="9" t="str">
        <f>IF(ISBLANK(A65)," ",INDIRECT(ADDRESS(1,5+MOD(ROW()-2,COUNTA('Form Responses 1'!$1:$1)-4),,TRUE,"Form Responses 1")))</f>
        <v>Outdoor Area [Halaman samping teras]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Outdoor Area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0.9423529412</v>
      </c>
      <c r="O65" s="12">
        <f t="shared" si="74"/>
        <v>0.9411764706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45005.72774</v>
      </c>
      <c r="B66" s="9" t="str">
        <f>INDIRECT(ADDRESS(2+QUOTIENT(ROW()-2,COUNTA('Form Responses 1'!$1:$1)-4),2,,TRUE,"Form Responses 1"))</f>
        <v>theresia4@gmail.com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44986</v>
      </c>
      <c r="E66" s="11">
        <f t="shared" si="2"/>
        <v>3</v>
      </c>
      <c r="F66" s="9" t="str">
        <f>IF(ISBLANK(A66)," ",INDIRECT(ADDRESS(1,5+MOD(ROW()-2,COUNTA('Form Responses 1'!$1:$1)-4),,TRUE,"Form Responses 1")))</f>
        <v>Outdoor Area [Garasi mobil]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Outdoor Area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0.9423529412</v>
      </c>
      <c r="O66" s="12">
        <f t="shared" si="75"/>
        <v>0.9411764706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45005.72774</v>
      </c>
      <c r="B67" s="9" t="str">
        <f>INDIRECT(ADDRESS(2+QUOTIENT(ROW()-2,COUNTA('Form Responses 1'!$1:$1)-4),2,,TRUE,"Form Responses 1"))</f>
        <v>theresia4@gmail.com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44986</v>
      </c>
      <c r="E67" s="11">
        <f t="shared" si="2"/>
        <v>3</v>
      </c>
      <c r="F67" s="9" t="str">
        <f>IF(ISBLANK(A67)," ",INDIRECT(ADDRESS(1,5+MOD(ROW()-2,COUNTA('Form Responses 1'!$1:$1)-4),,TRUE,"Form Responses 1")))</f>
        <v>Outdoor Area [tempat wudhu]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Outdoor Area</v>
      </c>
      <c r="I67" s="12" t="str">
        <f t="shared" si="4"/>
        <v>CLEANING SERVICE</v>
      </c>
      <c r="J67" s="12">
        <f t="array" ref="J67">IFERROR(INDEX(MASTER!B:B,MATCH(G67,MASTER!A:A,0))/100," ")</f>
        <v>0.96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0.9423529412</v>
      </c>
      <c r="O67" s="12">
        <f t="shared" si="76"/>
        <v>0.9411764706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45005.72774</v>
      </c>
      <c r="B68" s="9" t="str">
        <f>INDIRECT(ADDRESS(2+QUOTIENT(ROW()-2,COUNTA('Form Responses 1'!$1:$1)-4),2,,TRUE,"Form Responses 1"))</f>
        <v>theresia4@gmail.com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44986</v>
      </c>
      <c r="E68" s="11">
        <f t="shared" si="2"/>
        <v>3</v>
      </c>
      <c r="F68" s="9" t="str">
        <f>IF(ISBLANK(A68)," ",INDIRECT(ADDRESS(1,5+MOD(ROW()-2,COUNTA('Form Responses 1'!$1:$1)-4),,TRUE,"Form Responses 1")))</f>
        <v>Outdoor Area [Ruang pembantu]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Outdoor Area</v>
      </c>
      <c r="I68" s="12" t="str">
        <f t="shared" si="4"/>
        <v>CLEANING SERVICE</v>
      </c>
      <c r="J68" s="12">
        <f t="array" ref="J68">IFERROR(INDEX(MASTER!B:B,MATCH(G68,MASTER!A:A,0))/100," ")</f>
        <v>0.96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0.9423529412</v>
      </c>
      <c r="O68" s="12">
        <f t="shared" si="77"/>
        <v>0.9411764706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45005.72774</v>
      </c>
      <c r="B69" s="9" t="str">
        <f>INDIRECT(ADDRESS(2+QUOTIENT(ROW()-2,COUNTA('Form Responses 1'!$1:$1)-4),2,,TRUE,"Form Responses 1"))</f>
        <v>theresia4@gmail.com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44986</v>
      </c>
      <c r="E69" s="11">
        <f t="shared" si="2"/>
        <v>3</v>
      </c>
      <c r="F69" s="9" t="str">
        <f>IF(ISBLANK(A69)," ",INDIRECT(ADDRESS(1,5+MOD(ROW()-2,COUNTA('Form Responses 1'!$1:$1)-4),,TRUE,"Form Responses 1")))</f>
        <v>Outdoor Area [Gudang]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Outdoor Area</v>
      </c>
      <c r="I69" s="12" t="str">
        <f t="shared" si="4"/>
        <v>CLEANING SERVICE</v>
      </c>
      <c r="J69" s="12">
        <f t="array" ref="J69">IFERROR(INDEX(MASTER!B:B,MATCH(G69,MASTER!A:A,0))/100," ")</f>
        <v>0.96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0.9423529412</v>
      </c>
      <c r="O69" s="12">
        <f t="shared" si="78"/>
        <v>0.9411764706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45005.72818</v>
      </c>
      <c r="B70" s="9" t="str">
        <f>INDIRECT(ADDRESS(2+QUOTIENT(ROW()-2,COUNTA('Form Responses 1'!$1:$1)-4),2,,TRUE,"Form Responses 1"))</f>
        <v>theresia5@gmail.com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44993</v>
      </c>
      <c r="E70" s="11">
        <f t="shared" si="2"/>
        <v>3</v>
      </c>
      <c r="F70" s="9" t="str">
        <f>IF(ISBLANK(A70)," ",INDIRECT(ADDRESS(1,5+MOD(ROW()-2,COUNTA('Form Responses 1'!$1:$1)-4),,TRUE,"Form Responses 1")))</f>
        <v>Security [Security Functions]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Security</v>
      </c>
      <c r="I70" s="12" t="str">
        <f t="shared" si="4"/>
        <v>SECURITY SERVICE</v>
      </c>
      <c r="J70" s="12">
        <f t="array" ref="J70">IFERROR(INDEX(MASTER!B:B,MATCH(G70,MASTER!A:A,0))/100," ")</f>
        <v>0.96</v>
      </c>
      <c r="K70" s="9">
        <f t="shared" si="5"/>
        <v>10</v>
      </c>
      <c r="L70" s="9" t="str">
        <f t="shared" si="6"/>
        <v>2023 - WEEK 10</v>
      </c>
      <c r="M70" s="9" t="str">
        <f t="shared" si="7"/>
        <v>2023 - MONTH 03</v>
      </c>
      <c r="N70" s="12">
        <f t="shared" ref="N70:O70" si="79">IFERROR(AVERAGEIF(L:L,L70,$J:$J)," ")</f>
        <v>0.94</v>
      </c>
      <c r="O70" s="12">
        <f t="shared" si="79"/>
        <v>0.9411764706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10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45005.72818</v>
      </c>
      <c r="B71" s="9" t="str">
        <f>INDIRECT(ADDRESS(2+QUOTIENT(ROW()-2,COUNTA('Form Responses 1'!$1:$1)-4),2,,TRUE,"Form Responses 1"))</f>
        <v>theresia5@gmail.com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44993</v>
      </c>
      <c r="E71" s="11">
        <f t="shared" si="2"/>
        <v>3</v>
      </c>
      <c r="F71" s="9" t="str">
        <f>IF(ISBLANK(A71)," ",INDIRECT(ADDRESS(1,5+MOD(ROW()-2,COUNTA('Form Responses 1'!$1:$1)-4),,TRUE,"Form Responses 1")))</f>
        <v>Driver [Driving Safety]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Driver</v>
      </c>
      <c r="I71" s="12" t="str">
        <f t="shared" si="4"/>
        <v>LABOR SERVICE</v>
      </c>
      <c r="J71" s="12">
        <f t="array" ref="J71">IFERROR(INDEX(MASTER!B:B,MATCH(G71,MASTER!A:A,0))/100," ")</f>
        <v>0.96</v>
      </c>
      <c r="K71" s="9">
        <f t="shared" si="5"/>
        <v>10</v>
      </c>
      <c r="L71" s="9" t="str">
        <f t="shared" si="6"/>
        <v>2023 - WEEK 10</v>
      </c>
      <c r="M71" s="9" t="str">
        <f t="shared" si="7"/>
        <v>2023 - MONTH 03</v>
      </c>
      <c r="N71" s="12">
        <f t="shared" ref="N71:O71" si="80">IFERROR(AVERAGEIF(L:L,L71,$J:$J)," ")</f>
        <v>0.94</v>
      </c>
      <c r="O71" s="12">
        <f t="shared" si="80"/>
        <v>0.9411764706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10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45005.72818</v>
      </c>
      <c r="B72" s="9" t="str">
        <f>INDIRECT(ADDRESS(2+QUOTIENT(ROW()-2,COUNTA('Form Responses 1'!$1:$1)-4),2,,TRUE,"Form Responses 1"))</f>
        <v>theresia5@gmail.com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44993</v>
      </c>
      <c r="E72" s="11">
        <f t="shared" si="2"/>
        <v>3</v>
      </c>
      <c r="F72" s="9" t="str">
        <f>IF(ISBLANK(A72)," ",INDIRECT(ADDRESS(1,5+MOD(ROW()-2,COUNTA('Form Responses 1'!$1:$1)-4),,TRUE,"Form Responses 1")))</f>
        <v>Driver [ Attendance]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Driver</v>
      </c>
      <c r="I72" s="12" t="str">
        <f t="shared" si="4"/>
        <v>LABOR SERVICE</v>
      </c>
      <c r="J72" s="12">
        <f t="array" ref="J72">IFERROR(INDEX(MASTER!B:B,MATCH(G72,MASTER!A:A,0))/100," ")</f>
        <v>0.96</v>
      </c>
      <c r="K72" s="9">
        <f t="shared" si="5"/>
        <v>10</v>
      </c>
      <c r="L72" s="9" t="str">
        <f t="shared" si="6"/>
        <v>2023 - WEEK 10</v>
      </c>
      <c r="M72" s="9" t="str">
        <f t="shared" si="7"/>
        <v>2023 - MONTH 03</v>
      </c>
      <c r="N72" s="12">
        <f t="shared" ref="N72:O72" si="81">IFERROR(AVERAGEIF(L:L,L72,$J:$J)," ")</f>
        <v>0.94</v>
      </c>
      <c r="O72" s="12">
        <f t="shared" si="81"/>
        <v>0.9411764706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10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45005.72818</v>
      </c>
      <c r="B73" s="9" t="str">
        <f>INDIRECT(ADDRESS(2+QUOTIENT(ROW()-2,COUNTA('Form Responses 1'!$1:$1)-4),2,,TRUE,"Form Responses 1"))</f>
        <v>theresia5@gmail.com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44993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1 [Ruang tamu Depan]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10</v>
      </c>
      <c r="L73" s="9" t="str">
        <f t="shared" si="6"/>
        <v>2023 - WEEK 10</v>
      </c>
      <c r="M73" s="9" t="str">
        <f t="shared" si="7"/>
        <v>2023 - MONTH 03</v>
      </c>
      <c r="N73" s="12">
        <f t="shared" ref="N73:O73" si="82">IFERROR(AVERAGEIF(L:L,L73,$J:$J)," ")</f>
        <v>0.94</v>
      </c>
      <c r="O73" s="12">
        <f t="shared" si="82"/>
        <v>0.9411764706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10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45005.72818</v>
      </c>
      <c r="B74" s="9" t="str">
        <f>INDIRECT(ADDRESS(2+QUOTIENT(ROW()-2,COUNTA('Form Responses 1'!$1:$1)-4),2,,TRUE,"Form Responses 1"))</f>
        <v>theresia5@gmail.com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44993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1 [Ruang tidur Utama 1]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10</v>
      </c>
      <c r="L74" s="9" t="str">
        <f t="shared" si="6"/>
        <v>2023 - WEEK 10</v>
      </c>
      <c r="M74" s="9" t="str">
        <f t="shared" si="7"/>
        <v>2023 - MONTH 03</v>
      </c>
      <c r="N74" s="12">
        <f t="shared" ref="N74:O74" si="83">IFERROR(AVERAGEIF(L:L,L74,$J:$J)," ")</f>
        <v>0.94</v>
      </c>
      <c r="O74" s="12">
        <f t="shared" si="83"/>
        <v>0.9411764706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10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45005.72818</v>
      </c>
      <c r="B75" s="9" t="str">
        <f>INDIRECT(ADDRESS(2+QUOTIENT(ROW()-2,COUNTA('Form Responses 1'!$1:$1)-4),2,,TRUE,"Form Responses 1"))</f>
        <v>theresia5@gmail.com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44993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1 [Pantry]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10</v>
      </c>
      <c r="L75" s="9" t="str">
        <f t="shared" si="6"/>
        <v>2023 - WEEK 10</v>
      </c>
      <c r="M75" s="9" t="str">
        <f t="shared" si="7"/>
        <v>2023 - MONTH 03</v>
      </c>
      <c r="N75" s="12">
        <f t="shared" ref="N75:O75" si="84">IFERROR(AVERAGEIF(L:L,L75,$J:$J)," ")</f>
        <v>0.94</v>
      </c>
      <c r="O75" s="12">
        <f t="shared" si="84"/>
        <v>0.9411764706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10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45005.72818</v>
      </c>
      <c r="B76" s="9" t="str">
        <f>INDIRECT(ADDRESS(2+QUOTIENT(ROW()-2,COUNTA('Form Responses 1'!$1:$1)-4),2,,TRUE,"Form Responses 1"))</f>
        <v>theresia5@gmail.com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44993</v>
      </c>
      <c r="E76" s="11">
        <f t="shared" si="2"/>
        <v>3</v>
      </c>
      <c r="F76" s="9" t="str">
        <f>IF(ISBLANK(A76)," ",INDIRECT(ADDRESS(1,5+MOD(ROW()-2,COUNTA('Form Responses 1'!$1:$1)-4),,TRUE,"Form Responses 1")))</f>
        <v>Lantai 1 [Musholla]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0.96</v>
      </c>
      <c r="K76" s="9">
        <f t="shared" si="5"/>
        <v>10</v>
      </c>
      <c r="L76" s="9" t="str">
        <f t="shared" si="6"/>
        <v>2023 - WEEK 10</v>
      </c>
      <c r="M76" s="9" t="str">
        <f t="shared" si="7"/>
        <v>2023 - MONTH 03</v>
      </c>
      <c r="N76" s="12">
        <f t="shared" ref="N76:O76" si="85">IFERROR(AVERAGEIF(L:L,L76,$J:$J)," ")</f>
        <v>0.94</v>
      </c>
      <c r="O76" s="12">
        <f t="shared" si="85"/>
        <v>0.9411764706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10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45005.72818</v>
      </c>
      <c r="B77" s="9" t="str">
        <f>INDIRECT(ADDRESS(2+QUOTIENT(ROW()-2,COUNTA('Form Responses 1'!$1:$1)-4),2,,TRUE,"Form Responses 1"))</f>
        <v>theresia5@gmail.com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44993</v>
      </c>
      <c r="E77" s="11">
        <f t="shared" si="2"/>
        <v>3</v>
      </c>
      <c r="F77" s="9" t="str">
        <f>IF(ISBLANK(A77)," ",INDIRECT(ADDRESS(1,5+MOD(ROW()-2,COUNTA('Form Responses 1'!$1:$1)-4),,TRUE,"Form Responses 1")))</f>
        <v>Lantai 1 [Ruang keluarga]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0.96</v>
      </c>
      <c r="K77" s="9">
        <f t="shared" si="5"/>
        <v>10</v>
      </c>
      <c r="L77" s="9" t="str">
        <f t="shared" si="6"/>
        <v>2023 - WEEK 10</v>
      </c>
      <c r="M77" s="9" t="str">
        <f t="shared" si="7"/>
        <v>2023 - MONTH 03</v>
      </c>
      <c r="N77" s="12">
        <f t="shared" ref="N77:O77" si="86">IFERROR(AVERAGEIF(L:L,L77,$J:$J)," ")</f>
        <v>0.94</v>
      </c>
      <c r="O77" s="12">
        <f t="shared" si="86"/>
        <v>0.9411764706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10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45005.72818</v>
      </c>
      <c r="B78" s="9" t="str">
        <f>INDIRECT(ADDRESS(2+QUOTIENT(ROW()-2,COUNTA('Form Responses 1'!$1:$1)-4),2,,TRUE,"Form Responses 1"))</f>
        <v>theresia5@gmail.com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44993</v>
      </c>
      <c r="E78" s="11">
        <f t="shared" si="2"/>
        <v>3</v>
      </c>
      <c r="F78" s="9" t="str">
        <f>IF(ISBLANK(A78)," ",INDIRECT(ADDRESS(1,5+MOD(ROW()-2,COUNTA('Form Responses 1'!$1:$1)-4),,TRUE,"Form Responses 1")))</f>
        <v>Lantai 1 [Ruang Kerja]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10</v>
      </c>
      <c r="L78" s="9" t="str">
        <f t="shared" si="6"/>
        <v>2023 - WEEK 10</v>
      </c>
      <c r="M78" s="9" t="str">
        <f t="shared" si="7"/>
        <v>2023 - MONTH 03</v>
      </c>
      <c r="N78" s="12">
        <f t="shared" ref="N78:O78" si="87">IFERROR(AVERAGEIF(L:L,L78,$J:$J)," ")</f>
        <v>0.94</v>
      </c>
      <c r="O78" s="12">
        <f t="shared" si="87"/>
        <v>0.9411764706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10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45005.72818</v>
      </c>
      <c r="B79" s="9" t="str">
        <f>INDIRECT(ADDRESS(2+QUOTIENT(ROW()-2,COUNTA('Form Responses 1'!$1:$1)-4),2,,TRUE,"Form Responses 1"))</f>
        <v>theresia5@gmail.com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44993</v>
      </c>
      <c r="E79" s="11">
        <f t="shared" si="2"/>
        <v>3</v>
      </c>
      <c r="F79" s="9" t="str">
        <f>IF(ISBLANK(A79)," ",INDIRECT(ADDRESS(1,5+MOD(ROW()-2,COUNTA('Form Responses 1'!$1:$1)-4),,TRUE,"Form Responses 1")))</f>
        <v>Lantai 1 [Ruang tidur 2]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Lantai 1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10</v>
      </c>
      <c r="L79" s="9" t="str">
        <f t="shared" si="6"/>
        <v>2023 - WEEK 10</v>
      </c>
      <c r="M79" s="9" t="str">
        <f t="shared" si="7"/>
        <v>2023 - MONTH 03</v>
      </c>
      <c r="N79" s="12">
        <f t="shared" ref="N79:O79" si="88">IFERROR(AVERAGEIF(L:L,L79,$J:$J)," ")</f>
        <v>0.94</v>
      </c>
      <c r="O79" s="12">
        <f t="shared" si="88"/>
        <v>0.9411764706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10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45005.72818</v>
      </c>
      <c r="B80" s="9" t="str">
        <f>INDIRECT(ADDRESS(2+QUOTIENT(ROW()-2,COUNTA('Form Responses 1'!$1:$1)-4),2,,TRUE,"Form Responses 1"))</f>
        <v>theresia5@gmail.com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44993</v>
      </c>
      <c r="E80" s="11">
        <f t="shared" si="2"/>
        <v>3</v>
      </c>
      <c r="F80" s="9" t="str">
        <f>IF(ISBLANK(A80)," ",INDIRECT(ADDRESS(1,5+MOD(ROW()-2,COUNTA('Form Responses 1'!$1:$1)-4),,TRUE,"Form Responses 1")))</f>
        <v>Lantai 1 [Ruang tidur 3]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 1</v>
      </c>
      <c r="I80" s="12" t="str">
        <f t="shared" si="4"/>
        <v>CLEANING SERVICE</v>
      </c>
      <c r="J80" s="12">
        <f t="array" ref="J80">IFERROR(INDEX(MASTER!B:B,MATCH(G80,MASTER!A:A,0))/100," ")</f>
        <v>0.96</v>
      </c>
      <c r="K80" s="9">
        <f t="shared" si="5"/>
        <v>10</v>
      </c>
      <c r="L80" s="9" t="str">
        <f t="shared" si="6"/>
        <v>2023 - WEEK 10</v>
      </c>
      <c r="M80" s="9" t="str">
        <f t="shared" si="7"/>
        <v>2023 - MONTH 03</v>
      </c>
      <c r="N80" s="12">
        <f t="shared" ref="N80:O80" si="89">IFERROR(AVERAGEIF(L:L,L80,$J:$J)," ")</f>
        <v>0.94</v>
      </c>
      <c r="O80" s="12">
        <f t="shared" si="89"/>
        <v>0.9411764706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10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45005.72818</v>
      </c>
      <c r="B81" s="9" t="str">
        <f>INDIRECT(ADDRESS(2+QUOTIENT(ROW()-2,COUNTA('Form Responses 1'!$1:$1)-4),2,,TRUE,"Form Responses 1"))</f>
        <v>theresia5@gmail.com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44993</v>
      </c>
      <c r="E81" s="11">
        <f t="shared" si="2"/>
        <v>3</v>
      </c>
      <c r="F81" s="9" t="str">
        <f>IF(ISBLANK(A81)," ",INDIRECT(ADDRESS(1,5+MOD(ROW()-2,COUNTA('Form Responses 1'!$1:$1)-4),,TRUE,"Form Responses 1")))</f>
        <v>Outdoor Area [Halaman depan]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Outdoor Area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10</v>
      </c>
      <c r="L81" s="9" t="str">
        <f t="shared" si="6"/>
        <v>2023 - WEEK 10</v>
      </c>
      <c r="M81" s="9" t="str">
        <f t="shared" si="7"/>
        <v>2023 - MONTH 03</v>
      </c>
      <c r="N81" s="12">
        <f t="shared" ref="N81:O81" si="90">IFERROR(AVERAGEIF(L:L,L81,$J:$J)," ")</f>
        <v>0.94</v>
      </c>
      <c r="O81" s="12">
        <f t="shared" si="90"/>
        <v>0.9411764706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10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45005.72818</v>
      </c>
      <c r="B82" s="9" t="str">
        <f>INDIRECT(ADDRESS(2+QUOTIENT(ROW()-2,COUNTA('Form Responses 1'!$1:$1)-4),2,,TRUE,"Form Responses 1"))</f>
        <v>theresia5@gmail.com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44993</v>
      </c>
      <c r="E82" s="11">
        <f t="shared" si="2"/>
        <v>3</v>
      </c>
      <c r="F82" s="9" t="str">
        <f>IF(ISBLANK(A82)," ",INDIRECT(ADDRESS(1,5+MOD(ROW()-2,COUNTA('Form Responses 1'!$1:$1)-4),,TRUE,"Form Responses 1")))</f>
        <v>Outdoor Area [Halaman samping teras]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Outdoor Area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10</v>
      </c>
      <c r="L82" s="9" t="str">
        <f t="shared" si="6"/>
        <v>2023 - WEEK 10</v>
      </c>
      <c r="M82" s="9" t="str">
        <f t="shared" si="7"/>
        <v>2023 - MONTH 03</v>
      </c>
      <c r="N82" s="12">
        <f t="shared" ref="N82:O82" si="91">IFERROR(AVERAGEIF(L:L,L82,$J:$J)," ")</f>
        <v>0.94</v>
      </c>
      <c r="O82" s="12">
        <f t="shared" si="91"/>
        <v>0.9411764706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10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45005.72818</v>
      </c>
      <c r="B83" s="9" t="str">
        <f>INDIRECT(ADDRESS(2+QUOTIENT(ROW()-2,COUNTA('Form Responses 1'!$1:$1)-4),2,,TRUE,"Form Responses 1"))</f>
        <v>theresia5@gmail.com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44993</v>
      </c>
      <c r="E83" s="11">
        <f t="shared" si="2"/>
        <v>3</v>
      </c>
      <c r="F83" s="9" t="str">
        <f>IF(ISBLANK(A83)," ",INDIRECT(ADDRESS(1,5+MOD(ROW()-2,COUNTA('Form Responses 1'!$1:$1)-4),,TRUE,"Form Responses 1")))</f>
        <v>Outdoor Area [Garasi mobil]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Outdoor Area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10</v>
      </c>
      <c r="L83" s="9" t="str">
        <f t="shared" si="6"/>
        <v>2023 - WEEK 10</v>
      </c>
      <c r="M83" s="9" t="str">
        <f t="shared" si="7"/>
        <v>2023 - MONTH 03</v>
      </c>
      <c r="N83" s="12">
        <f t="shared" ref="N83:O83" si="92">IFERROR(AVERAGEIF(L:L,L83,$J:$J)," ")</f>
        <v>0.94</v>
      </c>
      <c r="O83" s="12">
        <f t="shared" si="92"/>
        <v>0.9411764706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10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45005.72818</v>
      </c>
      <c r="B84" s="9" t="str">
        <f>INDIRECT(ADDRESS(2+QUOTIENT(ROW()-2,COUNTA('Form Responses 1'!$1:$1)-4),2,,TRUE,"Form Responses 1"))</f>
        <v>theresia5@gmail.com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44993</v>
      </c>
      <c r="E84" s="11">
        <f t="shared" si="2"/>
        <v>3</v>
      </c>
      <c r="F84" s="9" t="str">
        <f>IF(ISBLANK(A84)," ",INDIRECT(ADDRESS(1,5+MOD(ROW()-2,COUNTA('Form Responses 1'!$1:$1)-4),,TRUE,"Form Responses 1")))</f>
        <v>Outdoor Area [tempat wudhu]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Outdoor Area</v>
      </c>
      <c r="I84" s="12" t="str">
        <f t="shared" si="4"/>
        <v>CLEANING SERVICE</v>
      </c>
      <c r="J84" s="12">
        <f t="array" ref="J84">IFERROR(INDEX(MASTER!B:B,MATCH(G84,MASTER!A:A,0))/100," ")</f>
        <v>0.96</v>
      </c>
      <c r="K84" s="9">
        <f t="shared" si="5"/>
        <v>10</v>
      </c>
      <c r="L84" s="9" t="str">
        <f t="shared" si="6"/>
        <v>2023 - WEEK 10</v>
      </c>
      <c r="M84" s="9" t="str">
        <f t="shared" si="7"/>
        <v>2023 - MONTH 03</v>
      </c>
      <c r="N84" s="12">
        <f t="shared" ref="N84:O84" si="93">IFERROR(AVERAGEIF(L:L,L84,$J:$J)," ")</f>
        <v>0.94</v>
      </c>
      <c r="O84" s="12">
        <f t="shared" si="93"/>
        <v>0.9411764706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10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45005.72818</v>
      </c>
      <c r="B85" s="9" t="str">
        <f>INDIRECT(ADDRESS(2+QUOTIENT(ROW()-2,COUNTA('Form Responses 1'!$1:$1)-4),2,,TRUE,"Form Responses 1"))</f>
        <v>theresia5@gmail.com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44993</v>
      </c>
      <c r="E85" s="11">
        <f t="shared" si="2"/>
        <v>3</v>
      </c>
      <c r="F85" s="9" t="str">
        <f>IF(ISBLANK(A85)," ",INDIRECT(ADDRESS(1,5+MOD(ROW()-2,COUNTA('Form Responses 1'!$1:$1)-4),,TRUE,"Form Responses 1")))</f>
        <v>Outdoor Area [Ruang pembantu]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Outdoor Area</v>
      </c>
      <c r="I85" s="12" t="str">
        <f t="shared" si="4"/>
        <v>CLEANING SERVICE</v>
      </c>
      <c r="J85" s="12">
        <f t="array" ref="J85">IFERROR(INDEX(MASTER!B:B,MATCH(G85,MASTER!A:A,0))/100," ")</f>
        <v>0.96</v>
      </c>
      <c r="K85" s="9">
        <f t="shared" si="5"/>
        <v>10</v>
      </c>
      <c r="L85" s="9" t="str">
        <f t="shared" si="6"/>
        <v>2023 - WEEK 10</v>
      </c>
      <c r="M85" s="9" t="str">
        <f t="shared" si="7"/>
        <v>2023 - MONTH 03</v>
      </c>
      <c r="N85" s="12">
        <f t="shared" ref="N85:O85" si="94">IFERROR(AVERAGEIF(L:L,L85,$J:$J)," ")</f>
        <v>0.94</v>
      </c>
      <c r="O85" s="12">
        <f t="shared" si="94"/>
        <v>0.9411764706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10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45005.72818</v>
      </c>
      <c r="B86" s="9" t="str">
        <f>INDIRECT(ADDRESS(2+QUOTIENT(ROW()-2,COUNTA('Form Responses 1'!$1:$1)-4),2,,TRUE,"Form Responses 1"))</f>
        <v>theresia5@gmail.com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44993</v>
      </c>
      <c r="E86" s="11">
        <f t="shared" si="2"/>
        <v>3</v>
      </c>
      <c r="F86" s="9" t="str">
        <f>IF(ISBLANK(A86)," ",INDIRECT(ADDRESS(1,5+MOD(ROW()-2,COUNTA('Form Responses 1'!$1:$1)-4),,TRUE,"Form Responses 1")))</f>
        <v>Outdoor Area [Gudang]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Outdoor Area</v>
      </c>
      <c r="I86" s="12" t="str">
        <f t="shared" si="4"/>
        <v>CLEANING SERVICE</v>
      </c>
      <c r="J86" s="12">
        <f t="array" ref="J86">IFERROR(INDEX(MASTER!B:B,MATCH(G86,MASTER!A:A,0))/100," ")</f>
        <v>0.96</v>
      </c>
      <c r="K86" s="9">
        <f t="shared" si="5"/>
        <v>10</v>
      </c>
      <c r="L86" s="9" t="str">
        <f t="shared" si="6"/>
        <v>2023 - WEEK 10</v>
      </c>
      <c r="M86" s="9" t="str">
        <f t="shared" si="7"/>
        <v>2023 - MONTH 03</v>
      </c>
      <c r="N86" s="12">
        <f t="shared" ref="N86:O86" si="95">IFERROR(AVERAGEIF(L:L,L86,$J:$J)," ")</f>
        <v>0.94</v>
      </c>
      <c r="O86" s="12">
        <f t="shared" si="95"/>
        <v>0.9411764706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10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05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07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08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2023 - WEEK 09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>2023 - WEEK 10</v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>Grand Total</v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Lantai 1 [Musholla]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B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B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SB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>B</v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>SB</v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Lantai 1 [Pantry]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SB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SB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C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>C</v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>B</v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Lantai 1 [Ruang keluarga]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SB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B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SB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>B</v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>SB</v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Lantai 1 [Ruang Kerja]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SB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B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B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SB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>SB</v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>SB</v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Lantai 1 [Ruang tamu Depan]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B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SB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SB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C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>C</v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>B</v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Lantai 1 [Ruang tidur 2]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SB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SB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C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>SB</v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>SB</v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Lantai 1 [Ruang tidur 3]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SB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SB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C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B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>B</v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>SB</v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Lantai 1 [Ruang tidur Utama 1]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B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SB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SB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C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>C</v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>B</v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Outdoor Area [Garasi mobil]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B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SB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C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>C</v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>B</v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Outdoor Area [Gudang]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SB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SB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B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>B</v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>SB</v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Outdoor Area [Halaman depan]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B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SB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C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>C</v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>B</v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Outdoor Area [Halaman samping teras]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B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SB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C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>C</v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>B</v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/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>Outdoor Area [Ruang pembantu]</v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SB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SB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>B</v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>SB</v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/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Outdoor Area [tempat wudhu]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SB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SB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B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B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>B</v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>SB</v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>CLEANING SERVICE Total</v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/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SB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SB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SB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B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>B</v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>SB</v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>LABOR SERVICE</v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>Driver [ Attendance]</v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SB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C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B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>B</v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>B</v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/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Driver [Driving Safety]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SB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B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C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>B</v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>B</v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>LABOR SERVICE Total</v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/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SB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C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B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>B</v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>B</v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>SECURITY SERVICE</v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>Security [Security Functions]</v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C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B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>B</v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>B</v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>SECURITY SERVICE Total</v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/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>B</v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>C</v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>B</v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>B</v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>B</v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>B</v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>Grand Total</v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/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>SB</v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>SB</v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>B</v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>B</v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>B</v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>B</v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/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/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/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/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/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/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/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/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/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/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/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/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/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/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/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/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/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/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/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/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/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/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/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/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/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/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/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/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/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/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/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/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/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/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/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/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/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/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/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/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/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/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/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/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/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/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/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/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/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/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/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/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/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/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/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/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/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/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/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/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/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/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/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/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/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/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/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/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/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/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/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/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/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/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/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/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/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/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/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/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/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/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/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/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/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/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/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/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/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/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/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/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/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/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/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/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/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/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/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/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/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/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/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/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/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/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/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/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/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/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/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/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/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/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/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/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/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/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/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/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/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/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/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/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/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/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/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/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/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/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/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/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/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/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/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/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/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/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/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/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/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/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/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/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/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/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/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/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/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/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/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/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/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/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/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/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/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/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/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/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/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/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/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/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/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/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/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/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/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/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/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/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/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/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/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/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/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/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/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/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/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/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/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/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/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/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/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/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/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/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/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/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/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/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/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/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/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/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/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/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/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/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/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/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/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/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/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/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/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/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/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/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/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/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/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/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/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/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/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/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/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/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/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/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/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/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/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/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/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/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/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/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/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/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/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/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/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/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/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/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/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/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/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/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/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/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/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/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/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/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/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/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/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/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/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/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/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/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/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/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/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/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/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/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/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/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/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/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/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/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/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/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/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/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/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/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/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/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/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/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/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/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/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/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/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/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/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/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/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/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/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/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/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/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/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/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/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/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/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/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/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/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/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/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/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/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/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/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/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/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/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/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/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/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/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/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/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/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/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/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/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/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/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/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/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/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/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03</v>
      </c>
      <c r="M1" s="21" t="s">
        <v>141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142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143</v>
      </c>
      <c r="E3" s="26"/>
      <c r="F3" s="27">
        <v>2023.0</v>
      </c>
      <c r="G3" s="28"/>
      <c r="H3" s="26" t="s">
        <v>34</v>
      </c>
      <c r="I3" s="26"/>
      <c r="J3" s="27" t="s">
        <v>48</v>
      </c>
      <c r="L3" s="29">
        <f>$J$6/$F$6</f>
        <v>0.08695652174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144</v>
      </c>
      <c r="E4" s="26"/>
      <c r="F4" s="31">
        <f t="array" ref="F4">DATE(F3,INDEX(MASTER!G:G,MATCH(J3,MASTER!F:F,0)),1)</f>
        <v>44986</v>
      </c>
      <c r="G4" s="32"/>
      <c r="H4" s="26" t="s">
        <v>145</v>
      </c>
      <c r="I4" s="26"/>
      <c r="J4" s="33">
        <f t="shared" ref="J4:J5" si="1">WEEKNUM(F4)</f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147</v>
      </c>
      <c r="E5" s="26"/>
      <c r="F5" s="31">
        <f>EOMONTH(F4,0)</f>
        <v>45016</v>
      </c>
      <c r="G5" s="32"/>
      <c r="H5" s="26" t="s">
        <v>148</v>
      </c>
      <c r="I5" s="26"/>
      <c r="J5" s="33">
        <f t="shared" si="1"/>
        <v>13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149</v>
      </c>
      <c r="E6" s="26"/>
      <c r="F6" s="33">
        <f>NETWORKDAYS(F4,F5)</f>
        <v>23</v>
      </c>
      <c r="G6" s="36"/>
      <c r="H6" s="26" t="s">
        <v>150</v>
      </c>
      <c r="I6" s="26"/>
      <c r="J6" s="33">
        <f>COUNTIFS($AK:$AK,"&lt;6",$AL:$AL,"&gt;="&amp;$J$4,$AL:$AL,"&lt;="&amp;$J$5,$AM:$AM,$L$1)</f>
        <v>2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2 of 23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139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09</v>
      </c>
      <c r="C11" s="22"/>
      <c r="D11" s="41" t="str">
        <f>IF($J$4+DIVIDE(COLUMN(),2)-1&lt;=$J$5,CONCATENATE($F$3," - WEEK ",TEXT($J$4+DIVIDE(COLUMN(),2)-1,"00"))," ")</f>
        <v>2023 - WEEK 10</v>
      </c>
      <c r="E11" s="22"/>
      <c r="F11" s="41" t="str">
        <f>IF($J$4+DIVIDE(COLUMN(),2)-1&lt;=$J$5,CONCATENATE($F$3," - WEEK ",TEXT($J$4+DIVIDE(COLUMN(),2)-1,"00"))," ")</f>
        <v>2023 - WEEK 11</v>
      </c>
      <c r="G11" s="22"/>
      <c r="H11" s="41" t="str">
        <f>IF($J$4+DIVIDE(COLUMN(),2)-1&lt;=$J$5,CONCATENATE($F$3," - WEEK ",TEXT($J$4+DIVIDE(COLUMN(),2)-1,"00"))," ")</f>
        <v>2023 - WEEK 12</v>
      </c>
      <c r="I11" s="22"/>
      <c r="J11" s="41" t="str">
        <f>IF($J$4+DIVIDE(COLUMN(),2)-1&lt;=$J$5,CONCATENATE($F$3," - WEEK ",TEXT($J$4+DIVIDE(COLUMN(),2)-1,"00"))," ")</f>
        <v>2023 - WEEK 13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B</v>
      </c>
      <c r="C12" s="22"/>
      <c r="D12" s="42" t="str">
        <f t="array" ref="D12">IFERROR(INDEX('SUMMARY WEEK #2'!$A:$G,MATCH(CONCAT($B9," Total"),'SUMMARY WEEK #2'!$A:$A,0),MATCH(D11,'SUMMARY WEEK #2'!$2:$2,0))," ")</f>
        <v>B</v>
      </c>
      <c r="E12" s="22"/>
      <c r="F12" s="42" t="str">
        <f t="array" ref="F12">IFERROR(INDEX('SUMMARY WEEK #2'!$A:$G,MATCH(CONCAT($B9," Total"),'SUMMARY WEEK #2'!$A:$A,0),MATCH(F11,'SUMMARY WEEK #2'!$2:$2,0))," ")</f>
        <v> </v>
      </c>
      <c r="G12" s="22"/>
      <c r="H12" s="42" t="str">
        <f t="array" ref="H12">IFERROR(INDEX('SUMMARY WEEK #2'!$A:$G,MATCH(CONCAT($B9," Total"),'SUMMARY WEEK #2'!$A:$A,0),MATCH(H11,'SUMMARY WEEK #2'!$2:$2,0))," ")</f>
        <v> 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>
        <f>IFERROR(GETPIVOTDATA(B11,'SUMMARY WEEK'!$A$1,"Category",$B9,"Week",B11)," ")</f>
        <v>0.96</v>
      </c>
      <c r="C13" s="44"/>
      <c r="D13" s="45">
        <f>IFERROR(GETPIVOTDATA(D11,'SUMMARY WEEK'!$A$1,"Category",$B9,"Week",D11)," ")</f>
        <v>0.96</v>
      </c>
      <c r="E13" s="44"/>
      <c r="F13" s="45" t="str">
        <f>IFERROR(GETPIVOTDATA(F11,'SUMMARY WEEK'!$A$1,"Category",$B9,"Week",F11)," ")</f>
        <v> </v>
      </c>
      <c r="G13" s="44"/>
      <c r="H13" s="45" t="str">
        <f>IFERROR(GETPIVOTDATA(H11,'SUMMARY WEEK'!$A$1,"Category",$B9,"Week",H11)," ")</f>
        <v> 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135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09</v>
      </c>
      <c r="C18" s="22"/>
      <c r="D18" s="41" t="str">
        <f>IF($J$4+DIVIDE(COLUMN(),2)-1&lt;=$J$5,CONCATENATE($F$3," - WEEK ",TEXT($J$4+DIVIDE(COLUMN(),2)-1,"00"))," ")</f>
        <v>2023 - WEEK 10</v>
      </c>
      <c r="E18" s="22"/>
      <c r="F18" s="41" t="str">
        <f>IF($J$4+DIVIDE(COLUMN(),2)-1&lt;=$J$5,CONCATENATE($F$3," - WEEK ",TEXT($J$4+DIVIDE(COLUMN(),2)-1,"00"))," ")</f>
        <v>2023 - WEEK 11</v>
      </c>
      <c r="G18" s="22"/>
      <c r="H18" s="41" t="str">
        <f>IF($J$4+DIVIDE(COLUMN(),2)-1&lt;=$J$5,CONCATENATE($F$3," - WEEK ",TEXT($J$4+DIVIDE(COLUMN(),2)-1,"00"))," ")</f>
        <v>2023 - WEEK 12</v>
      </c>
      <c r="I18" s="22"/>
      <c r="J18" s="41" t="str">
        <f>IF($J$4+DIVIDE(COLUMN(),2)-1&lt;=$J$5,CONCATENATE($F$3," - WEEK ",TEXT($J$4+DIVIDE(COLUMN(),2)-1,"00"))," ")</f>
        <v>2023 - WEEK 13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B</v>
      </c>
      <c r="C19" s="22"/>
      <c r="D19" s="42" t="str">
        <f t="array" ref="D19">IFERROR(INDEX('SUMMARY WEEK #2'!$A:$G,MATCH(CONCAT($B16," Total"),'SUMMARY WEEK #2'!$A:$A,0),MATCH(D18,'SUMMARY WEEK #2'!$2:$2,0))," ")</f>
        <v>B</v>
      </c>
      <c r="E19" s="22"/>
      <c r="F19" s="42" t="str">
        <f t="array" ref="F19">IFERROR(INDEX('SUMMARY WEEK #2'!$A:$G,MATCH(CONCAT($B16," Total"),'SUMMARY WEEK #2'!$A:$A,0),MATCH(F18,'SUMMARY WEEK #2'!$2:$2,0))," ")</f>
        <v> </v>
      </c>
      <c r="G19" s="22"/>
      <c r="H19" s="42" t="str">
        <f t="array" ref="H19">IFERROR(INDEX('SUMMARY WEEK #2'!$A:$G,MATCH(CONCAT($B16," Total"),'SUMMARY WEEK #2'!$A:$A,0),MATCH(H18,'SUMMARY WEEK #2'!$2:$2,0))," ")</f>
        <v> 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>
        <f>IFERROR(GETPIVOTDATA(B18,'SUMMARY WEEK'!$A$1,"Category",$B16,"Week",B18)," ")</f>
        <v>0.9385714286</v>
      </c>
      <c r="C20" s="44"/>
      <c r="D20" s="45">
        <f>IFERROR(GETPIVOTDATA(D18,'SUMMARY WEEK'!$A$1,"Category",$B16,"Week",D18)," ")</f>
        <v>0.9357142857</v>
      </c>
      <c r="E20" s="44"/>
      <c r="F20" s="45" t="str">
        <f>IFERROR(GETPIVOTDATA(F18,'SUMMARY WEEK'!$A$1,"Category",$B16,"Week",F18)," ")</f>
        <v> </v>
      </c>
      <c r="G20" s="44"/>
      <c r="H20" s="45" t="str">
        <f>IFERROR(GETPIVOTDATA(H18,'SUMMARY WEEK'!$A$1,"Category",$B16,"Week",H18)," ")</f>
        <v> 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137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09</v>
      </c>
      <c r="C25" s="22"/>
      <c r="D25" s="41" t="str">
        <f>IF($J$4+DIVIDE(COLUMN(),2)-1&lt;=$J$5,CONCATENATE($F$3," - WEEK ",TEXT($J$4+DIVIDE(COLUMN(),2)-1,"00"))," ")</f>
        <v>2023 - WEEK 10</v>
      </c>
      <c r="E25" s="22"/>
      <c r="F25" s="41" t="str">
        <f>IF($J$4+DIVIDE(COLUMN(),2)-1&lt;=$J$5,CONCATENATE($F$3," - WEEK ",TEXT($J$4+DIVIDE(COLUMN(),2)-1,"00"))," ")</f>
        <v>2023 - WEEK 11</v>
      </c>
      <c r="G25" s="22"/>
      <c r="H25" s="41" t="str">
        <f>IF($J$4+DIVIDE(COLUMN(),2)-1&lt;=$J$5,CONCATENATE($F$3," - WEEK ",TEXT($J$4+DIVIDE(COLUMN(),2)-1,"00"))," ")</f>
        <v>2023 - WEEK 12</v>
      </c>
      <c r="I25" s="22"/>
      <c r="J25" s="41" t="str">
        <f>IF($J$4+DIVIDE(COLUMN(),2)-1&lt;=$J$5,CONCATENATE($F$3," - WEEK ",TEXT($J$4+DIVIDE(COLUMN(),2)-1,"00"))," ")</f>
        <v>2023 - WEEK 13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B</v>
      </c>
      <c r="C26" s="22"/>
      <c r="D26" s="42" t="str">
        <f t="array" ref="D26">IFERROR(INDEX('SUMMARY WEEK #2'!$A:$G,MATCH(CONCAT($B23," Total"),'SUMMARY WEEK #2'!$A:$A,0),MATCH(D25,'SUMMARY WEEK #2'!$2:$2,0))," ")</f>
        <v>B</v>
      </c>
      <c r="E26" s="22"/>
      <c r="F26" s="42" t="str">
        <f t="array" ref="F26">IFERROR(INDEX('SUMMARY WEEK #2'!$A:$G,MATCH(CONCAT($B23," Total"),'SUMMARY WEEK #2'!$A:$A,0),MATCH(F25,'SUMMARY WEEK #2'!$2:$2,0))," ")</f>
        <v> </v>
      </c>
      <c r="G26" s="22"/>
      <c r="H26" s="42" t="str">
        <f t="array" ref="H26">IFERROR(INDEX('SUMMARY WEEK #2'!$A:$G,MATCH(CONCAT($B23," Total"),'SUMMARY WEEK #2'!$A:$A,0),MATCH(H25,'SUMMARY WEEK #2'!$2:$2,0))," ")</f>
        <v> 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>
        <f>IFERROR(GETPIVOTDATA(B25,'SUMMARY WEEK'!$A$1,"Category",$B23,"Week",B25)," ")</f>
        <v>0.96</v>
      </c>
      <c r="C27" s="44"/>
      <c r="D27" s="45">
        <f>IFERROR(GETPIVOTDATA(D25,'SUMMARY WEEK'!$A$1,"Category",$B23,"Week",D25)," ")</f>
        <v>0.96</v>
      </c>
      <c r="E27" s="44"/>
      <c r="F27" s="45" t="str">
        <f>IFERROR(GETPIVOTDATA(F25,'SUMMARY WEEK'!$A$1,"Category",$B23,"Week",F25)," ")</f>
        <v> </v>
      </c>
      <c r="G27" s="44"/>
      <c r="H27" s="45" t="str">
        <f>IFERROR(GETPIVOTDATA(H25,'SUMMARY WEEK'!$A$1,"Category",$B23,"Week",H25)," ")</f>
        <v> 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146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