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<sst xmlns="http://schemas.openxmlformats.org/spreadsheetml/2006/main" count="596" uniqueCount="171">
  <si>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</si>
  <si>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</si>
  <si>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</si>
  <si>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</si>
  <si>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</si>
  <si>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</si>
  <si>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</si>
  <si>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 2 [Tangga Exit Barat]</t>
  </si>
  <si>
    <t>Lantai 2 [ &amp; Timur]</t>
  </si>
  <si>
    <t>Lantai 2 [Ruang Tamu]</t>
  </si>
  <si>
    <t>Lantai 2 [Pantry ]</t>
  </si>
  <si>
    <t>Lantai 2 [Ruang Rapat ]</t>
  </si>
  <si>
    <t>Lantai 2 [Ruang Kerja]</t>
  </si>
  <si>
    <t>Lantai 2 [Ruang Perpustakaan]</t>
  </si>
  <si>
    <t>Lantai 2 [Ruang Pimpinan]</t>
  </si>
  <si>
    <t>Lantai 2 [Koridor ]</t>
  </si>
  <si>
    <t>Lantai 2 [Toilet Pria / Wanita]</t>
  </si>
  <si>
    <t>Lantai 1 [Pintu Barat &amp; Timur]</t>
  </si>
  <si>
    <t>Lantai 1 [Mushola ]</t>
  </si>
  <si>
    <t>Lantai 1 [Pantry ]</t>
  </si>
  <si>
    <t>Lantai 1 [Ruang Rapat]</t>
  </si>
  <si>
    <t>Lantai 1 [Ruang Penelitian]</t>
  </si>
  <si>
    <t>Lantai 1 [Ruang Kepegawaian]</t>
  </si>
  <si>
    <t>Lantai 1 [Ruang Kerja]</t>
  </si>
  <si>
    <t>Lantai 1 [Mess]</t>
  </si>
  <si>
    <t>Lantai 1 [Koridor ]</t>
  </si>
  <si>
    <t>Lantai 1 [Toilet Pria / Wanita]</t>
  </si>
  <si>
    <t>Halaman [Taman ]</t>
  </si>
  <si>
    <t>Halaman [Parkir Motor ]</t>
  </si>
  <si>
    <t>Halaman [Parkir Mobil]</t>
  </si>
  <si>
    <t>Halaman [Smoking Area]</t>
  </si>
  <si>
    <t>Halaman [Pos Satpam]</t>
  </si>
  <si>
    <t>Halaman [Halaman depan samping dan belakang]</t>
  </si>
  <si>
    <t>Halaman [TPS]</t>
  </si>
  <si>
    <t>arief.radityo@sos.co.id</t>
  </si>
  <si>
    <t>Arief Radityo</t>
  </si>
  <si>
    <t>BAIK</t>
  </si>
  <si>
    <t>theresia1@gmail.com</t>
  </si>
  <si>
    <t>theresia</t>
  </si>
  <si>
    <t>CUKUP BAIK</t>
  </si>
  <si>
    <t>SANGATBAIK</t>
  </si>
  <si>
    <t>theresia2@gmail.com</t>
  </si>
  <si>
    <t>theresia4@gmail.com</t>
  </si>
  <si>
    <t>poni002@brin.go.id</t>
  </si>
  <si>
    <t>Ponidi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</si>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</sst>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03T16:51:34Z"/>
        <d v="2023-03-20T17:41:05Z"/>
        <d v="2023-03-20T17:41:44Z"/>
        <d v="2023-03-20T17:42:29Z"/>
        <d v="2023-03-20T17:43:15Z"/>
        <d v="2023-03-29T09:15:17Z"/>
        <d v="2023-03-29T09:16:14Z"/>
        <d v="2023-03-29T09:16:58Z"/>
        <m/>
      </sharedItems>
    </cacheField>
    <cacheField name="Email Address" numFmtId="0">
      <sharedItems containsBlank="1">
        <s v="arief.radityo@sos.co.id"/>
        <s v="theresia1@gmail.com"/>
        <s v="theresia2@gmail.com"/>
        <s v="theresia4@gmail.com"/>
        <s v="poni002@brin.go.id"/>
        <m/>
      </sharedItems>
    </cacheField>
    <cacheField name="Full Name" numFmtId="0">
      <sharedItems containsBlank="1">
        <s v="Arief Radityo"/>
        <s v="theresia"/>
        <s v="Ponidi"/>
        <m/>
      </sharedItems>
    </cacheField>
    <cacheField name="Penilaian untuk pekerjaan tanggal" numFmtId="14">
      <sharedItems containsDate="1" containsString="0" containsBlank="1">
        <d v="2023-03-03T00:00:00Z"/>
        <d v="2023-02-01T00:00:00Z"/>
        <d v="2023-02-08T00:00:00Z"/>
        <d v="2023-02-22T00:00:00Z"/>
        <d v="2023-01-25T00:00:00Z"/>
        <d v="2023-02-25T00:00:00Z"/>
        <d v="2023-03-25T00:00:00Z"/>
        <m/>
      </sharedItems>
    </cacheField>
    <cacheField name="weekday">
      <sharedItems containsMixedTypes="1" containsNumber="1" containsInteger="1">
        <n v="5.0"/>
        <n v="3.0"/>
        <n v="6.0"/>
        <s v=" "/>
      </sharedItems>
    </cacheField>
    <cacheField name="Sub Area" numFmtId="0">
      <sharedItems>
        <s v="Security [Security Functions]"/>
        <s v="Driver [Driving Safety]"/>
        <s v="Driver [ Attendance]"/>
        <s v="Lantai 2 [Tangga Exit Barat]"/>
        <s v="Lantai 2 [ &amp; Timur]"/>
        <s v="Lantai 2 [Ruang Tamu]"/>
        <s v="Lantai 2 [Pantry ]"/>
        <s v="Lantai 2 [Ruang Rapat ]"/>
        <s v="Lantai 2 [Ruang Kerja]"/>
        <s v="Lantai 2 [Ruang Perpustakaan]"/>
        <s v="Lantai 2 [Ruang Pimpinan]"/>
        <s v="Lantai 2 [Koridor ]"/>
        <s v="Lantai 2 [Toilet Pria / Wanita]"/>
        <s v="Lantai 1 [Pintu Barat &amp; Timur]"/>
        <s v="Lantai 1 [Mushola ]"/>
        <s v="Lantai 1 [Pantry ]"/>
        <s v="Lantai 1 [Ruang Rapat]"/>
        <s v="Lantai 1 [Ruang Penelitian]"/>
        <s v="Lantai 1 [Ruang Kepegawaian]"/>
        <s v="Lantai 1 [Ruang Kerja]"/>
        <s v="Lantai 1 [Mess]"/>
        <s v="Lantai 1 [Koridor ]"/>
        <s v="Lantai 1 [Toilet Pria / Wanita]"/>
        <s v="Halaman [Taman ]"/>
        <s v="Halaman [Parkir Motor ]"/>
        <s v="Halaman [Parkir Mobil]"/>
        <s v="Halaman [Smoking Area]"/>
        <s v="Halaman [Pos Satpam]"/>
        <s v="Halaman [Halaman depan samping dan belakang]"/>
        <s v="Halaman [TPS]"/>
        <s v=" "/>
      </sharedItems>
    </cacheField>
    <cacheField name="Value" numFmtId="0">
      <sharedItems>
        <s v="BAIK"/>
        <s v="CUKUP BAIK"/>
        <s v="SANGATBAIK"/>
        <s v=" "/>
      </sharedItems>
    </cacheField>
    <cacheField name="Area" numFmtId="10">
      <sharedItems>
        <s v="Security"/>
        <s v="Driver"/>
        <s v="Lantai 2"/>
        <s v="Lantai 1"/>
        <s v="Halaman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n v="0.89"/>
        <n v="1.0"/>
        <s v=" "/>
      </sharedItems>
    </cacheField>
    <cacheField name="WeekNum">
      <sharedItems containsMixedTypes="1" containsNumber="1" containsInteger="1">
        <n v="9.0"/>
        <n v="5.0"/>
        <n v="6.0"/>
        <n v="8.0"/>
        <n v="4.0"/>
        <n v="12.0"/>
        <s v=" "/>
      </sharedItems>
    </cacheField>
    <cacheField name="Week" numFmtId="0">
      <sharedItems>
        <s v="2023 - WEEK 09"/>
        <s v="2023 - WEEK 05"/>
        <s v="2023 - WEEK 06"/>
        <s v="2023 - WEEK 08"/>
        <s v="2023 - WEEK 04"/>
        <s v="2023 - WEEK 12"/>
        <s v=" "/>
      </sharedItems>
    </cacheField>
    <cacheField name="Month" numFmtId="0">
      <sharedItems>
        <s v="2023 - MONTH 03"/>
        <s v="2023 - MONTH 02"/>
        <s v="2023 - MONTH 01"/>
        <s v=" "/>
      </sharedItems>
    </cacheField>
    <cacheField name="Average Week">
      <sharedItems containsMixedTypes="1" containsNumber="1">
        <n v="0.9499999999999995"/>
        <n v="0.9476666666666665"/>
        <n v="0.9741666666666672"/>
        <n v="0.9396666666666678"/>
        <s v=" "/>
      </sharedItems>
    </cacheField>
    <cacheField name="Average Value Month">
      <sharedItems containsMixedTypes="1" containsNumber="1">
        <n v="0.950000000000001"/>
        <n v="0.9550666666666666"/>
        <n v="0.9499999999999995"/>
        <s v=" "/>
      </sharedItems>
    </cacheField>
    <cacheField name="Value Week" numFmtId="0">
      <sharedItems>
        <s v="B"/>
        <s v="SB"/>
        <s v=" "/>
      </sharedItems>
    </cacheField>
    <cacheField name="Value Month" numFmtId="0">
      <sharedItems>
        <s v="SB"/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I11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8"/>
        <item x="0"/>
        <item x="1"/>
        <item x="2"/>
        <item x="3"/>
        <item x="4"/>
        <item x="5"/>
        <item x="6"/>
        <item x="7"/>
      </items>
    </pivotField>
    <pivotField name="Email Address" axis="axisRow" compact="0" outline="0" multipleItemSelectionAllowed="1" showAll="0" sortType="ascending" defaultSubtotal="0">
      <items>
        <item x="5"/>
        <item x="0"/>
        <item x="4"/>
        <item x="1"/>
        <item x="2"/>
        <item x="3"/>
      </items>
    </pivotField>
    <pivotField name="Full Name" axis="axisRow" compact="0" outline="0" multipleItemSelectionAllowed="1" showAll="0" sortType="ascending" defaultSubtotal="0">
      <items>
        <item x="3"/>
        <item x="0"/>
        <item x="2"/>
        <item x="1"/>
      </items>
    </pivotField>
    <pivotField name="Penilaian untuk pekerjaan tanggal" axis="axisRow" compact="0" numFmtId="14" outline="0" multipleItemSelectionAllowed="1" showAll="0" sortType="ascending">
      <items>
        <item x="7"/>
        <item x="4"/>
        <item x="1"/>
        <item x="2"/>
        <item x="3"/>
        <item x="5"/>
        <item x="0"/>
        <item x="6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30"/>
        <item x="2"/>
        <item x="1"/>
        <item x="28"/>
        <item x="25"/>
        <item x="24"/>
        <item x="27"/>
        <item x="26"/>
        <item x="23"/>
        <item x="29"/>
        <item x="21"/>
        <item x="20"/>
        <item x="14"/>
        <item x="15"/>
        <item x="13"/>
        <item x="18"/>
        <item x="19"/>
        <item x="17"/>
        <item x="16"/>
        <item x="22"/>
        <item x="4"/>
        <item x="11"/>
        <item x="6"/>
        <item x="8"/>
        <item x="9"/>
        <item x="10"/>
        <item x="7"/>
        <item x="5"/>
        <item x="3"/>
        <item x="12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H38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30"/>
        <item x="2"/>
        <item x="1"/>
        <item x="28"/>
        <item x="25"/>
        <item x="24"/>
        <item x="27"/>
        <item x="26"/>
        <item x="23"/>
        <item x="29"/>
        <item x="21"/>
        <item x="20"/>
        <item x="14"/>
        <item x="15"/>
        <item x="13"/>
        <item x="18"/>
        <item x="19"/>
        <item x="17"/>
        <item x="16"/>
        <item x="22"/>
        <item x="4"/>
        <item x="11"/>
        <item x="6"/>
        <item x="8"/>
        <item x="9"/>
        <item x="10"/>
        <item x="7"/>
        <item x="5"/>
        <item x="3"/>
        <item x="12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" axis="axisCol" compact="0" outline="0" multipleItemSelectionAllowed="1" showAll="0" sortType="ascending">
      <items>
        <item x="6"/>
        <item x="4"/>
        <item x="1"/>
        <item x="2"/>
        <item x="3"/>
        <item x="0"/>
        <item x="5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4"/>
        <item x="1"/>
        <item x="2"/>
        <item x="3"/>
        <item x="5"/>
        <item x="0"/>
        <item x="6"/>
      </items>
    </pivotField>
    <pivotField name="weekday" axis="axisRow" compact="0" outline="0" multipleItemSelectionAllowed="1" showAll="0" sortType="ascending" defaultSubtotal="0">
      <items>
        <item x="1"/>
        <item x="0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4"/>
        <item x="1"/>
        <item x="2"/>
        <item x="3"/>
        <item x="0"/>
        <item x="5"/>
        <item x="6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4"/>
        <item x="1"/>
        <item x="2"/>
        <item x="3"/>
        <item x="5"/>
        <item x="0"/>
        <item x="6"/>
      </items>
    </pivotField>
    <pivotField name="weekday" axis="axisRow" compact="0" outline="0" multipleItemSelectionAllowed="1" showAll="0" sortType="ascending" defaultSubtotal="0">
      <items>
        <item x="1"/>
        <item x="0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4"/>
        <item x="1"/>
        <item x="2"/>
        <item x="3"/>
        <item x="0"/>
        <item x="5"/>
        <item x="6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2">
        <v>44988.702487187504</v>
      </c>
      <c r="B2" s="3" t="s">
        <v>34</v>
      </c>
      <c r="C2" s="3" t="s">
        <v>35</v>
      </c>
      <c r="D2" s="4">
        <v>44988.0</v>
      </c>
      <c r="E2" s="3" t="s">
        <v>36</v>
      </c>
      <c r="F2" s="3" t="s">
        <v>36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36</v>
      </c>
      <c r="L2" s="3" t="s">
        <v>36</v>
      </c>
      <c r="M2" s="3" t="s">
        <v>36</v>
      </c>
      <c r="N2" s="3" t="s">
        <v>36</v>
      </c>
      <c r="O2" s="3" t="s">
        <v>36</v>
      </c>
      <c r="P2" s="3" t="s">
        <v>36</v>
      </c>
      <c r="Q2" s="3" t="s">
        <v>36</v>
      </c>
      <c r="R2" s="3" t="s">
        <v>36</v>
      </c>
      <c r="S2" s="3" t="s">
        <v>36</v>
      </c>
      <c r="T2" s="3" t="s">
        <v>36</v>
      </c>
      <c r="U2" s="3" t="s">
        <v>36</v>
      </c>
      <c r="V2" s="3" t="s">
        <v>36</v>
      </c>
      <c r="W2" s="3" t="s">
        <v>36</v>
      </c>
      <c r="X2" s="3" t="s">
        <v>36</v>
      </c>
      <c r="Y2" s="3" t="s">
        <v>36</v>
      </c>
      <c r="Z2" s="3" t="s">
        <v>36</v>
      </c>
      <c r="AA2" s="3" t="s">
        <v>36</v>
      </c>
      <c r="AB2" s="3" t="s">
        <v>36</v>
      </c>
      <c r="AC2" s="3" t="s">
        <v>36</v>
      </c>
      <c r="AD2" s="3" t="s">
        <v>36</v>
      </c>
      <c r="AE2" s="3" t="s">
        <v>36</v>
      </c>
      <c r="AF2" s="3" t="s">
        <v>36</v>
      </c>
      <c r="AG2" s="3" t="s">
        <v>36</v>
      </c>
      <c r="AH2" s="3" t="s">
        <v>36</v>
      </c>
    </row>
    <row r="3">
      <c r="A3" s="2">
        <v>45005.736870671295</v>
      </c>
      <c r="B3" s="3" t="s">
        <v>37</v>
      </c>
      <c r="C3" s="3" t="s">
        <v>38</v>
      </c>
      <c r="D3" s="4">
        <v>44958.0</v>
      </c>
      <c r="E3" s="3" t="s">
        <v>39</v>
      </c>
      <c r="F3" s="3" t="s">
        <v>36</v>
      </c>
      <c r="G3" s="3" t="s">
        <v>36</v>
      </c>
      <c r="H3" s="3" t="s">
        <v>40</v>
      </c>
      <c r="I3" s="3" t="s">
        <v>40</v>
      </c>
      <c r="J3" s="3" t="s">
        <v>40</v>
      </c>
      <c r="K3" s="3" t="s">
        <v>36</v>
      </c>
      <c r="L3" s="3" t="s">
        <v>36</v>
      </c>
      <c r="M3" s="3" t="s">
        <v>36</v>
      </c>
      <c r="N3" s="3" t="s">
        <v>39</v>
      </c>
      <c r="O3" s="3" t="s">
        <v>39</v>
      </c>
      <c r="P3" s="3" t="s">
        <v>39</v>
      </c>
      <c r="Q3" s="3" t="s">
        <v>36</v>
      </c>
      <c r="R3" s="3" t="s">
        <v>39</v>
      </c>
      <c r="S3" s="3" t="s">
        <v>36</v>
      </c>
      <c r="T3" s="3" t="s">
        <v>40</v>
      </c>
      <c r="U3" s="3" t="s">
        <v>36</v>
      </c>
      <c r="V3" s="3" t="s">
        <v>36</v>
      </c>
      <c r="W3" s="3" t="s">
        <v>39</v>
      </c>
      <c r="X3" s="3" t="s">
        <v>39</v>
      </c>
      <c r="Y3" s="3" t="s">
        <v>36</v>
      </c>
      <c r="Z3" s="3" t="s">
        <v>36</v>
      </c>
      <c r="AA3" s="3" t="s">
        <v>40</v>
      </c>
      <c r="AB3" s="3" t="s">
        <v>36</v>
      </c>
      <c r="AC3" s="3" t="s">
        <v>36</v>
      </c>
      <c r="AD3" s="3" t="s">
        <v>40</v>
      </c>
      <c r="AE3" s="3" t="s">
        <v>40</v>
      </c>
      <c r="AF3" s="3" t="s">
        <v>36</v>
      </c>
      <c r="AG3" s="3" t="s">
        <v>36</v>
      </c>
      <c r="AH3" s="3" t="s">
        <v>36</v>
      </c>
    </row>
    <row r="4">
      <c r="A4" s="2">
        <v>45005.73731697917</v>
      </c>
      <c r="B4" s="3" t="s">
        <v>41</v>
      </c>
      <c r="C4" s="3" t="s">
        <v>38</v>
      </c>
      <c r="D4" s="4">
        <v>44965.0</v>
      </c>
      <c r="E4" s="3" t="s">
        <v>40</v>
      </c>
      <c r="F4" s="3" t="s">
        <v>36</v>
      </c>
      <c r="G4" s="3" t="s">
        <v>36</v>
      </c>
      <c r="H4" s="3" t="s">
        <v>40</v>
      </c>
      <c r="I4" s="3" t="s">
        <v>40</v>
      </c>
      <c r="J4" s="3" t="s">
        <v>36</v>
      </c>
      <c r="K4" s="3" t="s">
        <v>36</v>
      </c>
      <c r="L4" s="3" t="s">
        <v>36</v>
      </c>
      <c r="M4" s="3" t="s">
        <v>40</v>
      </c>
      <c r="N4" s="3" t="s">
        <v>40</v>
      </c>
      <c r="O4" s="3" t="s">
        <v>40</v>
      </c>
      <c r="P4" s="3" t="s">
        <v>36</v>
      </c>
      <c r="Q4" s="3" t="s">
        <v>36</v>
      </c>
      <c r="R4" s="3" t="s">
        <v>40</v>
      </c>
      <c r="S4" s="3" t="s">
        <v>40</v>
      </c>
      <c r="T4" s="3" t="s">
        <v>36</v>
      </c>
      <c r="U4" s="3" t="s">
        <v>36</v>
      </c>
      <c r="V4" s="3" t="s">
        <v>36</v>
      </c>
      <c r="W4" s="3" t="s">
        <v>40</v>
      </c>
      <c r="X4" s="3" t="s">
        <v>40</v>
      </c>
      <c r="Y4" s="3" t="s">
        <v>40</v>
      </c>
      <c r="Z4" s="3" t="s">
        <v>36</v>
      </c>
      <c r="AA4" s="3" t="s">
        <v>36</v>
      </c>
      <c r="AB4" s="3" t="s">
        <v>40</v>
      </c>
      <c r="AC4" s="3" t="s">
        <v>40</v>
      </c>
      <c r="AD4" s="3" t="s">
        <v>40</v>
      </c>
      <c r="AE4" s="3" t="s">
        <v>36</v>
      </c>
      <c r="AF4" s="3" t="s">
        <v>36</v>
      </c>
      <c r="AG4" s="3" t="s">
        <v>36</v>
      </c>
      <c r="AH4" s="3" t="s">
        <v>40</v>
      </c>
    </row>
    <row r="5">
      <c r="A5" s="2">
        <v>45005.7378458912</v>
      </c>
      <c r="B5" s="3" t="s">
        <v>41</v>
      </c>
      <c r="C5" s="3" t="s">
        <v>38</v>
      </c>
      <c r="D5" s="4">
        <v>44965.0</v>
      </c>
      <c r="E5" s="3" t="s">
        <v>36</v>
      </c>
      <c r="F5" s="3" t="s">
        <v>40</v>
      </c>
      <c r="G5" s="3" t="s">
        <v>40</v>
      </c>
      <c r="H5" s="3" t="s">
        <v>36</v>
      </c>
      <c r="I5" s="3" t="s">
        <v>36</v>
      </c>
      <c r="J5" s="3" t="s">
        <v>36</v>
      </c>
      <c r="K5" s="3" t="s">
        <v>40</v>
      </c>
      <c r="L5" s="3" t="s">
        <v>40</v>
      </c>
      <c r="M5" s="3" t="s">
        <v>40</v>
      </c>
      <c r="N5" s="3" t="s">
        <v>36</v>
      </c>
      <c r="O5" s="3" t="s">
        <v>36</v>
      </c>
      <c r="P5" s="3" t="s">
        <v>40</v>
      </c>
      <c r="Q5" s="3" t="s">
        <v>40</v>
      </c>
      <c r="R5" s="3" t="s">
        <v>36</v>
      </c>
      <c r="S5" s="3" t="s">
        <v>36</v>
      </c>
      <c r="T5" s="3" t="s">
        <v>36</v>
      </c>
      <c r="U5" s="3" t="s">
        <v>40</v>
      </c>
      <c r="V5" s="3" t="s">
        <v>40</v>
      </c>
      <c r="W5" s="3" t="s">
        <v>40</v>
      </c>
      <c r="X5" s="3" t="s">
        <v>36</v>
      </c>
      <c r="Y5" s="3" t="s">
        <v>36</v>
      </c>
      <c r="Z5" s="3" t="s">
        <v>36</v>
      </c>
      <c r="AA5" s="3" t="s">
        <v>40</v>
      </c>
      <c r="AB5" s="3" t="s">
        <v>36</v>
      </c>
      <c r="AC5" s="3" t="s">
        <v>36</v>
      </c>
      <c r="AD5" s="3" t="s">
        <v>40</v>
      </c>
      <c r="AE5" s="3" t="s">
        <v>40</v>
      </c>
      <c r="AF5" s="3" t="s">
        <v>36</v>
      </c>
      <c r="AG5" s="3" t="s">
        <v>36</v>
      </c>
      <c r="AH5" s="3" t="s">
        <v>40</v>
      </c>
    </row>
    <row r="6">
      <c r="A6" s="2">
        <v>45005.73837585648</v>
      </c>
      <c r="B6" s="3" t="s">
        <v>42</v>
      </c>
      <c r="C6" s="3" t="s">
        <v>38</v>
      </c>
      <c r="D6" s="4">
        <v>44979.0</v>
      </c>
      <c r="E6" s="3" t="s">
        <v>36</v>
      </c>
      <c r="F6" s="3" t="s">
        <v>39</v>
      </c>
      <c r="G6" s="3" t="s">
        <v>39</v>
      </c>
      <c r="H6" s="3" t="s">
        <v>36</v>
      </c>
      <c r="I6" s="3" t="s">
        <v>36</v>
      </c>
      <c r="J6" s="3" t="s">
        <v>36</v>
      </c>
      <c r="K6" s="3" t="s">
        <v>39</v>
      </c>
      <c r="L6" s="3" t="s">
        <v>39</v>
      </c>
      <c r="M6" s="3" t="s">
        <v>39</v>
      </c>
      <c r="N6" s="3" t="s">
        <v>36</v>
      </c>
      <c r="O6" s="3" t="s">
        <v>36</v>
      </c>
      <c r="P6" s="3" t="s">
        <v>36</v>
      </c>
      <c r="Q6" s="3" t="s">
        <v>39</v>
      </c>
      <c r="R6" s="3" t="s">
        <v>36</v>
      </c>
      <c r="S6" s="3" t="s">
        <v>36</v>
      </c>
      <c r="T6" s="3" t="s">
        <v>36</v>
      </c>
      <c r="U6" s="3" t="s">
        <v>39</v>
      </c>
      <c r="V6" s="3" t="s">
        <v>39</v>
      </c>
      <c r="W6" s="3" t="s">
        <v>39</v>
      </c>
      <c r="X6" s="3" t="s">
        <v>36</v>
      </c>
      <c r="Y6" s="3" t="s">
        <v>36</v>
      </c>
      <c r="Z6" s="3" t="s">
        <v>36</v>
      </c>
      <c r="AA6" s="3" t="s">
        <v>39</v>
      </c>
      <c r="AB6" s="3" t="s">
        <v>39</v>
      </c>
      <c r="AC6" s="3" t="s">
        <v>39</v>
      </c>
      <c r="AD6" s="3" t="s">
        <v>36</v>
      </c>
      <c r="AE6" s="3" t="s">
        <v>36</v>
      </c>
      <c r="AF6" s="3" t="s">
        <v>40</v>
      </c>
      <c r="AG6" s="3" t="s">
        <v>40</v>
      </c>
      <c r="AH6" s="3" t="s">
        <v>36</v>
      </c>
    </row>
    <row r="7">
      <c r="A7" s="2">
        <v>45014.38562493055</v>
      </c>
      <c r="B7" s="3" t="s">
        <v>43</v>
      </c>
      <c r="C7" s="3" t="s">
        <v>44</v>
      </c>
      <c r="D7" s="4">
        <v>44951.0</v>
      </c>
      <c r="E7" s="3" t="s">
        <v>36</v>
      </c>
      <c r="F7" s="3" t="s">
        <v>36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  <c r="O7" s="3" t="s">
        <v>36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  <c r="AH7" s="3" t="s">
        <v>36</v>
      </c>
    </row>
    <row r="8">
      <c r="A8" s="2">
        <v>45014.38627486111</v>
      </c>
      <c r="B8" s="3" t="s">
        <v>43</v>
      </c>
      <c r="C8" s="3" t="s">
        <v>44</v>
      </c>
      <c r="D8" s="4">
        <v>44982.0</v>
      </c>
      <c r="E8" s="3" t="s">
        <v>36</v>
      </c>
      <c r="F8" s="3" t="s">
        <v>36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  <c r="O8" s="3" t="s">
        <v>36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36</v>
      </c>
      <c r="AH8" s="3" t="s">
        <v>36</v>
      </c>
    </row>
    <row r="9">
      <c r="A9" s="2">
        <v>45014.386786331015</v>
      </c>
      <c r="B9" s="3" t="s">
        <v>43</v>
      </c>
      <c r="C9" s="3" t="s">
        <v>44</v>
      </c>
      <c r="D9" s="4">
        <v>45010.0</v>
      </c>
      <c r="E9" s="3" t="s">
        <v>36</v>
      </c>
      <c r="F9" s="3" t="s">
        <v>36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  <c r="O9" s="3" t="s">
        <v>36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  <c r="AH9" s="3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45</v>
      </c>
      <c r="B1" s="3" t="s">
        <v>46</v>
      </c>
      <c r="C1" s="3" t="s">
        <v>47</v>
      </c>
      <c r="E1" s="3" t="s">
        <v>48</v>
      </c>
      <c r="F1" s="3" t="s">
        <v>49</v>
      </c>
      <c r="G1" s="3" t="s">
        <v>50</v>
      </c>
      <c r="I1" s="3" t="s">
        <v>51</v>
      </c>
    </row>
    <row r="2">
      <c r="A2" s="3" t="s">
        <v>40</v>
      </c>
      <c r="B2" s="3">
        <v>100.0</v>
      </c>
      <c r="C2" s="3" t="s">
        <v>52</v>
      </c>
      <c r="E2" s="3" t="s">
        <v>53</v>
      </c>
      <c r="F2" s="3" t="s">
        <v>54</v>
      </c>
      <c r="G2" s="3">
        <v>1.0</v>
      </c>
      <c r="I2" s="5" t="s">
        <v>55</v>
      </c>
    </row>
    <row r="3">
      <c r="A3" s="3" t="s">
        <v>36</v>
      </c>
      <c r="B3" s="3">
        <v>95.0</v>
      </c>
      <c r="C3" s="3" t="s">
        <v>56</v>
      </c>
      <c r="E3" s="3" t="s">
        <v>57</v>
      </c>
      <c r="F3" s="3" t="s">
        <v>58</v>
      </c>
      <c r="G3" s="3">
        <v>2.0</v>
      </c>
      <c r="I3" s="5" t="s">
        <v>59</v>
      </c>
    </row>
    <row r="4">
      <c r="A4" s="3" t="s">
        <v>39</v>
      </c>
      <c r="B4" s="3">
        <v>89.0</v>
      </c>
      <c r="C4" s="3" t="s">
        <v>60</v>
      </c>
      <c r="E4" s="3" t="s">
        <v>61</v>
      </c>
      <c r="F4" s="3" t="s">
        <v>62</v>
      </c>
      <c r="G4" s="3">
        <v>3.0</v>
      </c>
      <c r="I4" s="5" t="s">
        <v>63</v>
      </c>
    </row>
    <row r="5">
      <c r="A5" s="3" t="s">
        <v>64</v>
      </c>
      <c r="B5" s="3">
        <v>74.0</v>
      </c>
      <c r="C5" s="3" t="s">
        <v>65</v>
      </c>
      <c r="E5" s="3" t="s">
        <v>66</v>
      </c>
      <c r="F5" s="3" t="s">
        <v>67</v>
      </c>
      <c r="G5" s="3">
        <v>4.0</v>
      </c>
      <c r="I5" s="5" t="s">
        <v>68</v>
      </c>
    </row>
    <row r="6">
      <c r="E6" s="3" t="s">
        <v>69</v>
      </c>
      <c r="F6" s="3" t="s">
        <v>70</v>
      </c>
      <c r="G6" s="3">
        <v>5.0</v>
      </c>
      <c r="I6" s="5" t="s">
        <v>71</v>
      </c>
    </row>
    <row r="7">
      <c r="E7" s="3" t="s">
        <v>72</v>
      </c>
      <c r="F7" s="3" t="s">
        <v>73</v>
      </c>
      <c r="G7" s="3">
        <v>6.0</v>
      </c>
      <c r="I7" s="5" t="s">
        <v>74</v>
      </c>
    </row>
    <row r="8">
      <c r="E8" s="3" t="s">
        <v>75</v>
      </c>
      <c r="F8" s="3" t="s">
        <v>76</v>
      </c>
      <c r="G8" s="3">
        <v>7.0</v>
      </c>
      <c r="I8" s="5" t="s">
        <v>77</v>
      </c>
    </row>
    <row r="9">
      <c r="E9" s="3" t="s">
        <v>78</v>
      </c>
      <c r="F9" s="3" t="s">
        <v>79</v>
      </c>
      <c r="G9" s="3">
        <v>8.0</v>
      </c>
      <c r="I9" s="5" t="s">
        <v>80</v>
      </c>
    </row>
    <row r="10">
      <c r="E10" s="3" t="s">
        <v>81</v>
      </c>
      <c r="F10" s="3" t="s">
        <v>82</v>
      </c>
      <c r="G10" s="3">
        <v>9.0</v>
      </c>
      <c r="I10" s="5" t="s">
        <v>83</v>
      </c>
    </row>
    <row r="11">
      <c r="E11" s="3" t="s">
        <v>84</v>
      </c>
      <c r="F11" s="3" t="s">
        <v>85</v>
      </c>
      <c r="G11" s="3">
        <v>10.0</v>
      </c>
      <c r="I11" s="5" t="s">
        <v>86</v>
      </c>
    </row>
    <row r="12">
      <c r="E12" s="3" t="s">
        <v>87</v>
      </c>
      <c r="F12" s="3" t="s">
        <v>88</v>
      </c>
      <c r="G12" s="3">
        <v>11.0</v>
      </c>
      <c r="I12" s="5" t="s">
        <v>89</v>
      </c>
    </row>
    <row r="13">
      <c r="E13" s="3" t="s">
        <v>90</v>
      </c>
      <c r="F13" s="3" t="s">
        <v>91</v>
      </c>
      <c r="G13" s="3">
        <v>12.0</v>
      </c>
      <c r="I13" s="5" t="s">
        <v>92</v>
      </c>
    </row>
    <row r="14">
      <c r="I14" s="5" t="s">
        <v>93</v>
      </c>
    </row>
    <row r="15">
      <c r="I15" s="5" t="s">
        <v>94</v>
      </c>
    </row>
    <row r="16">
      <c r="I16" s="5" t="s">
        <v>95</v>
      </c>
    </row>
    <row r="17">
      <c r="I17" s="5" t="s">
        <v>96</v>
      </c>
    </row>
    <row r="18">
      <c r="I18" s="5" t="s">
        <v>97</v>
      </c>
    </row>
    <row r="19">
      <c r="I19" s="5" t="s">
        <v>98</v>
      </c>
    </row>
    <row r="20">
      <c r="I20" s="5" t="s">
        <v>99</v>
      </c>
    </row>
    <row r="21">
      <c r="I21" s="5" t="s">
        <v>100</v>
      </c>
    </row>
    <row r="22">
      <c r="I22" s="5" t="s">
        <v>101</v>
      </c>
    </row>
    <row r="23">
      <c r="I23" s="5" t="s">
        <v>102</v>
      </c>
    </row>
    <row r="24">
      <c r="I24" s="5" t="s">
        <v>103</v>
      </c>
    </row>
    <row r="25">
      <c r="I25" s="5" t="s">
        <v>104</v>
      </c>
    </row>
    <row r="26">
      <c r="I26" s="5" t="s">
        <v>105</v>
      </c>
    </row>
    <row r="27">
      <c r="I27" s="5" t="s">
        <v>106</v>
      </c>
    </row>
    <row r="28">
      <c r="I28" s="5" t="s">
        <v>107</v>
      </c>
    </row>
    <row r="29">
      <c r="I29" s="5" t="s">
        <v>108</v>
      </c>
    </row>
    <row r="30">
      <c r="I30" s="5" t="s">
        <v>109</v>
      </c>
    </row>
    <row r="31">
      <c r="I31" s="5" t="s">
        <v>110</v>
      </c>
    </row>
    <row r="32">
      <c r="I32" s="5" t="s">
        <v>111</v>
      </c>
    </row>
    <row r="33">
      <c r="I33" s="5" t="s">
        <v>112</v>
      </c>
    </row>
    <row r="34">
      <c r="I34" s="5" t="s">
        <v>113</v>
      </c>
    </row>
    <row r="35">
      <c r="I35" s="5" t="s">
        <v>114</v>
      </c>
    </row>
    <row r="36">
      <c r="I36" s="5" t="s">
        <v>115</v>
      </c>
    </row>
    <row r="37">
      <c r="I37" s="5" t="s">
        <v>116</v>
      </c>
    </row>
    <row r="38">
      <c r="I38" s="5" t="s">
        <v>117</v>
      </c>
    </row>
    <row r="39">
      <c r="I39" s="5" t="s">
        <v>118</v>
      </c>
    </row>
    <row r="40">
      <c r="I40" s="5" t="s">
        <v>119</v>
      </c>
    </row>
    <row r="41">
      <c r="I41" s="5" t="s">
        <v>120</v>
      </c>
    </row>
    <row r="42">
      <c r="I42" s="5" t="s">
        <v>121</v>
      </c>
    </row>
    <row r="43">
      <c r="I43" s="5" t="s">
        <v>122</v>
      </c>
    </row>
    <row r="44">
      <c r="I44" s="5" t="s">
        <v>123</v>
      </c>
    </row>
    <row r="45">
      <c r="I45" s="5" t="s">
        <v>124</v>
      </c>
    </row>
    <row r="46">
      <c r="I46" s="5" t="s">
        <v>125</v>
      </c>
    </row>
    <row r="47">
      <c r="I47" s="5" t="s">
        <v>126</v>
      </c>
    </row>
    <row r="48">
      <c r="I48" s="5" t="s">
        <v>127</v>
      </c>
    </row>
    <row r="49">
      <c r="I49" s="5" t="s">
        <v>128</v>
      </c>
    </row>
    <row r="50">
      <c r="I50" s="5" t="s">
        <v>129</v>
      </c>
    </row>
    <row r="51">
      <c r="I51" s="5" t="s">
        <v>130</v>
      </c>
    </row>
    <row r="52">
      <c r="I52" s="5" t="s">
        <v>131</v>
      </c>
    </row>
    <row r="53">
      <c r="I53" s="5" t="s">
        <v>132</v>
      </c>
    </row>
    <row r="54">
      <c r="I54" s="5" t="s">
        <v>133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134</v>
      </c>
      <c r="F1" s="6" t="s">
        <v>135</v>
      </c>
      <c r="G1" s="6" t="s">
        <v>136</v>
      </c>
      <c r="H1" s="6" t="s">
        <v>137</v>
      </c>
      <c r="I1" s="6" t="s">
        <v>138</v>
      </c>
      <c r="J1" s="7" t="s">
        <v>139</v>
      </c>
      <c r="K1" s="6" t="s">
        <v>140</v>
      </c>
      <c r="L1" s="6" t="s">
        <v>141</v>
      </c>
      <c r="M1" s="6" t="s">
        <v>142</v>
      </c>
      <c r="N1" s="6" t="s">
        <v>143</v>
      </c>
      <c r="O1" s="6" t="s">
        <v>144</v>
      </c>
      <c r="P1" s="6" t="s">
        <v>145</v>
      </c>
      <c r="Q1" s="6" t="s">
        <v>146</v>
      </c>
      <c r="R1" s="1"/>
      <c r="S1" s="1"/>
    </row>
    <row r="2">
      <c r="A2" s="8">
        <f>INDIRECT(ADDRESS(2+QUOTIENT(ROW()-2,COUNTA('Form Responses 1'!$1:$1)-4),1,,TRUE,"Form Responses 1"))</f>
        <v>44988.70249</v>
      </c>
      <c r="B2" s="9" t="str">
        <f>INDIRECT(ADDRESS(2+QUOTIENT(ROW()-2,COUNTA('Form Responses 1'!$1:$1)-4),2,,TRUE,"Form Responses 1"))</f>
        <v>arief.radityo@sos.co.id</v>
      </c>
      <c r="C2" s="9" t="str">
        <f>INDIRECT(ADDRESS(2+QUOTIENT(ROW()-2,COUNTA('Form Responses 1'!$1:$1)-4),3,,TRUE,"Form Responses 1"))</f>
        <v>Arief Radityo</v>
      </c>
      <c r="D2" s="10">
        <f>INDIRECT(ADDRESS(2+QUOTIENT(ROW()-2,COUNTA('Form Responses 1'!$1:$1)-4),4,,TRUE,"Form Responses 1"))</f>
        <v>44988</v>
      </c>
      <c r="E2" s="11">
        <f t="shared" ref="E2:E1000" si="2">IF(ISBLANK(D2)," ",WEEKDAY(D2,2))</f>
        <v>5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9</v>
      </c>
      <c r="L2" s="9" t="str">
        <f t="shared" ref="L2:L1000" si="6">IF(ISBLANK(A2)," ",CONCATENATE(TEXT($D2,"YYY")," - WEEK ",TEXT(WEEKNUM($D2),"00")))</f>
        <v>2023 - WEEK 09</v>
      </c>
      <c r="M2" s="9" t="str">
        <f t="shared" ref="M2:M1000" si="7">IF(ISBLANK(A2)," ",CONCATENATE(TEXT($D2,"YYY")," - MONTH ",TEXT($D2,"MM")))</f>
        <v>2023 - MONTH 03</v>
      </c>
      <c r="N2" s="12">
        <f t="shared" ref="N2:O2" si="1">IFERROR(AVERAGEIF(L:L,L2,$J:$J)," ")</f>
        <v>0.95</v>
      </c>
      <c r="O2" s="12">
        <f t="shared" si="1"/>
        <v>0.95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44988.70249</v>
      </c>
      <c r="B3" s="9" t="str">
        <f>INDIRECT(ADDRESS(2+QUOTIENT(ROW()-2,COUNTA('Form Responses 1'!$1:$1)-4),2,,TRUE,"Form Responses 1"))</f>
        <v>arief.radityo@sos.co.id</v>
      </c>
      <c r="C3" s="9" t="str">
        <f>INDIRECT(ADDRESS(2+QUOTIENT(ROW()-2,COUNTA('Form Responses 1'!$1:$1)-4),3,,TRUE,"Form Responses 1"))</f>
        <v>Arief Radityo</v>
      </c>
      <c r="D3" s="10">
        <f>INDIRECT(ADDRESS(2+QUOTIENT(ROW()-2,COUNTA('Form Responses 1'!$1:$1)-4),4,,TRUE,"Form Responses 1"))</f>
        <v>44988</v>
      </c>
      <c r="E3" s="11">
        <f t="shared" si="2"/>
        <v>5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0.95</v>
      </c>
      <c r="K3" s="9">
        <f t="shared" si="5"/>
        <v>9</v>
      </c>
      <c r="L3" s="9" t="str">
        <f t="shared" si="6"/>
        <v>2023 - WEEK 09</v>
      </c>
      <c r="M3" s="9" t="str">
        <f t="shared" si="7"/>
        <v>2023 - MONTH 03</v>
      </c>
      <c r="N3" s="12">
        <f t="shared" ref="N3:O3" si="8">IFERROR(AVERAGEIF(L:L,L3,$J:$J)," ")</f>
        <v>0.95</v>
      </c>
      <c r="O3" s="12">
        <f t="shared" si="8"/>
        <v>0.95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44988.70249</v>
      </c>
      <c r="B4" s="9" t="str">
        <f>INDIRECT(ADDRESS(2+QUOTIENT(ROW()-2,COUNTA('Form Responses 1'!$1:$1)-4),2,,TRUE,"Form Responses 1"))</f>
        <v>arief.radityo@sos.co.id</v>
      </c>
      <c r="C4" s="9" t="str">
        <f>INDIRECT(ADDRESS(2+QUOTIENT(ROW()-2,COUNTA('Form Responses 1'!$1:$1)-4),3,,TRUE,"Form Responses 1"))</f>
        <v>Arief Radityo</v>
      </c>
      <c r="D4" s="10">
        <f>INDIRECT(ADDRESS(2+QUOTIENT(ROW()-2,COUNTA('Form Responses 1'!$1:$1)-4),4,,TRUE,"Form Responses 1"))</f>
        <v>44988</v>
      </c>
      <c r="E4" s="11">
        <f t="shared" si="2"/>
        <v>5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0.95</v>
      </c>
      <c r="K4" s="9">
        <f t="shared" si="5"/>
        <v>9</v>
      </c>
      <c r="L4" s="9" t="str">
        <f t="shared" si="6"/>
        <v>2023 - WEEK 09</v>
      </c>
      <c r="M4" s="9" t="str">
        <f t="shared" si="7"/>
        <v>2023 - MONTH 03</v>
      </c>
      <c r="N4" s="12">
        <f t="shared" ref="N4:O4" si="9">IFERROR(AVERAGEIF(L:L,L4,$J:$J)," ")</f>
        <v>0.95</v>
      </c>
      <c r="O4" s="12">
        <f t="shared" si="9"/>
        <v>0.95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44988.70249</v>
      </c>
      <c r="B5" s="9" t="str">
        <f>INDIRECT(ADDRESS(2+QUOTIENT(ROW()-2,COUNTA('Form Responses 1'!$1:$1)-4),2,,TRUE,"Form Responses 1"))</f>
        <v>arief.radityo@sos.co.id</v>
      </c>
      <c r="C5" s="9" t="str">
        <f>INDIRECT(ADDRESS(2+QUOTIENT(ROW()-2,COUNTA('Form Responses 1'!$1:$1)-4),3,,TRUE,"Form Responses 1"))</f>
        <v>Arief Radityo</v>
      </c>
      <c r="D5" s="10">
        <f>INDIRECT(ADDRESS(2+QUOTIENT(ROW()-2,COUNTA('Form Responses 1'!$1:$1)-4),4,,TRUE,"Form Responses 1"))</f>
        <v>44988</v>
      </c>
      <c r="E5" s="11">
        <f t="shared" si="2"/>
        <v>5</v>
      </c>
      <c r="F5" s="9" t="str">
        <f>IF(ISBLANK(A5)," ",INDIRECT(ADDRESS(1,5+MOD(ROW()-2,COUNTA('Form Responses 1'!$1:$1)-4),,TRUE,"Form Responses 1")))</f>
        <v>Lantai 2 [Tangga Exit Barat]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Lantai 2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9</v>
      </c>
      <c r="L5" s="9" t="str">
        <f t="shared" si="6"/>
        <v>2023 - WEEK 09</v>
      </c>
      <c r="M5" s="9" t="str">
        <f t="shared" si="7"/>
        <v>2023 - MONTH 03</v>
      </c>
      <c r="N5" s="12">
        <f t="shared" ref="N5:O5" si="10">IFERROR(AVERAGEIF(L:L,L5,$J:$J)," ")</f>
        <v>0.95</v>
      </c>
      <c r="O5" s="12">
        <f t="shared" si="10"/>
        <v>0.95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44988.70249</v>
      </c>
      <c r="B6" s="9" t="str">
        <f>INDIRECT(ADDRESS(2+QUOTIENT(ROW()-2,COUNTA('Form Responses 1'!$1:$1)-4),2,,TRUE,"Form Responses 1"))</f>
        <v>arief.radityo@sos.co.id</v>
      </c>
      <c r="C6" s="9" t="str">
        <f>INDIRECT(ADDRESS(2+QUOTIENT(ROW()-2,COUNTA('Form Responses 1'!$1:$1)-4),3,,TRUE,"Form Responses 1"))</f>
        <v>Arief Radityo</v>
      </c>
      <c r="D6" s="10">
        <f>INDIRECT(ADDRESS(2+QUOTIENT(ROW()-2,COUNTA('Form Responses 1'!$1:$1)-4),4,,TRUE,"Form Responses 1"))</f>
        <v>44988</v>
      </c>
      <c r="E6" s="11">
        <f t="shared" si="2"/>
        <v>5</v>
      </c>
      <c r="F6" s="9" t="str">
        <f>IF(ISBLANK(A6)," ",INDIRECT(ADDRESS(1,5+MOD(ROW()-2,COUNTA('Form Responses 1'!$1:$1)-4),,TRUE,"Form Responses 1")))</f>
        <v>Lantai 2 [ &amp; Timur]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Lantai 2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9</v>
      </c>
      <c r="L6" s="9" t="str">
        <f t="shared" si="6"/>
        <v>2023 - WEEK 09</v>
      </c>
      <c r="M6" s="9" t="str">
        <f t="shared" si="7"/>
        <v>2023 - MONTH 03</v>
      </c>
      <c r="N6" s="12">
        <f t="shared" ref="N6:O6" si="11">IFERROR(AVERAGEIF(L:L,L6,$J:$J)," ")</f>
        <v>0.95</v>
      </c>
      <c r="O6" s="12">
        <f t="shared" si="11"/>
        <v>0.95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44988.70249</v>
      </c>
      <c r="B7" s="9" t="str">
        <f>INDIRECT(ADDRESS(2+QUOTIENT(ROW()-2,COUNTA('Form Responses 1'!$1:$1)-4),2,,TRUE,"Form Responses 1"))</f>
        <v>arief.radityo@sos.co.id</v>
      </c>
      <c r="C7" s="9" t="str">
        <f>INDIRECT(ADDRESS(2+QUOTIENT(ROW()-2,COUNTA('Form Responses 1'!$1:$1)-4),3,,TRUE,"Form Responses 1"))</f>
        <v>Arief Radityo</v>
      </c>
      <c r="D7" s="10">
        <f>INDIRECT(ADDRESS(2+QUOTIENT(ROW()-2,COUNTA('Form Responses 1'!$1:$1)-4),4,,TRUE,"Form Responses 1"))</f>
        <v>44988</v>
      </c>
      <c r="E7" s="11">
        <f t="shared" si="2"/>
        <v>5</v>
      </c>
      <c r="F7" s="9" t="str">
        <f>IF(ISBLANK(A7)," ",INDIRECT(ADDRESS(1,5+MOD(ROW()-2,COUNTA('Form Responses 1'!$1:$1)-4),,TRUE,"Form Responses 1")))</f>
        <v>Lantai 2 [Ruang Tamu]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Lantai 2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9</v>
      </c>
      <c r="L7" s="9" t="str">
        <f t="shared" si="6"/>
        <v>2023 - WEEK 09</v>
      </c>
      <c r="M7" s="9" t="str">
        <f t="shared" si="7"/>
        <v>2023 - MONTH 03</v>
      </c>
      <c r="N7" s="12">
        <f t="shared" ref="N7:O7" si="12">IFERROR(AVERAGEIF(L:L,L7,$J:$J)," ")</f>
        <v>0.95</v>
      </c>
      <c r="O7" s="12">
        <f t="shared" si="12"/>
        <v>0.95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9</v>
      </c>
      <c r="AF7" s="9" t="str">
        <f t="shared" ref="AF7:AF106" si="15">IF(ISBLANK(D7)," ",TEXT(D7,"YYY MM"))</f>
        <v>2023 03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44988.70249</v>
      </c>
      <c r="B8" s="9" t="str">
        <f>INDIRECT(ADDRESS(2+QUOTIENT(ROW()-2,COUNTA('Form Responses 1'!$1:$1)-4),2,,TRUE,"Form Responses 1"))</f>
        <v>arief.radityo@sos.co.id</v>
      </c>
      <c r="C8" s="9" t="str">
        <f>INDIRECT(ADDRESS(2+QUOTIENT(ROW()-2,COUNTA('Form Responses 1'!$1:$1)-4),3,,TRUE,"Form Responses 1"))</f>
        <v>Arief Radityo</v>
      </c>
      <c r="D8" s="10">
        <f>INDIRECT(ADDRESS(2+QUOTIENT(ROW()-2,COUNTA('Form Responses 1'!$1:$1)-4),4,,TRUE,"Form Responses 1"))</f>
        <v>44988</v>
      </c>
      <c r="E8" s="11">
        <f t="shared" si="2"/>
        <v>5</v>
      </c>
      <c r="F8" s="9" t="str">
        <f>IF(ISBLANK(A8)," ",INDIRECT(ADDRESS(1,5+MOD(ROW()-2,COUNTA('Form Responses 1'!$1:$1)-4),,TRUE,"Form Responses 1")))</f>
        <v>Lantai 2 [Pantry 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Lantai 2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9</v>
      </c>
      <c r="L8" s="9" t="str">
        <f t="shared" si="6"/>
        <v>2023 - WEEK 09</v>
      </c>
      <c r="M8" s="9" t="str">
        <f t="shared" si="7"/>
        <v>2023 - MONTH 03</v>
      </c>
      <c r="N8" s="12">
        <f t="shared" ref="N8:O8" si="13">IFERROR(AVERAGEIF(L:L,L8,$J:$J)," ")</f>
        <v>0.95</v>
      </c>
      <c r="O8" s="12">
        <f t="shared" si="13"/>
        <v>0.95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9</v>
      </c>
      <c r="AF8" s="9" t="str">
        <f t="shared" si="15"/>
        <v>2023 03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44988.70249</v>
      </c>
      <c r="B9" s="9" t="str">
        <f>INDIRECT(ADDRESS(2+QUOTIENT(ROW()-2,COUNTA('Form Responses 1'!$1:$1)-4),2,,TRUE,"Form Responses 1"))</f>
        <v>arief.radityo@sos.co.id</v>
      </c>
      <c r="C9" s="9" t="str">
        <f>INDIRECT(ADDRESS(2+QUOTIENT(ROW()-2,COUNTA('Form Responses 1'!$1:$1)-4),3,,TRUE,"Form Responses 1"))</f>
        <v>Arief Radityo</v>
      </c>
      <c r="D9" s="10">
        <f>INDIRECT(ADDRESS(2+QUOTIENT(ROW()-2,COUNTA('Form Responses 1'!$1:$1)-4),4,,TRUE,"Form Responses 1"))</f>
        <v>44988</v>
      </c>
      <c r="E9" s="11">
        <f t="shared" si="2"/>
        <v>5</v>
      </c>
      <c r="F9" s="9" t="str">
        <f>IF(ISBLANK(A9)," ",INDIRECT(ADDRESS(1,5+MOD(ROW()-2,COUNTA('Form Responses 1'!$1:$1)-4),,TRUE,"Form Responses 1")))</f>
        <v>Lantai 2 [Ruang Rapat 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Lantai 2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9</v>
      </c>
      <c r="L9" s="9" t="str">
        <f t="shared" si="6"/>
        <v>2023 - WEEK 09</v>
      </c>
      <c r="M9" s="9" t="str">
        <f t="shared" si="7"/>
        <v>2023 - MONTH 03</v>
      </c>
      <c r="N9" s="12">
        <f t="shared" ref="N9:O9" si="18">IFERROR(AVERAGEIF(L:L,L9,$J:$J)," ")</f>
        <v>0.95</v>
      </c>
      <c r="O9" s="12">
        <f t="shared" si="18"/>
        <v>0.95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9</v>
      </c>
      <c r="AF9" s="9" t="str">
        <f t="shared" si="15"/>
        <v>2023 03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44988.70249</v>
      </c>
      <c r="B10" s="9" t="str">
        <f>INDIRECT(ADDRESS(2+QUOTIENT(ROW()-2,COUNTA('Form Responses 1'!$1:$1)-4),2,,TRUE,"Form Responses 1"))</f>
        <v>arief.radityo@sos.co.id</v>
      </c>
      <c r="C10" s="9" t="str">
        <f>INDIRECT(ADDRESS(2+QUOTIENT(ROW()-2,COUNTA('Form Responses 1'!$1:$1)-4),3,,TRUE,"Form Responses 1"))</f>
        <v>Arief Radityo</v>
      </c>
      <c r="D10" s="10">
        <f>INDIRECT(ADDRESS(2+QUOTIENT(ROW()-2,COUNTA('Form Responses 1'!$1:$1)-4),4,,TRUE,"Form Responses 1"))</f>
        <v>44988</v>
      </c>
      <c r="E10" s="11">
        <f t="shared" si="2"/>
        <v>5</v>
      </c>
      <c r="F10" s="9" t="str">
        <f>IF(ISBLANK(A10)," ",INDIRECT(ADDRESS(1,5+MOD(ROW()-2,COUNTA('Form Responses 1'!$1:$1)-4),,TRUE,"Form Responses 1")))</f>
        <v>Lantai 2 [Ruang Kerja]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Lantai 2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9</v>
      </c>
      <c r="L10" s="9" t="str">
        <f t="shared" si="6"/>
        <v>2023 - WEEK 09</v>
      </c>
      <c r="M10" s="9" t="str">
        <f t="shared" si="7"/>
        <v>2023 - MONTH 03</v>
      </c>
      <c r="N10" s="12">
        <f t="shared" ref="N10:O10" si="19">IFERROR(AVERAGEIF(L:L,L10,$J:$J)," ")</f>
        <v>0.95</v>
      </c>
      <c r="O10" s="12">
        <f t="shared" si="19"/>
        <v>0.95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9</v>
      </c>
      <c r="AF10" s="9" t="str">
        <f t="shared" si="15"/>
        <v>2023 03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44988.70249</v>
      </c>
      <c r="B11" s="9" t="str">
        <f>INDIRECT(ADDRESS(2+QUOTIENT(ROW()-2,COUNTA('Form Responses 1'!$1:$1)-4),2,,TRUE,"Form Responses 1"))</f>
        <v>arief.radityo@sos.co.id</v>
      </c>
      <c r="C11" s="9" t="str">
        <f>INDIRECT(ADDRESS(2+QUOTIENT(ROW()-2,COUNTA('Form Responses 1'!$1:$1)-4),3,,TRUE,"Form Responses 1"))</f>
        <v>Arief Radityo</v>
      </c>
      <c r="D11" s="10">
        <f>INDIRECT(ADDRESS(2+QUOTIENT(ROW()-2,COUNTA('Form Responses 1'!$1:$1)-4),4,,TRUE,"Form Responses 1"))</f>
        <v>44988</v>
      </c>
      <c r="E11" s="11">
        <f t="shared" si="2"/>
        <v>5</v>
      </c>
      <c r="F11" s="9" t="str">
        <f>IF(ISBLANK(A11)," ",INDIRECT(ADDRESS(1,5+MOD(ROW()-2,COUNTA('Form Responses 1'!$1:$1)-4),,TRUE,"Form Responses 1")))</f>
        <v>Lantai 2 [Ruang Perpustakaan]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Lantai 2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9</v>
      </c>
      <c r="L11" s="9" t="str">
        <f t="shared" si="6"/>
        <v>2023 - WEEK 09</v>
      </c>
      <c r="M11" s="9" t="str">
        <f t="shared" si="7"/>
        <v>2023 - MONTH 03</v>
      </c>
      <c r="N11" s="12">
        <f t="shared" ref="N11:O11" si="20">IFERROR(AVERAGEIF(L:L,L11,$J:$J)," ")</f>
        <v>0.95</v>
      </c>
      <c r="O11" s="12">
        <f t="shared" si="20"/>
        <v>0.95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9</v>
      </c>
      <c r="AF11" s="9" t="str">
        <f t="shared" si="15"/>
        <v>2023 03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44988.70249</v>
      </c>
      <c r="B12" s="9" t="str">
        <f>INDIRECT(ADDRESS(2+QUOTIENT(ROW()-2,COUNTA('Form Responses 1'!$1:$1)-4),2,,TRUE,"Form Responses 1"))</f>
        <v>arief.radityo@sos.co.id</v>
      </c>
      <c r="C12" s="9" t="str">
        <f>INDIRECT(ADDRESS(2+QUOTIENT(ROW()-2,COUNTA('Form Responses 1'!$1:$1)-4),3,,TRUE,"Form Responses 1"))</f>
        <v>Arief Radityo</v>
      </c>
      <c r="D12" s="10">
        <f>INDIRECT(ADDRESS(2+QUOTIENT(ROW()-2,COUNTA('Form Responses 1'!$1:$1)-4),4,,TRUE,"Form Responses 1"))</f>
        <v>44988</v>
      </c>
      <c r="E12" s="11">
        <f t="shared" si="2"/>
        <v>5</v>
      </c>
      <c r="F12" s="9" t="str">
        <f>IF(ISBLANK(A12)," ",INDIRECT(ADDRESS(1,5+MOD(ROW()-2,COUNTA('Form Responses 1'!$1:$1)-4),,TRUE,"Form Responses 1")))</f>
        <v>Lantai 2 [Ruang Pimpinan]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Lantai 2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9</v>
      </c>
      <c r="L12" s="9" t="str">
        <f t="shared" si="6"/>
        <v>2023 - WEEK 09</v>
      </c>
      <c r="M12" s="9" t="str">
        <f t="shared" si="7"/>
        <v>2023 - MONTH 03</v>
      </c>
      <c r="N12" s="12">
        <f t="shared" ref="N12:O12" si="21">IFERROR(AVERAGEIF(L:L,L12,$J:$J)," ")</f>
        <v>0.95</v>
      </c>
      <c r="O12" s="12">
        <f t="shared" si="21"/>
        <v>0.95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9</v>
      </c>
      <c r="AF12" s="9" t="str">
        <f t="shared" si="15"/>
        <v>2023 03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44988.70249</v>
      </c>
      <c r="B13" s="9" t="str">
        <f>INDIRECT(ADDRESS(2+QUOTIENT(ROW()-2,COUNTA('Form Responses 1'!$1:$1)-4),2,,TRUE,"Form Responses 1"))</f>
        <v>arief.radityo@sos.co.id</v>
      </c>
      <c r="C13" s="9" t="str">
        <f>INDIRECT(ADDRESS(2+QUOTIENT(ROW()-2,COUNTA('Form Responses 1'!$1:$1)-4),3,,TRUE,"Form Responses 1"))</f>
        <v>Arief Radityo</v>
      </c>
      <c r="D13" s="10">
        <f>INDIRECT(ADDRESS(2+QUOTIENT(ROW()-2,COUNTA('Form Responses 1'!$1:$1)-4),4,,TRUE,"Form Responses 1"))</f>
        <v>44988</v>
      </c>
      <c r="E13" s="11">
        <f t="shared" si="2"/>
        <v>5</v>
      </c>
      <c r="F13" s="9" t="str">
        <f>IF(ISBLANK(A13)," ",INDIRECT(ADDRESS(1,5+MOD(ROW()-2,COUNTA('Form Responses 1'!$1:$1)-4),,TRUE,"Form Responses 1")))</f>
        <v>Lantai 2 [Koridor 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Lantai 2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9</v>
      </c>
      <c r="L13" s="9" t="str">
        <f t="shared" si="6"/>
        <v>2023 - WEEK 09</v>
      </c>
      <c r="M13" s="9" t="str">
        <f t="shared" si="7"/>
        <v>2023 - MONTH 03</v>
      </c>
      <c r="N13" s="12">
        <f t="shared" ref="N13:O13" si="22">IFERROR(AVERAGEIF(L:L,L13,$J:$J)," ")</f>
        <v>0.95</v>
      </c>
      <c r="O13" s="12">
        <f t="shared" si="22"/>
        <v>0.95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9</v>
      </c>
      <c r="AF13" s="9" t="str">
        <f t="shared" si="15"/>
        <v>2023 03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44988.70249</v>
      </c>
      <c r="B14" s="9" t="str">
        <f>INDIRECT(ADDRESS(2+QUOTIENT(ROW()-2,COUNTA('Form Responses 1'!$1:$1)-4),2,,TRUE,"Form Responses 1"))</f>
        <v>arief.radityo@sos.co.id</v>
      </c>
      <c r="C14" s="9" t="str">
        <f>INDIRECT(ADDRESS(2+QUOTIENT(ROW()-2,COUNTA('Form Responses 1'!$1:$1)-4),3,,TRUE,"Form Responses 1"))</f>
        <v>Arief Radityo</v>
      </c>
      <c r="D14" s="10">
        <f>INDIRECT(ADDRESS(2+QUOTIENT(ROW()-2,COUNTA('Form Responses 1'!$1:$1)-4),4,,TRUE,"Form Responses 1"))</f>
        <v>44988</v>
      </c>
      <c r="E14" s="11">
        <f t="shared" si="2"/>
        <v>5</v>
      </c>
      <c r="F14" s="9" t="str">
        <f>IF(ISBLANK(A14)," ",INDIRECT(ADDRESS(1,5+MOD(ROW()-2,COUNTA('Form Responses 1'!$1:$1)-4),,TRUE,"Form Responses 1")))</f>
        <v>Lantai 2 [Toilet Pria / Wanita]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Lantai 2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9</v>
      </c>
      <c r="L14" s="9" t="str">
        <f t="shared" si="6"/>
        <v>2023 - WEEK 09</v>
      </c>
      <c r="M14" s="9" t="str">
        <f t="shared" si="7"/>
        <v>2023 - MONTH 03</v>
      </c>
      <c r="N14" s="12">
        <f t="shared" ref="N14:O14" si="23">IFERROR(AVERAGEIF(L:L,L14,$J:$J)," ")</f>
        <v>0.95</v>
      </c>
      <c r="O14" s="12">
        <f t="shared" si="23"/>
        <v>0.95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9</v>
      </c>
      <c r="AF14" s="9" t="str">
        <f t="shared" si="15"/>
        <v>2023 03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44988.70249</v>
      </c>
      <c r="B15" s="9" t="str">
        <f>INDIRECT(ADDRESS(2+QUOTIENT(ROW()-2,COUNTA('Form Responses 1'!$1:$1)-4),2,,TRUE,"Form Responses 1"))</f>
        <v>arief.radityo@sos.co.id</v>
      </c>
      <c r="C15" s="9" t="str">
        <f>INDIRECT(ADDRESS(2+QUOTIENT(ROW()-2,COUNTA('Form Responses 1'!$1:$1)-4),3,,TRUE,"Form Responses 1"))</f>
        <v>Arief Radityo</v>
      </c>
      <c r="D15" s="10">
        <f>INDIRECT(ADDRESS(2+QUOTIENT(ROW()-2,COUNTA('Form Responses 1'!$1:$1)-4),4,,TRUE,"Form Responses 1"))</f>
        <v>44988</v>
      </c>
      <c r="E15" s="11">
        <f t="shared" si="2"/>
        <v>5</v>
      </c>
      <c r="F15" s="9" t="str">
        <f>IF(ISBLANK(A15)," ",INDIRECT(ADDRESS(1,5+MOD(ROW()-2,COUNTA('Form Responses 1'!$1:$1)-4),,TRUE,"Form Responses 1")))</f>
        <v>Lantai 1 [Pintu Barat &amp; Timur]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Lantai 1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9</v>
      </c>
      <c r="L15" s="9" t="str">
        <f t="shared" si="6"/>
        <v>2023 - WEEK 09</v>
      </c>
      <c r="M15" s="9" t="str">
        <f t="shared" si="7"/>
        <v>2023 - MONTH 03</v>
      </c>
      <c r="N15" s="12">
        <f t="shared" ref="N15:O15" si="24">IFERROR(AVERAGEIF(L:L,L15,$J:$J)," ")</f>
        <v>0.95</v>
      </c>
      <c r="O15" s="12">
        <f t="shared" si="24"/>
        <v>0.95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9</v>
      </c>
      <c r="AF15" s="9" t="str">
        <f t="shared" si="15"/>
        <v>2023 03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44988.70249</v>
      </c>
      <c r="B16" s="9" t="str">
        <f>INDIRECT(ADDRESS(2+QUOTIENT(ROW()-2,COUNTA('Form Responses 1'!$1:$1)-4),2,,TRUE,"Form Responses 1"))</f>
        <v>arief.radityo@sos.co.id</v>
      </c>
      <c r="C16" s="9" t="str">
        <f>INDIRECT(ADDRESS(2+QUOTIENT(ROW()-2,COUNTA('Form Responses 1'!$1:$1)-4),3,,TRUE,"Form Responses 1"))</f>
        <v>Arief Radityo</v>
      </c>
      <c r="D16" s="10">
        <f>INDIRECT(ADDRESS(2+QUOTIENT(ROW()-2,COUNTA('Form Responses 1'!$1:$1)-4),4,,TRUE,"Form Responses 1"))</f>
        <v>44988</v>
      </c>
      <c r="E16" s="11">
        <f t="shared" si="2"/>
        <v>5</v>
      </c>
      <c r="F16" s="9" t="str">
        <f>IF(ISBLANK(A16)," ",INDIRECT(ADDRESS(1,5+MOD(ROW()-2,COUNTA('Form Responses 1'!$1:$1)-4),,TRUE,"Form Responses 1")))</f>
        <v>Lantai 1 [Mushola 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Lantai 1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9</v>
      </c>
      <c r="L16" s="9" t="str">
        <f t="shared" si="6"/>
        <v>2023 - WEEK 09</v>
      </c>
      <c r="M16" s="9" t="str">
        <f t="shared" si="7"/>
        <v>2023 - MONTH 03</v>
      </c>
      <c r="N16" s="12">
        <f t="shared" ref="N16:O16" si="25">IFERROR(AVERAGEIF(L:L,L16,$J:$J)," ")</f>
        <v>0.95</v>
      </c>
      <c r="O16" s="12">
        <f t="shared" si="25"/>
        <v>0.95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9</v>
      </c>
      <c r="AF16" s="9" t="str">
        <f t="shared" si="15"/>
        <v>2023 03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44988.70249</v>
      </c>
      <c r="B17" s="9" t="str">
        <f>INDIRECT(ADDRESS(2+QUOTIENT(ROW()-2,COUNTA('Form Responses 1'!$1:$1)-4),2,,TRUE,"Form Responses 1"))</f>
        <v>arief.radityo@sos.co.id</v>
      </c>
      <c r="C17" s="9" t="str">
        <f>INDIRECT(ADDRESS(2+QUOTIENT(ROW()-2,COUNTA('Form Responses 1'!$1:$1)-4),3,,TRUE,"Form Responses 1"))</f>
        <v>Arief Radityo</v>
      </c>
      <c r="D17" s="10">
        <f>INDIRECT(ADDRESS(2+QUOTIENT(ROW()-2,COUNTA('Form Responses 1'!$1:$1)-4),4,,TRUE,"Form Responses 1"))</f>
        <v>44988</v>
      </c>
      <c r="E17" s="11">
        <f t="shared" si="2"/>
        <v>5</v>
      </c>
      <c r="F17" s="9" t="str">
        <f>IF(ISBLANK(A17)," ",INDIRECT(ADDRESS(1,5+MOD(ROW()-2,COUNTA('Form Responses 1'!$1:$1)-4),,TRUE,"Form Responses 1")))</f>
        <v>Lantai 1 [Pantry 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Lantai 1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9</v>
      </c>
      <c r="L17" s="9" t="str">
        <f t="shared" si="6"/>
        <v>2023 - WEEK 09</v>
      </c>
      <c r="M17" s="9" t="str">
        <f t="shared" si="7"/>
        <v>2023 - MONTH 03</v>
      </c>
      <c r="N17" s="12">
        <f t="shared" ref="N17:O17" si="26">IFERROR(AVERAGEIF(L:L,L17,$J:$J)," ")</f>
        <v>0.95</v>
      </c>
      <c r="O17" s="12">
        <f t="shared" si="26"/>
        <v>0.95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9</v>
      </c>
      <c r="AF17" s="9" t="str">
        <f t="shared" si="15"/>
        <v>2023 03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44988.70249</v>
      </c>
      <c r="B18" s="9" t="str">
        <f>INDIRECT(ADDRESS(2+QUOTIENT(ROW()-2,COUNTA('Form Responses 1'!$1:$1)-4),2,,TRUE,"Form Responses 1"))</f>
        <v>arief.radityo@sos.co.id</v>
      </c>
      <c r="C18" s="9" t="str">
        <f>INDIRECT(ADDRESS(2+QUOTIENT(ROW()-2,COUNTA('Form Responses 1'!$1:$1)-4),3,,TRUE,"Form Responses 1"))</f>
        <v>Arief Radityo</v>
      </c>
      <c r="D18" s="10">
        <f>INDIRECT(ADDRESS(2+QUOTIENT(ROW()-2,COUNTA('Form Responses 1'!$1:$1)-4),4,,TRUE,"Form Responses 1"))</f>
        <v>44988</v>
      </c>
      <c r="E18" s="11">
        <f t="shared" si="2"/>
        <v>5</v>
      </c>
      <c r="F18" s="9" t="str">
        <f>IF(ISBLANK(A18)," ",INDIRECT(ADDRESS(1,5+MOD(ROW()-2,COUNTA('Form Responses 1'!$1:$1)-4),,TRUE,"Form Responses 1")))</f>
        <v>Lantai 1 [Ruang Rapat]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Lantai 1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9</v>
      </c>
      <c r="L18" s="9" t="str">
        <f t="shared" si="6"/>
        <v>2023 - WEEK 09</v>
      </c>
      <c r="M18" s="9" t="str">
        <f t="shared" si="7"/>
        <v>2023 - MONTH 03</v>
      </c>
      <c r="N18" s="12">
        <f t="shared" ref="N18:O18" si="27">IFERROR(AVERAGEIF(L:L,L18,$J:$J)," ")</f>
        <v>0.95</v>
      </c>
      <c r="O18" s="12">
        <f t="shared" si="27"/>
        <v>0.95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9</v>
      </c>
      <c r="AF18" s="9" t="str">
        <f t="shared" si="15"/>
        <v>2023 03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44988.70249</v>
      </c>
      <c r="B19" s="9" t="str">
        <f>INDIRECT(ADDRESS(2+QUOTIENT(ROW()-2,COUNTA('Form Responses 1'!$1:$1)-4),2,,TRUE,"Form Responses 1"))</f>
        <v>arief.radityo@sos.co.id</v>
      </c>
      <c r="C19" s="9" t="str">
        <f>INDIRECT(ADDRESS(2+QUOTIENT(ROW()-2,COUNTA('Form Responses 1'!$1:$1)-4),3,,TRUE,"Form Responses 1"))</f>
        <v>Arief Radityo</v>
      </c>
      <c r="D19" s="10">
        <f>INDIRECT(ADDRESS(2+QUOTIENT(ROW()-2,COUNTA('Form Responses 1'!$1:$1)-4),4,,TRUE,"Form Responses 1"))</f>
        <v>44988</v>
      </c>
      <c r="E19" s="11">
        <f t="shared" si="2"/>
        <v>5</v>
      </c>
      <c r="F19" s="9" t="str">
        <f>IF(ISBLANK(A19)," ",INDIRECT(ADDRESS(1,5+MOD(ROW()-2,COUNTA('Form Responses 1'!$1:$1)-4),,TRUE,"Form Responses 1")))</f>
        <v>Lantai 1 [Ruang Penelitian]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Lantai 1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9</v>
      </c>
      <c r="L19" s="9" t="str">
        <f t="shared" si="6"/>
        <v>2023 - WEEK 09</v>
      </c>
      <c r="M19" s="9" t="str">
        <f t="shared" si="7"/>
        <v>2023 - MONTH 03</v>
      </c>
      <c r="N19" s="12">
        <f t="shared" ref="N19:O19" si="28">IFERROR(AVERAGEIF(L:L,L19,$J:$J)," ")</f>
        <v>0.95</v>
      </c>
      <c r="O19" s="12">
        <f t="shared" si="28"/>
        <v>0.95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9</v>
      </c>
      <c r="AF19" s="9" t="str">
        <f t="shared" si="15"/>
        <v>2023 03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44988.70249</v>
      </c>
      <c r="B20" s="9" t="str">
        <f>INDIRECT(ADDRESS(2+QUOTIENT(ROW()-2,COUNTA('Form Responses 1'!$1:$1)-4),2,,TRUE,"Form Responses 1"))</f>
        <v>arief.radityo@sos.co.id</v>
      </c>
      <c r="C20" s="9" t="str">
        <f>INDIRECT(ADDRESS(2+QUOTIENT(ROW()-2,COUNTA('Form Responses 1'!$1:$1)-4),3,,TRUE,"Form Responses 1"))</f>
        <v>Arief Radityo</v>
      </c>
      <c r="D20" s="10">
        <f>INDIRECT(ADDRESS(2+QUOTIENT(ROW()-2,COUNTA('Form Responses 1'!$1:$1)-4),4,,TRUE,"Form Responses 1"))</f>
        <v>44988</v>
      </c>
      <c r="E20" s="11">
        <f t="shared" si="2"/>
        <v>5</v>
      </c>
      <c r="F20" s="9" t="str">
        <f>IF(ISBLANK(A20)," ",INDIRECT(ADDRESS(1,5+MOD(ROW()-2,COUNTA('Form Responses 1'!$1:$1)-4),,TRUE,"Form Responses 1")))</f>
        <v>Lantai 1 [Ruang Kepegawaian]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Lantai 1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9</v>
      </c>
      <c r="L20" s="9" t="str">
        <f t="shared" si="6"/>
        <v>2023 - WEEK 09</v>
      </c>
      <c r="M20" s="9" t="str">
        <f t="shared" si="7"/>
        <v>2023 - MONTH 03</v>
      </c>
      <c r="N20" s="12">
        <f t="shared" ref="N20:O20" si="29">IFERROR(AVERAGEIF(L:L,L20,$J:$J)," ")</f>
        <v>0.95</v>
      </c>
      <c r="O20" s="12">
        <f t="shared" si="29"/>
        <v>0.95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9</v>
      </c>
      <c r="AF20" s="9" t="str">
        <f t="shared" si="15"/>
        <v>2023 03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44988.70249</v>
      </c>
      <c r="B21" s="9" t="str">
        <f>INDIRECT(ADDRESS(2+QUOTIENT(ROW()-2,COUNTA('Form Responses 1'!$1:$1)-4),2,,TRUE,"Form Responses 1"))</f>
        <v>arief.radityo@sos.co.id</v>
      </c>
      <c r="C21" s="9" t="str">
        <f>INDIRECT(ADDRESS(2+QUOTIENT(ROW()-2,COUNTA('Form Responses 1'!$1:$1)-4),3,,TRUE,"Form Responses 1"))</f>
        <v>Arief Radityo</v>
      </c>
      <c r="D21" s="10">
        <f>INDIRECT(ADDRESS(2+QUOTIENT(ROW()-2,COUNTA('Form Responses 1'!$1:$1)-4),4,,TRUE,"Form Responses 1"))</f>
        <v>44988</v>
      </c>
      <c r="E21" s="11">
        <f t="shared" si="2"/>
        <v>5</v>
      </c>
      <c r="F21" s="9" t="str">
        <f>IF(ISBLANK(A21)," ",INDIRECT(ADDRESS(1,5+MOD(ROW()-2,COUNTA('Form Responses 1'!$1:$1)-4),,TRUE,"Form Responses 1")))</f>
        <v>Lantai 1 [Ruang Kerja]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Lantai 1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9</v>
      </c>
      <c r="L21" s="9" t="str">
        <f t="shared" si="6"/>
        <v>2023 - WEEK 09</v>
      </c>
      <c r="M21" s="9" t="str">
        <f t="shared" si="7"/>
        <v>2023 - MONTH 03</v>
      </c>
      <c r="N21" s="12">
        <f t="shared" ref="N21:O21" si="30">IFERROR(AVERAGEIF(L:L,L21,$J:$J)," ")</f>
        <v>0.95</v>
      </c>
      <c r="O21" s="12">
        <f t="shared" si="30"/>
        <v>0.95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9</v>
      </c>
      <c r="AF21" s="9" t="str">
        <f t="shared" si="15"/>
        <v>2023 03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44988.70249</v>
      </c>
      <c r="B22" s="9" t="str">
        <f>INDIRECT(ADDRESS(2+QUOTIENT(ROW()-2,COUNTA('Form Responses 1'!$1:$1)-4),2,,TRUE,"Form Responses 1"))</f>
        <v>arief.radityo@sos.co.id</v>
      </c>
      <c r="C22" s="9" t="str">
        <f>INDIRECT(ADDRESS(2+QUOTIENT(ROW()-2,COUNTA('Form Responses 1'!$1:$1)-4),3,,TRUE,"Form Responses 1"))</f>
        <v>Arief Radityo</v>
      </c>
      <c r="D22" s="10">
        <f>INDIRECT(ADDRESS(2+QUOTIENT(ROW()-2,COUNTA('Form Responses 1'!$1:$1)-4),4,,TRUE,"Form Responses 1"))</f>
        <v>44988</v>
      </c>
      <c r="E22" s="11">
        <f t="shared" si="2"/>
        <v>5</v>
      </c>
      <c r="F22" s="9" t="str">
        <f>IF(ISBLANK(A22)," ",INDIRECT(ADDRESS(1,5+MOD(ROW()-2,COUNTA('Form Responses 1'!$1:$1)-4),,TRUE,"Form Responses 1")))</f>
        <v>Lantai 1 [Mess]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Lantai 1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9</v>
      </c>
      <c r="L22" s="9" t="str">
        <f t="shared" si="6"/>
        <v>2023 - WEEK 09</v>
      </c>
      <c r="M22" s="9" t="str">
        <f t="shared" si="7"/>
        <v>2023 - MONTH 03</v>
      </c>
      <c r="N22" s="12">
        <f t="shared" ref="N22:O22" si="31">IFERROR(AVERAGEIF(L:L,L22,$J:$J)," ")</f>
        <v>0.95</v>
      </c>
      <c r="O22" s="12">
        <f t="shared" si="31"/>
        <v>0.95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9</v>
      </c>
      <c r="AF22" s="9" t="str">
        <f t="shared" si="15"/>
        <v>2023 03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44988.70249</v>
      </c>
      <c r="B23" s="9" t="str">
        <f>INDIRECT(ADDRESS(2+QUOTIENT(ROW()-2,COUNTA('Form Responses 1'!$1:$1)-4),2,,TRUE,"Form Responses 1"))</f>
        <v>arief.radityo@sos.co.id</v>
      </c>
      <c r="C23" s="9" t="str">
        <f>INDIRECT(ADDRESS(2+QUOTIENT(ROW()-2,COUNTA('Form Responses 1'!$1:$1)-4),3,,TRUE,"Form Responses 1"))</f>
        <v>Arief Radityo</v>
      </c>
      <c r="D23" s="10">
        <f>INDIRECT(ADDRESS(2+QUOTIENT(ROW()-2,COUNTA('Form Responses 1'!$1:$1)-4),4,,TRUE,"Form Responses 1"))</f>
        <v>44988</v>
      </c>
      <c r="E23" s="11">
        <f t="shared" si="2"/>
        <v>5</v>
      </c>
      <c r="F23" s="9" t="str">
        <f>IF(ISBLANK(A23)," ",INDIRECT(ADDRESS(1,5+MOD(ROW()-2,COUNTA('Form Responses 1'!$1:$1)-4),,TRUE,"Form Responses 1")))</f>
        <v>Lantai 1 [Koridor 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Lantai 1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9</v>
      </c>
      <c r="L23" s="9" t="str">
        <f t="shared" si="6"/>
        <v>2023 - WEEK 09</v>
      </c>
      <c r="M23" s="9" t="str">
        <f t="shared" si="7"/>
        <v>2023 - MONTH 03</v>
      </c>
      <c r="N23" s="12">
        <f t="shared" ref="N23:O23" si="32">IFERROR(AVERAGEIF(L:L,L23,$J:$J)," ")</f>
        <v>0.95</v>
      </c>
      <c r="O23" s="12">
        <f t="shared" si="32"/>
        <v>0.95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9</v>
      </c>
      <c r="AF23" s="9" t="str">
        <f t="shared" si="15"/>
        <v>2023 03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44988.70249</v>
      </c>
      <c r="B24" s="9" t="str">
        <f>INDIRECT(ADDRESS(2+QUOTIENT(ROW()-2,COUNTA('Form Responses 1'!$1:$1)-4),2,,TRUE,"Form Responses 1"))</f>
        <v>arief.radityo@sos.co.id</v>
      </c>
      <c r="C24" s="9" t="str">
        <f>INDIRECT(ADDRESS(2+QUOTIENT(ROW()-2,COUNTA('Form Responses 1'!$1:$1)-4),3,,TRUE,"Form Responses 1"))</f>
        <v>Arief Radityo</v>
      </c>
      <c r="D24" s="10">
        <f>INDIRECT(ADDRESS(2+QUOTIENT(ROW()-2,COUNTA('Form Responses 1'!$1:$1)-4),4,,TRUE,"Form Responses 1"))</f>
        <v>44988</v>
      </c>
      <c r="E24" s="11">
        <f t="shared" si="2"/>
        <v>5</v>
      </c>
      <c r="F24" s="9" t="str">
        <f>IF(ISBLANK(A24)," ",INDIRECT(ADDRESS(1,5+MOD(ROW()-2,COUNTA('Form Responses 1'!$1:$1)-4),,TRUE,"Form Responses 1")))</f>
        <v>Lantai 1 [Toilet Pria / Wanita]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Lantai 1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9</v>
      </c>
      <c r="L24" s="9" t="str">
        <f t="shared" si="6"/>
        <v>2023 - WEEK 09</v>
      </c>
      <c r="M24" s="9" t="str">
        <f t="shared" si="7"/>
        <v>2023 - MONTH 03</v>
      </c>
      <c r="N24" s="12">
        <f t="shared" ref="N24:O24" si="33">IFERROR(AVERAGEIF(L:L,L24,$J:$J)," ")</f>
        <v>0.95</v>
      </c>
      <c r="O24" s="12">
        <f t="shared" si="33"/>
        <v>0.95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9</v>
      </c>
      <c r="AF24" s="9" t="str">
        <f t="shared" si="15"/>
        <v>2023 03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44988.70249</v>
      </c>
      <c r="B25" s="9" t="str">
        <f>INDIRECT(ADDRESS(2+QUOTIENT(ROW()-2,COUNTA('Form Responses 1'!$1:$1)-4),2,,TRUE,"Form Responses 1"))</f>
        <v>arief.radityo@sos.co.id</v>
      </c>
      <c r="C25" s="9" t="str">
        <f>INDIRECT(ADDRESS(2+QUOTIENT(ROW()-2,COUNTA('Form Responses 1'!$1:$1)-4),3,,TRUE,"Form Responses 1"))</f>
        <v>Arief Radityo</v>
      </c>
      <c r="D25" s="10">
        <f>INDIRECT(ADDRESS(2+QUOTIENT(ROW()-2,COUNTA('Form Responses 1'!$1:$1)-4),4,,TRUE,"Form Responses 1"))</f>
        <v>44988</v>
      </c>
      <c r="E25" s="11">
        <f t="shared" si="2"/>
        <v>5</v>
      </c>
      <c r="F25" s="9" t="str">
        <f>IF(ISBLANK(A25)," ",INDIRECT(ADDRESS(1,5+MOD(ROW()-2,COUNTA('Form Responses 1'!$1:$1)-4),,TRUE,"Form Responses 1")))</f>
        <v>Halaman [Taman 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Halaman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9</v>
      </c>
      <c r="L25" s="9" t="str">
        <f t="shared" si="6"/>
        <v>2023 - WEEK 09</v>
      </c>
      <c r="M25" s="9" t="str">
        <f t="shared" si="7"/>
        <v>2023 - MONTH 03</v>
      </c>
      <c r="N25" s="12">
        <f t="shared" ref="N25:O25" si="34">IFERROR(AVERAGEIF(L:L,L25,$J:$J)," ")</f>
        <v>0.95</v>
      </c>
      <c r="O25" s="12">
        <f t="shared" si="34"/>
        <v>0.95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9</v>
      </c>
      <c r="AF25" s="9" t="str">
        <f t="shared" si="15"/>
        <v>2023 03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44988.70249</v>
      </c>
      <c r="B26" s="9" t="str">
        <f>INDIRECT(ADDRESS(2+QUOTIENT(ROW()-2,COUNTA('Form Responses 1'!$1:$1)-4),2,,TRUE,"Form Responses 1"))</f>
        <v>arief.radityo@sos.co.id</v>
      </c>
      <c r="C26" s="9" t="str">
        <f>INDIRECT(ADDRESS(2+QUOTIENT(ROW()-2,COUNTA('Form Responses 1'!$1:$1)-4),3,,TRUE,"Form Responses 1"))</f>
        <v>Arief Radityo</v>
      </c>
      <c r="D26" s="10">
        <f>INDIRECT(ADDRESS(2+QUOTIENT(ROW()-2,COUNTA('Form Responses 1'!$1:$1)-4),4,,TRUE,"Form Responses 1"))</f>
        <v>44988</v>
      </c>
      <c r="E26" s="11">
        <f t="shared" si="2"/>
        <v>5</v>
      </c>
      <c r="F26" s="9" t="str">
        <f>IF(ISBLANK(A26)," ",INDIRECT(ADDRESS(1,5+MOD(ROW()-2,COUNTA('Form Responses 1'!$1:$1)-4),,TRUE,"Form Responses 1")))</f>
        <v>Halaman [Parkir Motor 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Halaman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9</v>
      </c>
      <c r="L26" s="9" t="str">
        <f t="shared" si="6"/>
        <v>2023 - WEEK 09</v>
      </c>
      <c r="M26" s="9" t="str">
        <f t="shared" si="7"/>
        <v>2023 - MONTH 03</v>
      </c>
      <c r="N26" s="12">
        <f t="shared" ref="N26:O26" si="35">IFERROR(AVERAGEIF(L:L,L26,$J:$J)," ")</f>
        <v>0.95</v>
      </c>
      <c r="O26" s="12">
        <f t="shared" si="35"/>
        <v>0.95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9</v>
      </c>
      <c r="AF26" s="9" t="str">
        <f t="shared" si="15"/>
        <v>2023 03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44988.70249</v>
      </c>
      <c r="B27" s="9" t="str">
        <f>INDIRECT(ADDRESS(2+QUOTIENT(ROW()-2,COUNTA('Form Responses 1'!$1:$1)-4),2,,TRUE,"Form Responses 1"))</f>
        <v>arief.radityo@sos.co.id</v>
      </c>
      <c r="C27" s="9" t="str">
        <f>INDIRECT(ADDRESS(2+QUOTIENT(ROW()-2,COUNTA('Form Responses 1'!$1:$1)-4),3,,TRUE,"Form Responses 1"))</f>
        <v>Arief Radityo</v>
      </c>
      <c r="D27" s="10">
        <f>INDIRECT(ADDRESS(2+QUOTIENT(ROW()-2,COUNTA('Form Responses 1'!$1:$1)-4),4,,TRUE,"Form Responses 1"))</f>
        <v>44988</v>
      </c>
      <c r="E27" s="11">
        <f t="shared" si="2"/>
        <v>5</v>
      </c>
      <c r="F27" s="9" t="str">
        <f>IF(ISBLANK(A27)," ",INDIRECT(ADDRESS(1,5+MOD(ROW()-2,COUNTA('Form Responses 1'!$1:$1)-4),,TRUE,"Form Responses 1")))</f>
        <v>Halaman [Parkir Mobil]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Halaman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9</v>
      </c>
      <c r="L27" s="9" t="str">
        <f t="shared" si="6"/>
        <v>2023 - WEEK 09</v>
      </c>
      <c r="M27" s="9" t="str">
        <f t="shared" si="7"/>
        <v>2023 - MONTH 03</v>
      </c>
      <c r="N27" s="12">
        <f t="shared" ref="N27:O27" si="36">IFERROR(AVERAGEIF(L:L,L27,$J:$J)," ")</f>
        <v>0.95</v>
      </c>
      <c r="O27" s="12">
        <f t="shared" si="36"/>
        <v>0.95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9</v>
      </c>
      <c r="AF27" s="9" t="str">
        <f t="shared" si="15"/>
        <v>2023 03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44988.70249</v>
      </c>
      <c r="B28" s="9" t="str">
        <f>INDIRECT(ADDRESS(2+QUOTIENT(ROW()-2,COUNTA('Form Responses 1'!$1:$1)-4),2,,TRUE,"Form Responses 1"))</f>
        <v>arief.radityo@sos.co.id</v>
      </c>
      <c r="C28" s="9" t="str">
        <f>INDIRECT(ADDRESS(2+QUOTIENT(ROW()-2,COUNTA('Form Responses 1'!$1:$1)-4),3,,TRUE,"Form Responses 1"))</f>
        <v>Arief Radityo</v>
      </c>
      <c r="D28" s="10">
        <f>INDIRECT(ADDRESS(2+QUOTIENT(ROW()-2,COUNTA('Form Responses 1'!$1:$1)-4),4,,TRUE,"Form Responses 1"))</f>
        <v>44988</v>
      </c>
      <c r="E28" s="11">
        <f t="shared" si="2"/>
        <v>5</v>
      </c>
      <c r="F28" s="9" t="str">
        <f>IF(ISBLANK(A28)," ",INDIRECT(ADDRESS(1,5+MOD(ROW()-2,COUNTA('Form Responses 1'!$1:$1)-4),,TRUE,"Form Responses 1")))</f>
        <v>Halaman [Smoking Area]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Halaman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9</v>
      </c>
      <c r="L28" s="9" t="str">
        <f t="shared" si="6"/>
        <v>2023 - WEEK 09</v>
      </c>
      <c r="M28" s="9" t="str">
        <f t="shared" si="7"/>
        <v>2023 - MONTH 03</v>
      </c>
      <c r="N28" s="12">
        <f t="shared" ref="N28:O28" si="37">IFERROR(AVERAGEIF(L:L,L28,$J:$J)," ")</f>
        <v>0.95</v>
      </c>
      <c r="O28" s="12">
        <f t="shared" si="37"/>
        <v>0.95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9</v>
      </c>
      <c r="AF28" s="9" t="str">
        <f t="shared" si="15"/>
        <v>2023 03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44988.70249</v>
      </c>
      <c r="B29" s="9" t="str">
        <f>INDIRECT(ADDRESS(2+QUOTIENT(ROW()-2,COUNTA('Form Responses 1'!$1:$1)-4),2,,TRUE,"Form Responses 1"))</f>
        <v>arief.radityo@sos.co.id</v>
      </c>
      <c r="C29" s="9" t="str">
        <f>INDIRECT(ADDRESS(2+QUOTIENT(ROW()-2,COUNTA('Form Responses 1'!$1:$1)-4),3,,TRUE,"Form Responses 1"))</f>
        <v>Arief Radityo</v>
      </c>
      <c r="D29" s="10">
        <f>INDIRECT(ADDRESS(2+QUOTIENT(ROW()-2,COUNTA('Form Responses 1'!$1:$1)-4),4,,TRUE,"Form Responses 1"))</f>
        <v>44988</v>
      </c>
      <c r="E29" s="11">
        <f t="shared" si="2"/>
        <v>5</v>
      </c>
      <c r="F29" s="9" t="str">
        <f>IF(ISBLANK(A29)," ",INDIRECT(ADDRESS(1,5+MOD(ROW()-2,COUNTA('Form Responses 1'!$1:$1)-4),,TRUE,"Form Responses 1")))</f>
        <v>Halaman [Pos Satpam]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Halaman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9</v>
      </c>
      <c r="L29" s="9" t="str">
        <f t="shared" si="6"/>
        <v>2023 - WEEK 09</v>
      </c>
      <c r="M29" s="9" t="str">
        <f t="shared" si="7"/>
        <v>2023 - MONTH 03</v>
      </c>
      <c r="N29" s="12">
        <f t="shared" ref="N29:O29" si="38">IFERROR(AVERAGEIF(L:L,L29,$J:$J)," ")</f>
        <v>0.95</v>
      </c>
      <c r="O29" s="12">
        <f t="shared" si="38"/>
        <v>0.95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9</v>
      </c>
      <c r="AF29" s="9" t="str">
        <f t="shared" si="15"/>
        <v>2023 03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44988.70249</v>
      </c>
      <c r="B30" s="9" t="str">
        <f>INDIRECT(ADDRESS(2+QUOTIENT(ROW()-2,COUNTA('Form Responses 1'!$1:$1)-4),2,,TRUE,"Form Responses 1"))</f>
        <v>arief.radityo@sos.co.id</v>
      </c>
      <c r="C30" s="9" t="str">
        <f>INDIRECT(ADDRESS(2+QUOTIENT(ROW()-2,COUNTA('Form Responses 1'!$1:$1)-4),3,,TRUE,"Form Responses 1"))</f>
        <v>Arief Radityo</v>
      </c>
      <c r="D30" s="10">
        <f>INDIRECT(ADDRESS(2+QUOTIENT(ROW()-2,COUNTA('Form Responses 1'!$1:$1)-4),4,,TRUE,"Form Responses 1"))</f>
        <v>44988</v>
      </c>
      <c r="E30" s="11">
        <f t="shared" si="2"/>
        <v>5</v>
      </c>
      <c r="F30" s="9" t="str">
        <f>IF(ISBLANK(A30)," ",INDIRECT(ADDRESS(1,5+MOD(ROW()-2,COUNTA('Form Responses 1'!$1:$1)-4),,TRUE,"Form Responses 1")))</f>
        <v>Halaman [Halaman depan samping dan belakang]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Halaman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9</v>
      </c>
      <c r="L30" s="9" t="str">
        <f t="shared" si="6"/>
        <v>2023 - WEEK 09</v>
      </c>
      <c r="M30" s="9" t="str">
        <f t="shared" si="7"/>
        <v>2023 - MONTH 03</v>
      </c>
      <c r="N30" s="12">
        <f t="shared" ref="N30:O30" si="39">IFERROR(AVERAGEIF(L:L,L30,$J:$J)," ")</f>
        <v>0.95</v>
      </c>
      <c r="O30" s="12">
        <f t="shared" si="39"/>
        <v>0.95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9</v>
      </c>
      <c r="AF30" s="9" t="str">
        <f t="shared" si="15"/>
        <v>2023 03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44988.70249</v>
      </c>
      <c r="B31" s="9" t="str">
        <f>INDIRECT(ADDRESS(2+QUOTIENT(ROW()-2,COUNTA('Form Responses 1'!$1:$1)-4),2,,TRUE,"Form Responses 1"))</f>
        <v>arief.radityo@sos.co.id</v>
      </c>
      <c r="C31" s="9" t="str">
        <f>INDIRECT(ADDRESS(2+QUOTIENT(ROW()-2,COUNTA('Form Responses 1'!$1:$1)-4),3,,TRUE,"Form Responses 1"))</f>
        <v>Arief Radityo</v>
      </c>
      <c r="D31" s="10">
        <f>INDIRECT(ADDRESS(2+QUOTIENT(ROW()-2,COUNTA('Form Responses 1'!$1:$1)-4),4,,TRUE,"Form Responses 1"))</f>
        <v>44988</v>
      </c>
      <c r="E31" s="11">
        <f t="shared" si="2"/>
        <v>5</v>
      </c>
      <c r="F31" s="9" t="str">
        <f>IF(ISBLANK(A31)," ",INDIRECT(ADDRESS(1,5+MOD(ROW()-2,COUNTA('Form Responses 1'!$1:$1)-4),,TRUE,"Form Responses 1")))</f>
        <v>Halaman [TPS]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Halaman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9</v>
      </c>
      <c r="L31" s="9" t="str">
        <f t="shared" si="6"/>
        <v>2023 - WEEK 09</v>
      </c>
      <c r="M31" s="9" t="str">
        <f t="shared" si="7"/>
        <v>2023 - MONTH 03</v>
      </c>
      <c r="N31" s="12">
        <f t="shared" ref="N31:O31" si="40">IFERROR(AVERAGEIF(L:L,L31,$J:$J)," ")</f>
        <v>0.95</v>
      </c>
      <c r="O31" s="12">
        <f t="shared" si="40"/>
        <v>0.95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9</v>
      </c>
      <c r="AF31" s="9" t="str">
        <f t="shared" si="15"/>
        <v>2023 03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45005.73687</v>
      </c>
      <c r="B32" s="9" t="str">
        <f>INDIRECT(ADDRESS(2+QUOTIENT(ROW()-2,COUNTA('Form Responses 1'!$1:$1)-4),2,,TRUE,"Form Responses 1"))</f>
        <v>theresia1@gmail.com</v>
      </c>
      <c r="C32" s="9" t="str">
        <f>INDIRECT(ADDRESS(2+QUOTIENT(ROW()-2,COUNTA('Form Responses 1'!$1:$1)-4),3,,TRUE,"Form Responses 1"))</f>
        <v>theresia</v>
      </c>
      <c r="D32" s="10">
        <f>INDIRECT(ADDRESS(2+QUOTIENT(ROW()-2,COUNTA('Form Responses 1'!$1:$1)-4),4,,TRUE,"Form Responses 1"))</f>
        <v>44958</v>
      </c>
      <c r="E32" s="11">
        <f t="shared" si="2"/>
        <v>3</v>
      </c>
      <c r="F32" s="9" t="str">
        <f>IF(ISBLANK(A32)," ",INDIRECT(ADDRESS(1,5+MOD(ROW()-2,COUNTA('Form Responses 1'!$1:$1)-4),,TRUE,"Form Responses 1")))</f>
        <v>Security [Security Functions]</v>
      </c>
      <c r="G32" s="9" t="str">
        <f>IF(ISBLANK(A32)," ",INDIRECT(ADDRESS(MATCH(A32,'Form Responses 1'!A:A,0),5+MOD(ROW()-2,COUNTA('Form Responses 1'!$1:$1)-4),,TRUE,"Form Responses 1")))</f>
        <v>CUKUP BAIK</v>
      </c>
      <c r="H32" s="12" t="str">
        <f t="shared" si="3"/>
        <v>Security</v>
      </c>
      <c r="I32" s="12" t="str">
        <f t="shared" si="4"/>
        <v>SECURITY SERVICE</v>
      </c>
      <c r="J32" s="12">
        <f t="array" ref="J32">IFERROR(INDEX(MASTER!B:B,MATCH(G32,MASTER!A:A,0))/100," ")</f>
        <v>0.89</v>
      </c>
      <c r="K32" s="9">
        <f t="shared" si="5"/>
        <v>5</v>
      </c>
      <c r="L32" s="9" t="str">
        <f t="shared" si="6"/>
        <v>2023 - WEEK 05</v>
      </c>
      <c r="M32" s="9" t="str">
        <f t="shared" si="7"/>
        <v>2023 - MONTH 02</v>
      </c>
      <c r="N32" s="12">
        <f t="shared" ref="N32:O32" si="41">IFERROR(AVERAGEIF(L:L,L32,$J:$J)," ")</f>
        <v>0.9476666667</v>
      </c>
      <c r="O32" s="12">
        <f t="shared" si="41"/>
        <v>0.9550666667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5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45005.73687</v>
      </c>
      <c r="B33" s="9" t="str">
        <f>INDIRECT(ADDRESS(2+QUOTIENT(ROW()-2,COUNTA('Form Responses 1'!$1:$1)-4),2,,TRUE,"Form Responses 1"))</f>
        <v>theresia1@gmail.com</v>
      </c>
      <c r="C33" s="9" t="str">
        <f>INDIRECT(ADDRESS(2+QUOTIENT(ROW()-2,COUNTA('Form Responses 1'!$1:$1)-4),3,,TRUE,"Form Responses 1"))</f>
        <v>theresia</v>
      </c>
      <c r="D33" s="10">
        <f>INDIRECT(ADDRESS(2+QUOTIENT(ROW()-2,COUNTA('Form Responses 1'!$1:$1)-4),4,,TRUE,"Form Responses 1"))</f>
        <v>44958</v>
      </c>
      <c r="E33" s="11">
        <f t="shared" si="2"/>
        <v>3</v>
      </c>
      <c r="F33" s="9" t="str">
        <f>IF(ISBLANK(A33)," ",INDIRECT(ADDRESS(1,5+MOD(ROW()-2,COUNTA('Form Responses 1'!$1:$1)-4),,TRUE,"Form Responses 1")))</f>
        <v>Driver [Driving Safety]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Driver</v>
      </c>
      <c r="I33" s="12" t="str">
        <f t="shared" si="4"/>
        <v>LABOR SERVICE</v>
      </c>
      <c r="J33" s="12">
        <f t="array" ref="J33">IFERROR(INDEX(MASTER!B:B,MATCH(G33,MASTER!A:A,0))/100," ")</f>
        <v>0.95</v>
      </c>
      <c r="K33" s="9">
        <f t="shared" si="5"/>
        <v>5</v>
      </c>
      <c r="L33" s="9" t="str">
        <f t="shared" si="6"/>
        <v>2023 - WEEK 05</v>
      </c>
      <c r="M33" s="9" t="str">
        <f t="shared" si="7"/>
        <v>2023 - MONTH 02</v>
      </c>
      <c r="N33" s="12">
        <f t="shared" ref="N33:O33" si="42">IFERROR(AVERAGEIF(L:L,L33,$J:$J)," ")</f>
        <v>0.9476666667</v>
      </c>
      <c r="O33" s="12">
        <f t="shared" si="42"/>
        <v>0.9550666667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5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45005.73687</v>
      </c>
      <c r="B34" s="9" t="str">
        <f>INDIRECT(ADDRESS(2+QUOTIENT(ROW()-2,COUNTA('Form Responses 1'!$1:$1)-4),2,,TRUE,"Form Responses 1"))</f>
        <v>theresia1@gmail.com</v>
      </c>
      <c r="C34" s="9" t="str">
        <f>INDIRECT(ADDRESS(2+QUOTIENT(ROW()-2,COUNTA('Form Responses 1'!$1:$1)-4),3,,TRUE,"Form Responses 1"))</f>
        <v>theresia</v>
      </c>
      <c r="D34" s="10">
        <f>INDIRECT(ADDRESS(2+QUOTIENT(ROW()-2,COUNTA('Form Responses 1'!$1:$1)-4),4,,TRUE,"Form Responses 1"))</f>
        <v>44958</v>
      </c>
      <c r="E34" s="11">
        <f t="shared" si="2"/>
        <v>3</v>
      </c>
      <c r="F34" s="9" t="str">
        <f>IF(ISBLANK(A34)," ",INDIRECT(ADDRESS(1,5+MOD(ROW()-2,COUNTA('Form Responses 1'!$1:$1)-4),,TRUE,"Form Responses 1")))</f>
        <v>Driver [ Attendance]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Driver</v>
      </c>
      <c r="I34" s="12" t="str">
        <f t="shared" si="4"/>
        <v>LABOR SERVICE</v>
      </c>
      <c r="J34" s="12">
        <f t="array" ref="J34">IFERROR(INDEX(MASTER!B:B,MATCH(G34,MASTER!A:A,0))/100," ")</f>
        <v>0.95</v>
      </c>
      <c r="K34" s="9">
        <f t="shared" si="5"/>
        <v>5</v>
      </c>
      <c r="L34" s="9" t="str">
        <f t="shared" si="6"/>
        <v>2023 - WEEK 05</v>
      </c>
      <c r="M34" s="9" t="str">
        <f t="shared" si="7"/>
        <v>2023 - MONTH 02</v>
      </c>
      <c r="N34" s="12">
        <f t="shared" ref="N34:O34" si="43">IFERROR(AVERAGEIF(L:L,L34,$J:$J)," ")</f>
        <v>0.9476666667</v>
      </c>
      <c r="O34" s="12">
        <f t="shared" si="43"/>
        <v>0.9550666667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5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45005.73687</v>
      </c>
      <c r="B35" s="9" t="str">
        <f>INDIRECT(ADDRESS(2+QUOTIENT(ROW()-2,COUNTA('Form Responses 1'!$1:$1)-4),2,,TRUE,"Form Responses 1"))</f>
        <v>theresia1@gmail.com</v>
      </c>
      <c r="C35" s="9" t="str">
        <f>INDIRECT(ADDRESS(2+QUOTIENT(ROW()-2,COUNTA('Form Responses 1'!$1:$1)-4),3,,TRUE,"Form Responses 1"))</f>
        <v>theresia</v>
      </c>
      <c r="D35" s="10">
        <f>INDIRECT(ADDRESS(2+QUOTIENT(ROW()-2,COUNTA('Form Responses 1'!$1:$1)-4),4,,TRUE,"Form Responses 1"))</f>
        <v>44958</v>
      </c>
      <c r="E35" s="11">
        <f t="shared" si="2"/>
        <v>3</v>
      </c>
      <c r="F35" s="9" t="str">
        <f>IF(ISBLANK(A35)," ",INDIRECT(ADDRESS(1,5+MOD(ROW()-2,COUNTA('Form Responses 1'!$1:$1)-4),,TRUE,"Form Responses 1")))</f>
        <v>Lantai 2 [Tangga Exit Barat]</v>
      </c>
      <c r="G35" s="9" t="str">
        <f>IF(ISBLANK(A35)," ",INDIRECT(ADDRESS(MATCH(A35,'Form Responses 1'!A:A,0),5+MOD(ROW()-2,COUNTA('Form Responses 1'!$1:$1)-4),,TRUE,"Form Responses 1")))</f>
        <v>SANGATBAIK</v>
      </c>
      <c r="H35" s="12" t="str">
        <f t="shared" si="3"/>
        <v>Lantai 2</v>
      </c>
      <c r="I35" s="12" t="str">
        <f t="shared" si="4"/>
        <v>CLEANING SERVICE</v>
      </c>
      <c r="J35" s="12">
        <f t="array" ref="J35">IFERROR(INDEX(MASTER!B:B,MATCH(G35,MASTER!A:A,0))/100," ")</f>
        <v>1</v>
      </c>
      <c r="K35" s="9">
        <f t="shared" si="5"/>
        <v>5</v>
      </c>
      <c r="L35" s="9" t="str">
        <f t="shared" si="6"/>
        <v>2023 - WEEK 05</v>
      </c>
      <c r="M35" s="9" t="str">
        <f t="shared" si="7"/>
        <v>2023 - MONTH 02</v>
      </c>
      <c r="N35" s="12">
        <f t="shared" ref="N35:O35" si="44">IFERROR(AVERAGEIF(L:L,L35,$J:$J)," ")</f>
        <v>0.9476666667</v>
      </c>
      <c r="O35" s="12">
        <f t="shared" si="44"/>
        <v>0.9550666667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5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45005.73687</v>
      </c>
      <c r="B36" s="9" t="str">
        <f>INDIRECT(ADDRESS(2+QUOTIENT(ROW()-2,COUNTA('Form Responses 1'!$1:$1)-4),2,,TRUE,"Form Responses 1"))</f>
        <v>theresia1@gmail.com</v>
      </c>
      <c r="C36" s="9" t="str">
        <f>INDIRECT(ADDRESS(2+QUOTIENT(ROW()-2,COUNTA('Form Responses 1'!$1:$1)-4),3,,TRUE,"Form Responses 1"))</f>
        <v>theresia</v>
      </c>
      <c r="D36" s="10">
        <f>INDIRECT(ADDRESS(2+QUOTIENT(ROW()-2,COUNTA('Form Responses 1'!$1:$1)-4),4,,TRUE,"Form Responses 1"))</f>
        <v>44958</v>
      </c>
      <c r="E36" s="11">
        <f t="shared" si="2"/>
        <v>3</v>
      </c>
      <c r="F36" s="9" t="str">
        <f>IF(ISBLANK(A36)," ",INDIRECT(ADDRESS(1,5+MOD(ROW()-2,COUNTA('Form Responses 1'!$1:$1)-4),,TRUE,"Form Responses 1")))</f>
        <v>Lantai 2 [ &amp; Timur]</v>
      </c>
      <c r="G36" s="9" t="str">
        <f>IF(ISBLANK(A36)," ",INDIRECT(ADDRESS(MATCH(A36,'Form Responses 1'!A:A,0),5+MOD(ROW()-2,COUNTA('Form Responses 1'!$1:$1)-4),,TRUE,"Form Responses 1")))</f>
        <v>SANGATBAIK</v>
      </c>
      <c r="H36" s="12" t="str">
        <f t="shared" si="3"/>
        <v>Lantai 2</v>
      </c>
      <c r="I36" s="12" t="str">
        <f t="shared" si="4"/>
        <v>CLEANING SERVICE</v>
      </c>
      <c r="J36" s="12">
        <f t="array" ref="J36">IFERROR(INDEX(MASTER!B:B,MATCH(G36,MASTER!A:A,0))/100," ")</f>
        <v>1</v>
      </c>
      <c r="K36" s="9">
        <f t="shared" si="5"/>
        <v>5</v>
      </c>
      <c r="L36" s="9" t="str">
        <f t="shared" si="6"/>
        <v>2023 - WEEK 05</v>
      </c>
      <c r="M36" s="9" t="str">
        <f t="shared" si="7"/>
        <v>2023 - MONTH 02</v>
      </c>
      <c r="N36" s="12">
        <f t="shared" ref="N36:O36" si="45">IFERROR(AVERAGEIF(L:L,L36,$J:$J)," ")</f>
        <v>0.9476666667</v>
      </c>
      <c r="O36" s="12">
        <f t="shared" si="45"/>
        <v>0.9550666667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5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45005.73687</v>
      </c>
      <c r="B37" s="9" t="str">
        <f>INDIRECT(ADDRESS(2+QUOTIENT(ROW()-2,COUNTA('Form Responses 1'!$1:$1)-4),2,,TRUE,"Form Responses 1"))</f>
        <v>theresia1@gmail.com</v>
      </c>
      <c r="C37" s="9" t="str">
        <f>INDIRECT(ADDRESS(2+QUOTIENT(ROW()-2,COUNTA('Form Responses 1'!$1:$1)-4),3,,TRUE,"Form Responses 1"))</f>
        <v>theresia</v>
      </c>
      <c r="D37" s="10">
        <f>INDIRECT(ADDRESS(2+QUOTIENT(ROW()-2,COUNTA('Form Responses 1'!$1:$1)-4),4,,TRUE,"Form Responses 1"))</f>
        <v>44958</v>
      </c>
      <c r="E37" s="11">
        <f t="shared" si="2"/>
        <v>3</v>
      </c>
      <c r="F37" s="9" t="str">
        <f>IF(ISBLANK(A37)," ",INDIRECT(ADDRESS(1,5+MOD(ROW()-2,COUNTA('Form Responses 1'!$1:$1)-4),,TRUE,"Form Responses 1")))</f>
        <v>Lantai 2 [Ruang Tamu]</v>
      </c>
      <c r="G37" s="9" t="str">
        <f>IF(ISBLANK(A37)," ",INDIRECT(ADDRESS(MATCH(A37,'Form Responses 1'!A:A,0),5+MOD(ROW()-2,COUNTA('Form Responses 1'!$1:$1)-4),,TRUE,"Form Responses 1")))</f>
        <v>SANGATBAIK</v>
      </c>
      <c r="H37" s="12" t="str">
        <f t="shared" si="3"/>
        <v>Lantai 2</v>
      </c>
      <c r="I37" s="12" t="str">
        <f t="shared" si="4"/>
        <v>CLEANING SERVICE</v>
      </c>
      <c r="J37" s="12">
        <f t="array" ref="J37">IFERROR(INDEX(MASTER!B:B,MATCH(G37,MASTER!A:A,0))/100," ")</f>
        <v>1</v>
      </c>
      <c r="K37" s="9">
        <f t="shared" si="5"/>
        <v>5</v>
      </c>
      <c r="L37" s="9" t="str">
        <f t="shared" si="6"/>
        <v>2023 - WEEK 05</v>
      </c>
      <c r="M37" s="9" t="str">
        <f t="shared" si="7"/>
        <v>2023 - MONTH 02</v>
      </c>
      <c r="N37" s="12">
        <f t="shared" ref="N37:O37" si="46">IFERROR(AVERAGEIF(L:L,L37,$J:$J)," ")</f>
        <v>0.9476666667</v>
      </c>
      <c r="O37" s="12">
        <f t="shared" si="46"/>
        <v>0.9550666667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5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45005.73687</v>
      </c>
      <c r="B38" s="9" t="str">
        <f>INDIRECT(ADDRESS(2+QUOTIENT(ROW()-2,COUNTA('Form Responses 1'!$1:$1)-4),2,,TRUE,"Form Responses 1"))</f>
        <v>theresia1@gmail.com</v>
      </c>
      <c r="C38" s="9" t="str">
        <f>INDIRECT(ADDRESS(2+QUOTIENT(ROW()-2,COUNTA('Form Responses 1'!$1:$1)-4),3,,TRUE,"Form Responses 1"))</f>
        <v>theresia</v>
      </c>
      <c r="D38" s="10">
        <f>INDIRECT(ADDRESS(2+QUOTIENT(ROW()-2,COUNTA('Form Responses 1'!$1:$1)-4),4,,TRUE,"Form Responses 1"))</f>
        <v>44958</v>
      </c>
      <c r="E38" s="11">
        <f t="shared" si="2"/>
        <v>3</v>
      </c>
      <c r="F38" s="9" t="str">
        <f>IF(ISBLANK(A38)," ",INDIRECT(ADDRESS(1,5+MOD(ROW()-2,COUNTA('Form Responses 1'!$1:$1)-4),,TRUE,"Form Responses 1")))</f>
        <v>Lantai 2 [Pantry 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Lantai 2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5</v>
      </c>
      <c r="L38" s="9" t="str">
        <f t="shared" si="6"/>
        <v>2023 - WEEK 05</v>
      </c>
      <c r="M38" s="9" t="str">
        <f t="shared" si="7"/>
        <v>2023 - MONTH 02</v>
      </c>
      <c r="N38" s="12">
        <f t="shared" ref="N38:O38" si="47">IFERROR(AVERAGEIF(L:L,L38,$J:$J)," ")</f>
        <v>0.9476666667</v>
      </c>
      <c r="O38" s="12">
        <f t="shared" si="47"/>
        <v>0.9550666667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5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45005.73687</v>
      </c>
      <c r="B39" s="9" t="str">
        <f>INDIRECT(ADDRESS(2+QUOTIENT(ROW()-2,COUNTA('Form Responses 1'!$1:$1)-4),2,,TRUE,"Form Responses 1"))</f>
        <v>theresia1@gmail.com</v>
      </c>
      <c r="C39" s="9" t="str">
        <f>INDIRECT(ADDRESS(2+QUOTIENT(ROW()-2,COUNTA('Form Responses 1'!$1:$1)-4),3,,TRUE,"Form Responses 1"))</f>
        <v>theresia</v>
      </c>
      <c r="D39" s="10">
        <f>INDIRECT(ADDRESS(2+QUOTIENT(ROW()-2,COUNTA('Form Responses 1'!$1:$1)-4),4,,TRUE,"Form Responses 1"))</f>
        <v>44958</v>
      </c>
      <c r="E39" s="11">
        <f t="shared" si="2"/>
        <v>3</v>
      </c>
      <c r="F39" s="9" t="str">
        <f>IF(ISBLANK(A39)," ",INDIRECT(ADDRESS(1,5+MOD(ROW()-2,COUNTA('Form Responses 1'!$1:$1)-4),,TRUE,"Form Responses 1")))</f>
        <v>Lantai 2 [Ruang Rapat 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Lantai 2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5</v>
      </c>
      <c r="L39" s="9" t="str">
        <f t="shared" si="6"/>
        <v>2023 - WEEK 05</v>
      </c>
      <c r="M39" s="9" t="str">
        <f t="shared" si="7"/>
        <v>2023 - MONTH 02</v>
      </c>
      <c r="N39" s="12">
        <f t="shared" ref="N39:O39" si="48">IFERROR(AVERAGEIF(L:L,L39,$J:$J)," ")</f>
        <v>0.9476666667</v>
      </c>
      <c r="O39" s="12">
        <f t="shared" si="48"/>
        <v>0.9550666667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5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45005.73687</v>
      </c>
      <c r="B40" s="9" t="str">
        <f>INDIRECT(ADDRESS(2+QUOTIENT(ROW()-2,COUNTA('Form Responses 1'!$1:$1)-4),2,,TRUE,"Form Responses 1"))</f>
        <v>theresia1@gmail.com</v>
      </c>
      <c r="C40" s="9" t="str">
        <f>INDIRECT(ADDRESS(2+QUOTIENT(ROW()-2,COUNTA('Form Responses 1'!$1:$1)-4),3,,TRUE,"Form Responses 1"))</f>
        <v>theresia</v>
      </c>
      <c r="D40" s="10">
        <f>INDIRECT(ADDRESS(2+QUOTIENT(ROW()-2,COUNTA('Form Responses 1'!$1:$1)-4),4,,TRUE,"Form Responses 1"))</f>
        <v>44958</v>
      </c>
      <c r="E40" s="11">
        <f t="shared" si="2"/>
        <v>3</v>
      </c>
      <c r="F40" s="9" t="str">
        <f>IF(ISBLANK(A40)," ",INDIRECT(ADDRESS(1,5+MOD(ROW()-2,COUNTA('Form Responses 1'!$1:$1)-4),,TRUE,"Form Responses 1")))</f>
        <v>Lantai 2 [Ruang Kerja]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Lantai 2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5</v>
      </c>
      <c r="L40" s="9" t="str">
        <f t="shared" si="6"/>
        <v>2023 - WEEK 05</v>
      </c>
      <c r="M40" s="9" t="str">
        <f t="shared" si="7"/>
        <v>2023 - MONTH 02</v>
      </c>
      <c r="N40" s="12">
        <f t="shared" ref="N40:O40" si="49">IFERROR(AVERAGEIF(L:L,L40,$J:$J)," ")</f>
        <v>0.9476666667</v>
      </c>
      <c r="O40" s="12">
        <f t="shared" si="49"/>
        <v>0.9550666667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5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45005.73687</v>
      </c>
      <c r="B41" s="9" t="str">
        <f>INDIRECT(ADDRESS(2+QUOTIENT(ROW()-2,COUNTA('Form Responses 1'!$1:$1)-4),2,,TRUE,"Form Responses 1"))</f>
        <v>theresia1@gmail.com</v>
      </c>
      <c r="C41" s="9" t="str">
        <f>INDIRECT(ADDRESS(2+QUOTIENT(ROW()-2,COUNTA('Form Responses 1'!$1:$1)-4),3,,TRUE,"Form Responses 1"))</f>
        <v>theresia</v>
      </c>
      <c r="D41" s="10">
        <f>INDIRECT(ADDRESS(2+QUOTIENT(ROW()-2,COUNTA('Form Responses 1'!$1:$1)-4),4,,TRUE,"Form Responses 1"))</f>
        <v>44958</v>
      </c>
      <c r="E41" s="11">
        <f t="shared" si="2"/>
        <v>3</v>
      </c>
      <c r="F41" s="9" t="str">
        <f>IF(ISBLANK(A41)," ",INDIRECT(ADDRESS(1,5+MOD(ROW()-2,COUNTA('Form Responses 1'!$1:$1)-4),,TRUE,"Form Responses 1")))</f>
        <v>Lantai 2 [Ruang Perpustakaan]</v>
      </c>
      <c r="G41" s="9" t="str">
        <f>IF(ISBLANK(A41)," ",INDIRECT(ADDRESS(MATCH(A41,'Form Responses 1'!A:A,0),5+MOD(ROW()-2,COUNTA('Form Responses 1'!$1:$1)-4),,TRUE,"Form Responses 1")))</f>
        <v>CUKUP BAIK</v>
      </c>
      <c r="H41" s="12" t="str">
        <f t="shared" si="3"/>
        <v>Lantai 2</v>
      </c>
      <c r="I41" s="12" t="str">
        <f t="shared" si="4"/>
        <v>CLEANING SERVICE</v>
      </c>
      <c r="J41" s="12">
        <f t="array" ref="J41">IFERROR(INDEX(MASTER!B:B,MATCH(G41,MASTER!A:A,0))/100," ")</f>
        <v>0.89</v>
      </c>
      <c r="K41" s="9">
        <f t="shared" si="5"/>
        <v>5</v>
      </c>
      <c r="L41" s="9" t="str">
        <f t="shared" si="6"/>
        <v>2023 - WEEK 05</v>
      </c>
      <c r="M41" s="9" t="str">
        <f t="shared" si="7"/>
        <v>2023 - MONTH 02</v>
      </c>
      <c r="N41" s="12">
        <f t="shared" ref="N41:O41" si="50">IFERROR(AVERAGEIF(L:L,L41,$J:$J)," ")</f>
        <v>0.9476666667</v>
      </c>
      <c r="O41" s="12">
        <f t="shared" si="50"/>
        <v>0.9550666667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5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45005.73687</v>
      </c>
      <c r="B42" s="9" t="str">
        <f>INDIRECT(ADDRESS(2+QUOTIENT(ROW()-2,COUNTA('Form Responses 1'!$1:$1)-4),2,,TRUE,"Form Responses 1"))</f>
        <v>theresia1@gmail.com</v>
      </c>
      <c r="C42" s="9" t="str">
        <f>INDIRECT(ADDRESS(2+QUOTIENT(ROW()-2,COUNTA('Form Responses 1'!$1:$1)-4),3,,TRUE,"Form Responses 1"))</f>
        <v>theresia</v>
      </c>
      <c r="D42" s="10">
        <f>INDIRECT(ADDRESS(2+QUOTIENT(ROW()-2,COUNTA('Form Responses 1'!$1:$1)-4),4,,TRUE,"Form Responses 1"))</f>
        <v>44958</v>
      </c>
      <c r="E42" s="11">
        <f t="shared" si="2"/>
        <v>3</v>
      </c>
      <c r="F42" s="9" t="str">
        <f>IF(ISBLANK(A42)," ",INDIRECT(ADDRESS(1,5+MOD(ROW()-2,COUNTA('Form Responses 1'!$1:$1)-4),,TRUE,"Form Responses 1")))</f>
        <v>Lantai 2 [Ruang Pimpinan]</v>
      </c>
      <c r="G42" s="9" t="str">
        <f>IF(ISBLANK(A42)," ",INDIRECT(ADDRESS(MATCH(A42,'Form Responses 1'!A:A,0),5+MOD(ROW()-2,COUNTA('Form Responses 1'!$1:$1)-4),,TRUE,"Form Responses 1")))</f>
        <v>CUKUP BAIK</v>
      </c>
      <c r="H42" s="12" t="str">
        <f t="shared" si="3"/>
        <v>Lantai 2</v>
      </c>
      <c r="I42" s="12" t="str">
        <f t="shared" si="4"/>
        <v>CLEANING SERVICE</v>
      </c>
      <c r="J42" s="12">
        <f t="array" ref="J42">IFERROR(INDEX(MASTER!B:B,MATCH(G42,MASTER!A:A,0))/100," ")</f>
        <v>0.89</v>
      </c>
      <c r="K42" s="9">
        <f t="shared" si="5"/>
        <v>5</v>
      </c>
      <c r="L42" s="9" t="str">
        <f t="shared" si="6"/>
        <v>2023 - WEEK 05</v>
      </c>
      <c r="M42" s="9" t="str">
        <f t="shared" si="7"/>
        <v>2023 - MONTH 02</v>
      </c>
      <c r="N42" s="12">
        <f t="shared" ref="N42:O42" si="51">IFERROR(AVERAGEIF(L:L,L42,$J:$J)," ")</f>
        <v>0.9476666667</v>
      </c>
      <c r="O42" s="12">
        <f t="shared" si="51"/>
        <v>0.9550666667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5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45005.73687</v>
      </c>
      <c r="B43" s="9" t="str">
        <f>INDIRECT(ADDRESS(2+QUOTIENT(ROW()-2,COUNTA('Form Responses 1'!$1:$1)-4),2,,TRUE,"Form Responses 1"))</f>
        <v>theresia1@gmail.com</v>
      </c>
      <c r="C43" s="9" t="str">
        <f>INDIRECT(ADDRESS(2+QUOTIENT(ROW()-2,COUNTA('Form Responses 1'!$1:$1)-4),3,,TRUE,"Form Responses 1"))</f>
        <v>theresia</v>
      </c>
      <c r="D43" s="10">
        <f>INDIRECT(ADDRESS(2+QUOTIENT(ROW()-2,COUNTA('Form Responses 1'!$1:$1)-4),4,,TRUE,"Form Responses 1"))</f>
        <v>44958</v>
      </c>
      <c r="E43" s="11">
        <f t="shared" si="2"/>
        <v>3</v>
      </c>
      <c r="F43" s="9" t="str">
        <f>IF(ISBLANK(A43)," ",INDIRECT(ADDRESS(1,5+MOD(ROW()-2,COUNTA('Form Responses 1'!$1:$1)-4),,TRUE,"Form Responses 1")))</f>
        <v>Lantai 2 [Koridor ]</v>
      </c>
      <c r="G43" s="9" t="str">
        <f>IF(ISBLANK(A43)," ",INDIRECT(ADDRESS(MATCH(A43,'Form Responses 1'!A:A,0),5+MOD(ROW()-2,COUNTA('Form Responses 1'!$1:$1)-4),,TRUE,"Form Responses 1")))</f>
        <v>CUKUP BAIK</v>
      </c>
      <c r="H43" s="12" t="str">
        <f t="shared" si="3"/>
        <v>Lantai 2</v>
      </c>
      <c r="I43" s="12" t="str">
        <f t="shared" si="4"/>
        <v>CLEANING SERVICE</v>
      </c>
      <c r="J43" s="12">
        <f t="array" ref="J43">IFERROR(INDEX(MASTER!B:B,MATCH(G43,MASTER!A:A,0))/100," ")</f>
        <v>0.89</v>
      </c>
      <c r="K43" s="9">
        <f t="shared" si="5"/>
        <v>5</v>
      </c>
      <c r="L43" s="9" t="str">
        <f t="shared" si="6"/>
        <v>2023 - WEEK 05</v>
      </c>
      <c r="M43" s="9" t="str">
        <f t="shared" si="7"/>
        <v>2023 - MONTH 02</v>
      </c>
      <c r="N43" s="12">
        <f t="shared" ref="N43:O43" si="52">IFERROR(AVERAGEIF(L:L,L43,$J:$J)," ")</f>
        <v>0.9476666667</v>
      </c>
      <c r="O43" s="12">
        <f t="shared" si="52"/>
        <v>0.9550666667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5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45005.73687</v>
      </c>
      <c r="B44" s="9" t="str">
        <f>INDIRECT(ADDRESS(2+QUOTIENT(ROW()-2,COUNTA('Form Responses 1'!$1:$1)-4),2,,TRUE,"Form Responses 1"))</f>
        <v>theresia1@gmail.com</v>
      </c>
      <c r="C44" s="9" t="str">
        <f>INDIRECT(ADDRESS(2+QUOTIENT(ROW()-2,COUNTA('Form Responses 1'!$1:$1)-4),3,,TRUE,"Form Responses 1"))</f>
        <v>theresia</v>
      </c>
      <c r="D44" s="10">
        <f>INDIRECT(ADDRESS(2+QUOTIENT(ROW()-2,COUNTA('Form Responses 1'!$1:$1)-4),4,,TRUE,"Form Responses 1"))</f>
        <v>44958</v>
      </c>
      <c r="E44" s="11">
        <f t="shared" si="2"/>
        <v>3</v>
      </c>
      <c r="F44" s="9" t="str">
        <f>IF(ISBLANK(A44)," ",INDIRECT(ADDRESS(1,5+MOD(ROW()-2,COUNTA('Form Responses 1'!$1:$1)-4),,TRUE,"Form Responses 1")))</f>
        <v>Lantai 2 [Toilet Pria / Wanita]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Lantai 2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5</v>
      </c>
      <c r="L44" s="9" t="str">
        <f t="shared" si="6"/>
        <v>2023 - WEEK 05</v>
      </c>
      <c r="M44" s="9" t="str">
        <f t="shared" si="7"/>
        <v>2023 - MONTH 02</v>
      </c>
      <c r="N44" s="12">
        <f t="shared" ref="N44:O44" si="53">IFERROR(AVERAGEIF(L:L,L44,$J:$J)," ")</f>
        <v>0.9476666667</v>
      </c>
      <c r="O44" s="12">
        <f t="shared" si="53"/>
        <v>0.9550666667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5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45005.73687</v>
      </c>
      <c r="B45" s="9" t="str">
        <f>INDIRECT(ADDRESS(2+QUOTIENT(ROW()-2,COUNTA('Form Responses 1'!$1:$1)-4),2,,TRUE,"Form Responses 1"))</f>
        <v>theresia1@gmail.com</v>
      </c>
      <c r="C45" s="9" t="str">
        <f>INDIRECT(ADDRESS(2+QUOTIENT(ROW()-2,COUNTA('Form Responses 1'!$1:$1)-4),3,,TRUE,"Form Responses 1"))</f>
        <v>theresia</v>
      </c>
      <c r="D45" s="10">
        <f>INDIRECT(ADDRESS(2+QUOTIENT(ROW()-2,COUNTA('Form Responses 1'!$1:$1)-4),4,,TRUE,"Form Responses 1"))</f>
        <v>44958</v>
      </c>
      <c r="E45" s="11">
        <f t="shared" si="2"/>
        <v>3</v>
      </c>
      <c r="F45" s="9" t="str">
        <f>IF(ISBLANK(A45)," ",INDIRECT(ADDRESS(1,5+MOD(ROW()-2,COUNTA('Form Responses 1'!$1:$1)-4),,TRUE,"Form Responses 1")))</f>
        <v>Lantai 1 [Pintu Barat &amp; Timur]</v>
      </c>
      <c r="G45" s="9" t="str">
        <f>IF(ISBLANK(A45)," ",INDIRECT(ADDRESS(MATCH(A45,'Form Responses 1'!A:A,0),5+MOD(ROW()-2,COUNTA('Form Responses 1'!$1:$1)-4),,TRUE,"Form Responses 1")))</f>
        <v>CUKUP BAIK</v>
      </c>
      <c r="H45" s="12" t="str">
        <f t="shared" si="3"/>
        <v>Lantai 1</v>
      </c>
      <c r="I45" s="12" t="str">
        <f t="shared" si="4"/>
        <v>CLEANING SERVICE</v>
      </c>
      <c r="J45" s="12">
        <f t="array" ref="J45">IFERROR(INDEX(MASTER!B:B,MATCH(G45,MASTER!A:A,0))/100," ")</f>
        <v>0.89</v>
      </c>
      <c r="K45" s="9">
        <f t="shared" si="5"/>
        <v>5</v>
      </c>
      <c r="L45" s="9" t="str">
        <f t="shared" si="6"/>
        <v>2023 - WEEK 05</v>
      </c>
      <c r="M45" s="9" t="str">
        <f t="shared" si="7"/>
        <v>2023 - MONTH 02</v>
      </c>
      <c r="N45" s="12">
        <f t="shared" ref="N45:O45" si="54">IFERROR(AVERAGEIF(L:L,L45,$J:$J)," ")</f>
        <v>0.9476666667</v>
      </c>
      <c r="O45" s="12">
        <f t="shared" si="54"/>
        <v>0.9550666667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5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45005.73687</v>
      </c>
      <c r="B46" s="9" t="str">
        <f>INDIRECT(ADDRESS(2+QUOTIENT(ROW()-2,COUNTA('Form Responses 1'!$1:$1)-4),2,,TRUE,"Form Responses 1"))</f>
        <v>theresia1@gmail.com</v>
      </c>
      <c r="C46" s="9" t="str">
        <f>INDIRECT(ADDRESS(2+QUOTIENT(ROW()-2,COUNTA('Form Responses 1'!$1:$1)-4),3,,TRUE,"Form Responses 1"))</f>
        <v>theresia</v>
      </c>
      <c r="D46" s="10">
        <f>INDIRECT(ADDRESS(2+QUOTIENT(ROW()-2,COUNTA('Form Responses 1'!$1:$1)-4),4,,TRUE,"Form Responses 1"))</f>
        <v>44958</v>
      </c>
      <c r="E46" s="11">
        <f t="shared" si="2"/>
        <v>3</v>
      </c>
      <c r="F46" s="9" t="str">
        <f>IF(ISBLANK(A46)," ",INDIRECT(ADDRESS(1,5+MOD(ROW()-2,COUNTA('Form Responses 1'!$1:$1)-4),,TRUE,"Form Responses 1")))</f>
        <v>Lantai 1 [Mushola 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Lantai 1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5</v>
      </c>
      <c r="L46" s="9" t="str">
        <f t="shared" si="6"/>
        <v>2023 - WEEK 05</v>
      </c>
      <c r="M46" s="9" t="str">
        <f t="shared" si="7"/>
        <v>2023 - MONTH 02</v>
      </c>
      <c r="N46" s="12">
        <f t="shared" ref="N46:O46" si="55">IFERROR(AVERAGEIF(L:L,L46,$J:$J)," ")</f>
        <v>0.9476666667</v>
      </c>
      <c r="O46" s="12">
        <f t="shared" si="55"/>
        <v>0.9550666667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5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45005.73687</v>
      </c>
      <c r="B47" s="9" t="str">
        <f>INDIRECT(ADDRESS(2+QUOTIENT(ROW()-2,COUNTA('Form Responses 1'!$1:$1)-4),2,,TRUE,"Form Responses 1"))</f>
        <v>theresia1@gmail.com</v>
      </c>
      <c r="C47" s="9" t="str">
        <f>INDIRECT(ADDRESS(2+QUOTIENT(ROW()-2,COUNTA('Form Responses 1'!$1:$1)-4),3,,TRUE,"Form Responses 1"))</f>
        <v>theresia</v>
      </c>
      <c r="D47" s="10">
        <f>INDIRECT(ADDRESS(2+QUOTIENT(ROW()-2,COUNTA('Form Responses 1'!$1:$1)-4),4,,TRUE,"Form Responses 1"))</f>
        <v>44958</v>
      </c>
      <c r="E47" s="11">
        <f t="shared" si="2"/>
        <v>3</v>
      </c>
      <c r="F47" s="9" t="str">
        <f>IF(ISBLANK(A47)," ",INDIRECT(ADDRESS(1,5+MOD(ROW()-2,COUNTA('Form Responses 1'!$1:$1)-4),,TRUE,"Form Responses 1")))</f>
        <v>Lantai 1 [Pantry ]</v>
      </c>
      <c r="G47" s="9" t="str">
        <f>IF(ISBLANK(A47)," ",INDIRECT(ADDRESS(MATCH(A47,'Form Responses 1'!A:A,0),5+MOD(ROW()-2,COUNTA('Form Responses 1'!$1:$1)-4),,TRUE,"Form Responses 1")))</f>
        <v>SANGATBAIK</v>
      </c>
      <c r="H47" s="12" t="str">
        <f t="shared" si="3"/>
        <v>Lantai 1</v>
      </c>
      <c r="I47" s="12" t="str">
        <f t="shared" si="4"/>
        <v>CLEANING SERVICE</v>
      </c>
      <c r="J47" s="12">
        <f t="array" ref="J47">IFERROR(INDEX(MASTER!B:B,MATCH(G47,MASTER!A:A,0))/100," ")</f>
        <v>1</v>
      </c>
      <c r="K47" s="9">
        <f t="shared" si="5"/>
        <v>5</v>
      </c>
      <c r="L47" s="9" t="str">
        <f t="shared" si="6"/>
        <v>2023 - WEEK 05</v>
      </c>
      <c r="M47" s="9" t="str">
        <f t="shared" si="7"/>
        <v>2023 - MONTH 02</v>
      </c>
      <c r="N47" s="12">
        <f t="shared" ref="N47:O47" si="56">IFERROR(AVERAGEIF(L:L,L47,$J:$J)," ")</f>
        <v>0.9476666667</v>
      </c>
      <c r="O47" s="12">
        <f t="shared" si="56"/>
        <v>0.9550666667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5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45005.73687</v>
      </c>
      <c r="B48" s="9" t="str">
        <f>INDIRECT(ADDRESS(2+QUOTIENT(ROW()-2,COUNTA('Form Responses 1'!$1:$1)-4),2,,TRUE,"Form Responses 1"))</f>
        <v>theresia1@gmail.com</v>
      </c>
      <c r="C48" s="9" t="str">
        <f>INDIRECT(ADDRESS(2+QUOTIENT(ROW()-2,COUNTA('Form Responses 1'!$1:$1)-4),3,,TRUE,"Form Responses 1"))</f>
        <v>theresia</v>
      </c>
      <c r="D48" s="10">
        <f>INDIRECT(ADDRESS(2+QUOTIENT(ROW()-2,COUNTA('Form Responses 1'!$1:$1)-4),4,,TRUE,"Form Responses 1"))</f>
        <v>44958</v>
      </c>
      <c r="E48" s="11">
        <f t="shared" si="2"/>
        <v>3</v>
      </c>
      <c r="F48" s="9" t="str">
        <f>IF(ISBLANK(A48)," ",INDIRECT(ADDRESS(1,5+MOD(ROW()-2,COUNTA('Form Responses 1'!$1:$1)-4),,TRUE,"Form Responses 1")))</f>
        <v>Lantai 1 [Ruang Rapat]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Lantai 1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5</v>
      </c>
      <c r="L48" s="9" t="str">
        <f t="shared" si="6"/>
        <v>2023 - WEEK 05</v>
      </c>
      <c r="M48" s="9" t="str">
        <f t="shared" si="7"/>
        <v>2023 - MONTH 02</v>
      </c>
      <c r="N48" s="12">
        <f t="shared" ref="N48:O48" si="57">IFERROR(AVERAGEIF(L:L,L48,$J:$J)," ")</f>
        <v>0.9476666667</v>
      </c>
      <c r="O48" s="12">
        <f t="shared" si="57"/>
        <v>0.9550666667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5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45005.73687</v>
      </c>
      <c r="B49" s="9" t="str">
        <f>INDIRECT(ADDRESS(2+QUOTIENT(ROW()-2,COUNTA('Form Responses 1'!$1:$1)-4),2,,TRUE,"Form Responses 1"))</f>
        <v>theresia1@gmail.com</v>
      </c>
      <c r="C49" s="9" t="str">
        <f>INDIRECT(ADDRESS(2+QUOTIENT(ROW()-2,COUNTA('Form Responses 1'!$1:$1)-4),3,,TRUE,"Form Responses 1"))</f>
        <v>theresia</v>
      </c>
      <c r="D49" s="10">
        <f>INDIRECT(ADDRESS(2+QUOTIENT(ROW()-2,COUNTA('Form Responses 1'!$1:$1)-4),4,,TRUE,"Form Responses 1"))</f>
        <v>44958</v>
      </c>
      <c r="E49" s="11">
        <f t="shared" si="2"/>
        <v>3</v>
      </c>
      <c r="F49" s="9" t="str">
        <f>IF(ISBLANK(A49)," ",INDIRECT(ADDRESS(1,5+MOD(ROW()-2,COUNTA('Form Responses 1'!$1:$1)-4),,TRUE,"Form Responses 1")))</f>
        <v>Lantai 1 [Ruang Penelitian]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Lantai 1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5</v>
      </c>
      <c r="L49" s="9" t="str">
        <f t="shared" si="6"/>
        <v>2023 - WEEK 05</v>
      </c>
      <c r="M49" s="9" t="str">
        <f t="shared" si="7"/>
        <v>2023 - MONTH 02</v>
      </c>
      <c r="N49" s="12">
        <f t="shared" ref="N49:O49" si="58">IFERROR(AVERAGEIF(L:L,L49,$J:$J)," ")</f>
        <v>0.9476666667</v>
      </c>
      <c r="O49" s="12">
        <f t="shared" si="58"/>
        <v>0.9550666667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5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45005.73687</v>
      </c>
      <c r="B50" s="9" t="str">
        <f>INDIRECT(ADDRESS(2+QUOTIENT(ROW()-2,COUNTA('Form Responses 1'!$1:$1)-4),2,,TRUE,"Form Responses 1"))</f>
        <v>theresia1@gmail.com</v>
      </c>
      <c r="C50" s="9" t="str">
        <f>INDIRECT(ADDRESS(2+QUOTIENT(ROW()-2,COUNTA('Form Responses 1'!$1:$1)-4),3,,TRUE,"Form Responses 1"))</f>
        <v>theresia</v>
      </c>
      <c r="D50" s="10">
        <f>INDIRECT(ADDRESS(2+QUOTIENT(ROW()-2,COUNTA('Form Responses 1'!$1:$1)-4),4,,TRUE,"Form Responses 1"))</f>
        <v>44958</v>
      </c>
      <c r="E50" s="11">
        <f t="shared" si="2"/>
        <v>3</v>
      </c>
      <c r="F50" s="9" t="str">
        <f>IF(ISBLANK(A50)," ",INDIRECT(ADDRESS(1,5+MOD(ROW()-2,COUNTA('Form Responses 1'!$1:$1)-4),,TRUE,"Form Responses 1")))</f>
        <v>Lantai 1 [Ruang Kepegawaian]</v>
      </c>
      <c r="G50" s="9" t="str">
        <f>IF(ISBLANK(A50)," ",INDIRECT(ADDRESS(MATCH(A50,'Form Responses 1'!A:A,0),5+MOD(ROW()-2,COUNTA('Form Responses 1'!$1:$1)-4),,TRUE,"Form Responses 1")))</f>
        <v>CUKUP BAIK</v>
      </c>
      <c r="H50" s="12" t="str">
        <f t="shared" si="3"/>
        <v>Lantai 1</v>
      </c>
      <c r="I50" s="12" t="str">
        <f t="shared" si="4"/>
        <v>CLEANING SERVICE</v>
      </c>
      <c r="J50" s="12">
        <f t="array" ref="J50">IFERROR(INDEX(MASTER!B:B,MATCH(G50,MASTER!A:A,0))/100," ")</f>
        <v>0.89</v>
      </c>
      <c r="K50" s="9">
        <f t="shared" si="5"/>
        <v>5</v>
      </c>
      <c r="L50" s="9" t="str">
        <f t="shared" si="6"/>
        <v>2023 - WEEK 05</v>
      </c>
      <c r="M50" s="9" t="str">
        <f t="shared" si="7"/>
        <v>2023 - MONTH 02</v>
      </c>
      <c r="N50" s="12">
        <f t="shared" ref="N50:O50" si="59">IFERROR(AVERAGEIF(L:L,L50,$J:$J)," ")</f>
        <v>0.9476666667</v>
      </c>
      <c r="O50" s="12">
        <f t="shared" si="59"/>
        <v>0.9550666667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5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45005.73687</v>
      </c>
      <c r="B51" s="9" t="str">
        <f>INDIRECT(ADDRESS(2+QUOTIENT(ROW()-2,COUNTA('Form Responses 1'!$1:$1)-4),2,,TRUE,"Form Responses 1"))</f>
        <v>theresia1@gmail.com</v>
      </c>
      <c r="C51" s="9" t="str">
        <f>INDIRECT(ADDRESS(2+QUOTIENT(ROW()-2,COUNTA('Form Responses 1'!$1:$1)-4),3,,TRUE,"Form Responses 1"))</f>
        <v>theresia</v>
      </c>
      <c r="D51" s="10">
        <f>INDIRECT(ADDRESS(2+QUOTIENT(ROW()-2,COUNTA('Form Responses 1'!$1:$1)-4),4,,TRUE,"Form Responses 1"))</f>
        <v>44958</v>
      </c>
      <c r="E51" s="11">
        <f t="shared" si="2"/>
        <v>3</v>
      </c>
      <c r="F51" s="9" t="str">
        <f>IF(ISBLANK(A51)," ",INDIRECT(ADDRESS(1,5+MOD(ROW()-2,COUNTA('Form Responses 1'!$1:$1)-4),,TRUE,"Form Responses 1")))</f>
        <v>Lantai 1 [Ruang Kerja]</v>
      </c>
      <c r="G51" s="9" t="str">
        <f>IF(ISBLANK(A51)," ",INDIRECT(ADDRESS(MATCH(A51,'Form Responses 1'!A:A,0),5+MOD(ROW()-2,COUNTA('Form Responses 1'!$1:$1)-4),,TRUE,"Form Responses 1")))</f>
        <v>CUKUP BAIK</v>
      </c>
      <c r="H51" s="12" t="str">
        <f t="shared" si="3"/>
        <v>Lantai 1</v>
      </c>
      <c r="I51" s="12" t="str">
        <f t="shared" si="4"/>
        <v>CLEANING SERVICE</v>
      </c>
      <c r="J51" s="12">
        <f t="array" ref="J51">IFERROR(INDEX(MASTER!B:B,MATCH(G51,MASTER!A:A,0))/100," ")</f>
        <v>0.89</v>
      </c>
      <c r="K51" s="9">
        <f t="shared" si="5"/>
        <v>5</v>
      </c>
      <c r="L51" s="9" t="str">
        <f t="shared" si="6"/>
        <v>2023 - WEEK 05</v>
      </c>
      <c r="M51" s="9" t="str">
        <f t="shared" si="7"/>
        <v>2023 - MONTH 02</v>
      </c>
      <c r="N51" s="12">
        <f t="shared" ref="N51:O51" si="60">IFERROR(AVERAGEIF(L:L,L51,$J:$J)," ")</f>
        <v>0.9476666667</v>
      </c>
      <c r="O51" s="12">
        <f t="shared" si="60"/>
        <v>0.9550666667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5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45005.73687</v>
      </c>
      <c r="B52" s="9" t="str">
        <f>INDIRECT(ADDRESS(2+QUOTIENT(ROW()-2,COUNTA('Form Responses 1'!$1:$1)-4),2,,TRUE,"Form Responses 1"))</f>
        <v>theresia1@gmail.com</v>
      </c>
      <c r="C52" s="9" t="str">
        <f>INDIRECT(ADDRESS(2+QUOTIENT(ROW()-2,COUNTA('Form Responses 1'!$1:$1)-4),3,,TRUE,"Form Responses 1"))</f>
        <v>theresia</v>
      </c>
      <c r="D52" s="10">
        <f>INDIRECT(ADDRESS(2+QUOTIENT(ROW()-2,COUNTA('Form Responses 1'!$1:$1)-4),4,,TRUE,"Form Responses 1"))</f>
        <v>44958</v>
      </c>
      <c r="E52" s="11">
        <f t="shared" si="2"/>
        <v>3</v>
      </c>
      <c r="F52" s="9" t="str">
        <f>IF(ISBLANK(A52)," ",INDIRECT(ADDRESS(1,5+MOD(ROW()-2,COUNTA('Form Responses 1'!$1:$1)-4),,TRUE,"Form Responses 1")))</f>
        <v>Lantai 1 [Mess]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Lantai 1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5</v>
      </c>
      <c r="L52" s="9" t="str">
        <f t="shared" si="6"/>
        <v>2023 - WEEK 05</v>
      </c>
      <c r="M52" s="9" t="str">
        <f t="shared" si="7"/>
        <v>2023 - MONTH 02</v>
      </c>
      <c r="N52" s="12">
        <f t="shared" ref="N52:O52" si="61">IFERROR(AVERAGEIF(L:L,L52,$J:$J)," ")</f>
        <v>0.9476666667</v>
      </c>
      <c r="O52" s="12">
        <f t="shared" si="61"/>
        <v>0.9550666667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5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45005.73687</v>
      </c>
      <c r="B53" s="9" t="str">
        <f>INDIRECT(ADDRESS(2+QUOTIENT(ROW()-2,COUNTA('Form Responses 1'!$1:$1)-4),2,,TRUE,"Form Responses 1"))</f>
        <v>theresia1@gmail.com</v>
      </c>
      <c r="C53" s="9" t="str">
        <f>INDIRECT(ADDRESS(2+QUOTIENT(ROW()-2,COUNTA('Form Responses 1'!$1:$1)-4),3,,TRUE,"Form Responses 1"))</f>
        <v>theresia</v>
      </c>
      <c r="D53" s="10">
        <f>INDIRECT(ADDRESS(2+QUOTIENT(ROW()-2,COUNTA('Form Responses 1'!$1:$1)-4),4,,TRUE,"Form Responses 1"))</f>
        <v>44958</v>
      </c>
      <c r="E53" s="11">
        <f t="shared" si="2"/>
        <v>3</v>
      </c>
      <c r="F53" s="9" t="str">
        <f>IF(ISBLANK(A53)," ",INDIRECT(ADDRESS(1,5+MOD(ROW()-2,COUNTA('Form Responses 1'!$1:$1)-4),,TRUE,"Form Responses 1")))</f>
        <v>Lantai 1 [Koridor 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Lantai 1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5</v>
      </c>
      <c r="L53" s="9" t="str">
        <f t="shared" si="6"/>
        <v>2023 - WEEK 05</v>
      </c>
      <c r="M53" s="9" t="str">
        <f t="shared" si="7"/>
        <v>2023 - MONTH 02</v>
      </c>
      <c r="N53" s="12">
        <f t="shared" ref="N53:O53" si="62">IFERROR(AVERAGEIF(L:L,L53,$J:$J)," ")</f>
        <v>0.9476666667</v>
      </c>
      <c r="O53" s="12">
        <f t="shared" si="62"/>
        <v>0.9550666667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5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45005.73687</v>
      </c>
      <c r="B54" s="9" t="str">
        <f>INDIRECT(ADDRESS(2+QUOTIENT(ROW()-2,COUNTA('Form Responses 1'!$1:$1)-4),2,,TRUE,"Form Responses 1"))</f>
        <v>theresia1@gmail.com</v>
      </c>
      <c r="C54" s="9" t="str">
        <f>INDIRECT(ADDRESS(2+QUOTIENT(ROW()-2,COUNTA('Form Responses 1'!$1:$1)-4),3,,TRUE,"Form Responses 1"))</f>
        <v>theresia</v>
      </c>
      <c r="D54" s="10">
        <f>INDIRECT(ADDRESS(2+QUOTIENT(ROW()-2,COUNTA('Form Responses 1'!$1:$1)-4),4,,TRUE,"Form Responses 1"))</f>
        <v>44958</v>
      </c>
      <c r="E54" s="11">
        <f t="shared" si="2"/>
        <v>3</v>
      </c>
      <c r="F54" s="9" t="str">
        <f>IF(ISBLANK(A54)," ",INDIRECT(ADDRESS(1,5+MOD(ROW()-2,COUNTA('Form Responses 1'!$1:$1)-4),,TRUE,"Form Responses 1")))</f>
        <v>Lantai 1 [Toilet Pria / Wanita]</v>
      </c>
      <c r="G54" s="9" t="str">
        <f>IF(ISBLANK(A54)," ",INDIRECT(ADDRESS(MATCH(A54,'Form Responses 1'!A:A,0),5+MOD(ROW()-2,COUNTA('Form Responses 1'!$1:$1)-4),,TRUE,"Form Responses 1")))</f>
        <v>SANGATBAIK</v>
      </c>
      <c r="H54" s="12" t="str">
        <f t="shared" si="3"/>
        <v>Lantai 1</v>
      </c>
      <c r="I54" s="12" t="str">
        <f t="shared" si="4"/>
        <v>CLEANING SERVICE</v>
      </c>
      <c r="J54" s="12">
        <f t="array" ref="J54">IFERROR(INDEX(MASTER!B:B,MATCH(G54,MASTER!A:A,0))/100," ")</f>
        <v>1</v>
      </c>
      <c r="K54" s="9">
        <f t="shared" si="5"/>
        <v>5</v>
      </c>
      <c r="L54" s="9" t="str">
        <f t="shared" si="6"/>
        <v>2023 - WEEK 05</v>
      </c>
      <c r="M54" s="9" t="str">
        <f t="shared" si="7"/>
        <v>2023 - MONTH 02</v>
      </c>
      <c r="N54" s="12">
        <f t="shared" ref="N54:O54" si="63">IFERROR(AVERAGEIF(L:L,L54,$J:$J)," ")</f>
        <v>0.9476666667</v>
      </c>
      <c r="O54" s="12">
        <f t="shared" si="63"/>
        <v>0.9550666667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5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45005.73687</v>
      </c>
      <c r="B55" s="9" t="str">
        <f>INDIRECT(ADDRESS(2+QUOTIENT(ROW()-2,COUNTA('Form Responses 1'!$1:$1)-4),2,,TRUE,"Form Responses 1"))</f>
        <v>theresia1@gmail.com</v>
      </c>
      <c r="C55" s="9" t="str">
        <f>INDIRECT(ADDRESS(2+QUOTIENT(ROW()-2,COUNTA('Form Responses 1'!$1:$1)-4),3,,TRUE,"Form Responses 1"))</f>
        <v>theresia</v>
      </c>
      <c r="D55" s="10">
        <f>INDIRECT(ADDRESS(2+QUOTIENT(ROW()-2,COUNTA('Form Responses 1'!$1:$1)-4),4,,TRUE,"Form Responses 1"))</f>
        <v>44958</v>
      </c>
      <c r="E55" s="11">
        <f t="shared" si="2"/>
        <v>3</v>
      </c>
      <c r="F55" s="9" t="str">
        <f>IF(ISBLANK(A55)," ",INDIRECT(ADDRESS(1,5+MOD(ROW()-2,COUNTA('Form Responses 1'!$1:$1)-4),,TRUE,"Form Responses 1")))</f>
        <v>Halaman [Taman 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Halaman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5</v>
      </c>
      <c r="L55" s="9" t="str">
        <f t="shared" si="6"/>
        <v>2023 - WEEK 05</v>
      </c>
      <c r="M55" s="9" t="str">
        <f t="shared" si="7"/>
        <v>2023 - MONTH 02</v>
      </c>
      <c r="N55" s="12">
        <f t="shared" ref="N55:O55" si="64">IFERROR(AVERAGEIF(L:L,L55,$J:$J)," ")</f>
        <v>0.9476666667</v>
      </c>
      <c r="O55" s="12">
        <f t="shared" si="64"/>
        <v>0.9550666667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5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45005.73687</v>
      </c>
      <c r="B56" s="9" t="str">
        <f>INDIRECT(ADDRESS(2+QUOTIENT(ROW()-2,COUNTA('Form Responses 1'!$1:$1)-4),2,,TRUE,"Form Responses 1"))</f>
        <v>theresia1@gmail.com</v>
      </c>
      <c r="C56" s="9" t="str">
        <f>INDIRECT(ADDRESS(2+QUOTIENT(ROW()-2,COUNTA('Form Responses 1'!$1:$1)-4),3,,TRUE,"Form Responses 1"))</f>
        <v>theresia</v>
      </c>
      <c r="D56" s="10">
        <f>INDIRECT(ADDRESS(2+QUOTIENT(ROW()-2,COUNTA('Form Responses 1'!$1:$1)-4),4,,TRUE,"Form Responses 1"))</f>
        <v>44958</v>
      </c>
      <c r="E56" s="11">
        <f t="shared" si="2"/>
        <v>3</v>
      </c>
      <c r="F56" s="9" t="str">
        <f>IF(ISBLANK(A56)," ",INDIRECT(ADDRESS(1,5+MOD(ROW()-2,COUNTA('Form Responses 1'!$1:$1)-4),,TRUE,"Form Responses 1")))</f>
        <v>Halaman [Parkir Motor 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Halaman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5</v>
      </c>
      <c r="L56" s="9" t="str">
        <f t="shared" si="6"/>
        <v>2023 - WEEK 05</v>
      </c>
      <c r="M56" s="9" t="str">
        <f t="shared" si="7"/>
        <v>2023 - MONTH 02</v>
      </c>
      <c r="N56" s="12">
        <f t="shared" ref="N56:O56" si="65">IFERROR(AVERAGEIF(L:L,L56,$J:$J)," ")</f>
        <v>0.9476666667</v>
      </c>
      <c r="O56" s="12">
        <f t="shared" si="65"/>
        <v>0.9550666667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5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45005.73687</v>
      </c>
      <c r="B57" s="9" t="str">
        <f>INDIRECT(ADDRESS(2+QUOTIENT(ROW()-2,COUNTA('Form Responses 1'!$1:$1)-4),2,,TRUE,"Form Responses 1"))</f>
        <v>theresia1@gmail.com</v>
      </c>
      <c r="C57" s="9" t="str">
        <f>INDIRECT(ADDRESS(2+QUOTIENT(ROW()-2,COUNTA('Form Responses 1'!$1:$1)-4),3,,TRUE,"Form Responses 1"))</f>
        <v>theresia</v>
      </c>
      <c r="D57" s="10">
        <f>INDIRECT(ADDRESS(2+QUOTIENT(ROW()-2,COUNTA('Form Responses 1'!$1:$1)-4),4,,TRUE,"Form Responses 1"))</f>
        <v>44958</v>
      </c>
      <c r="E57" s="11">
        <f t="shared" si="2"/>
        <v>3</v>
      </c>
      <c r="F57" s="9" t="str">
        <f>IF(ISBLANK(A57)," ",INDIRECT(ADDRESS(1,5+MOD(ROW()-2,COUNTA('Form Responses 1'!$1:$1)-4),,TRUE,"Form Responses 1")))</f>
        <v>Halaman [Parkir Mobil]</v>
      </c>
      <c r="G57" s="9" t="str">
        <f>IF(ISBLANK(A57)," ",INDIRECT(ADDRESS(MATCH(A57,'Form Responses 1'!A:A,0),5+MOD(ROW()-2,COUNTA('Form Responses 1'!$1:$1)-4),,TRUE,"Form Responses 1")))</f>
        <v>SANGATBAIK</v>
      </c>
      <c r="H57" s="12" t="str">
        <f t="shared" si="3"/>
        <v>Halaman</v>
      </c>
      <c r="I57" s="12" t="str">
        <f t="shared" si="4"/>
        <v>CLEANING SERVICE</v>
      </c>
      <c r="J57" s="12">
        <f t="array" ref="J57">IFERROR(INDEX(MASTER!B:B,MATCH(G57,MASTER!A:A,0))/100," ")</f>
        <v>1</v>
      </c>
      <c r="K57" s="9">
        <f t="shared" si="5"/>
        <v>5</v>
      </c>
      <c r="L57" s="9" t="str">
        <f t="shared" si="6"/>
        <v>2023 - WEEK 05</v>
      </c>
      <c r="M57" s="9" t="str">
        <f t="shared" si="7"/>
        <v>2023 - MONTH 02</v>
      </c>
      <c r="N57" s="12">
        <f t="shared" ref="N57:O57" si="66">IFERROR(AVERAGEIF(L:L,L57,$J:$J)," ")</f>
        <v>0.9476666667</v>
      </c>
      <c r="O57" s="12">
        <f t="shared" si="66"/>
        <v>0.9550666667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5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45005.73687</v>
      </c>
      <c r="B58" s="9" t="str">
        <f>INDIRECT(ADDRESS(2+QUOTIENT(ROW()-2,COUNTA('Form Responses 1'!$1:$1)-4),2,,TRUE,"Form Responses 1"))</f>
        <v>theresia1@gmail.com</v>
      </c>
      <c r="C58" s="9" t="str">
        <f>INDIRECT(ADDRESS(2+QUOTIENT(ROW()-2,COUNTA('Form Responses 1'!$1:$1)-4),3,,TRUE,"Form Responses 1"))</f>
        <v>theresia</v>
      </c>
      <c r="D58" s="10">
        <f>INDIRECT(ADDRESS(2+QUOTIENT(ROW()-2,COUNTA('Form Responses 1'!$1:$1)-4),4,,TRUE,"Form Responses 1"))</f>
        <v>44958</v>
      </c>
      <c r="E58" s="11">
        <f t="shared" si="2"/>
        <v>3</v>
      </c>
      <c r="F58" s="9" t="str">
        <f>IF(ISBLANK(A58)," ",INDIRECT(ADDRESS(1,5+MOD(ROW()-2,COUNTA('Form Responses 1'!$1:$1)-4),,TRUE,"Form Responses 1")))</f>
        <v>Halaman [Smoking Area]</v>
      </c>
      <c r="G58" s="9" t="str">
        <f>IF(ISBLANK(A58)," ",INDIRECT(ADDRESS(MATCH(A58,'Form Responses 1'!A:A,0),5+MOD(ROW()-2,COUNTA('Form Responses 1'!$1:$1)-4),,TRUE,"Form Responses 1")))</f>
        <v>SANGATBAIK</v>
      </c>
      <c r="H58" s="12" t="str">
        <f t="shared" si="3"/>
        <v>Halaman</v>
      </c>
      <c r="I58" s="12" t="str">
        <f t="shared" si="4"/>
        <v>CLEANING SERVICE</v>
      </c>
      <c r="J58" s="12">
        <f t="array" ref="J58">IFERROR(INDEX(MASTER!B:B,MATCH(G58,MASTER!A:A,0))/100," ")</f>
        <v>1</v>
      </c>
      <c r="K58" s="9">
        <f t="shared" si="5"/>
        <v>5</v>
      </c>
      <c r="L58" s="9" t="str">
        <f t="shared" si="6"/>
        <v>2023 - WEEK 05</v>
      </c>
      <c r="M58" s="9" t="str">
        <f t="shared" si="7"/>
        <v>2023 - MONTH 02</v>
      </c>
      <c r="N58" s="12">
        <f t="shared" ref="N58:O58" si="67">IFERROR(AVERAGEIF(L:L,L58,$J:$J)," ")</f>
        <v>0.9476666667</v>
      </c>
      <c r="O58" s="12">
        <f t="shared" si="67"/>
        <v>0.9550666667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5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45005.73687</v>
      </c>
      <c r="B59" s="9" t="str">
        <f>INDIRECT(ADDRESS(2+QUOTIENT(ROW()-2,COUNTA('Form Responses 1'!$1:$1)-4),2,,TRUE,"Form Responses 1"))</f>
        <v>theresia1@gmail.com</v>
      </c>
      <c r="C59" s="9" t="str">
        <f>INDIRECT(ADDRESS(2+QUOTIENT(ROW()-2,COUNTA('Form Responses 1'!$1:$1)-4),3,,TRUE,"Form Responses 1"))</f>
        <v>theresia</v>
      </c>
      <c r="D59" s="10">
        <f>INDIRECT(ADDRESS(2+QUOTIENT(ROW()-2,COUNTA('Form Responses 1'!$1:$1)-4),4,,TRUE,"Form Responses 1"))</f>
        <v>44958</v>
      </c>
      <c r="E59" s="11">
        <f t="shared" si="2"/>
        <v>3</v>
      </c>
      <c r="F59" s="9" t="str">
        <f>IF(ISBLANK(A59)," ",INDIRECT(ADDRESS(1,5+MOD(ROW()-2,COUNTA('Form Responses 1'!$1:$1)-4),,TRUE,"Form Responses 1")))</f>
        <v>Halaman [Pos Satpam]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Halaman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5</v>
      </c>
      <c r="L59" s="9" t="str">
        <f t="shared" si="6"/>
        <v>2023 - WEEK 05</v>
      </c>
      <c r="M59" s="9" t="str">
        <f t="shared" si="7"/>
        <v>2023 - MONTH 02</v>
      </c>
      <c r="N59" s="12">
        <f t="shared" ref="N59:O59" si="68">IFERROR(AVERAGEIF(L:L,L59,$J:$J)," ")</f>
        <v>0.9476666667</v>
      </c>
      <c r="O59" s="12">
        <f t="shared" si="68"/>
        <v>0.9550666667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5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45005.73687</v>
      </c>
      <c r="B60" s="9" t="str">
        <f>INDIRECT(ADDRESS(2+QUOTIENT(ROW()-2,COUNTA('Form Responses 1'!$1:$1)-4),2,,TRUE,"Form Responses 1"))</f>
        <v>theresia1@gmail.com</v>
      </c>
      <c r="C60" s="9" t="str">
        <f>INDIRECT(ADDRESS(2+QUOTIENT(ROW()-2,COUNTA('Form Responses 1'!$1:$1)-4),3,,TRUE,"Form Responses 1"))</f>
        <v>theresia</v>
      </c>
      <c r="D60" s="10">
        <f>INDIRECT(ADDRESS(2+QUOTIENT(ROW()-2,COUNTA('Form Responses 1'!$1:$1)-4),4,,TRUE,"Form Responses 1"))</f>
        <v>44958</v>
      </c>
      <c r="E60" s="11">
        <f t="shared" si="2"/>
        <v>3</v>
      </c>
      <c r="F60" s="9" t="str">
        <f>IF(ISBLANK(A60)," ",INDIRECT(ADDRESS(1,5+MOD(ROW()-2,COUNTA('Form Responses 1'!$1:$1)-4),,TRUE,"Form Responses 1")))</f>
        <v>Halaman [Halaman depan samping dan belakang]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Halaman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5</v>
      </c>
      <c r="L60" s="9" t="str">
        <f t="shared" si="6"/>
        <v>2023 - WEEK 05</v>
      </c>
      <c r="M60" s="9" t="str">
        <f t="shared" si="7"/>
        <v>2023 - MONTH 02</v>
      </c>
      <c r="N60" s="12">
        <f t="shared" ref="N60:O60" si="69">IFERROR(AVERAGEIF(L:L,L60,$J:$J)," ")</f>
        <v>0.9476666667</v>
      </c>
      <c r="O60" s="12">
        <f t="shared" si="69"/>
        <v>0.9550666667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5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45005.73687</v>
      </c>
      <c r="B61" s="9" t="str">
        <f>INDIRECT(ADDRESS(2+QUOTIENT(ROW()-2,COUNTA('Form Responses 1'!$1:$1)-4),2,,TRUE,"Form Responses 1"))</f>
        <v>theresia1@gmail.com</v>
      </c>
      <c r="C61" s="9" t="str">
        <f>INDIRECT(ADDRESS(2+QUOTIENT(ROW()-2,COUNTA('Form Responses 1'!$1:$1)-4),3,,TRUE,"Form Responses 1"))</f>
        <v>theresia</v>
      </c>
      <c r="D61" s="10">
        <f>INDIRECT(ADDRESS(2+QUOTIENT(ROW()-2,COUNTA('Form Responses 1'!$1:$1)-4),4,,TRUE,"Form Responses 1"))</f>
        <v>44958</v>
      </c>
      <c r="E61" s="11">
        <f t="shared" si="2"/>
        <v>3</v>
      </c>
      <c r="F61" s="9" t="str">
        <f>IF(ISBLANK(A61)," ",INDIRECT(ADDRESS(1,5+MOD(ROW()-2,COUNTA('Form Responses 1'!$1:$1)-4),,TRUE,"Form Responses 1")))</f>
        <v>Halaman [TPS]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Halaman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5</v>
      </c>
      <c r="L61" s="9" t="str">
        <f t="shared" si="6"/>
        <v>2023 - WEEK 05</v>
      </c>
      <c r="M61" s="9" t="str">
        <f t="shared" si="7"/>
        <v>2023 - MONTH 02</v>
      </c>
      <c r="N61" s="12">
        <f t="shared" ref="N61:O61" si="70">IFERROR(AVERAGEIF(L:L,L61,$J:$J)," ")</f>
        <v>0.9476666667</v>
      </c>
      <c r="O61" s="12">
        <f t="shared" si="70"/>
        <v>0.9550666667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5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45005.73732</v>
      </c>
      <c r="B62" s="9" t="str">
        <f>INDIRECT(ADDRESS(2+QUOTIENT(ROW()-2,COUNTA('Form Responses 1'!$1:$1)-4),2,,TRUE,"Form Responses 1"))</f>
        <v>theresia2@gmail.com</v>
      </c>
      <c r="C62" s="9" t="str">
        <f>INDIRECT(ADDRESS(2+QUOTIENT(ROW()-2,COUNTA('Form Responses 1'!$1:$1)-4),3,,TRUE,"Form Responses 1"))</f>
        <v>theresia</v>
      </c>
      <c r="D62" s="10">
        <f>INDIRECT(ADDRESS(2+QUOTIENT(ROW()-2,COUNTA('Form Responses 1'!$1:$1)-4),4,,TRUE,"Form Responses 1"))</f>
        <v>44965</v>
      </c>
      <c r="E62" s="11">
        <f t="shared" si="2"/>
        <v>3</v>
      </c>
      <c r="F62" s="9" t="str">
        <f>IF(ISBLANK(A62)," ",INDIRECT(ADDRESS(1,5+MOD(ROW()-2,COUNTA('Form Responses 1'!$1:$1)-4),,TRUE,"Form Responses 1")))</f>
        <v>Security [Security Functions]</v>
      </c>
      <c r="G62" s="9" t="str">
        <f>IF(ISBLANK(A62)," ",INDIRECT(ADDRESS(MATCH(A62,'Form Responses 1'!A:A,0),5+MOD(ROW()-2,COUNTA('Form Responses 1'!$1:$1)-4),,TRUE,"Form Responses 1")))</f>
        <v>SANGATBAIK</v>
      </c>
      <c r="H62" s="12" t="str">
        <f t="shared" si="3"/>
        <v>Security</v>
      </c>
      <c r="I62" s="12" t="str">
        <f t="shared" si="4"/>
        <v>SECURITY SERVICE</v>
      </c>
      <c r="J62" s="12">
        <f t="array" ref="J62">IFERROR(INDEX(MASTER!B:B,MATCH(G62,MASTER!A:A,0))/100," ")</f>
        <v>1</v>
      </c>
      <c r="K62" s="9">
        <f t="shared" si="5"/>
        <v>6</v>
      </c>
      <c r="L62" s="9" t="str">
        <f t="shared" si="6"/>
        <v>2023 - WEEK 06</v>
      </c>
      <c r="M62" s="9" t="str">
        <f t="shared" si="7"/>
        <v>2023 - MONTH 02</v>
      </c>
      <c r="N62" s="12">
        <f t="shared" ref="N62:O62" si="71">IFERROR(AVERAGEIF(L:L,L62,$J:$J)," ")</f>
        <v>0.9741666667</v>
      </c>
      <c r="O62" s="12">
        <f t="shared" si="71"/>
        <v>0.9550666667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6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45005.73732</v>
      </c>
      <c r="B63" s="9" t="str">
        <f>INDIRECT(ADDRESS(2+QUOTIENT(ROW()-2,COUNTA('Form Responses 1'!$1:$1)-4),2,,TRUE,"Form Responses 1"))</f>
        <v>theresia2@gmail.com</v>
      </c>
      <c r="C63" s="9" t="str">
        <f>INDIRECT(ADDRESS(2+QUOTIENT(ROW()-2,COUNTA('Form Responses 1'!$1:$1)-4),3,,TRUE,"Form Responses 1"))</f>
        <v>theresia</v>
      </c>
      <c r="D63" s="10">
        <f>INDIRECT(ADDRESS(2+QUOTIENT(ROW()-2,COUNTA('Form Responses 1'!$1:$1)-4),4,,TRUE,"Form Responses 1"))</f>
        <v>44965</v>
      </c>
      <c r="E63" s="11">
        <f t="shared" si="2"/>
        <v>3</v>
      </c>
      <c r="F63" s="9" t="str">
        <f>IF(ISBLANK(A63)," ",INDIRECT(ADDRESS(1,5+MOD(ROW()-2,COUNTA('Form Responses 1'!$1:$1)-4),,TRUE,"Form Responses 1")))</f>
        <v>Driver [Driving Safety]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Driver</v>
      </c>
      <c r="I63" s="12" t="str">
        <f t="shared" si="4"/>
        <v>LABOR SERVICE</v>
      </c>
      <c r="J63" s="12">
        <f t="array" ref="J63">IFERROR(INDEX(MASTER!B:B,MATCH(G63,MASTER!A:A,0))/100," ")</f>
        <v>0.95</v>
      </c>
      <c r="K63" s="9">
        <f t="shared" si="5"/>
        <v>6</v>
      </c>
      <c r="L63" s="9" t="str">
        <f t="shared" si="6"/>
        <v>2023 - WEEK 06</v>
      </c>
      <c r="M63" s="9" t="str">
        <f t="shared" si="7"/>
        <v>2023 - MONTH 02</v>
      </c>
      <c r="N63" s="12">
        <f t="shared" ref="N63:O63" si="72">IFERROR(AVERAGEIF(L:L,L63,$J:$J)," ")</f>
        <v>0.9741666667</v>
      </c>
      <c r="O63" s="12">
        <f t="shared" si="72"/>
        <v>0.9550666667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6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45005.73732</v>
      </c>
      <c r="B64" s="9" t="str">
        <f>INDIRECT(ADDRESS(2+QUOTIENT(ROW()-2,COUNTA('Form Responses 1'!$1:$1)-4),2,,TRUE,"Form Responses 1"))</f>
        <v>theresia2@gmail.com</v>
      </c>
      <c r="C64" s="9" t="str">
        <f>INDIRECT(ADDRESS(2+QUOTIENT(ROW()-2,COUNTA('Form Responses 1'!$1:$1)-4),3,,TRUE,"Form Responses 1"))</f>
        <v>theresia</v>
      </c>
      <c r="D64" s="10">
        <f>INDIRECT(ADDRESS(2+QUOTIENT(ROW()-2,COUNTA('Form Responses 1'!$1:$1)-4),4,,TRUE,"Form Responses 1"))</f>
        <v>44965</v>
      </c>
      <c r="E64" s="11">
        <f t="shared" si="2"/>
        <v>3</v>
      </c>
      <c r="F64" s="9" t="str">
        <f>IF(ISBLANK(A64)," ",INDIRECT(ADDRESS(1,5+MOD(ROW()-2,COUNTA('Form Responses 1'!$1:$1)-4),,TRUE,"Form Responses 1")))</f>
        <v>Driver [ Attendance]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Driver</v>
      </c>
      <c r="I64" s="12" t="str">
        <f t="shared" si="4"/>
        <v>LABOR SERVICE</v>
      </c>
      <c r="J64" s="12">
        <f t="array" ref="J64">IFERROR(INDEX(MASTER!B:B,MATCH(G64,MASTER!A:A,0))/100," ")</f>
        <v>0.95</v>
      </c>
      <c r="K64" s="9">
        <f t="shared" si="5"/>
        <v>6</v>
      </c>
      <c r="L64" s="9" t="str">
        <f t="shared" si="6"/>
        <v>2023 - WEEK 06</v>
      </c>
      <c r="M64" s="9" t="str">
        <f t="shared" si="7"/>
        <v>2023 - MONTH 02</v>
      </c>
      <c r="N64" s="12">
        <f t="shared" ref="N64:O64" si="73">IFERROR(AVERAGEIF(L:L,L64,$J:$J)," ")</f>
        <v>0.9741666667</v>
      </c>
      <c r="O64" s="12">
        <f t="shared" si="73"/>
        <v>0.9550666667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6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45005.73732</v>
      </c>
      <c r="B65" s="9" t="str">
        <f>INDIRECT(ADDRESS(2+QUOTIENT(ROW()-2,COUNTA('Form Responses 1'!$1:$1)-4),2,,TRUE,"Form Responses 1"))</f>
        <v>theresia2@gmail.com</v>
      </c>
      <c r="C65" s="9" t="str">
        <f>INDIRECT(ADDRESS(2+QUOTIENT(ROW()-2,COUNTA('Form Responses 1'!$1:$1)-4),3,,TRUE,"Form Responses 1"))</f>
        <v>theresia</v>
      </c>
      <c r="D65" s="10">
        <f>INDIRECT(ADDRESS(2+QUOTIENT(ROW()-2,COUNTA('Form Responses 1'!$1:$1)-4),4,,TRUE,"Form Responses 1"))</f>
        <v>44965</v>
      </c>
      <c r="E65" s="11">
        <f t="shared" si="2"/>
        <v>3</v>
      </c>
      <c r="F65" s="9" t="str">
        <f>IF(ISBLANK(A65)," ",INDIRECT(ADDRESS(1,5+MOD(ROW()-2,COUNTA('Form Responses 1'!$1:$1)-4),,TRUE,"Form Responses 1")))</f>
        <v>Lantai 2 [Tangga Exit Barat]</v>
      </c>
      <c r="G65" s="9" t="str">
        <f>IF(ISBLANK(A65)," ",INDIRECT(ADDRESS(MATCH(A65,'Form Responses 1'!A:A,0),5+MOD(ROW()-2,COUNTA('Form Responses 1'!$1:$1)-4),,TRUE,"Form Responses 1")))</f>
        <v>SANGATBAIK</v>
      </c>
      <c r="H65" s="12" t="str">
        <f t="shared" si="3"/>
        <v>Lantai 2</v>
      </c>
      <c r="I65" s="12" t="str">
        <f t="shared" si="4"/>
        <v>CLEANING SERVICE</v>
      </c>
      <c r="J65" s="12">
        <f t="array" ref="J65">IFERROR(INDEX(MASTER!B:B,MATCH(G65,MASTER!A:A,0))/100," ")</f>
        <v>1</v>
      </c>
      <c r="K65" s="9">
        <f t="shared" si="5"/>
        <v>6</v>
      </c>
      <c r="L65" s="9" t="str">
        <f t="shared" si="6"/>
        <v>2023 - WEEK 06</v>
      </c>
      <c r="M65" s="9" t="str">
        <f t="shared" si="7"/>
        <v>2023 - MONTH 02</v>
      </c>
      <c r="N65" s="12">
        <f t="shared" ref="N65:O65" si="74">IFERROR(AVERAGEIF(L:L,L65,$J:$J)," ")</f>
        <v>0.9741666667</v>
      </c>
      <c r="O65" s="12">
        <f t="shared" si="74"/>
        <v>0.9550666667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6</v>
      </c>
      <c r="AF65" s="9" t="str">
        <f t="shared" si="15"/>
        <v>2023 02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45005.73732</v>
      </c>
      <c r="B66" s="9" t="str">
        <f>INDIRECT(ADDRESS(2+QUOTIENT(ROW()-2,COUNTA('Form Responses 1'!$1:$1)-4),2,,TRUE,"Form Responses 1"))</f>
        <v>theresia2@gmail.com</v>
      </c>
      <c r="C66" s="9" t="str">
        <f>INDIRECT(ADDRESS(2+QUOTIENT(ROW()-2,COUNTA('Form Responses 1'!$1:$1)-4),3,,TRUE,"Form Responses 1"))</f>
        <v>theresia</v>
      </c>
      <c r="D66" s="10">
        <f>INDIRECT(ADDRESS(2+QUOTIENT(ROW()-2,COUNTA('Form Responses 1'!$1:$1)-4),4,,TRUE,"Form Responses 1"))</f>
        <v>44965</v>
      </c>
      <c r="E66" s="11">
        <f t="shared" si="2"/>
        <v>3</v>
      </c>
      <c r="F66" s="9" t="str">
        <f>IF(ISBLANK(A66)," ",INDIRECT(ADDRESS(1,5+MOD(ROW()-2,COUNTA('Form Responses 1'!$1:$1)-4),,TRUE,"Form Responses 1")))</f>
        <v>Lantai 2 [ &amp; Timur]</v>
      </c>
      <c r="G66" s="9" t="str">
        <f>IF(ISBLANK(A66)," ",INDIRECT(ADDRESS(MATCH(A66,'Form Responses 1'!A:A,0),5+MOD(ROW()-2,COUNTA('Form Responses 1'!$1:$1)-4),,TRUE,"Form Responses 1")))</f>
        <v>SANGATBAIK</v>
      </c>
      <c r="H66" s="12" t="str">
        <f t="shared" si="3"/>
        <v>Lantai 2</v>
      </c>
      <c r="I66" s="12" t="str">
        <f t="shared" si="4"/>
        <v>CLEANING SERVICE</v>
      </c>
      <c r="J66" s="12">
        <f t="array" ref="J66">IFERROR(INDEX(MASTER!B:B,MATCH(G66,MASTER!A:A,0))/100," ")</f>
        <v>1</v>
      </c>
      <c r="K66" s="9">
        <f t="shared" si="5"/>
        <v>6</v>
      </c>
      <c r="L66" s="9" t="str">
        <f t="shared" si="6"/>
        <v>2023 - WEEK 06</v>
      </c>
      <c r="M66" s="9" t="str">
        <f t="shared" si="7"/>
        <v>2023 - MONTH 02</v>
      </c>
      <c r="N66" s="12">
        <f t="shared" ref="N66:O66" si="75">IFERROR(AVERAGEIF(L:L,L66,$J:$J)," ")</f>
        <v>0.9741666667</v>
      </c>
      <c r="O66" s="12">
        <f t="shared" si="75"/>
        <v>0.9550666667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6</v>
      </c>
      <c r="AF66" s="9" t="str">
        <f t="shared" si="15"/>
        <v>2023 02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45005.73732</v>
      </c>
      <c r="B67" s="9" t="str">
        <f>INDIRECT(ADDRESS(2+QUOTIENT(ROW()-2,COUNTA('Form Responses 1'!$1:$1)-4),2,,TRUE,"Form Responses 1"))</f>
        <v>theresia2@gmail.com</v>
      </c>
      <c r="C67" s="9" t="str">
        <f>INDIRECT(ADDRESS(2+QUOTIENT(ROW()-2,COUNTA('Form Responses 1'!$1:$1)-4),3,,TRUE,"Form Responses 1"))</f>
        <v>theresia</v>
      </c>
      <c r="D67" s="10">
        <f>INDIRECT(ADDRESS(2+QUOTIENT(ROW()-2,COUNTA('Form Responses 1'!$1:$1)-4),4,,TRUE,"Form Responses 1"))</f>
        <v>44965</v>
      </c>
      <c r="E67" s="11">
        <f t="shared" si="2"/>
        <v>3</v>
      </c>
      <c r="F67" s="9" t="str">
        <f>IF(ISBLANK(A67)," ",INDIRECT(ADDRESS(1,5+MOD(ROW()-2,COUNTA('Form Responses 1'!$1:$1)-4),,TRUE,"Form Responses 1")))</f>
        <v>Lantai 2 [Ruang Tamu]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Lantai 2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6</v>
      </c>
      <c r="L67" s="9" t="str">
        <f t="shared" si="6"/>
        <v>2023 - WEEK 06</v>
      </c>
      <c r="M67" s="9" t="str">
        <f t="shared" si="7"/>
        <v>2023 - MONTH 02</v>
      </c>
      <c r="N67" s="12">
        <f t="shared" ref="N67:O67" si="76">IFERROR(AVERAGEIF(L:L,L67,$J:$J)," ")</f>
        <v>0.9741666667</v>
      </c>
      <c r="O67" s="12">
        <f t="shared" si="76"/>
        <v>0.9550666667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6</v>
      </c>
      <c r="AF67" s="9" t="str">
        <f t="shared" si="15"/>
        <v>2023 02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45005.73732</v>
      </c>
      <c r="B68" s="9" t="str">
        <f>INDIRECT(ADDRESS(2+QUOTIENT(ROW()-2,COUNTA('Form Responses 1'!$1:$1)-4),2,,TRUE,"Form Responses 1"))</f>
        <v>theresia2@gmail.com</v>
      </c>
      <c r="C68" s="9" t="str">
        <f>INDIRECT(ADDRESS(2+QUOTIENT(ROW()-2,COUNTA('Form Responses 1'!$1:$1)-4),3,,TRUE,"Form Responses 1"))</f>
        <v>theresia</v>
      </c>
      <c r="D68" s="10">
        <f>INDIRECT(ADDRESS(2+QUOTIENT(ROW()-2,COUNTA('Form Responses 1'!$1:$1)-4),4,,TRUE,"Form Responses 1"))</f>
        <v>44965</v>
      </c>
      <c r="E68" s="11">
        <f t="shared" si="2"/>
        <v>3</v>
      </c>
      <c r="F68" s="9" t="str">
        <f>IF(ISBLANK(A68)," ",INDIRECT(ADDRESS(1,5+MOD(ROW()-2,COUNTA('Form Responses 1'!$1:$1)-4),,TRUE,"Form Responses 1")))</f>
        <v>Lantai 2 [Pantry 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Lantai 2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6</v>
      </c>
      <c r="L68" s="9" t="str">
        <f t="shared" si="6"/>
        <v>2023 - WEEK 06</v>
      </c>
      <c r="M68" s="9" t="str">
        <f t="shared" si="7"/>
        <v>2023 - MONTH 02</v>
      </c>
      <c r="N68" s="12">
        <f t="shared" ref="N68:O68" si="77">IFERROR(AVERAGEIF(L:L,L68,$J:$J)," ")</f>
        <v>0.9741666667</v>
      </c>
      <c r="O68" s="12">
        <f t="shared" si="77"/>
        <v>0.9550666667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6</v>
      </c>
      <c r="AF68" s="9" t="str">
        <f t="shared" si="15"/>
        <v>2023 02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45005.73732</v>
      </c>
      <c r="B69" s="9" t="str">
        <f>INDIRECT(ADDRESS(2+QUOTIENT(ROW()-2,COUNTA('Form Responses 1'!$1:$1)-4),2,,TRUE,"Form Responses 1"))</f>
        <v>theresia2@gmail.com</v>
      </c>
      <c r="C69" s="9" t="str">
        <f>INDIRECT(ADDRESS(2+QUOTIENT(ROW()-2,COUNTA('Form Responses 1'!$1:$1)-4),3,,TRUE,"Form Responses 1"))</f>
        <v>theresia</v>
      </c>
      <c r="D69" s="10">
        <f>INDIRECT(ADDRESS(2+QUOTIENT(ROW()-2,COUNTA('Form Responses 1'!$1:$1)-4),4,,TRUE,"Form Responses 1"))</f>
        <v>44965</v>
      </c>
      <c r="E69" s="11">
        <f t="shared" si="2"/>
        <v>3</v>
      </c>
      <c r="F69" s="9" t="str">
        <f>IF(ISBLANK(A69)," ",INDIRECT(ADDRESS(1,5+MOD(ROW()-2,COUNTA('Form Responses 1'!$1:$1)-4),,TRUE,"Form Responses 1")))</f>
        <v>Lantai 2 [Ruang Rapat 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Lantai 2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6</v>
      </c>
      <c r="L69" s="9" t="str">
        <f t="shared" si="6"/>
        <v>2023 - WEEK 06</v>
      </c>
      <c r="M69" s="9" t="str">
        <f t="shared" si="7"/>
        <v>2023 - MONTH 02</v>
      </c>
      <c r="N69" s="12">
        <f t="shared" ref="N69:O69" si="78">IFERROR(AVERAGEIF(L:L,L69,$J:$J)," ")</f>
        <v>0.9741666667</v>
      </c>
      <c r="O69" s="12">
        <f t="shared" si="78"/>
        <v>0.9550666667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6</v>
      </c>
      <c r="AF69" s="9" t="str">
        <f t="shared" si="15"/>
        <v>2023 02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45005.73732</v>
      </c>
      <c r="B70" s="9" t="str">
        <f>INDIRECT(ADDRESS(2+QUOTIENT(ROW()-2,COUNTA('Form Responses 1'!$1:$1)-4),2,,TRUE,"Form Responses 1"))</f>
        <v>theresia2@gmail.com</v>
      </c>
      <c r="C70" s="9" t="str">
        <f>INDIRECT(ADDRESS(2+QUOTIENT(ROW()-2,COUNTA('Form Responses 1'!$1:$1)-4),3,,TRUE,"Form Responses 1"))</f>
        <v>theresia</v>
      </c>
      <c r="D70" s="10">
        <f>INDIRECT(ADDRESS(2+QUOTIENT(ROW()-2,COUNTA('Form Responses 1'!$1:$1)-4),4,,TRUE,"Form Responses 1"))</f>
        <v>44965</v>
      </c>
      <c r="E70" s="11">
        <f t="shared" si="2"/>
        <v>3</v>
      </c>
      <c r="F70" s="9" t="str">
        <f>IF(ISBLANK(A70)," ",INDIRECT(ADDRESS(1,5+MOD(ROW()-2,COUNTA('Form Responses 1'!$1:$1)-4),,TRUE,"Form Responses 1")))</f>
        <v>Lantai 2 [Ruang Kerja]</v>
      </c>
      <c r="G70" s="9" t="str">
        <f>IF(ISBLANK(A70)," ",INDIRECT(ADDRESS(MATCH(A70,'Form Responses 1'!A:A,0),5+MOD(ROW()-2,COUNTA('Form Responses 1'!$1:$1)-4),,TRUE,"Form Responses 1")))</f>
        <v>SANGATBAIK</v>
      </c>
      <c r="H70" s="12" t="str">
        <f t="shared" si="3"/>
        <v>Lantai 2</v>
      </c>
      <c r="I70" s="12" t="str">
        <f t="shared" si="4"/>
        <v>CLEANING SERVICE</v>
      </c>
      <c r="J70" s="12">
        <f t="array" ref="J70">IFERROR(INDEX(MASTER!B:B,MATCH(G70,MASTER!A:A,0))/100," ")</f>
        <v>1</v>
      </c>
      <c r="K70" s="9">
        <f t="shared" si="5"/>
        <v>6</v>
      </c>
      <c r="L70" s="9" t="str">
        <f t="shared" si="6"/>
        <v>2023 - WEEK 06</v>
      </c>
      <c r="M70" s="9" t="str">
        <f t="shared" si="7"/>
        <v>2023 - MONTH 02</v>
      </c>
      <c r="N70" s="12">
        <f t="shared" ref="N70:O70" si="79">IFERROR(AVERAGEIF(L:L,L70,$J:$J)," ")</f>
        <v>0.9741666667</v>
      </c>
      <c r="O70" s="12">
        <f t="shared" si="79"/>
        <v>0.9550666667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6</v>
      </c>
      <c r="AF70" s="9" t="str">
        <f t="shared" si="15"/>
        <v>2023 02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45005.73732</v>
      </c>
      <c r="B71" s="9" t="str">
        <f>INDIRECT(ADDRESS(2+QUOTIENT(ROW()-2,COUNTA('Form Responses 1'!$1:$1)-4),2,,TRUE,"Form Responses 1"))</f>
        <v>theresia2@gmail.com</v>
      </c>
      <c r="C71" s="9" t="str">
        <f>INDIRECT(ADDRESS(2+QUOTIENT(ROW()-2,COUNTA('Form Responses 1'!$1:$1)-4),3,,TRUE,"Form Responses 1"))</f>
        <v>theresia</v>
      </c>
      <c r="D71" s="10">
        <f>INDIRECT(ADDRESS(2+QUOTIENT(ROW()-2,COUNTA('Form Responses 1'!$1:$1)-4),4,,TRUE,"Form Responses 1"))</f>
        <v>44965</v>
      </c>
      <c r="E71" s="11">
        <f t="shared" si="2"/>
        <v>3</v>
      </c>
      <c r="F71" s="9" t="str">
        <f>IF(ISBLANK(A71)," ",INDIRECT(ADDRESS(1,5+MOD(ROW()-2,COUNTA('Form Responses 1'!$1:$1)-4),,TRUE,"Form Responses 1")))</f>
        <v>Lantai 2 [Ruang Perpustakaan]</v>
      </c>
      <c r="G71" s="9" t="str">
        <f>IF(ISBLANK(A71)," ",INDIRECT(ADDRESS(MATCH(A71,'Form Responses 1'!A:A,0),5+MOD(ROW()-2,COUNTA('Form Responses 1'!$1:$1)-4),,TRUE,"Form Responses 1")))</f>
        <v>SANGATBAIK</v>
      </c>
      <c r="H71" s="12" t="str">
        <f t="shared" si="3"/>
        <v>Lantai 2</v>
      </c>
      <c r="I71" s="12" t="str">
        <f t="shared" si="4"/>
        <v>CLEANING SERVICE</v>
      </c>
      <c r="J71" s="12">
        <f t="array" ref="J71">IFERROR(INDEX(MASTER!B:B,MATCH(G71,MASTER!A:A,0))/100," ")</f>
        <v>1</v>
      </c>
      <c r="K71" s="9">
        <f t="shared" si="5"/>
        <v>6</v>
      </c>
      <c r="L71" s="9" t="str">
        <f t="shared" si="6"/>
        <v>2023 - WEEK 06</v>
      </c>
      <c r="M71" s="9" t="str">
        <f t="shared" si="7"/>
        <v>2023 - MONTH 02</v>
      </c>
      <c r="N71" s="12">
        <f t="shared" ref="N71:O71" si="80">IFERROR(AVERAGEIF(L:L,L71,$J:$J)," ")</f>
        <v>0.9741666667</v>
      </c>
      <c r="O71" s="12">
        <f t="shared" si="80"/>
        <v>0.9550666667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6</v>
      </c>
      <c r="AF71" s="9" t="str">
        <f t="shared" si="15"/>
        <v>2023 02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45005.73732</v>
      </c>
      <c r="B72" s="9" t="str">
        <f>INDIRECT(ADDRESS(2+QUOTIENT(ROW()-2,COUNTA('Form Responses 1'!$1:$1)-4),2,,TRUE,"Form Responses 1"))</f>
        <v>theresia2@gmail.com</v>
      </c>
      <c r="C72" s="9" t="str">
        <f>INDIRECT(ADDRESS(2+QUOTIENT(ROW()-2,COUNTA('Form Responses 1'!$1:$1)-4),3,,TRUE,"Form Responses 1"))</f>
        <v>theresia</v>
      </c>
      <c r="D72" s="10">
        <f>INDIRECT(ADDRESS(2+QUOTIENT(ROW()-2,COUNTA('Form Responses 1'!$1:$1)-4),4,,TRUE,"Form Responses 1"))</f>
        <v>44965</v>
      </c>
      <c r="E72" s="11">
        <f t="shared" si="2"/>
        <v>3</v>
      </c>
      <c r="F72" s="9" t="str">
        <f>IF(ISBLANK(A72)," ",INDIRECT(ADDRESS(1,5+MOD(ROW()-2,COUNTA('Form Responses 1'!$1:$1)-4),,TRUE,"Form Responses 1")))</f>
        <v>Lantai 2 [Ruang Pimpinan]</v>
      </c>
      <c r="G72" s="9" t="str">
        <f>IF(ISBLANK(A72)," ",INDIRECT(ADDRESS(MATCH(A72,'Form Responses 1'!A:A,0),5+MOD(ROW()-2,COUNTA('Form Responses 1'!$1:$1)-4),,TRUE,"Form Responses 1")))</f>
        <v>SANGATBAIK</v>
      </c>
      <c r="H72" s="12" t="str">
        <f t="shared" si="3"/>
        <v>Lantai 2</v>
      </c>
      <c r="I72" s="12" t="str">
        <f t="shared" si="4"/>
        <v>CLEANING SERVICE</v>
      </c>
      <c r="J72" s="12">
        <f t="array" ref="J72">IFERROR(INDEX(MASTER!B:B,MATCH(G72,MASTER!A:A,0))/100," ")</f>
        <v>1</v>
      </c>
      <c r="K72" s="9">
        <f t="shared" si="5"/>
        <v>6</v>
      </c>
      <c r="L72" s="9" t="str">
        <f t="shared" si="6"/>
        <v>2023 - WEEK 06</v>
      </c>
      <c r="M72" s="9" t="str">
        <f t="shared" si="7"/>
        <v>2023 - MONTH 02</v>
      </c>
      <c r="N72" s="12">
        <f t="shared" ref="N72:O72" si="81">IFERROR(AVERAGEIF(L:L,L72,$J:$J)," ")</f>
        <v>0.9741666667</v>
      </c>
      <c r="O72" s="12">
        <f t="shared" si="81"/>
        <v>0.9550666667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6</v>
      </c>
      <c r="AF72" s="9" t="str">
        <f t="shared" si="15"/>
        <v>2023 02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45005.73732</v>
      </c>
      <c r="B73" s="9" t="str">
        <f>INDIRECT(ADDRESS(2+QUOTIENT(ROW()-2,COUNTA('Form Responses 1'!$1:$1)-4),2,,TRUE,"Form Responses 1"))</f>
        <v>theresia2@gmail.com</v>
      </c>
      <c r="C73" s="9" t="str">
        <f>INDIRECT(ADDRESS(2+QUOTIENT(ROW()-2,COUNTA('Form Responses 1'!$1:$1)-4),3,,TRUE,"Form Responses 1"))</f>
        <v>theresia</v>
      </c>
      <c r="D73" s="10">
        <f>INDIRECT(ADDRESS(2+QUOTIENT(ROW()-2,COUNTA('Form Responses 1'!$1:$1)-4),4,,TRUE,"Form Responses 1"))</f>
        <v>44965</v>
      </c>
      <c r="E73" s="11">
        <f t="shared" si="2"/>
        <v>3</v>
      </c>
      <c r="F73" s="9" t="str">
        <f>IF(ISBLANK(A73)," ",INDIRECT(ADDRESS(1,5+MOD(ROW()-2,COUNTA('Form Responses 1'!$1:$1)-4),,TRUE,"Form Responses 1")))</f>
        <v>Lantai 2 [Koridor 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Lantai 2</v>
      </c>
      <c r="I73" s="12" t="str">
        <f t="shared" si="4"/>
        <v>CLEANING SERVICE</v>
      </c>
      <c r="J73" s="12">
        <f t="array" ref="J73">IFERROR(INDEX(MASTER!B:B,MATCH(G73,MASTER!A:A,0))/100," ")</f>
        <v>0.95</v>
      </c>
      <c r="K73" s="9">
        <f t="shared" si="5"/>
        <v>6</v>
      </c>
      <c r="L73" s="9" t="str">
        <f t="shared" si="6"/>
        <v>2023 - WEEK 06</v>
      </c>
      <c r="M73" s="9" t="str">
        <f t="shared" si="7"/>
        <v>2023 - MONTH 02</v>
      </c>
      <c r="N73" s="12">
        <f t="shared" ref="N73:O73" si="82">IFERROR(AVERAGEIF(L:L,L73,$J:$J)," ")</f>
        <v>0.9741666667</v>
      </c>
      <c r="O73" s="12">
        <f t="shared" si="82"/>
        <v>0.9550666667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6</v>
      </c>
      <c r="AF73" s="9" t="str">
        <f t="shared" si="15"/>
        <v>2023 02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45005.73732</v>
      </c>
      <c r="B74" s="9" t="str">
        <f>INDIRECT(ADDRESS(2+QUOTIENT(ROW()-2,COUNTA('Form Responses 1'!$1:$1)-4),2,,TRUE,"Form Responses 1"))</f>
        <v>theresia2@gmail.com</v>
      </c>
      <c r="C74" s="9" t="str">
        <f>INDIRECT(ADDRESS(2+QUOTIENT(ROW()-2,COUNTA('Form Responses 1'!$1:$1)-4),3,,TRUE,"Form Responses 1"))</f>
        <v>theresia</v>
      </c>
      <c r="D74" s="10">
        <f>INDIRECT(ADDRESS(2+QUOTIENT(ROW()-2,COUNTA('Form Responses 1'!$1:$1)-4),4,,TRUE,"Form Responses 1"))</f>
        <v>44965</v>
      </c>
      <c r="E74" s="11">
        <f t="shared" si="2"/>
        <v>3</v>
      </c>
      <c r="F74" s="9" t="str">
        <f>IF(ISBLANK(A74)," ",INDIRECT(ADDRESS(1,5+MOD(ROW()-2,COUNTA('Form Responses 1'!$1:$1)-4),,TRUE,"Form Responses 1")))</f>
        <v>Lantai 2 [Toilet Pria / Wanita]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Lantai 2</v>
      </c>
      <c r="I74" s="12" t="str">
        <f t="shared" si="4"/>
        <v>CLEANING SERVICE</v>
      </c>
      <c r="J74" s="12">
        <f t="array" ref="J74">IFERROR(INDEX(MASTER!B:B,MATCH(G74,MASTER!A:A,0))/100," ")</f>
        <v>0.95</v>
      </c>
      <c r="K74" s="9">
        <f t="shared" si="5"/>
        <v>6</v>
      </c>
      <c r="L74" s="9" t="str">
        <f t="shared" si="6"/>
        <v>2023 - WEEK 06</v>
      </c>
      <c r="M74" s="9" t="str">
        <f t="shared" si="7"/>
        <v>2023 - MONTH 02</v>
      </c>
      <c r="N74" s="12">
        <f t="shared" ref="N74:O74" si="83">IFERROR(AVERAGEIF(L:L,L74,$J:$J)," ")</f>
        <v>0.9741666667</v>
      </c>
      <c r="O74" s="12">
        <f t="shared" si="83"/>
        <v>0.9550666667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6</v>
      </c>
      <c r="AF74" s="9" t="str">
        <f t="shared" si="15"/>
        <v>2023 02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45005.73732</v>
      </c>
      <c r="B75" s="9" t="str">
        <f>INDIRECT(ADDRESS(2+QUOTIENT(ROW()-2,COUNTA('Form Responses 1'!$1:$1)-4),2,,TRUE,"Form Responses 1"))</f>
        <v>theresia2@gmail.com</v>
      </c>
      <c r="C75" s="9" t="str">
        <f>INDIRECT(ADDRESS(2+QUOTIENT(ROW()-2,COUNTA('Form Responses 1'!$1:$1)-4),3,,TRUE,"Form Responses 1"))</f>
        <v>theresia</v>
      </c>
      <c r="D75" s="10">
        <f>INDIRECT(ADDRESS(2+QUOTIENT(ROW()-2,COUNTA('Form Responses 1'!$1:$1)-4),4,,TRUE,"Form Responses 1"))</f>
        <v>44965</v>
      </c>
      <c r="E75" s="11">
        <f t="shared" si="2"/>
        <v>3</v>
      </c>
      <c r="F75" s="9" t="str">
        <f>IF(ISBLANK(A75)," ",INDIRECT(ADDRESS(1,5+MOD(ROW()-2,COUNTA('Form Responses 1'!$1:$1)-4),,TRUE,"Form Responses 1")))</f>
        <v>Lantai 1 [Pintu Barat &amp; Timur]</v>
      </c>
      <c r="G75" s="9" t="str">
        <f>IF(ISBLANK(A75)," ",INDIRECT(ADDRESS(MATCH(A75,'Form Responses 1'!A:A,0),5+MOD(ROW()-2,COUNTA('Form Responses 1'!$1:$1)-4),,TRUE,"Form Responses 1")))</f>
        <v>SANGATBAIK</v>
      </c>
      <c r="H75" s="12" t="str">
        <f t="shared" si="3"/>
        <v>Lantai 1</v>
      </c>
      <c r="I75" s="12" t="str">
        <f t="shared" si="4"/>
        <v>CLEANING SERVICE</v>
      </c>
      <c r="J75" s="12">
        <f t="array" ref="J75">IFERROR(INDEX(MASTER!B:B,MATCH(G75,MASTER!A:A,0))/100," ")</f>
        <v>1</v>
      </c>
      <c r="K75" s="9">
        <f t="shared" si="5"/>
        <v>6</v>
      </c>
      <c r="L75" s="9" t="str">
        <f t="shared" si="6"/>
        <v>2023 - WEEK 06</v>
      </c>
      <c r="M75" s="9" t="str">
        <f t="shared" si="7"/>
        <v>2023 - MONTH 02</v>
      </c>
      <c r="N75" s="12">
        <f t="shared" ref="N75:O75" si="84">IFERROR(AVERAGEIF(L:L,L75,$J:$J)," ")</f>
        <v>0.9741666667</v>
      </c>
      <c r="O75" s="12">
        <f t="shared" si="84"/>
        <v>0.9550666667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6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45005.73732</v>
      </c>
      <c r="B76" s="9" t="str">
        <f>INDIRECT(ADDRESS(2+QUOTIENT(ROW()-2,COUNTA('Form Responses 1'!$1:$1)-4),2,,TRUE,"Form Responses 1"))</f>
        <v>theresia2@gmail.com</v>
      </c>
      <c r="C76" s="9" t="str">
        <f>INDIRECT(ADDRESS(2+QUOTIENT(ROW()-2,COUNTA('Form Responses 1'!$1:$1)-4),3,,TRUE,"Form Responses 1"))</f>
        <v>theresia</v>
      </c>
      <c r="D76" s="10">
        <f>INDIRECT(ADDRESS(2+QUOTIENT(ROW()-2,COUNTA('Form Responses 1'!$1:$1)-4),4,,TRUE,"Form Responses 1"))</f>
        <v>44965</v>
      </c>
      <c r="E76" s="11">
        <f t="shared" si="2"/>
        <v>3</v>
      </c>
      <c r="F76" s="9" t="str">
        <f>IF(ISBLANK(A76)," ",INDIRECT(ADDRESS(1,5+MOD(ROW()-2,COUNTA('Form Responses 1'!$1:$1)-4),,TRUE,"Form Responses 1")))</f>
        <v>Lantai 1 [Mushola ]</v>
      </c>
      <c r="G76" s="9" t="str">
        <f>IF(ISBLANK(A76)," ",INDIRECT(ADDRESS(MATCH(A76,'Form Responses 1'!A:A,0),5+MOD(ROW()-2,COUNTA('Form Responses 1'!$1:$1)-4),,TRUE,"Form Responses 1")))</f>
        <v>SANGATBAIK</v>
      </c>
      <c r="H76" s="12" t="str">
        <f t="shared" si="3"/>
        <v>Lantai 1</v>
      </c>
      <c r="I76" s="12" t="str">
        <f t="shared" si="4"/>
        <v>CLEANING SERVICE</v>
      </c>
      <c r="J76" s="12">
        <f t="array" ref="J76">IFERROR(INDEX(MASTER!B:B,MATCH(G76,MASTER!A:A,0))/100," ")</f>
        <v>1</v>
      </c>
      <c r="K76" s="9">
        <f t="shared" si="5"/>
        <v>6</v>
      </c>
      <c r="L76" s="9" t="str">
        <f t="shared" si="6"/>
        <v>2023 - WEEK 06</v>
      </c>
      <c r="M76" s="9" t="str">
        <f t="shared" si="7"/>
        <v>2023 - MONTH 02</v>
      </c>
      <c r="N76" s="12">
        <f t="shared" ref="N76:O76" si="85">IFERROR(AVERAGEIF(L:L,L76,$J:$J)," ")</f>
        <v>0.9741666667</v>
      </c>
      <c r="O76" s="12">
        <f t="shared" si="85"/>
        <v>0.9550666667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6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45005.73732</v>
      </c>
      <c r="B77" s="9" t="str">
        <f>INDIRECT(ADDRESS(2+QUOTIENT(ROW()-2,COUNTA('Form Responses 1'!$1:$1)-4),2,,TRUE,"Form Responses 1"))</f>
        <v>theresia2@gmail.com</v>
      </c>
      <c r="C77" s="9" t="str">
        <f>INDIRECT(ADDRESS(2+QUOTIENT(ROW()-2,COUNTA('Form Responses 1'!$1:$1)-4),3,,TRUE,"Form Responses 1"))</f>
        <v>theresia</v>
      </c>
      <c r="D77" s="10">
        <f>INDIRECT(ADDRESS(2+QUOTIENT(ROW()-2,COUNTA('Form Responses 1'!$1:$1)-4),4,,TRUE,"Form Responses 1"))</f>
        <v>44965</v>
      </c>
      <c r="E77" s="11">
        <f t="shared" si="2"/>
        <v>3</v>
      </c>
      <c r="F77" s="9" t="str">
        <f>IF(ISBLANK(A77)," ",INDIRECT(ADDRESS(1,5+MOD(ROW()-2,COUNTA('Form Responses 1'!$1:$1)-4),,TRUE,"Form Responses 1")))</f>
        <v>Lantai 1 [Pantry 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Lantai 1</v>
      </c>
      <c r="I77" s="12" t="str">
        <f t="shared" si="4"/>
        <v>CLEANING SERVICE</v>
      </c>
      <c r="J77" s="12">
        <f t="array" ref="J77">IFERROR(INDEX(MASTER!B:B,MATCH(G77,MASTER!A:A,0))/100," ")</f>
        <v>0.95</v>
      </c>
      <c r="K77" s="9">
        <f t="shared" si="5"/>
        <v>6</v>
      </c>
      <c r="L77" s="9" t="str">
        <f t="shared" si="6"/>
        <v>2023 - WEEK 06</v>
      </c>
      <c r="M77" s="9" t="str">
        <f t="shared" si="7"/>
        <v>2023 - MONTH 02</v>
      </c>
      <c r="N77" s="12">
        <f t="shared" ref="N77:O77" si="86">IFERROR(AVERAGEIF(L:L,L77,$J:$J)," ")</f>
        <v>0.9741666667</v>
      </c>
      <c r="O77" s="12">
        <f t="shared" si="86"/>
        <v>0.9550666667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6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45005.73732</v>
      </c>
      <c r="B78" s="9" t="str">
        <f>INDIRECT(ADDRESS(2+QUOTIENT(ROW()-2,COUNTA('Form Responses 1'!$1:$1)-4),2,,TRUE,"Form Responses 1"))</f>
        <v>theresia2@gmail.com</v>
      </c>
      <c r="C78" s="9" t="str">
        <f>INDIRECT(ADDRESS(2+QUOTIENT(ROW()-2,COUNTA('Form Responses 1'!$1:$1)-4),3,,TRUE,"Form Responses 1"))</f>
        <v>theresia</v>
      </c>
      <c r="D78" s="10">
        <f>INDIRECT(ADDRESS(2+QUOTIENT(ROW()-2,COUNTA('Form Responses 1'!$1:$1)-4),4,,TRUE,"Form Responses 1"))</f>
        <v>44965</v>
      </c>
      <c r="E78" s="11">
        <f t="shared" si="2"/>
        <v>3</v>
      </c>
      <c r="F78" s="9" t="str">
        <f>IF(ISBLANK(A78)," ",INDIRECT(ADDRESS(1,5+MOD(ROW()-2,COUNTA('Form Responses 1'!$1:$1)-4),,TRUE,"Form Responses 1")))</f>
        <v>Lantai 1 [Ruang Rapat]</v>
      </c>
      <c r="G78" s="9" t="str">
        <f>IF(ISBLANK(A78)," ",INDIRECT(ADDRESS(MATCH(A78,'Form Responses 1'!A:A,0),5+MOD(ROW()-2,COUNTA('Form Responses 1'!$1:$1)-4),,TRUE,"Form Responses 1")))</f>
        <v>BAIK</v>
      </c>
      <c r="H78" s="12" t="str">
        <f t="shared" si="3"/>
        <v>Lantai 1</v>
      </c>
      <c r="I78" s="12" t="str">
        <f t="shared" si="4"/>
        <v>CLEANING SERVICE</v>
      </c>
      <c r="J78" s="12">
        <f t="array" ref="J78">IFERROR(INDEX(MASTER!B:B,MATCH(G78,MASTER!A:A,0))/100," ")</f>
        <v>0.95</v>
      </c>
      <c r="K78" s="9">
        <f t="shared" si="5"/>
        <v>6</v>
      </c>
      <c r="L78" s="9" t="str">
        <f t="shared" si="6"/>
        <v>2023 - WEEK 06</v>
      </c>
      <c r="M78" s="9" t="str">
        <f t="shared" si="7"/>
        <v>2023 - MONTH 02</v>
      </c>
      <c r="N78" s="12">
        <f t="shared" ref="N78:O78" si="87">IFERROR(AVERAGEIF(L:L,L78,$J:$J)," ")</f>
        <v>0.9741666667</v>
      </c>
      <c r="O78" s="12">
        <f t="shared" si="87"/>
        <v>0.9550666667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6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45005.73732</v>
      </c>
      <c r="B79" s="9" t="str">
        <f>INDIRECT(ADDRESS(2+QUOTIENT(ROW()-2,COUNTA('Form Responses 1'!$1:$1)-4),2,,TRUE,"Form Responses 1"))</f>
        <v>theresia2@gmail.com</v>
      </c>
      <c r="C79" s="9" t="str">
        <f>INDIRECT(ADDRESS(2+QUOTIENT(ROW()-2,COUNTA('Form Responses 1'!$1:$1)-4),3,,TRUE,"Form Responses 1"))</f>
        <v>theresia</v>
      </c>
      <c r="D79" s="10">
        <f>INDIRECT(ADDRESS(2+QUOTIENT(ROW()-2,COUNTA('Form Responses 1'!$1:$1)-4),4,,TRUE,"Form Responses 1"))</f>
        <v>44965</v>
      </c>
      <c r="E79" s="11">
        <f t="shared" si="2"/>
        <v>3</v>
      </c>
      <c r="F79" s="9" t="str">
        <f>IF(ISBLANK(A79)," ",INDIRECT(ADDRESS(1,5+MOD(ROW()-2,COUNTA('Form Responses 1'!$1:$1)-4),,TRUE,"Form Responses 1")))</f>
        <v>Lantai 1 [Ruang Penelitian]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Lantai 1</v>
      </c>
      <c r="I79" s="12" t="str">
        <f t="shared" si="4"/>
        <v>CLEANING SERVICE</v>
      </c>
      <c r="J79" s="12">
        <f t="array" ref="J79">IFERROR(INDEX(MASTER!B:B,MATCH(G79,MASTER!A:A,0))/100," ")</f>
        <v>0.95</v>
      </c>
      <c r="K79" s="9">
        <f t="shared" si="5"/>
        <v>6</v>
      </c>
      <c r="L79" s="9" t="str">
        <f t="shared" si="6"/>
        <v>2023 - WEEK 06</v>
      </c>
      <c r="M79" s="9" t="str">
        <f t="shared" si="7"/>
        <v>2023 - MONTH 02</v>
      </c>
      <c r="N79" s="12">
        <f t="shared" ref="N79:O79" si="88">IFERROR(AVERAGEIF(L:L,L79,$J:$J)," ")</f>
        <v>0.9741666667</v>
      </c>
      <c r="O79" s="12">
        <f t="shared" si="88"/>
        <v>0.9550666667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6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45005.73732</v>
      </c>
      <c r="B80" s="9" t="str">
        <f>INDIRECT(ADDRESS(2+QUOTIENT(ROW()-2,COUNTA('Form Responses 1'!$1:$1)-4),2,,TRUE,"Form Responses 1"))</f>
        <v>theresia2@gmail.com</v>
      </c>
      <c r="C80" s="9" t="str">
        <f>INDIRECT(ADDRESS(2+QUOTIENT(ROW()-2,COUNTA('Form Responses 1'!$1:$1)-4),3,,TRUE,"Form Responses 1"))</f>
        <v>theresia</v>
      </c>
      <c r="D80" s="10">
        <f>INDIRECT(ADDRESS(2+QUOTIENT(ROW()-2,COUNTA('Form Responses 1'!$1:$1)-4),4,,TRUE,"Form Responses 1"))</f>
        <v>44965</v>
      </c>
      <c r="E80" s="11">
        <f t="shared" si="2"/>
        <v>3</v>
      </c>
      <c r="F80" s="9" t="str">
        <f>IF(ISBLANK(A80)," ",INDIRECT(ADDRESS(1,5+MOD(ROW()-2,COUNTA('Form Responses 1'!$1:$1)-4),,TRUE,"Form Responses 1")))</f>
        <v>Lantai 1 [Ruang Kepegawaian]</v>
      </c>
      <c r="G80" s="9" t="str">
        <f>IF(ISBLANK(A80)," ",INDIRECT(ADDRESS(MATCH(A80,'Form Responses 1'!A:A,0),5+MOD(ROW()-2,COUNTA('Form Responses 1'!$1:$1)-4),,TRUE,"Form Responses 1")))</f>
        <v>SANGATBAIK</v>
      </c>
      <c r="H80" s="12" t="str">
        <f t="shared" si="3"/>
        <v>Lantai 1</v>
      </c>
      <c r="I80" s="12" t="str">
        <f t="shared" si="4"/>
        <v>CLEANING SERVICE</v>
      </c>
      <c r="J80" s="12">
        <f t="array" ref="J80">IFERROR(INDEX(MASTER!B:B,MATCH(G80,MASTER!A:A,0))/100," ")</f>
        <v>1</v>
      </c>
      <c r="K80" s="9">
        <f t="shared" si="5"/>
        <v>6</v>
      </c>
      <c r="L80" s="9" t="str">
        <f t="shared" si="6"/>
        <v>2023 - WEEK 06</v>
      </c>
      <c r="M80" s="9" t="str">
        <f t="shared" si="7"/>
        <v>2023 - MONTH 02</v>
      </c>
      <c r="N80" s="12">
        <f t="shared" ref="N80:O80" si="89">IFERROR(AVERAGEIF(L:L,L80,$J:$J)," ")</f>
        <v>0.9741666667</v>
      </c>
      <c r="O80" s="12">
        <f t="shared" si="89"/>
        <v>0.9550666667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6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45005.73732</v>
      </c>
      <c r="B81" s="9" t="str">
        <f>INDIRECT(ADDRESS(2+QUOTIENT(ROW()-2,COUNTA('Form Responses 1'!$1:$1)-4),2,,TRUE,"Form Responses 1"))</f>
        <v>theresia2@gmail.com</v>
      </c>
      <c r="C81" s="9" t="str">
        <f>INDIRECT(ADDRESS(2+QUOTIENT(ROW()-2,COUNTA('Form Responses 1'!$1:$1)-4),3,,TRUE,"Form Responses 1"))</f>
        <v>theresia</v>
      </c>
      <c r="D81" s="10">
        <f>INDIRECT(ADDRESS(2+QUOTIENT(ROW()-2,COUNTA('Form Responses 1'!$1:$1)-4),4,,TRUE,"Form Responses 1"))</f>
        <v>44965</v>
      </c>
      <c r="E81" s="11">
        <f t="shared" si="2"/>
        <v>3</v>
      </c>
      <c r="F81" s="9" t="str">
        <f>IF(ISBLANK(A81)," ",INDIRECT(ADDRESS(1,5+MOD(ROW()-2,COUNTA('Form Responses 1'!$1:$1)-4),,TRUE,"Form Responses 1")))</f>
        <v>Lantai 1 [Ruang Kerja]</v>
      </c>
      <c r="G81" s="9" t="str">
        <f>IF(ISBLANK(A81)," ",INDIRECT(ADDRESS(MATCH(A81,'Form Responses 1'!A:A,0),5+MOD(ROW()-2,COUNTA('Form Responses 1'!$1:$1)-4),,TRUE,"Form Responses 1")))</f>
        <v>SANGATBAIK</v>
      </c>
      <c r="H81" s="12" t="str">
        <f t="shared" si="3"/>
        <v>Lantai 1</v>
      </c>
      <c r="I81" s="12" t="str">
        <f t="shared" si="4"/>
        <v>CLEANING SERVICE</v>
      </c>
      <c r="J81" s="12">
        <f t="array" ref="J81">IFERROR(INDEX(MASTER!B:B,MATCH(G81,MASTER!A:A,0))/100," ")</f>
        <v>1</v>
      </c>
      <c r="K81" s="9">
        <f t="shared" si="5"/>
        <v>6</v>
      </c>
      <c r="L81" s="9" t="str">
        <f t="shared" si="6"/>
        <v>2023 - WEEK 06</v>
      </c>
      <c r="M81" s="9" t="str">
        <f t="shared" si="7"/>
        <v>2023 - MONTH 02</v>
      </c>
      <c r="N81" s="12">
        <f t="shared" ref="N81:O81" si="90">IFERROR(AVERAGEIF(L:L,L81,$J:$J)," ")</f>
        <v>0.9741666667</v>
      </c>
      <c r="O81" s="12">
        <f t="shared" si="90"/>
        <v>0.9550666667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6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45005.73732</v>
      </c>
      <c r="B82" s="9" t="str">
        <f>INDIRECT(ADDRESS(2+QUOTIENT(ROW()-2,COUNTA('Form Responses 1'!$1:$1)-4),2,,TRUE,"Form Responses 1"))</f>
        <v>theresia2@gmail.com</v>
      </c>
      <c r="C82" s="9" t="str">
        <f>INDIRECT(ADDRESS(2+QUOTIENT(ROW()-2,COUNTA('Form Responses 1'!$1:$1)-4),3,,TRUE,"Form Responses 1"))</f>
        <v>theresia</v>
      </c>
      <c r="D82" s="10">
        <f>INDIRECT(ADDRESS(2+QUOTIENT(ROW()-2,COUNTA('Form Responses 1'!$1:$1)-4),4,,TRUE,"Form Responses 1"))</f>
        <v>44965</v>
      </c>
      <c r="E82" s="11">
        <f t="shared" si="2"/>
        <v>3</v>
      </c>
      <c r="F82" s="9" t="str">
        <f>IF(ISBLANK(A82)," ",INDIRECT(ADDRESS(1,5+MOD(ROW()-2,COUNTA('Form Responses 1'!$1:$1)-4),,TRUE,"Form Responses 1")))</f>
        <v>Lantai 1 [Mess]</v>
      </c>
      <c r="G82" s="9" t="str">
        <f>IF(ISBLANK(A82)," ",INDIRECT(ADDRESS(MATCH(A82,'Form Responses 1'!A:A,0),5+MOD(ROW()-2,COUNTA('Form Responses 1'!$1:$1)-4),,TRUE,"Form Responses 1")))</f>
        <v>SANGATBAIK</v>
      </c>
      <c r="H82" s="12" t="str">
        <f t="shared" si="3"/>
        <v>Lantai 1</v>
      </c>
      <c r="I82" s="12" t="str">
        <f t="shared" si="4"/>
        <v>CLEANING SERVICE</v>
      </c>
      <c r="J82" s="12">
        <f t="array" ref="J82">IFERROR(INDEX(MASTER!B:B,MATCH(G82,MASTER!A:A,0))/100," ")</f>
        <v>1</v>
      </c>
      <c r="K82" s="9">
        <f t="shared" si="5"/>
        <v>6</v>
      </c>
      <c r="L82" s="9" t="str">
        <f t="shared" si="6"/>
        <v>2023 - WEEK 06</v>
      </c>
      <c r="M82" s="9" t="str">
        <f t="shared" si="7"/>
        <v>2023 - MONTH 02</v>
      </c>
      <c r="N82" s="12">
        <f t="shared" ref="N82:O82" si="91">IFERROR(AVERAGEIF(L:L,L82,$J:$J)," ")</f>
        <v>0.9741666667</v>
      </c>
      <c r="O82" s="12">
        <f t="shared" si="91"/>
        <v>0.9550666667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6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45005.73732</v>
      </c>
      <c r="B83" s="9" t="str">
        <f>INDIRECT(ADDRESS(2+QUOTIENT(ROW()-2,COUNTA('Form Responses 1'!$1:$1)-4),2,,TRUE,"Form Responses 1"))</f>
        <v>theresia2@gmail.com</v>
      </c>
      <c r="C83" s="9" t="str">
        <f>INDIRECT(ADDRESS(2+QUOTIENT(ROW()-2,COUNTA('Form Responses 1'!$1:$1)-4),3,,TRUE,"Form Responses 1"))</f>
        <v>theresia</v>
      </c>
      <c r="D83" s="10">
        <f>INDIRECT(ADDRESS(2+QUOTIENT(ROW()-2,COUNTA('Form Responses 1'!$1:$1)-4),4,,TRUE,"Form Responses 1"))</f>
        <v>44965</v>
      </c>
      <c r="E83" s="11">
        <f t="shared" si="2"/>
        <v>3</v>
      </c>
      <c r="F83" s="9" t="str">
        <f>IF(ISBLANK(A83)," ",INDIRECT(ADDRESS(1,5+MOD(ROW()-2,COUNTA('Form Responses 1'!$1:$1)-4),,TRUE,"Form Responses 1")))</f>
        <v>Lantai 1 [Koridor 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Lantai 1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6</v>
      </c>
      <c r="L83" s="9" t="str">
        <f t="shared" si="6"/>
        <v>2023 - WEEK 06</v>
      </c>
      <c r="M83" s="9" t="str">
        <f t="shared" si="7"/>
        <v>2023 - MONTH 02</v>
      </c>
      <c r="N83" s="12">
        <f t="shared" ref="N83:O83" si="92">IFERROR(AVERAGEIF(L:L,L83,$J:$J)," ")</f>
        <v>0.9741666667</v>
      </c>
      <c r="O83" s="12">
        <f t="shared" si="92"/>
        <v>0.9550666667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6</v>
      </c>
      <c r="AF83" s="9" t="str">
        <f t="shared" si="15"/>
        <v>2023 02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45005.73732</v>
      </c>
      <c r="B84" s="9" t="str">
        <f>INDIRECT(ADDRESS(2+QUOTIENT(ROW()-2,COUNTA('Form Responses 1'!$1:$1)-4),2,,TRUE,"Form Responses 1"))</f>
        <v>theresia2@gmail.com</v>
      </c>
      <c r="C84" s="9" t="str">
        <f>INDIRECT(ADDRESS(2+QUOTIENT(ROW()-2,COUNTA('Form Responses 1'!$1:$1)-4),3,,TRUE,"Form Responses 1"))</f>
        <v>theresia</v>
      </c>
      <c r="D84" s="10">
        <f>INDIRECT(ADDRESS(2+QUOTIENT(ROW()-2,COUNTA('Form Responses 1'!$1:$1)-4),4,,TRUE,"Form Responses 1"))</f>
        <v>44965</v>
      </c>
      <c r="E84" s="11">
        <f t="shared" si="2"/>
        <v>3</v>
      </c>
      <c r="F84" s="9" t="str">
        <f>IF(ISBLANK(A84)," ",INDIRECT(ADDRESS(1,5+MOD(ROW()-2,COUNTA('Form Responses 1'!$1:$1)-4),,TRUE,"Form Responses 1")))</f>
        <v>Lantai 1 [Toilet Pria / Wanita]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Lantai 1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6</v>
      </c>
      <c r="L84" s="9" t="str">
        <f t="shared" si="6"/>
        <v>2023 - WEEK 06</v>
      </c>
      <c r="M84" s="9" t="str">
        <f t="shared" si="7"/>
        <v>2023 - MONTH 02</v>
      </c>
      <c r="N84" s="12">
        <f t="shared" ref="N84:O84" si="93">IFERROR(AVERAGEIF(L:L,L84,$J:$J)," ")</f>
        <v>0.9741666667</v>
      </c>
      <c r="O84" s="12">
        <f t="shared" si="93"/>
        <v>0.9550666667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6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45005.73732</v>
      </c>
      <c r="B85" s="9" t="str">
        <f>INDIRECT(ADDRESS(2+QUOTIENT(ROW()-2,COUNTA('Form Responses 1'!$1:$1)-4),2,,TRUE,"Form Responses 1"))</f>
        <v>theresia2@gmail.com</v>
      </c>
      <c r="C85" s="9" t="str">
        <f>INDIRECT(ADDRESS(2+QUOTIENT(ROW()-2,COUNTA('Form Responses 1'!$1:$1)-4),3,,TRUE,"Form Responses 1"))</f>
        <v>theresia</v>
      </c>
      <c r="D85" s="10">
        <f>INDIRECT(ADDRESS(2+QUOTIENT(ROW()-2,COUNTA('Form Responses 1'!$1:$1)-4),4,,TRUE,"Form Responses 1"))</f>
        <v>44965</v>
      </c>
      <c r="E85" s="11">
        <f t="shared" si="2"/>
        <v>3</v>
      </c>
      <c r="F85" s="9" t="str">
        <f>IF(ISBLANK(A85)," ",INDIRECT(ADDRESS(1,5+MOD(ROW()-2,COUNTA('Form Responses 1'!$1:$1)-4),,TRUE,"Form Responses 1")))</f>
        <v>Halaman [Taman ]</v>
      </c>
      <c r="G85" s="9" t="str">
        <f>IF(ISBLANK(A85)," ",INDIRECT(ADDRESS(MATCH(A85,'Form Responses 1'!A:A,0),5+MOD(ROW()-2,COUNTA('Form Responses 1'!$1:$1)-4),,TRUE,"Form Responses 1")))</f>
        <v>SANGATBAIK</v>
      </c>
      <c r="H85" s="12" t="str">
        <f t="shared" si="3"/>
        <v>Halaman</v>
      </c>
      <c r="I85" s="12" t="str">
        <f t="shared" si="4"/>
        <v>CLEANING SERVICE</v>
      </c>
      <c r="J85" s="12">
        <f t="array" ref="J85">IFERROR(INDEX(MASTER!B:B,MATCH(G85,MASTER!A:A,0))/100," ")</f>
        <v>1</v>
      </c>
      <c r="K85" s="9">
        <f t="shared" si="5"/>
        <v>6</v>
      </c>
      <c r="L85" s="9" t="str">
        <f t="shared" si="6"/>
        <v>2023 - WEEK 06</v>
      </c>
      <c r="M85" s="9" t="str">
        <f t="shared" si="7"/>
        <v>2023 - MONTH 02</v>
      </c>
      <c r="N85" s="12">
        <f t="shared" ref="N85:O85" si="94">IFERROR(AVERAGEIF(L:L,L85,$J:$J)," ")</f>
        <v>0.9741666667</v>
      </c>
      <c r="O85" s="12">
        <f t="shared" si="94"/>
        <v>0.9550666667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6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45005.73732</v>
      </c>
      <c r="B86" s="9" t="str">
        <f>INDIRECT(ADDRESS(2+QUOTIENT(ROW()-2,COUNTA('Form Responses 1'!$1:$1)-4),2,,TRUE,"Form Responses 1"))</f>
        <v>theresia2@gmail.com</v>
      </c>
      <c r="C86" s="9" t="str">
        <f>INDIRECT(ADDRESS(2+QUOTIENT(ROW()-2,COUNTA('Form Responses 1'!$1:$1)-4),3,,TRUE,"Form Responses 1"))</f>
        <v>theresia</v>
      </c>
      <c r="D86" s="10">
        <f>INDIRECT(ADDRESS(2+QUOTIENT(ROW()-2,COUNTA('Form Responses 1'!$1:$1)-4),4,,TRUE,"Form Responses 1"))</f>
        <v>44965</v>
      </c>
      <c r="E86" s="11">
        <f t="shared" si="2"/>
        <v>3</v>
      </c>
      <c r="F86" s="9" t="str">
        <f>IF(ISBLANK(A86)," ",INDIRECT(ADDRESS(1,5+MOD(ROW()-2,COUNTA('Form Responses 1'!$1:$1)-4),,TRUE,"Form Responses 1")))</f>
        <v>Halaman [Parkir Motor ]</v>
      </c>
      <c r="G86" s="9" t="str">
        <f>IF(ISBLANK(A86)," ",INDIRECT(ADDRESS(MATCH(A86,'Form Responses 1'!A:A,0),5+MOD(ROW()-2,COUNTA('Form Responses 1'!$1:$1)-4),,TRUE,"Form Responses 1")))</f>
        <v>SANGATBAIK</v>
      </c>
      <c r="H86" s="12" t="str">
        <f t="shared" si="3"/>
        <v>Halaman</v>
      </c>
      <c r="I86" s="12" t="str">
        <f t="shared" si="4"/>
        <v>CLEANING SERVICE</v>
      </c>
      <c r="J86" s="12">
        <f t="array" ref="J86">IFERROR(INDEX(MASTER!B:B,MATCH(G86,MASTER!A:A,0))/100," ")</f>
        <v>1</v>
      </c>
      <c r="K86" s="9">
        <f t="shared" si="5"/>
        <v>6</v>
      </c>
      <c r="L86" s="9" t="str">
        <f t="shared" si="6"/>
        <v>2023 - WEEK 06</v>
      </c>
      <c r="M86" s="9" t="str">
        <f t="shared" si="7"/>
        <v>2023 - MONTH 02</v>
      </c>
      <c r="N86" s="12">
        <f t="shared" ref="N86:O86" si="95">IFERROR(AVERAGEIF(L:L,L86,$J:$J)," ")</f>
        <v>0.9741666667</v>
      </c>
      <c r="O86" s="12">
        <f t="shared" si="95"/>
        <v>0.9550666667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6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45005.73732</v>
      </c>
      <c r="B87" s="9" t="str">
        <f>INDIRECT(ADDRESS(2+QUOTIENT(ROW()-2,COUNTA('Form Responses 1'!$1:$1)-4),2,,TRUE,"Form Responses 1"))</f>
        <v>theresia2@gmail.com</v>
      </c>
      <c r="C87" s="9" t="str">
        <f>INDIRECT(ADDRESS(2+QUOTIENT(ROW()-2,COUNTA('Form Responses 1'!$1:$1)-4),3,,TRUE,"Form Responses 1"))</f>
        <v>theresia</v>
      </c>
      <c r="D87" s="10">
        <f>INDIRECT(ADDRESS(2+QUOTIENT(ROW()-2,COUNTA('Form Responses 1'!$1:$1)-4),4,,TRUE,"Form Responses 1"))</f>
        <v>44965</v>
      </c>
      <c r="E87" s="11">
        <f t="shared" si="2"/>
        <v>3</v>
      </c>
      <c r="F87" s="9" t="str">
        <f>IF(ISBLANK(A87)," ",INDIRECT(ADDRESS(1,5+MOD(ROW()-2,COUNTA('Form Responses 1'!$1:$1)-4),,TRUE,"Form Responses 1")))</f>
        <v>Halaman [Parkir Mobil]</v>
      </c>
      <c r="G87" s="9" t="str">
        <f>IF(ISBLANK(A87)," ",INDIRECT(ADDRESS(MATCH(A87,'Form Responses 1'!A:A,0),5+MOD(ROW()-2,COUNTA('Form Responses 1'!$1:$1)-4),,TRUE,"Form Responses 1")))</f>
        <v>SANGATBAIK</v>
      </c>
      <c r="H87" s="12" t="str">
        <f t="shared" si="3"/>
        <v>Halaman</v>
      </c>
      <c r="I87" s="12" t="str">
        <f t="shared" si="4"/>
        <v>CLEANING SERVICE</v>
      </c>
      <c r="J87" s="12">
        <f t="array" ref="J87">IFERROR(INDEX(MASTER!B:B,MATCH(G87,MASTER!A:A,0))/100," ")</f>
        <v>1</v>
      </c>
      <c r="K87" s="9">
        <f t="shared" si="5"/>
        <v>6</v>
      </c>
      <c r="L87" s="9" t="str">
        <f t="shared" si="6"/>
        <v>2023 - WEEK 06</v>
      </c>
      <c r="M87" s="9" t="str">
        <f t="shared" si="7"/>
        <v>2023 - MONTH 02</v>
      </c>
      <c r="N87" s="12">
        <f t="shared" ref="N87:O87" si="96">IFERROR(AVERAGEIF(L:L,L87,$J:$J)," ")</f>
        <v>0.9741666667</v>
      </c>
      <c r="O87" s="12">
        <f t="shared" si="96"/>
        <v>0.9550666667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6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45005.73732</v>
      </c>
      <c r="B88" s="9" t="str">
        <f>INDIRECT(ADDRESS(2+QUOTIENT(ROW()-2,COUNTA('Form Responses 1'!$1:$1)-4),2,,TRUE,"Form Responses 1"))</f>
        <v>theresia2@gmail.com</v>
      </c>
      <c r="C88" s="9" t="str">
        <f>INDIRECT(ADDRESS(2+QUOTIENT(ROW()-2,COUNTA('Form Responses 1'!$1:$1)-4),3,,TRUE,"Form Responses 1"))</f>
        <v>theresia</v>
      </c>
      <c r="D88" s="10">
        <f>INDIRECT(ADDRESS(2+QUOTIENT(ROW()-2,COUNTA('Form Responses 1'!$1:$1)-4),4,,TRUE,"Form Responses 1"))</f>
        <v>44965</v>
      </c>
      <c r="E88" s="11">
        <f t="shared" si="2"/>
        <v>3</v>
      </c>
      <c r="F88" s="9" t="str">
        <f>IF(ISBLANK(A88)," ",INDIRECT(ADDRESS(1,5+MOD(ROW()-2,COUNTA('Form Responses 1'!$1:$1)-4),,TRUE,"Form Responses 1")))</f>
        <v>Halaman [Smoking Area]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Halaman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6</v>
      </c>
      <c r="L88" s="9" t="str">
        <f t="shared" si="6"/>
        <v>2023 - WEEK 06</v>
      </c>
      <c r="M88" s="9" t="str">
        <f t="shared" si="7"/>
        <v>2023 - MONTH 02</v>
      </c>
      <c r="N88" s="12">
        <f t="shared" ref="N88:O88" si="97">IFERROR(AVERAGEIF(L:L,L88,$J:$J)," ")</f>
        <v>0.9741666667</v>
      </c>
      <c r="O88" s="12">
        <f t="shared" si="97"/>
        <v>0.9550666667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6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45005.73732</v>
      </c>
      <c r="B89" s="9" t="str">
        <f>INDIRECT(ADDRESS(2+QUOTIENT(ROW()-2,COUNTA('Form Responses 1'!$1:$1)-4),2,,TRUE,"Form Responses 1"))</f>
        <v>theresia2@gmail.com</v>
      </c>
      <c r="C89" s="9" t="str">
        <f>INDIRECT(ADDRESS(2+QUOTIENT(ROW()-2,COUNTA('Form Responses 1'!$1:$1)-4),3,,TRUE,"Form Responses 1"))</f>
        <v>theresia</v>
      </c>
      <c r="D89" s="10">
        <f>INDIRECT(ADDRESS(2+QUOTIENT(ROW()-2,COUNTA('Form Responses 1'!$1:$1)-4),4,,TRUE,"Form Responses 1"))</f>
        <v>44965</v>
      </c>
      <c r="E89" s="11">
        <f t="shared" si="2"/>
        <v>3</v>
      </c>
      <c r="F89" s="9" t="str">
        <f>IF(ISBLANK(A89)," ",INDIRECT(ADDRESS(1,5+MOD(ROW()-2,COUNTA('Form Responses 1'!$1:$1)-4),,TRUE,"Form Responses 1")))</f>
        <v>Halaman [Pos Satpam]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Halaman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6</v>
      </c>
      <c r="L89" s="9" t="str">
        <f t="shared" si="6"/>
        <v>2023 - WEEK 06</v>
      </c>
      <c r="M89" s="9" t="str">
        <f t="shared" si="7"/>
        <v>2023 - MONTH 02</v>
      </c>
      <c r="N89" s="12">
        <f t="shared" ref="N89:O89" si="98">IFERROR(AVERAGEIF(L:L,L89,$J:$J)," ")</f>
        <v>0.9741666667</v>
      </c>
      <c r="O89" s="12">
        <f t="shared" si="98"/>
        <v>0.9550666667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6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45005.73732</v>
      </c>
      <c r="B90" s="9" t="str">
        <f>INDIRECT(ADDRESS(2+QUOTIENT(ROW()-2,COUNTA('Form Responses 1'!$1:$1)-4),2,,TRUE,"Form Responses 1"))</f>
        <v>theresia2@gmail.com</v>
      </c>
      <c r="C90" s="9" t="str">
        <f>INDIRECT(ADDRESS(2+QUOTIENT(ROW()-2,COUNTA('Form Responses 1'!$1:$1)-4),3,,TRUE,"Form Responses 1"))</f>
        <v>theresia</v>
      </c>
      <c r="D90" s="10">
        <f>INDIRECT(ADDRESS(2+QUOTIENT(ROW()-2,COUNTA('Form Responses 1'!$1:$1)-4),4,,TRUE,"Form Responses 1"))</f>
        <v>44965</v>
      </c>
      <c r="E90" s="11">
        <f t="shared" si="2"/>
        <v>3</v>
      </c>
      <c r="F90" s="9" t="str">
        <f>IF(ISBLANK(A90)," ",INDIRECT(ADDRESS(1,5+MOD(ROW()-2,COUNTA('Form Responses 1'!$1:$1)-4),,TRUE,"Form Responses 1")))</f>
        <v>Halaman [Halaman depan samping dan belakang]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Halaman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6</v>
      </c>
      <c r="L90" s="9" t="str">
        <f t="shared" si="6"/>
        <v>2023 - WEEK 06</v>
      </c>
      <c r="M90" s="9" t="str">
        <f t="shared" si="7"/>
        <v>2023 - MONTH 02</v>
      </c>
      <c r="N90" s="12">
        <f t="shared" ref="N90:O90" si="99">IFERROR(AVERAGEIF(L:L,L90,$J:$J)," ")</f>
        <v>0.9741666667</v>
      </c>
      <c r="O90" s="12">
        <f t="shared" si="99"/>
        <v>0.9550666667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6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45005.73732</v>
      </c>
      <c r="B91" s="9" t="str">
        <f>INDIRECT(ADDRESS(2+QUOTIENT(ROW()-2,COUNTA('Form Responses 1'!$1:$1)-4),2,,TRUE,"Form Responses 1"))</f>
        <v>theresia2@gmail.com</v>
      </c>
      <c r="C91" s="9" t="str">
        <f>INDIRECT(ADDRESS(2+QUOTIENT(ROW()-2,COUNTA('Form Responses 1'!$1:$1)-4),3,,TRUE,"Form Responses 1"))</f>
        <v>theresia</v>
      </c>
      <c r="D91" s="10">
        <f>INDIRECT(ADDRESS(2+QUOTIENT(ROW()-2,COUNTA('Form Responses 1'!$1:$1)-4),4,,TRUE,"Form Responses 1"))</f>
        <v>44965</v>
      </c>
      <c r="E91" s="11">
        <f t="shared" si="2"/>
        <v>3</v>
      </c>
      <c r="F91" s="9" t="str">
        <f>IF(ISBLANK(A91)," ",INDIRECT(ADDRESS(1,5+MOD(ROW()-2,COUNTA('Form Responses 1'!$1:$1)-4),,TRUE,"Form Responses 1")))</f>
        <v>Halaman [TPS]</v>
      </c>
      <c r="G91" s="9" t="str">
        <f>IF(ISBLANK(A91)," ",INDIRECT(ADDRESS(MATCH(A91,'Form Responses 1'!A:A,0),5+MOD(ROW()-2,COUNTA('Form Responses 1'!$1:$1)-4),,TRUE,"Form Responses 1")))</f>
        <v>SANGATBAIK</v>
      </c>
      <c r="H91" s="12" t="str">
        <f t="shared" si="3"/>
        <v>Halaman</v>
      </c>
      <c r="I91" s="12" t="str">
        <f t="shared" si="4"/>
        <v>CLEANING SERVICE</v>
      </c>
      <c r="J91" s="12">
        <f t="array" ref="J91">IFERROR(INDEX(MASTER!B:B,MATCH(G91,MASTER!A:A,0))/100," ")</f>
        <v>1</v>
      </c>
      <c r="K91" s="9">
        <f t="shared" si="5"/>
        <v>6</v>
      </c>
      <c r="L91" s="9" t="str">
        <f t="shared" si="6"/>
        <v>2023 - WEEK 06</v>
      </c>
      <c r="M91" s="9" t="str">
        <f t="shared" si="7"/>
        <v>2023 - MONTH 02</v>
      </c>
      <c r="N91" s="12">
        <f t="shared" ref="N91:O91" si="100">IFERROR(AVERAGEIF(L:L,L91,$J:$J)," ")</f>
        <v>0.9741666667</v>
      </c>
      <c r="O91" s="12">
        <f t="shared" si="100"/>
        <v>0.9550666667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6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45005.73785</v>
      </c>
      <c r="B92" s="9" t="str">
        <f>INDIRECT(ADDRESS(2+QUOTIENT(ROW()-2,COUNTA('Form Responses 1'!$1:$1)-4),2,,TRUE,"Form Responses 1"))</f>
        <v>theresia2@gmail.com</v>
      </c>
      <c r="C92" s="9" t="str">
        <f>INDIRECT(ADDRESS(2+QUOTIENT(ROW()-2,COUNTA('Form Responses 1'!$1:$1)-4),3,,TRUE,"Form Responses 1"))</f>
        <v>theresia</v>
      </c>
      <c r="D92" s="10">
        <f>INDIRECT(ADDRESS(2+QUOTIENT(ROW()-2,COUNTA('Form Responses 1'!$1:$1)-4),4,,TRUE,"Form Responses 1"))</f>
        <v>44965</v>
      </c>
      <c r="E92" s="11">
        <f t="shared" si="2"/>
        <v>3</v>
      </c>
      <c r="F92" s="9" t="str">
        <f>IF(ISBLANK(A92)," ",INDIRECT(ADDRESS(1,5+MOD(ROW()-2,COUNTA('Form Responses 1'!$1:$1)-4),,TRUE,"Form Responses 1")))</f>
        <v>Security [Security Functions]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Security</v>
      </c>
      <c r="I92" s="12" t="str">
        <f t="shared" si="4"/>
        <v>SECURITY SERVICE</v>
      </c>
      <c r="J92" s="12">
        <f t="array" ref="J92">IFERROR(INDEX(MASTER!B:B,MATCH(G92,MASTER!A:A,0))/100," ")</f>
        <v>0.95</v>
      </c>
      <c r="K92" s="9">
        <f t="shared" si="5"/>
        <v>6</v>
      </c>
      <c r="L92" s="9" t="str">
        <f t="shared" si="6"/>
        <v>2023 - WEEK 06</v>
      </c>
      <c r="M92" s="9" t="str">
        <f t="shared" si="7"/>
        <v>2023 - MONTH 02</v>
      </c>
      <c r="N92" s="12">
        <f t="shared" ref="N92:O92" si="101">IFERROR(AVERAGEIF(L:L,L92,$J:$J)," ")</f>
        <v>0.9741666667</v>
      </c>
      <c r="O92" s="12">
        <f t="shared" si="101"/>
        <v>0.9550666667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6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45005.73785</v>
      </c>
      <c r="B93" s="9" t="str">
        <f>INDIRECT(ADDRESS(2+QUOTIENT(ROW()-2,COUNTA('Form Responses 1'!$1:$1)-4),2,,TRUE,"Form Responses 1"))</f>
        <v>theresia2@gmail.com</v>
      </c>
      <c r="C93" s="9" t="str">
        <f>INDIRECT(ADDRESS(2+QUOTIENT(ROW()-2,COUNTA('Form Responses 1'!$1:$1)-4),3,,TRUE,"Form Responses 1"))</f>
        <v>theresia</v>
      </c>
      <c r="D93" s="10">
        <f>INDIRECT(ADDRESS(2+QUOTIENT(ROW()-2,COUNTA('Form Responses 1'!$1:$1)-4),4,,TRUE,"Form Responses 1"))</f>
        <v>44965</v>
      </c>
      <c r="E93" s="11">
        <f t="shared" si="2"/>
        <v>3</v>
      </c>
      <c r="F93" s="9" t="str">
        <f>IF(ISBLANK(A93)," ",INDIRECT(ADDRESS(1,5+MOD(ROW()-2,COUNTA('Form Responses 1'!$1:$1)-4),,TRUE,"Form Responses 1")))</f>
        <v>Driver [Driving Safety]</v>
      </c>
      <c r="G93" s="9" t="str">
        <f>IF(ISBLANK(A93)," ",INDIRECT(ADDRESS(MATCH(A93,'Form Responses 1'!A:A,0),5+MOD(ROW()-2,COUNTA('Form Responses 1'!$1:$1)-4),,TRUE,"Form Responses 1")))</f>
        <v>SANGATBAIK</v>
      </c>
      <c r="H93" s="12" t="str">
        <f t="shared" si="3"/>
        <v>Driver</v>
      </c>
      <c r="I93" s="12" t="str">
        <f t="shared" si="4"/>
        <v>LABOR SERVICE</v>
      </c>
      <c r="J93" s="12">
        <f t="array" ref="J93">IFERROR(INDEX(MASTER!B:B,MATCH(G93,MASTER!A:A,0))/100," ")</f>
        <v>1</v>
      </c>
      <c r="K93" s="9">
        <f t="shared" si="5"/>
        <v>6</v>
      </c>
      <c r="L93" s="9" t="str">
        <f t="shared" si="6"/>
        <v>2023 - WEEK 06</v>
      </c>
      <c r="M93" s="9" t="str">
        <f t="shared" si="7"/>
        <v>2023 - MONTH 02</v>
      </c>
      <c r="N93" s="12">
        <f t="shared" ref="N93:O93" si="102">IFERROR(AVERAGEIF(L:L,L93,$J:$J)," ")</f>
        <v>0.9741666667</v>
      </c>
      <c r="O93" s="12">
        <f t="shared" si="102"/>
        <v>0.9550666667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6</v>
      </c>
      <c r="AF93" s="9" t="str">
        <f t="shared" si="15"/>
        <v>2023 02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45005.73785</v>
      </c>
      <c r="B94" s="9" t="str">
        <f>INDIRECT(ADDRESS(2+QUOTIENT(ROW()-2,COUNTA('Form Responses 1'!$1:$1)-4),2,,TRUE,"Form Responses 1"))</f>
        <v>theresia2@gmail.com</v>
      </c>
      <c r="C94" s="9" t="str">
        <f>INDIRECT(ADDRESS(2+QUOTIENT(ROW()-2,COUNTA('Form Responses 1'!$1:$1)-4),3,,TRUE,"Form Responses 1"))</f>
        <v>theresia</v>
      </c>
      <c r="D94" s="10">
        <f>INDIRECT(ADDRESS(2+QUOTIENT(ROW()-2,COUNTA('Form Responses 1'!$1:$1)-4),4,,TRUE,"Form Responses 1"))</f>
        <v>44965</v>
      </c>
      <c r="E94" s="11">
        <f t="shared" si="2"/>
        <v>3</v>
      </c>
      <c r="F94" s="9" t="str">
        <f>IF(ISBLANK(A94)," ",INDIRECT(ADDRESS(1,5+MOD(ROW()-2,COUNTA('Form Responses 1'!$1:$1)-4),,TRUE,"Form Responses 1")))</f>
        <v>Driver [ Attendance]</v>
      </c>
      <c r="G94" s="9" t="str">
        <f>IF(ISBLANK(A94)," ",INDIRECT(ADDRESS(MATCH(A94,'Form Responses 1'!A:A,0),5+MOD(ROW()-2,COUNTA('Form Responses 1'!$1:$1)-4),,TRUE,"Form Responses 1")))</f>
        <v>SANGATBAIK</v>
      </c>
      <c r="H94" s="12" t="str">
        <f t="shared" si="3"/>
        <v>Driver</v>
      </c>
      <c r="I94" s="12" t="str">
        <f t="shared" si="4"/>
        <v>LABOR SERVICE</v>
      </c>
      <c r="J94" s="12">
        <f t="array" ref="J94">IFERROR(INDEX(MASTER!B:B,MATCH(G94,MASTER!A:A,0))/100," ")</f>
        <v>1</v>
      </c>
      <c r="K94" s="9">
        <f t="shared" si="5"/>
        <v>6</v>
      </c>
      <c r="L94" s="9" t="str">
        <f t="shared" si="6"/>
        <v>2023 - WEEK 06</v>
      </c>
      <c r="M94" s="9" t="str">
        <f t="shared" si="7"/>
        <v>2023 - MONTH 02</v>
      </c>
      <c r="N94" s="12">
        <f t="shared" ref="N94:O94" si="103">IFERROR(AVERAGEIF(L:L,L94,$J:$J)," ")</f>
        <v>0.9741666667</v>
      </c>
      <c r="O94" s="12">
        <f t="shared" si="103"/>
        <v>0.9550666667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6</v>
      </c>
      <c r="AF94" s="9" t="str">
        <f t="shared" si="15"/>
        <v>2023 02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45005.73785</v>
      </c>
      <c r="B95" s="9" t="str">
        <f>INDIRECT(ADDRESS(2+QUOTIENT(ROW()-2,COUNTA('Form Responses 1'!$1:$1)-4),2,,TRUE,"Form Responses 1"))</f>
        <v>theresia2@gmail.com</v>
      </c>
      <c r="C95" s="9" t="str">
        <f>INDIRECT(ADDRESS(2+QUOTIENT(ROW()-2,COUNTA('Form Responses 1'!$1:$1)-4),3,,TRUE,"Form Responses 1"))</f>
        <v>theresia</v>
      </c>
      <c r="D95" s="10">
        <f>INDIRECT(ADDRESS(2+QUOTIENT(ROW()-2,COUNTA('Form Responses 1'!$1:$1)-4),4,,TRUE,"Form Responses 1"))</f>
        <v>44965</v>
      </c>
      <c r="E95" s="11">
        <f t="shared" si="2"/>
        <v>3</v>
      </c>
      <c r="F95" s="9" t="str">
        <f>IF(ISBLANK(A95)," ",INDIRECT(ADDRESS(1,5+MOD(ROW()-2,COUNTA('Form Responses 1'!$1:$1)-4),,TRUE,"Form Responses 1")))</f>
        <v>Lantai 2 [Tangga Exit Barat]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Lantai 2</v>
      </c>
      <c r="I95" s="12" t="str">
        <f t="shared" si="4"/>
        <v>CLEANING SERVICE</v>
      </c>
      <c r="J95" s="12">
        <f t="array" ref="J95">IFERROR(INDEX(MASTER!B:B,MATCH(G95,MASTER!A:A,0))/100," ")</f>
        <v>0.95</v>
      </c>
      <c r="K95" s="9">
        <f t="shared" si="5"/>
        <v>6</v>
      </c>
      <c r="L95" s="9" t="str">
        <f t="shared" si="6"/>
        <v>2023 - WEEK 06</v>
      </c>
      <c r="M95" s="9" t="str">
        <f t="shared" si="7"/>
        <v>2023 - MONTH 02</v>
      </c>
      <c r="N95" s="12">
        <f t="shared" ref="N95:O95" si="104">IFERROR(AVERAGEIF(L:L,L95,$J:$J)," ")</f>
        <v>0.9741666667</v>
      </c>
      <c r="O95" s="12">
        <f t="shared" si="104"/>
        <v>0.9550666667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6</v>
      </c>
      <c r="AF95" s="9" t="str">
        <f t="shared" si="15"/>
        <v>2023 02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45005.73785</v>
      </c>
      <c r="B96" s="9" t="str">
        <f>INDIRECT(ADDRESS(2+QUOTIENT(ROW()-2,COUNTA('Form Responses 1'!$1:$1)-4),2,,TRUE,"Form Responses 1"))</f>
        <v>theresia2@gmail.com</v>
      </c>
      <c r="C96" s="9" t="str">
        <f>INDIRECT(ADDRESS(2+QUOTIENT(ROW()-2,COUNTA('Form Responses 1'!$1:$1)-4),3,,TRUE,"Form Responses 1"))</f>
        <v>theresia</v>
      </c>
      <c r="D96" s="10">
        <f>INDIRECT(ADDRESS(2+QUOTIENT(ROW()-2,COUNTA('Form Responses 1'!$1:$1)-4),4,,TRUE,"Form Responses 1"))</f>
        <v>44965</v>
      </c>
      <c r="E96" s="11">
        <f t="shared" si="2"/>
        <v>3</v>
      </c>
      <c r="F96" s="9" t="str">
        <f>IF(ISBLANK(A96)," ",INDIRECT(ADDRESS(1,5+MOD(ROW()-2,COUNTA('Form Responses 1'!$1:$1)-4),,TRUE,"Form Responses 1")))</f>
        <v>Lantai 2 [ &amp; Timur]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Lantai 2</v>
      </c>
      <c r="I96" s="12" t="str">
        <f t="shared" si="4"/>
        <v>CLEANING SERVICE</v>
      </c>
      <c r="J96" s="12">
        <f t="array" ref="J96">IFERROR(INDEX(MASTER!B:B,MATCH(G96,MASTER!A:A,0))/100," ")</f>
        <v>0.95</v>
      </c>
      <c r="K96" s="9">
        <f t="shared" si="5"/>
        <v>6</v>
      </c>
      <c r="L96" s="9" t="str">
        <f t="shared" si="6"/>
        <v>2023 - WEEK 06</v>
      </c>
      <c r="M96" s="9" t="str">
        <f t="shared" si="7"/>
        <v>2023 - MONTH 02</v>
      </c>
      <c r="N96" s="12">
        <f t="shared" ref="N96:O96" si="105">IFERROR(AVERAGEIF(L:L,L96,$J:$J)," ")</f>
        <v>0.9741666667</v>
      </c>
      <c r="O96" s="12">
        <f t="shared" si="105"/>
        <v>0.9550666667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6</v>
      </c>
      <c r="AF96" s="9" t="str">
        <f t="shared" si="15"/>
        <v>2023 02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45005.73785</v>
      </c>
      <c r="B97" s="9" t="str">
        <f>INDIRECT(ADDRESS(2+QUOTIENT(ROW()-2,COUNTA('Form Responses 1'!$1:$1)-4),2,,TRUE,"Form Responses 1"))</f>
        <v>theresia2@gmail.com</v>
      </c>
      <c r="C97" s="9" t="str">
        <f>INDIRECT(ADDRESS(2+QUOTIENT(ROW()-2,COUNTA('Form Responses 1'!$1:$1)-4),3,,TRUE,"Form Responses 1"))</f>
        <v>theresia</v>
      </c>
      <c r="D97" s="10">
        <f>INDIRECT(ADDRESS(2+QUOTIENT(ROW()-2,COUNTA('Form Responses 1'!$1:$1)-4),4,,TRUE,"Form Responses 1"))</f>
        <v>44965</v>
      </c>
      <c r="E97" s="11">
        <f t="shared" si="2"/>
        <v>3</v>
      </c>
      <c r="F97" s="9" t="str">
        <f>IF(ISBLANK(A97)," ",INDIRECT(ADDRESS(1,5+MOD(ROW()-2,COUNTA('Form Responses 1'!$1:$1)-4),,TRUE,"Form Responses 1")))</f>
        <v>Lantai 2 [Ruang Tamu]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Lantai 2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6</v>
      </c>
      <c r="L97" s="9" t="str">
        <f t="shared" si="6"/>
        <v>2023 - WEEK 06</v>
      </c>
      <c r="M97" s="9" t="str">
        <f t="shared" si="7"/>
        <v>2023 - MONTH 02</v>
      </c>
      <c r="N97" s="12">
        <f t="shared" ref="N97:O97" si="106">IFERROR(AVERAGEIF(L:L,L97,$J:$J)," ")</f>
        <v>0.9741666667</v>
      </c>
      <c r="O97" s="12">
        <f t="shared" si="106"/>
        <v>0.9550666667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6</v>
      </c>
      <c r="AF97" s="9" t="str">
        <f t="shared" si="15"/>
        <v>2023 02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45005.73785</v>
      </c>
      <c r="B98" s="9" t="str">
        <f>INDIRECT(ADDRESS(2+QUOTIENT(ROW()-2,COUNTA('Form Responses 1'!$1:$1)-4),2,,TRUE,"Form Responses 1"))</f>
        <v>theresia2@gmail.com</v>
      </c>
      <c r="C98" s="9" t="str">
        <f>INDIRECT(ADDRESS(2+QUOTIENT(ROW()-2,COUNTA('Form Responses 1'!$1:$1)-4),3,,TRUE,"Form Responses 1"))</f>
        <v>theresia</v>
      </c>
      <c r="D98" s="10">
        <f>INDIRECT(ADDRESS(2+QUOTIENT(ROW()-2,COUNTA('Form Responses 1'!$1:$1)-4),4,,TRUE,"Form Responses 1"))</f>
        <v>44965</v>
      </c>
      <c r="E98" s="11">
        <f t="shared" si="2"/>
        <v>3</v>
      </c>
      <c r="F98" s="9" t="str">
        <f>IF(ISBLANK(A98)," ",INDIRECT(ADDRESS(1,5+MOD(ROW()-2,COUNTA('Form Responses 1'!$1:$1)-4),,TRUE,"Form Responses 1")))</f>
        <v>Lantai 2 [Pantry ]</v>
      </c>
      <c r="G98" s="9" t="str">
        <f>IF(ISBLANK(A98)," ",INDIRECT(ADDRESS(MATCH(A98,'Form Responses 1'!A:A,0),5+MOD(ROW()-2,COUNTA('Form Responses 1'!$1:$1)-4),,TRUE,"Form Responses 1")))</f>
        <v>SANGATBAIK</v>
      </c>
      <c r="H98" s="12" t="str">
        <f t="shared" si="3"/>
        <v>Lantai 2</v>
      </c>
      <c r="I98" s="12" t="str">
        <f t="shared" si="4"/>
        <v>CLEANING SERVICE</v>
      </c>
      <c r="J98" s="12">
        <f t="array" ref="J98">IFERROR(INDEX(MASTER!B:B,MATCH(G98,MASTER!A:A,0))/100," ")</f>
        <v>1</v>
      </c>
      <c r="K98" s="9">
        <f t="shared" si="5"/>
        <v>6</v>
      </c>
      <c r="L98" s="9" t="str">
        <f t="shared" si="6"/>
        <v>2023 - WEEK 06</v>
      </c>
      <c r="M98" s="9" t="str">
        <f t="shared" si="7"/>
        <v>2023 - MONTH 02</v>
      </c>
      <c r="N98" s="12">
        <f t="shared" ref="N98:O98" si="107">IFERROR(AVERAGEIF(L:L,L98,$J:$J)," ")</f>
        <v>0.9741666667</v>
      </c>
      <c r="O98" s="12">
        <f t="shared" si="107"/>
        <v>0.9550666667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6</v>
      </c>
      <c r="AF98" s="9" t="str">
        <f t="shared" si="15"/>
        <v>2023 02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45005.73785</v>
      </c>
      <c r="B99" s="9" t="str">
        <f>INDIRECT(ADDRESS(2+QUOTIENT(ROW()-2,COUNTA('Form Responses 1'!$1:$1)-4),2,,TRUE,"Form Responses 1"))</f>
        <v>theresia2@gmail.com</v>
      </c>
      <c r="C99" s="9" t="str">
        <f>INDIRECT(ADDRESS(2+QUOTIENT(ROW()-2,COUNTA('Form Responses 1'!$1:$1)-4),3,,TRUE,"Form Responses 1"))</f>
        <v>theresia</v>
      </c>
      <c r="D99" s="10">
        <f>INDIRECT(ADDRESS(2+QUOTIENT(ROW()-2,COUNTA('Form Responses 1'!$1:$1)-4),4,,TRUE,"Form Responses 1"))</f>
        <v>44965</v>
      </c>
      <c r="E99" s="11">
        <f t="shared" si="2"/>
        <v>3</v>
      </c>
      <c r="F99" s="9" t="str">
        <f>IF(ISBLANK(A99)," ",INDIRECT(ADDRESS(1,5+MOD(ROW()-2,COUNTA('Form Responses 1'!$1:$1)-4),,TRUE,"Form Responses 1")))</f>
        <v>Lantai 2 [Ruang Rapat ]</v>
      </c>
      <c r="G99" s="9" t="str">
        <f>IF(ISBLANK(A99)," ",INDIRECT(ADDRESS(MATCH(A99,'Form Responses 1'!A:A,0),5+MOD(ROW()-2,COUNTA('Form Responses 1'!$1:$1)-4),,TRUE,"Form Responses 1")))</f>
        <v>SANGATBAIK</v>
      </c>
      <c r="H99" s="12" t="str">
        <f t="shared" si="3"/>
        <v>Lantai 2</v>
      </c>
      <c r="I99" s="12" t="str">
        <f t="shared" si="4"/>
        <v>CLEANING SERVICE</v>
      </c>
      <c r="J99" s="12">
        <f t="array" ref="J99">IFERROR(INDEX(MASTER!B:B,MATCH(G99,MASTER!A:A,0))/100," ")</f>
        <v>1</v>
      </c>
      <c r="K99" s="9">
        <f t="shared" si="5"/>
        <v>6</v>
      </c>
      <c r="L99" s="9" t="str">
        <f t="shared" si="6"/>
        <v>2023 - WEEK 06</v>
      </c>
      <c r="M99" s="9" t="str">
        <f t="shared" si="7"/>
        <v>2023 - MONTH 02</v>
      </c>
      <c r="N99" s="12">
        <f t="shared" ref="N99:O99" si="108">IFERROR(AVERAGEIF(L:L,L99,$J:$J)," ")</f>
        <v>0.9741666667</v>
      </c>
      <c r="O99" s="12">
        <f t="shared" si="108"/>
        <v>0.9550666667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6</v>
      </c>
      <c r="AF99" s="9" t="str">
        <f t="shared" si="15"/>
        <v>2023 02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45005.73785</v>
      </c>
      <c r="B100" s="9" t="str">
        <f>INDIRECT(ADDRESS(2+QUOTIENT(ROW()-2,COUNTA('Form Responses 1'!$1:$1)-4),2,,TRUE,"Form Responses 1"))</f>
        <v>theresia2@gmail.com</v>
      </c>
      <c r="C100" s="9" t="str">
        <f>INDIRECT(ADDRESS(2+QUOTIENT(ROW()-2,COUNTA('Form Responses 1'!$1:$1)-4),3,,TRUE,"Form Responses 1"))</f>
        <v>theresia</v>
      </c>
      <c r="D100" s="10">
        <f>INDIRECT(ADDRESS(2+QUOTIENT(ROW()-2,COUNTA('Form Responses 1'!$1:$1)-4),4,,TRUE,"Form Responses 1"))</f>
        <v>44965</v>
      </c>
      <c r="E100" s="11">
        <f t="shared" si="2"/>
        <v>3</v>
      </c>
      <c r="F100" s="9" t="str">
        <f>IF(ISBLANK(A100)," ",INDIRECT(ADDRESS(1,5+MOD(ROW()-2,COUNTA('Form Responses 1'!$1:$1)-4),,TRUE,"Form Responses 1")))</f>
        <v>Lantai 2 [Ruang Kerja]</v>
      </c>
      <c r="G100" s="9" t="str">
        <f>IF(ISBLANK(A100)," ",INDIRECT(ADDRESS(MATCH(A100,'Form Responses 1'!A:A,0),5+MOD(ROW()-2,COUNTA('Form Responses 1'!$1:$1)-4),,TRUE,"Form Responses 1")))</f>
        <v>SANGATBAIK</v>
      </c>
      <c r="H100" s="12" t="str">
        <f t="shared" si="3"/>
        <v>Lantai 2</v>
      </c>
      <c r="I100" s="12" t="str">
        <f t="shared" si="4"/>
        <v>CLEANING SERVICE</v>
      </c>
      <c r="J100" s="12">
        <f t="array" ref="J100">IFERROR(INDEX(MASTER!B:B,MATCH(G100,MASTER!A:A,0))/100," ")</f>
        <v>1</v>
      </c>
      <c r="K100" s="9">
        <f t="shared" si="5"/>
        <v>6</v>
      </c>
      <c r="L100" s="9" t="str">
        <f t="shared" si="6"/>
        <v>2023 - WEEK 06</v>
      </c>
      <c r="M100" s="9" t="str">
        <f t="shared" si="7"/>
        <v>2023 - MONTH 02</v>
      </c>
      <c r="N100" s="12">
        <f t="shared" ref="N100:O100" si="109">IFERROR(AVERAGEIF(L:L,L100,$J:$J)," ")</f>
        <v>0.9741666667</v>
      </c>
      <c r="O100" s="12">
        <f t="shared" si="109"/>
        <v>0.9550666667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6</v>
      </c>
      <c r="AF100" s="9" t="str">
        <f t="shared" si="15"/>
        <v>2023 02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45005.73785</v>
      </c>
      <c r="B101" s="9" t="str">
        <f>INDIRECT(ADDRESS(2+QUOTIENT(ROW()-2,COUNTA('Form Responses 1'!$1:$1)-4),2,,TRUE,"Form Responses 1"))</f>
        <v>theresia2@gmail.com</v>
      </c>
      <c r="C101" s="9" t="str">
        <f>INDIRECT(ADDRESS(2+QUOTIENT(ROW()-2,COUNTA('Form Responses 1'!$1:$1)-4),3,,TRUE,"Form Responses 1"))</f>
        <v>theresia</v>
      </c>
      <c r="D101" s="10">
        <f>INDIRECT(ADDRESS(2+QUOTIENT(ROW()-2,COUNTA('Form Responses 1'!$1:$1)-4),4,,TRUE,"Form Responses 1"))</f>
        <v>44965</v>
      </c>
      <c r="E101" s="11">
        <f t="shared" si="2"/>
        <v>3</v>
      </c>
      <c r="F101" s="9" t="str">
        <f>IF(ISBLANK(A101)," ",INDIRECT(ADDRESS(1,5+MOD(ROW()-2,COUNTA('Form Responses 1'!$1:$1)-4),,TRUE,"Form Responses 1")))</f>
        <v>Lantai 2 [Ruang Perpustakaan]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Lantai 2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6</v>
      </c>
      <c r="L101" s="9" t="str">
        <f t="shared" si="6"/>
        <v>2023 - WEEK 06</v>
      </c>
      <c r="M101" s="9" t="str">
        <f t="shared" si="7"/>
        <v>2023 - MONTH 02</v>
      </c>
      <c r="N101" s="12">
        <f t="shared" ref="N101:O101" si="110">IFERROR(AVERAGEIF(L:L,L101,$J:$J)," ")</f>
        <v>0.9741666667</v>
      </c>
      <c r="O101" s="12">
        <f t="shared" si="110"/>
        <v>0.9550666667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6</v>
      </c>
      <c r="AF101" s="9" t="str">
        <f t="shared" si="15"/>
        <v>2023 02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45005.73785</v>
      </c>
      <c r="B102" s="9" t="str">
        <f>INDIRECT(ADDRESS(2+QUOTIENT(ROW()-2,COUNTA('Form Responses 1'!$1:$1)-4),2,,TRUE,"Form Responses 1"))</f>
        <v>theresia2@gmail.com</v>
      </c>
      <c r="C102" s="9" t="str">
        <f>INDIRECT(ADDRESS(2+QUOTIENT(ROW()-2,COUNTA('Form Responses 1'!$1:$1)-4),3,,TRUE,"Form Responses 1"))</f>
        <v>theresia</v>
      </c>
      <c r="D102" s="10">
        <f>INDIRECT(ADDRESS(2+QUOTIENT(ROW()-2,COUNTA('Form Responses 1'!$1:$1)-4),4,,TRUE,"Form Responses 1"))</f>
        <v>44965</v>
      </c>
      <c r="E102" s="11">
        <f t="shared" si="2"/>
        <v>3</v>
      </c>
      <c r="F102" s="9" t="str">
        <f>IF(ISBLANK(A102)," ",INDIRECT(ADDRESS(1,5+MOD(ROW()-2,COUNTA('Form Responses 1'!$1:$1)-4),,TRUE,"Form Responses 1")))</f>
        <v>Lantai 2 [Ruang Pimpinan]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Lantai 2</v>
      </c>
      <c r="I102" s="12" t="str">
        <f t="shared" si="4"/>
        <v>CLEANING SERVICE</v>
      </c>
      <c r="J102" s="12">
        <f t="array" ref="J102">IFERROR(INDEX(MASTER!B:B,MATCH(G102,MASTER!A:A,0))/100," ")</f>
        <v>0.95</v>
      </c>
      <c r="K102" s="9">
        <f t="shared" si="5"/>
        <v>6</v>
      </c>
      <c r="L102" s="9" t="str">
        <f t="shared" si="6"/>
        <v>2023 - WEEK 06</v>
      </c>
      <c r="M102" s="9" t="str">
        <f t="shared" si="7"/>
        <v>2023 - MONTH 02</v>
      </c>
      <c r="N102" s="12">
        <f t="shared" ref="N102:O102" si="111">IFERROR(AVERAGEIF(L:L,L102,$J:$J)," ")</f>
        <v>0.9741666667</v>
      </c>
      <c r="O102" s="12">
        <f t="shared" si="111"/>
        <v>0.9550666667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6</v>
      </c>
      <c r="AF102" s="9" t="str">
        <f t="shared" si="15"/>
        <v>2023 02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45005.73785</v>
      </c>
      <c r="B103" s="9" t="str">
        <f>INDIRECT(ADDRESS(2+QUOTIENT(ROW()-2,COUNTA('Form Responses 1'!$1:$1)-4),2,,TRUE,"Form Responses 1"))</f>
        <v>theresia2@gmail.com</v>
      </c>
      <c r="C103" s="9" t="str">
        <f>INDIRECT(ADDRESS(2+QUOTIENT(ROW()-2,COUNTA('Form Responses 1'!$1:$1)-4),3,,TRUE,"Form Responses 1"))</f>
        <v>theresia</v>
      </c>
      <c r="D103" s="10">
        <f>INDIRECT(ADDRESS(2+QUOTIENT(ROW()-2,COUNTA('Form Responses 1'!$1:$1)-4),4,,TRUE,"Form Responses 1"))</f>
        <v>44965</v>
      </c>
      <c r="E103" s="11">
        <f t="shared" si="2"/>
        <v>3</v>
      </c>
      <c r="F103" s="9" t="str">
        <f>IF(ISBLANK(A103)," ",INDIRECT(ADDRESS(1,5+MOD(ROW()-2,COUNTA('Form Responses 1'!$1:$1)-4),,TRUE,"Form Responses 1")))</f>
        <v>Lantai 2 [Koridor ]</v>
      </c>
      <c r="G103" s="9" t="str">
        <f>IF(ISBLANK(A103)," ",INDIRECT(ADDRESS(MATCH(A103,'Form Responses 1'!A:A,0),5+MOD(ROW()-2,COUNTA('Form Responses 1'!$1:$1)-4),,TRUE,"Form Responses 1")))</f>
        <v>SANGATBAIK</v>
      </c>
      <c r="H103" s="12" t="str">
        <f t="shared" si="3"/>
        <v>Lantai 2</v>
      </c>
      <c r="I103" s="12" t="str">
        <f t="shared" si="4"/>
        <v>CLEANING SERVICE</v>
      </c>
      <c r="J103" s="12">
        <f t="array" ref="J103">IFERROR(INDEX(MASTER!B:B,MATCH(G103,MASTER!A:A,0))/100," ")</f>
        <v>1</v>
      </c>
      <c r="K103" s="9">
        <f t="shared" si="5"/>
        <v>6</v>
      </c>
      <c r="L103" s="9" t="str">
        <f t="shared" si="6"/>
        <v>2023 - WEEK 06</v>
      </c>
      <c r="M103" s="9" t="str">
        <f t="shared" si="7"/>
        <v>2023 - MONTH 02</v>
      </c>
      <c r="N103" s="12">
        <f t="shared" ref="N103:O103" si="112">IFERROR(AVERAGEIF(L:L,L103,$J:$J)," ")</f>
        <v>0.9741666667</v>
      </c>
      <c r="O103" s="12">
        <f t="shared" si="112"/>
        <v>0.9550666667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6</v>
      </c>
      <c r="AF103" s="9" t="str">
        <f t="shared" si="15"/>
        <v>2023 02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45005.73785</v>
      </c>
      <c r="B104" s="9" t="str">
        <f>INDIRECT(ADDRESS(2+QUOTIENT(ROW()-2,COUNTA('Form Responses 1'!$1:$1)-4),2,,TRUE,"Form Responses 1"))</f>
        <v>theresia2@gmail.com</v>
      </c>
      <c r="C104" s="9" t="str">
        <f>INDIRECT(ADDRESS(2+QUOTIENT(ROW()-2,COUNTA('Form Responses 1'!$1:$1)-4),3,,TRUE,"Form Responses 1"))</f>
        <v>theresia</v>
      </c>
      <c r="D104" s="10">
        <f>INDIRECT(ADDRESS(2+QUOTIENT(ROW()-2,COUNTA('Form Responses 1'!$1:$1)-4),4,,TRUE,"Form Responses 1"))</f>
        <v>44965</v>
      </c>
      <c r="E104" s="11">
        <f t="shared" si="2"/>
        <v>3</v>
      </c>
      <c r="F104" s="9" t="str">
        <f>IF(ISBLANK(A104)," ",INDIRECT(ADDRESS(1,5+MOD(ROW()-2,COUNTA('Form Responses 1'!$1:$1)-4),,TRUE,"Form Responses 1")))</f>
        <v>Lantai 2 [Toilet Pria / Wanita]</v>
      </c>
      <c r="G104" s="9" t="str">
        <f>IF(ISBLANK(A104)," ",INDIRECT(ADDRESS(MATCH(A104,'Form Responses 1'!A:A,0),5+MOD(ROW()-2,COUNTA('Form Responses 1'!$1:$1)-4),,TRUE,"Form Responses 1")))</f>
        <v>SANGATBAIK</v>
      </c>
      <c r="H104" s="12" t="str">
        <f t="shared" si="3"/>
        <v>Lantai 2</v>
      </c>
      <c r="I104" s="12" t="str">
        <f t="shared" si="4"/>
        <v>CLEANING SERVICE</v>
      </c>
      <c r="J104" s="12">
        <f t="array" ref="J104">IFERROR(INDEX(MASTER!B:B,MATCH(G104,MASTER!A:A,0))/100," ")</f>
        <v>1</v>
      </c>
      <c r="K104" s="9">
        <f t="shared" si="5"/>
        <v>6</v>
      </c>
      <c r="L104" s="9" t="str">
        <f t="shared" si="6"/>
        <v>2023 - WEEK 06</v>
      </c>
      <c r="M104" s="9" t="str">
        <f t="shared" si="7"/>
        <v>2023 - MONTH 02</v>
      </c>
      <c r="N104" s="12">
        <f t="shared" ref="N104:O104" si="113">IFERROR(AVERAGEIF(L:L,L104,$J:$J)," ")</f>
        <v>0.9741666667</v>
      </c>
      <c r="O104" s="12">
        <f t="shared" si="113"/>
        <v>0.9550666667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6</v>
      </c>
      <c r="AF104" s="9" t="str">
        <f t="shared" si="15"/>
        <v>2023 02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45005.73785</v>
      </c>
      <c r="B105" s="9" t="str">
        <f>INDIRECT(ADDRESS(2+QUOTIENT(ROW()-2,COUNTA('Form Responses 1'!$1:$1)-4),2,,TRUE,"Form Responses 1"))</f>
        <v>theresia2@gmail.com</v>
      </c>
      <c r="C105" s="9" t="str">
        <f>INDIRECT(ADDRESS(2+QUOTIENT(ROW()-2,COUNTA('Form Responses 1'!$1:$1)-4),3,,TRUE,"Form Responses 1"))</f>
        <v>theresia</v>
      </c>
      <c r="D105" s="10">
        <f>INDIRECT(ADDRESS(2+QUOTIENT(ROW()-2,COUNTA('Form Responses 1'!$1:$1)-4),4,,TRUE,"Form Responses 1"))</f>
        <v>44965</v>
      </c>
      <c r="E105" s="11">
        <f t="shared" si="2"/>
        <v>3</v>
      </c>
      <c r="F105" s="9" t="str">
        <f>IF(ISBLANK(A105)," ",INDIRECT(ADDRESS(1,5+MOD(ROW()-2,COUNTA('Form Responses 1'!$1:$1)-4),,TRUE,"Form Responses 1")))</f>
        <v>Lantai 1 [Pintu Barat &amp; Timur]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Lantai 1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6</v>
      </c>
      <c r="L105" s="9" t="str">
        <f t="shared" si="6"/>
        <v>2023 - WEEK 06</v>
      </c>
      <c r="M105" s="9" t="str">
        <f t="shared" si="7"/>
        <v>2023 - MONTH 02</v>
      </c>
      <c r="N105" s="12">
        <f t="shared" ref="N105:O105" si="114">IFERROR(AVERAGEIF(L:L,L105,$J:$J)," ")</f>
        <v>0.9741666667</v>
      </c>
      <c r="O105" s="12">
        <f t="shared" si="114"/>
        <v>0.9550666667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6</v>
      </c>
      <c r="AF105" s="9" t="str">
        <f t="shared" si="15"/>
        <v>2023 02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45005.73785</v>
      </c>
      <c r="B106" s="9" t="str">
        <f>INDIRECT(ADDRESS(2+QUOTIENT(ROW()-2,COUNTA('Form Responses 1'!$1:$1)-4),2,,TRUE,"Form Responses 1"))</f>
        <v>theresia2@gmail.com</v>
      </c>
      <c r="C106" s="9" t="str">
        <f>INDIRECT(ADDRESS(2+QUOTIENT(ROW()-2,COUNTA('Form Responses 1'!$1:$1)-4),3,,TRUE,"Form Responses 1"))</f>
        <v>theresia</v>
      </c>
      <c r="D106" s="10">
        <f>INDIRECT(ADDRESS(2+QUOTIENT(ROW()-2,COUNTA('Form Responses 1'!$1:$1)-4),4,,TRUE,"Form Responses 1"))</f>
        <v>44965</v>
      </c>
      <c r="E106" s="11">
        <f t="shared" si="2"/>
        <v>3</v>
      </c>
      <c r="F106" s="9" t="str">
        <f>IF(ISBLANK(A106)," ",INDIRECT(ADDRESS(1,5+MOD(ROW()-2,COUNTA('Form Responses 1'!$1:$1)-4),,TRUE,"Form Responses 1")))</f>
        <v>Lantai 1 [Mushola 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Lantai 1</v>
      </c>
      <c r="I106" s="12" t="str">
        <f t="shared" si="4"/>
        <v>CLEANING SERVICE</v>
      </c>
      <c r="J106" s="12">
        <f t="array" ref="J106">IFERROR(INDEX(MASTER!B:B,MATCH(G106,MASTER!A:A,0))/100," ")</f>
        <v>0.95</v>
      </c>
      <c r="K106" s="9">
        <f t="shared" si="5"/>
        <v>6</v>
      </c>
      <c r="L106" s="9" t="str">
        <f t="shared" si="6"/>
        <v>2023 - WEEK 06</v>
      </c>
      <c r="M106" s="9" t="str">
        <f t="shared" si="7"/>
        <v>2023 - MONTH 02</v>
      </c>
      <c r="N106" s="12">
        <f t="shared" ref="N106:O106" si="115">IFERROR(AVERAGEIF(L:L,L106,$J:$J)," ")</f>
        <v>0.9741666667</v>
      </c>
      <c r="O106" s="12">
        <f t="shared" si="115"/>
        <v>0.9550666667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6</v>
      </c>
      <c r="AF106" s="9" t="str">
        <f t="shared" si="15"/>
        <v>2023 02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45005.73785</v>
      </c>
      <c r="B107" s="9" t="str">
        <f>INDIRECT(ADDRESS(2+QUOTIENT(ROW()-2,COUNTA('Form Responses 1'!$1:$1)-4),2,,TRUE,"Form Responses 1"))</f>
        <v>theresia2@gmail.com</v>
      </c>
      <c r="C107" s="9" t="str">
        <f>INDIRECT(ADDRESS(2+QUOTIENT(ROW()-2,COUNTA('Form Responses 1'!$1:$1)-4),3,,TRUE,"Form Responses 1"))</f>
        <v>theresia</v>
      </c>
      <c r="D107" s="10">
        <f>INDIRECT(ADDRESS(2+QUOTIENT(ROW()-2,COUNTA('Form Responses 1'!$1:$1)-4),4,,TRUE,"Form Responses 1"))</f>
        <v>44965</v>
      </c>
      <c r="E107" s="11">
        <f t="shared" si="2"/>
        <v>3</v>
      </c>
      <c r="F107" s="9" t="str">
        <f>IF(ISBLANK(A107)," ",INDIRECT(ADDRESS(1,5+MOD(ROW()-2,COUNTA('Form Responses 1'!$1:$1)-4),,TRUE,"Form Responses 1")))</f>
        <v>Lantai 1 [Pantry 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Lantai 1</v>
      </c>
      <c r="I107" s="12" t="str">
        <f t="shared" si="4"/>
        <v>CLEANING SERVICE</v>
      </c>
      <c r="J107" s="12">
        <f t="array" ref="J107">IFERROR(INDEX(MASTER!B:B,MATCH(G107,MASTER!A:A,0))/100," ")</f>
        <v>0.95</v>
      </c>
      <c r="K107" s="9">
        <f t="shared" si="5"/>
        <v>6</v>
      </c>
      <c r="L107" s="9" t="str">
        <f t="shared" si="6"/>
        <v>2023 - WEEK 06</v>
      </c>
      <c r="M107" s="9" t="str">
        <f t="shared" si="7"/>
        <v>2023 - MONTH 02</v>
      </c>
      <c r="N107" s="12">
        <f t="shared" ref="N107:O107" si="116">IFERROR(AVERAGEIF(L:L,L107,$J:$J)," ")</f>
        <v>0.9741666667</v>
      </c>
      <c r="O107" s="12">
        <f t="shared" si="116"/>
        <v>0.9550666667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45005.73785</v>
      </c>
      <c r="B108" s="9" t="str">
        <f>INDIRECT(ADDRESS(2+QUOTIENT(ROW()-2,COUNTA('Form Responses 1'!$1:$1)-4),2,,TRUE,"Form Responses 1"))</f>
        <v>theresia2@gmail.com</v>
      </c>
      <c r="C108" s="9" t="str">
        <f>INDIRECT(ADDRESS(2+QUOTIENT(ROW()-2,COUNTA('Form Responses 1'!$1:$1)-4),3,,TRUE,"Form Responses 1"))</f>
        <v>theresia</v>
      </c>
      <c r="D108" s="10">
        <f>INDIRECT(ADDRESS(2+QUOTIENT(ROW()-2,COUNTA('Form Responses 1'!$1:$1)-4),4,,TRUE,"Form Responses 1"))</f>
        <v>44965</v>
      </c>
      <c r="E108" s="11">
        <f t="shared" si="2"/>
        <v>3</v>
      </c>
      <c r="F108" s="9" t="str">
        <f>IF(ISBLANK(A108)," ",INDIRECT(ADDRESS(1,5+MOD(ROW()-2,COUNTA('Form Responses 1'!$1:$1)-4),,TRUE,"Form Responses 1")))</f>
        <v>Lantai 1 [Ruang Rapat]</v>
      </c>
      <c r="G108" s="9" t="str">
        <f>IF(ISBLANK(A108)," ",INDIRECT(ADDRESS(MATCH(A108,'Form Responses 1'!A:A,0),5+MOD(ROW()-2,COUNTA('Form Responses 1'!$1:$1)-4),,TRUE,"Form Responses 1")))</f>
        <v>SANGATBAIK</v>
      </c>
      <c r="H108" s="12" t="str">
        <f t="shared" si="3"/>
        <v>Lantai 1</v>
      </c>
      <c r="I108" s="12" t="str">
        <f t="shared" si="4"/>
        <v>CLEANING SERVICE</v>
      </c>
      <c r="J108" s="12">
        <f t="array" ref="J108">IFERROR(INDEX(MASTER!B:B,MATCH(G108,MASTER!A:A,0))/100," ")</f>
        <v>1</v>
      </c>
      <c r="K108" s="9">
        <f t="shared" si="5"/>
        <v>6</v>
      </c>
      <c r="L108" s="9" t="str">
        <f t="shared" si="6"/>
        <v>2023 - WEEK 06</v>
      </c>
      <c r="M108" s="9" t="str">
        <f t="shared" si="7"/>
        <v>2023 - MONTH 02</v>
      </c>
      <c r="N108" s="12">
        <f t="shared" ref="N108:O108" si="117">IFERROR(AVERAGEIF(L:L,L108,$J:$J)," ")</f>
        <v>0.9741666667</v>
      </c>
      <c r="O108" s="12">
        <f t="shared" si="117"/>
        <v>0.9550666667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45005.73785</v>
      </c>
      <c r="B109" s="9" t="str">
        <f>INDIRECT(ADDRESS(2+QUOTIENT(ROW()-2,COUNTA('Form Responses 1'!$1:$1)-4),2,,TRUE,"Form Responses 1"))</f>
        <v>theresia2@gmail.com</v>
      </c>
      <c r="C109" s="9" t="str">
        <f>INDIRECT(ADDRESS(2+QUOTIENT(ROW()-2,COUNTA('Form Responses 1'!$1:$1)-4),3,,TRUE,"Form Responses 1"))</f>
        <v>theresia</v>
      </c>
      <c r="D109" s="10">
        <f>INDIRECT(ADDRESS(2+QUOTIENT(ROW()-2,COUNTA('Form Responses 1'!$1:$1)-4),4,,TRUE,"Form Responses 1"))</f>
        <v>44965</v>
      </c>
      <c r="E109" s="11">
        <f t="shared" si="2"/>
        <v>3</v>
      </c>
      <c r="F109" s="9" t="str">
        <f>IF(ISBLANK(A109)," ",INDIRECT(ADDRESS(1,5+MOD(ROW()-2,COUNTA('Form Responses 1'!$1:$1)-4),,TRUE,"Form Responses 1")))</f>
        <v>Lantai 1 [Ruang Penelitian]</v>
      </c>
      <c r="G109" s="9" t="str">
        <f>IF(ISBLANK(A109)," ",INDIRECT(ADDRESS(MATCH(A109,'Form Responses 1'!A:A,0),5+MOD(ROW()-2,COUNTA('Form Responses 1'!$1:$1)-4),,TRUE,"Form Responses 1")))</f>
        <v>SANGATBAIK</v>
      </c>
      <c r="H109" s="12" t="str">
        <f t="shared" si="3"/>
        <v>Lantai 1</v>
      </c>
      <c r="I109" s="12" t="str">
        <f t="shared" si="4"/>
        <v>CLEANING SERVICE</v>
      </c>
      <c r="J109" s="12">
        <f t="array" ref="J109">IFERROR(INDEX(MASTER!B:B,MATCH(G109,MASTER!A:A,0))/100," ")</f>
        <v>1</v>
      </c>
      <c r="K109" s="9">
        <f t="shared" si="5"/>
        <v>6</v>
      </c>
      <c r="L109" s="9" t="str">
        <f t="shared" si="6"/>
        <v>2023 - WEEK 06</v>
      </c>
      <c r="M109" s="9" t="str">
        <f t="shared" si="7"/>
        <v>2023 - MONTH 02</v>
      </c>
      <c r="N109" s="12">
        <f t="shared" ref="N109:O109" si="118">IFERROR(AVERAGEIF(L:L,L109,$J:$J)," ")</f>
        <v>0.9741666667</v>
      </c>
      <c r="O109" s="12">
        <f t="shared" si="118"/>
        <v>0.9550666667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45005.73785</v>
      </c>
      <c r="B110" s="9" t="str">
        <f>INDIRECT(ADDRESS(2+QUOTIENT(ROW()-2,COUNTA('Form Responses 1'!$1:$1)-4),2,,TRUE,"Form Responses 1"))</f>
        <v>theresia2@gmail.com</v>
      </c>
      <c r="C110" s="9" t="str">
        <f>INDIRECT(ADDRESS(2+QUOTIENT(ROW()-2,COUNTA('Form Responses 1'!$1:$1)-4),3,,TRUE,"Form Responses 1"))</f>
        <v>theresia</v>
      </c>
      <c r="D110" s="10">
        <f>INDIRECT(ADDRESS(2+QUOTIENT(ROW()-2,COUNTA('Form Responses 1'!$1:$1)-4),4,,TRUE,"Form Responses 1"))</f>
        <v>44965</v>
      </c>
      <c r="E110" s="11">
        <f t="shared" si="2"/>
        <v>3</v>
      </c>
      <c r="F110" s="9" t="str">
        <f>IF(ISBLANK(A110)," ",INDIRECT(ADDRESS(1,5+MOD(ROW()-2,COUNTA('Form Responses 1'!$1:$1)-4),,TRUE,"Form Responses 1")))</f>
        <v>Lantai 1 [Ruang Kepegawaian]</v>
      </c>
      <c r="G110" s="9" t="str">
        <f>IF(ISBLANK(A110)," ",INDIRECT(ADDRESS(MATCH(A110,'Form Responses 1'!A:A,0),5+MOD(ROW()-2,COUNTA('Form Responses 1'!$1:$1)-4),,TRUE,"Form Responses 1")))</f>
        <v>SANGATBAIK</v>
      </c>
      <c r="H110" s="12" t="str">
        <f t="shared" si="3"/>
        <v>Lantai 1</v>
      </c>
      <c r="I110" s="12" t="str">
        <f t="shared" si="4"/>
        <v>CLEANING SERVICE</v>
      </c>
      <c r="J110" s="12">
        <f t="array" ref="J110">IFERROR(INDEX(MASTER!B:B,MATCH(G110,MASTER!A:A,0))/100," ")</f>
        <v>1</v>
      </c>
      <c r="K110" s="9">
        <f t="shared" si="5"/>
        <v>6</v>
      </c>
      <c r="L110" s="9" t="str">
        <f t="shared" si="6"/>
        <v>2023 - WEEK 06</v>
      </c>
      <c r="M110" s="9" t="str">
        <f t="shared" si="7"/>
        <v>2023 - MONTH 02</v>
      </c>
      <c r="N110" s="12">
        <f t="shared" ref="N110:O110" si="119">IFERROR(AVERAGEIF(L:L,L110,$J:$J)," ")</f>
        <v>0.9741666667</v>
      </c>
      <c r="O110" s="12">
        <f t="shared" si="119"/>
        <v>0.9550666667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45005.73785</v>
      </c>
      <c r="B111" s="9" t="str">
        <f>INDIRECT(ADDRESS(2+QUOTIENT(ROW()-2,COUNTA('Form Responses 1'!$1:$1)-4),2,,TRUE,"Form Responses 1"))</f>
        <v>theresia2@gmail.com</v>
      </c>
      <c r="C111" s="9" t="str">
        <f>INDIRECT(ADDRESS(2+QUOTIENT(ROW()-2,COUNTA('Form Responses 1'!$1:$1)-4),3,,TRUE,"Form Responses 1"))</f>
        <v>theresia</v>
      </c>
      <c r="D111" s="10">
        <f>INDIRECT(ADDRESS(2+QUOTIENT(ROW()-2,COUNTA('Form Responses 1'!$1:$1)-4),4,,TRUE,"Form Responses 1"))</f>
        <v>44965</v>
      </c>
      <c r="E111" s="11">
        <f t="shared" si="2"/>
        <v>3</v>
      </c>
      <c r="F111" s="9" t="str">
        <f>IF(ISBLANK(A111)," ",INDIRECT(ADDRESS(1,5+MOD(ROW()-2,COUNTA('Form Responses 1'!$1:$1)-4),,TRUE,"Form Responses 1")))</f>
        <v>Lantai 1 [Ruang Kerja]</v>
      </c>
      <c r="G111" s="9" t="str">
        <f>IF(ISBLANK(A111)," ",INDIRECT(ADDRESS(MATCH(A111,'Form Responses 1'!A:A,0),5+MOD(ROW()-2,COUNTA('Form Responses 1'!$1:$1)-4),,TRUE,"Form Responses 1")))</f>
        <v>BAIK</v>
      </c>
      <c r="H111" s="12" t="str">
        <f t="shared" si="3"/>
        <v>Lantai 1</v>
      </c>
      <c r="I111" s="12" t="str">
        <f t="shared" si="4"/>
        <v>CLEANING SERVICE</v>
      </c>
      <c r="J111" s="12">
        <f t="array" ref="J111">IFERROR(INDEX(MASTER!B:B,MATCH(G111,MASTER!A:A,0))/100," ")</f>
        <v>0.95</v>
      </c>
      <c r="K111" s="9">
        <f t="shared" si="5"/>
        <v>6</v>
      </c>
      <c r="L111" s="9" t="str">
        <f t="shared" si="6"/>
        <v>2023 - WEEK 06</v>
      </c>
      <c r="M111" s="9" t="str">
        <f t="shared" si="7"/>
        <v>2023 - MONTH 02</v>
      </c>
      <c r="N111" s="12">
        <f t="shared" ref="N111:O111" si="120">IFERROR(AVERAGEIF(L:L,L111,$J:$J)," ")</f>
        <v>0.9741666667</v>
      </c>
      <c r="O111" s="12">
        <f t="shared" si="120"/>
        <v>0.9550666667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45005.73785</v>
      </c>
      <c r="B112" s="9" t="str">
        <f>INDIRECT(ADDRESS(2+QUOTIENT(ROW()-2,COUNTA('Form Responses 1'!$1:$1)-4),2,,TRUE,"Form Responses 1"))</f>
        <v>theresia2@gmail.com</v>
      </c>
      <c r="C112" s="9" t="str">
        <f>INDIRECT(ADDRESS(2+QUOTIENT(ROW()-2,COUNTA('Form Responses 1'!$1:$1)-4),3,,TRUE,"Form Responses 1"))</f>
        <v>theresia</v>
      </c>
      <c r="D112" s="10">
        <f>INDIRECT(ADDRESS(2+QUOTIENT(ROW()-2,COUNTA('Form Responses 1'!$1:$1)-4),4,,TRUE,"Form Responses 1"))</f>
        <v>44965</v>
      </c>
      <c r="E112" s="11">
        <f t="shared" si="2"/>
        <v>3</v>
      </c>
      <c r="F112" s="9" t="str">
        <f>IF(ISBLANK(A112)," ",INDIRECT(ADDRESS(1,5+MOD(ROW()-2,COUNTA('Form Responses 1'!$1:$1)-4),,TRUE,"Form Responses 1")))</f>
        <v>Lantai 1 [Mess]</v>
      </c>
      <c r="G112" s="9" t="str">
        <f>IF(ISBLANK(A112)," ",INDIRECT(ADDRESS(MATCH(A112,'Form Responses 1'!A:A,0),5+MOD(ROW()-2,COUNTA('Form Responses 1'!$1:$1)-4),,TRUE,"Form Responses 1")))</f>
        <v>BAIK</v>
      </c>
      <c r="H112" s="12" t="str">
        <f t="shared" si="3"/>
        <v>Lantai 1</v>
      </c>
      <c r="I112" s="12" t="str">
        <f t="shared" si="4"/>
        <v>CLEANING SERVICE</v>
      </c>
      <c r="J112" s="12">
        <f t="array" ref="J112">IFERROR(INDEX(MASTER!B:B,MATCH(G112,MASTER!A:A,0))/100," ")</f>
        <v>0.95</v>
      </c>
      <c r="K112" s="9">
        <f t="shared" si="5"/>
        <v>6</v>
      </c>
      <c r="L112" s="9" t="str">
        <f t="shared" si="6"/>
        <v>2023 - WEEK 06</v>
      </c>
      <c r="M112" s="9" t="str">
        <f t="shared" si="7"/>
        <v>2023 - MONTH 02</v>
      </c>
      <c r="N112" s="12">
        <f t="shared" ref="N112:O112" si="121">IFERROR(AVERAGEIF(L:L,L112,$J:$J)," ")</f>
        <v>0.9741666667</v>
      </c>
      <c r="O112" s="12">
        <f t="shared" si="121"/>
        <v>0.9550666667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45005.73785</v>
      </c>
      <c r="B113" s="9" t="str">
        <f>INDIRECT(ADDRESS(2+QUOTIENT(ROW()-2,COUNTA('Form Responses 1'!$1:$1)-4),2,,TRUE,"Form Responses 1"))</f>
        <v>theresia2@gmail.com</v>
      </c>
      <c r="C113" s="9" t="str">
        <f>INDIRECT(ADDRESS(2+QUOTIENT(ROW()-2,COUNTA('Form Responses 1'!$1:$1)-4),3,,TRUE,"Form Responses 1"))</f>
        <v>theresia</v>
      </c>
      <c r="D113" s="10">
        <f>INDIRECT(ADDRESS(2+QUOTIENT(ROW()-2,COUNTA('Form Responses 1'!$1:$1)-4),4,,TRUE,"Form Responses 1"))</f>
        <v>44965</v>
      </c>
      <c r="E113" s="11">
        <f t="shared" si="2"/>
        <v>3</v>
      </c>
      <c r="F113" s="9" t="str">
        <f>IF(ISBLANK(A113)," ",INDIRECT(ADDRESS(1,5+MOD(ROW()-2,COUNTA('Form Responses 1'!$1:$1)-4),,TRUE,"Form Responses 1")))</f>
        <v>Lantai 1 [Koridor 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Lantai 1</v>
      </c>
      <c r="I113" s="12" t="str">
        <f t="shared" si="4"/>
        <v>CLEANING SERVICE</v>
      </c>
      <c r="J113" s="12">
        <f t="array" ref="J113">IFERROR(INDEX(MASTER!B:B,MATCH(G113,MASTER!A:A,0))/100," ")</f>
        <v>0.95</v>
      </c>
      <c r="K113" s="9">
        <f t="shared" si="5"/>
        <v>6</v>
      </c>
      <c r="L113" s="9" t="str">
        <f t="shared" si="6"/>
        <v>2023 - WEEK 06</v>
      </c>
      <c r="M113" s="9" t="str">
        <f t="shared" si="7"/>
        <v>2023 - MONTH 02</v>
      </c>
      <c r="N113" s="12">
        <f t="shared" ref="N113:O113" si="122">IFERROR(AVERAGEIF(L:L,L113,$J:$J)," ")</f>
        <v>0.9741666667</v>
      </c>
      <c r="O113" s="12">
        <f t="shared" si="122"/>
        <v>0.9550666667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45005.73785</v>
      </c>
      <c r="B114" s="9" t="str">
        <f>INDIRECT(ADDRESS(2+QUOTIENT(ROW()-2,COUNTA('Form Responses 1'!$1:$1)-4),2,,TRUE,"Form Responses 1"))</f>
        <v>theresia2@gmail.com</v>
      </c>
      <c r="C114" s="9" t="str">
        <f>INDIRECT(ADDRESS(2+QUOTIENT(ROW()-2,COUNTA('Form Responses 1'!$1:$1)-4),3,,TRUE,"Form Responses 1"))</f>
        <v>theresia</v>
      </c>
      <c r="D114" s="10">
        <f>INDIRECT(ADDRESS(2+QUOTIENT(ROW()-2,COUNTA('Form Responses 1'!$1:$1)-4),4,,TRUE,"Form Responses 1"))</f>
        <v>44965</v>
      </c>
      <c r="E114" s="11">
        <f t="shared" si="2"/>
        <v>3</v>
      </c>
      <c r="F114" s="9" t="str">
        <f>IF(ISBLANK(A114)," ",INDIRECT(ADDRESS(1,5+MOD(ROW()-2,COUNTA('Form Responses 1'!$1:$1)-4),,TRUE,"Form Responses 1")))</f>
        <v>Lantai 1 [Toilet Pria / Wanita]</v>
      </c>
      <c r="G114" s="9" t="str">
        <f>IF(ISBLANK(A114)," ",INDIRECT(ADDRESS(MATCH(A114,'Form Responses 1'!A:A,0),5+MOD(ROW()-2,COUNTA('Form Responses 1'!$1:$1)-4),,TRUE,"Form Responses 1")))</f>
        <v>SANGATBAIK</v>
      </c>
      <c r="H114" s="12" t="str">
        <f t="shared" si="3"/>
        <v>Lantai 1</v>
      </c>
      <c r="I114" s="12" t="str">
        <f t="shared" si="4"/>
        <v>CLEANING SERVICE</v>
      </c>
      <c r="J114" s="12">
        <f t="array" ref="J114">IFERROR(INDEX(MASTER!B:B,MATCH(G114,MASTER!A:A,0))/100," ")</f>
        <v>1</v>
      </c>
      <c r="K114" s="9">
        <f t="shared" si="5"/>
        <v>6</v>
      </c>
      <c r="L114" s="9" t="str">
        <f t="shared" si="6"/>
        <v>2023 - WEEK 06</v>
      </c>
      <c r="M114" s="9" t="str">
        <f t="shared" si="7"/>
        <v>2023 - MONTH 02</v>
      </c>
      <c r="N114" s="12">
        <f t="shared" ref="N114:O114" si="123">IFERROR(AVERAGEIF(L:L,L114,$J:$J)," ")</f>
        <v>0.9741666667</v>
      </c>
      <c r="O114" s="12">
        <f t="shared" si="123"/>
        <v>0.9550666667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45005.73785</v>
      </c>
      <c r="B115" s="9" t="str">
        <f>INDIRECT(ADDRESS(2+QUOTIENT(ROW()-2,COUNTA('Form Responses 1'!$1:$1)-4),2,,TRUE,"Form Responses 1"))</f>
        <v>theresia2@gmail.com</v>
      </c>
      <c r="C115" s="9" t="str">
        <f>INDIRECT(ADDRESS(2+QUOTIENT(ROW()-2,COUNTA('Form Responses 1'!$1:$1)-4),3,,TRUE,"Form Responses 1"))</f>
        <v>theresia</v>
      </c>
      <c r="D115" s="10">
        <f>INDIRECT(ADDRESS(2+QUOTIENT(ROW()-2,COUNTA('Form Responses 1'!$1:$1)-4),4,,TRUE,"Form Responses 1"))</f>
        <v>44965</v>
      </c>
      <c r="E115" s="11">
        <f t="shared" si="2"/>
        <v>3</v>
      </c>
      <c r="F115" s="9" t="str">
        <f>IF(ISBLANK(A115)," ",INDIRECT(ADDRESS(1,5+MOD(ROW()-2,COUNTA('Form Responses 1'!$1:$1)-4),,TRUE,"Form Responses 1")))</f>
        <v>Halaman [Taman 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Halaman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6</v>
      </c>
      <c r="L115" s="9" t="str">
        <f t="shared" si="6"/>
        <v>2023 - WEEK 06</v>
      </c>
      <c r="M115" s="9" t="str">
        <f t="shared" si="7"/>
        <v>2023 - MONTH 02</v>
      </c>
      <c r="N115" s="12">
        <f t="shared" ref="N115:O115" si="124">IFERROR(AVERAGEIF(L:L,L115,$J:$J)," ")</f>
        <v>0.9741666667</v>
      </c>
      <c r="O115" s="12">
        <f t="shared" si="124"/>
        <v>0.9550666667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45005.73785</v>
      </c>
      <c r="B116" s="9" t="str">
        <f>INDIRECT(ADDRESS(2+QUOTIENT(ROW()-2,COUNTA('Form Responses 1'!$1:$1)-4),2,,TRUE,"Form Responses 1"))</f>
        <v>theresia2@gmail.com</v>
      </c>
      <c r="C116" s="9" t="str">
        <f>INDIRECT(ADDRESS(2+QUOTIENT(ROW()-2,COUNTA('Form Responses 1'!$1:$1)-4),3,,TRUE,"Form Responses 1"))</f>
        <v>theresia</v>
      </c>
      <c r="D116" s="10">
        <f>INDIRECT(ADDRESS(2+QUOTIENT(ROW()-2,COUNTA('Form Responses 1'!$1:$1)-4),4,,TRUE,"Form Responses 1"))</f>
        <v>44965</v>
      </c>
      <c r="E116" s="11">
        <f t="shared" si="2"/>
        <v>3</v>
      </c>
      <c r="F116" s="9" t="str">
        <f>IF(ISBLANK(A116)," ",INDIRECT(ADDRESS(1,5+MOD(ROW()-2,COUNTA('Form Responses 1'!$1:$1)-4),,TRUE,"Form Responses 1")))</f>
        <v>Halaman [Parkir Motor ]</v>
      </c>
      <c r="G116" s="9" t="str">
        <f>IF(ISBLANK(A116)," ",INDIRECT(ADDRESS(MATCH(A116,'Form Responses 1'!A:A,0),5+MOD(ROW()-2,COUNTA('Form Responses 1'!$1:$1)-4),,TRUE,"Form Responses 1")))</f>
        <v>BAIK</v>
      </c>
      <c r="H116" s="12" t="str">
        <f t="shared" si="3"/>
        <v>Halaman</v>
      </c>
      <c r="I116" s="12" t="str">
        <f t="shared" si="4"/>
        <v>CLEANING SERVICE</v>
      </c>
      <c r="J116" s="12">
        <f t="array" ref="J116">IFERROR(INDEX(MASTER!B:B,MATCH(G116,MASTER!A:A,0))/100," ")</f>
        <v>0.95</v>
      </c>
      <c r="K116" s="9">
        <f t="shared" si="5"/>
        <v>6</v>
      </c>
      <c r="L116" s="9" t="str">
        <f t="shared" si="6"/>
        <v>2023 - WEEK 06</v>
      </c>
      <c r="M116" s="9" t="str">
        <f t="shared" si="7"/>
        <v>2023 - MONTH 02</v>
      </c>
      <c r="N116" s="12">
        <f t="shared" ref="N116:O116" si="125">IFERROR(AVERAGEIF(L:L,L116,$J:$J)," ")</f>
        <v>0.9741666667</v>
      </c>
      <c r="O116" s="12">
        <f t="shared" si="125"/>
        <v>0.9550666667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45005.73785</v>
      </c>
      <c r="B117" s="9" t="str">
        <f>INDIRECT(ADDRESS(2+QUOTIENT(ROW()-2,COUNTA('Form Responses 1'!$1:$1)-4),2,,TRUE,"Form Responses 1"))</f>
        <v>theresia2@gmail.com</v>
      </c>
      <c r="C117" s="9" t="str">
        <f>INDIRECT(ADDRESS(2+QUOTIENT(ROW()-2,COUNTA('Form Responses 1'!$1:$1)-4),3,,TRUE,"Form Responses 1"))</f>
        <v>theresia</v>
      </c>
      <c r="D117" s="10">
        <f>INDIRECT(ADDRESS(2+QUOTIENT(ROW()-2,COUNTA('Form Responses 1'!$1:$1)-4),4,,TRUE,"Form Responses 1"))</f>
        <v>44965</v>
      </c>
      <c r="E117" s="11">
        <f t="shared" si="2"/>
        <v>3</v>
      </c>
      <c r="F117" s="9" t="str">
        <f>IF(ISBLANK(A117)," ",INDIRECT(ADDRESS(1,5+MOD(ROW()-2,COUNTA('Form Responses 1'!$1:$1)-4),,TRUE,"Form Responses 1")))</f>
        <v>Halaman [Parkir Mobil]</v>
      </c>
      <c r="G117" s="9" t="str">
        <f>IF(ISBLANK(A117)," ",INDIRECT(ADDRESS(MATCH(A117,'Form Responses 1'!A:A,0),5+MOD(ROW()-2,COUNTA('Form Responses 1'!$1:$1)-4),,TRUE,"Form Responses 1")))</f>
        <v>SANGATBAIK</v>
      </c>
      <c r="H117" s="12" t="str">
        <f t="shared" si="3"/>
        <v>Halaman</v>
      </c>
      <c r="I117" s="12" t="str">
        <f t="shared" si="4"/>
        <v>CLEANING SERVICE</v>
      </c>
      <c r="J117" s="12">
        <f t="array" ref="J117">IFERROR(INDEX(MASTER!B:B,MATCH(G117,MASTER!A:A,0))/100," ")</f>
        <v>1</v>
      </c>
      <c r="K117" s="9">
        <f t="shared" si="5"/>
        <v>6</v>
      </c>
      <c r="L117" s="9" t="str">
        <f t="shared" si="6"/>
        <v>2023 - WEEK 06</v>
      </c>
      <c r="M117" s="9" t="str">
        <f t="shared" si="7"/>
        <v>2023 - MONTH 02</v>
      </c>
      <c r="N117" s="12">
        <f t="shared" ref="N117:O117" si="126">IFERROR(AVERAGEIF(L:L,L117,$J:$J)," ")</f>
        <v>0.9741666667</v>
      </c>
      <c r="O117" s="12">
        <f t="shared" si="126"/>
        <v>0.9550666667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45005.73785</v>
      </c>
      <c r="B118" s="9" t="str">
        <f>INDIRECT(ADDRESS(2+QUOTIENT(ROW()-2,COUNTA('Form Responses 1'!$1:$1)-4),2,,TRUE,"Form Responses 1"))</f>
        <v>theresia2@gmail.com</v>
      </c>
      <c r="C118" s="9" t="str">
        <f>INDIRECT(ADDRESS(2+QUOTIENT(ROW()-2,COUNTA('Form Responses 1'!$1:$1)-4),3,,TRUE,"Form Responses 1"))</f>
        <v>theresia</v>
      </c>
      <c r="D118" s="10">
        <f>INDIRECT(ADDRESS(2+QUOTIENT(ROW()-2,COUNTA('Form Responses 1'!$1:$1)-4),4,,TRUE,"Form Responses 1"))</f>
        <v>44965</v>
      </c>
      <c r="E118" s="11">
        <f t="shared" si="2"/>
        <v>3</v>
      </c>
      <c r="F118" s="9" t="str">
        <f>IF(ISBLANK(A118)," ",INDIRECT(ADDRESS(1,5+MOD(ROW()-2,COUNTA('Form Responses 1'!$1:$1)-4),,TRUE,"Form Responses 1")))</f>
        <v>Halaman [Smoking Area]</v>
      </c>
      <c r="G118" s="9" t="str">
        <f>IF(ISBLANK(A118)," ",INDIRECT(ADDRESS(MATCH(A118,'Form Responses 1'!A:A,0),5+MOD(ROW()-2,COUNTA('Form Responses 1'!$1:$1)-4),,TRUE,"Form Responses 1")))</f>
        <v>SANGATBAIK</v>
      </c>
      <c r="H118" s="12" t="str">
        <f t="shared" si="3"/>
        <v>Halaman</v>
      </c>
      <c r="I118" s="12" t="str">
        <f t="shared" si="4"/>
        <v>CLEANING SERVICE</v>
      </c>
      <c r="J118" s="12">
        <f t="array" ref="J118">IFERROR(INDEX(MASTER!B:B,MATCH(G118,MASTER!A:A,0))/100," ")</f>
        <v>1</v>
      </c>
      <c r="K118" s="9">
        <f t="shared" si="5"/>
        <v>6</v>
      </c>
      <c r="L118" s="9" t="str">
        <f t="shared" si="6"/>
        <v>2023 - WEEK 06</v>
      </c>
      <c r="M118" s="9" t="str">
        <f t="shared" si="7"/>
        <v>2023 - MONTH 02</v>
      </c>
      <c r="N118" s="12">
        <f t="shared" ref="N118:O118" si="127">IFERROR(AVERAGEIF(L:L,L118,$J:$J)," ")</f>
        <v>0.9741666667</v>
      </c>
      <c r="O118" s="12">
        <f t="shared" si="127"/>
        <v>0.9550666667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45005.73785</v>
      </c>
      <c r="B119" s="9" t="str">
        <f>INDIRECT(ADDRESS(2+QUOTIENT(ROW()-2,COUNTA('Form Responses 1'!$1:$1)-4),2,,TRUE,"Form Responses 1"))</f>
        <v>theresia2@gmail.com</v>
      </c>
      <c r="C119" s="9" t="str">
        <f>INDIRECT(ADDRESS(2+QUOTIENT(ROW()-2,COUNTA('Form Responses 1'!$1:$1)-4),3,,TRUE,"Form Responses 1"))</f>
        <v>theresia</v>
      </c>
      <c r="D119" s="10">
        <f>INDIRECT(ADDRESS(2+QUOTIENT(ROW()-2,COUNTA('Form Responses 1'!$1:$1)-4),4,,TRUE,"Form Responses 1"))</f>
        <v>44965</v>
      </c>
      <c r="E119" s="11">
        <f t="shared" si="2"/>
        <v>3</v>
      </c>
      <c r="F119" s="9" t="str">
        <f>IF(ISBLANK(A119)," ",INDIRECT(ADDRESS(1,5+MOD(ROW()-2,COUNTA('Form Responses 1'!$1:$1)-4),,TRUE,"Form Responses 1")))</f>
        <v>Halaman [Pos Satpam]</v>
      </c>
      <c r="G119" s="9" t="str">
        <f>IF(ISBLANK(A119)," ",INDIRECT(ADDRESS(MATCH(A119,'Form Responses 1'!A:A,0),5+MOD(ROW()-2,COUNTA('Form Responses 1'!$1:$1)-4),,TRUE,"Form Responses 1")))</f>
        <v>BAIK</v>
      </c>
      <c r="H119" s="12" t="str">
        <f t="shared" si="3"/>
        <v>Halaman</v>
      </c>
      <c r="I119" s="12" t="str">
        <f t="shared" si="4"/>
        <v>CLEANING SERVICE</v>
      </c>
      <c r="J119" s="12">
        <f t="array" ref="J119">IFERROR(INDEX(MASTER!B:B,MATCH(G119,MASTER!A:A,0))/100," ")</f>
        <v>0.95</v>
      </c>
      <c r="K119" s="9">
        <f t="shared" si="5"/>
        <v>6</v>
      </c>
      <c r="L119" s="9" t="str">
        <f t="shared" si="6"/>
        <v>2023 - WEEK 06</v>
      </c>
      <c r="M119" s="9" t="str">
        <f t="shared" si="7"/>
        <v>2023 - MONTH 02</v>
      </c>
      <c r="N119" s="12">
        <f t="shared" ref="N119:O119" si="128">IFERROR(AVERAGEIF(L:L,L119,$J:$J)," ")</f>
        <v>0.9741666667</v>
      </c>
      <c r="O119" s="12">
        <f t="shared" si="128"/>
        <v>0.9550666667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45005.73785</v>
      </c>
      <c r="B120" s="9" t="str">
        <f>INDIRECT(ADDRESS(2+QUOTIENT(ROW()-2,COUNTA('Form Responses 1'!$1:$1)-4),2,,TRUE,"Form Responses 1"))</f>
        <v>theresia2@gmail.com</v>
      </c>
      <c r="C120" s="9" t="str">
        <f>INDIRECT(ADDRESS(2+QUOTIENT(ROW()-2,COUNTA('Form Responses 1'!$1:$1)-4),3,,TRUE,"Form Responses 1"))</f>
        <v>theresia</v>
      </c>
      <c r="D120" s="10">
        <f>INDIRECT(ADDRESS(2+QUOTIENT(ROW()-2,COUNTA('Form Responses 1'!$1:$1)-4),4,,TRUE,"Form Responses 1"))</f>
        <v>44965</v>
      </c>
      <c r="E120" s="11">
        <f t="shared" si="2"/>
        <v>3</v>
      </c>
      <c r="F120" s="9" t="str">
        <f>IF(ISBLANK(A120)," ",INDIRECT(ADDRESS(1,5+MOD(ROW()-2,COUNTA('Form Responses 1'!$1:$1)-4),,TRUE,"Form Responses 1")))</f>
        <v>Halaman [Halaman depan samping dan belakang]</v>
      </c>
      <c r="G120" s="9" t="str">
        <f>IF(ISBLANK(A120)," ",INDIRECT(ADDRESS(MATCH(A120,'Form Responses 1'!A:A,0),5+MOD(ROW()-2,COUNTA('Form Responses 1'!$1:$1)-4),,TRUE,"Form Responses 1")))</f>
        <v>BAIK</v>
      </c>
      <c r="H120" s="12" t="str">
        <f t="shared" si="3"/>
        <v>Halaman</v>
      </c>
      <c r="I120" s="12" t="str">
        <f t="shared" si="4"/>
        <v>CLEANING SERVICE</v>
      </c>
      <c r="J120" s="12">
        <f t="array" ref="J120">IFERROR(INDEX(MASTER!B:B,MATCH(G120,MASTER!A:A,0))/100," ")</f>
        <v>0.95</v>
      </c>
      <c r="K120" s="9">
        <f t="shared" si="5"/>
        <v>6</v>
      </c>
      <c r="L120" s="9" t="str">
        <f t="shared" si="6"/>
        <v>2023 - WEEK 06</v>
      </c>
      <c r="M120" s="9" t="str">
        <f t="shared" si="7"/>
        <v>2023 - MONTH 02</v>
      </c>
      <c r="N120" s="12">
        <f t="shared" ref="N120:O120" si="129">IFERROR(AVERAGEIF(L:L,L120,$J:$J)," ")</f>
        <v>0.9741666667</v>
      </c>
      <c r="O120" s="12">
        <f t="shared" si="129"/>
        <v>0.9550666667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45005.73785</v>
      </c>
      <c r="B121" s="9" t="str">
        <f>INDIRECT(ADDRESS(2+QUOTIENT(ROW()-2,COUNTA('Form Responses 1'!$1:$1)-4),2,,TRUE,"Form Responses 1"))</f>
        <v>theresia2@gmail.com</v>
      </c>
      <c r="C121" s="9" t="str">
        <f>INDIRECT(ADDRESS(2+QUOTIENT(ROW()-2,COUNTA('Form Responses 1'!$1:$1)-4),3,,TRUE,"Form Responses 1"))</f>
        <v>theresia</v>
      </c>
      <c r="D121" s="10">
        <f>INDIRECT(ADDRESS(2+QUOTIENT(ROW()-2,COUNTA('Form Responses 1'!$1:$1)-4),4,,TRUE,"Form Responses 1"))</f>
        <v>44965</v>
      </c>
      <c r="E121" s="11">
        <f t="shared" si="2"/>
        <v>3</v>
      </c>
      <c r="F121" s="9" t="str">
        <f>IF(ISBLANK(A121)," ",INDIRECT(ADDRESS(1,5+MOD(ROW()-2,COUNTA('Form Responses 1'!$1:$1)-4),,TRUE,"Form Responses 1")))</f>
        <v>Halaman [TPS]</v>
      </c>
      <c r="G121" s="9" t="str">
        <f>IF(ISBLANK(A121)," ",INDIRECT(ADDRESS(MATCH(A121,'Form Responses 1'!A:A,0),5+MOD(ROW()-2,COUNTA('Form Responses 1'!$1:$1)-4),,TRUE,"Form Responses 1")))</f>
        <v>SANGATBAIK</v>
      </c>
      <c r="H121" s="12" t="str">
        <f t="shared" si="3"/>
        <v>Halaman</v>
      </c>
      <c r="I121" s="12" t="str">
        <f t="shared" si="4"/>
        <v>CLEANING SERVICE</v>
      </c>
      <c r="J121" s="12">
        <f t="array" ref="J121">IFERROR(INDEX(MASTER!B:B,MATCH(G121,MASTER!A:A,0))/100," ")</f>
        <v>1</v>
      </c>
      <c r="K121" s="9">
        <f t="shared" si="5"/>
        <v>6</v>
      </c>
      <c r="L121" s="9" t="str">
        <f t="shared" si="6"/>
        <v>2023 - WEEK 06</v>
      </c>
      <c r="M121" s="9" t="str">
        <f t="shared" si="7"/>
        <v>2023 - MONTH 02</v>
      </c>
      <c r="N121" s="12">
        <f t="shared" ref="N121:O121" si="130">IFERROR(AVERAGEIF(L:L,L121,$J:$J)," ")</f>
        <v>0.9741666667</v>
      </c>
      <c r="O121" s="12">
        <f t="shared" si="130"/>
        <v>0.9550666667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8">
        <f>INDIRECT(ADDRESS(2+QUOTIENT(ROW()-2,COUNTA('Form Responses 1'!$1:$1)-4),1,,TRUE,"Form Responses 1"))</f>
        <v>45005.73838</v>
      </c>
      <c r="B122" s="9" t="str">
        <f>INDIRECT(ADDRESS(2+QUOTIENT(ROW()-2,COUNTA('Form Responses 1'!$1:$1)-4),2,,TRUE,"Form Responses 1"))</f>
        <v>theresia4@gmail.com</v>
      </c>
      <c r="C122" s="9" t="str">
        <f>INDIRECT(ADDRESS(2+QUOTIENT(ROW()-2,COUNTA('Form Responses 1'!$1:$1)-4),3,,TRUE,"Form Responses 1"))</f>
        <v>theresia</v>
      </c>
      <c r="D122" s="10">
        <f>INDIRECT(ADDRESS(2+QUOTIENT(ROW()-2,COUNTA('Form Responses 1'!$1:$1)-4),4,,TRUE,"Form Responses 1"))</f>
        <v>44979</v>
      </c>
      <c r="E122" s="11">
        <f t="shared" si="2"/>
        <v>3</v>
      </c>
      <c r="F122" s="9" t="str">
        <f>IF(ISBLANK(A122)," ",INDIRECT(ADDRESS(1,5+MOD(ROW()-2,COUNTA('Form Responses 1'!$1:$1)-4),,TRUE,"Form Responses 1")))</f>
        <v>Security [Security Functions]</v>
      </c>
      <c r="G122" s="9" t="str">
        <f>IF(ISBLANK(A122)," ",INDIRECT(ADDRESS(MATCH(A122,'Form Responses 1'!A:A,0),5+MOD(ROW()-2,COUNTA('Form Responses 1'!$1:$1)-4),,TRUE,"Form Responses 1")))</f>
        <v>BAIK</v>
      </c>
      <c r="H122" s="12" t="str">
        <f t="shared" si="3"/>
        <v>Security</v>
      </c>
      <c r="I122" s="12" t="str">
        <f t="shared" si="4"/>
        <v>SECURITY SERVICE</v>
      </c>
      <c r="J122" s="12">
        <f t="array" ref="J122">IFERROR(INDEX(MASTER!B:B,MATCH(G122,MASTER!A:A,0))/100," ")</f>
        <v>0.95</v>
      </c>
      <c r="K122" s="9">
        <f t="shared" si="5"/>
        <v>8</v>
      </c>
      <c r="L122" s="9" t="str">
        <f t="shared" si="6"/>
        <v>2023 - WEEK 08</v>
      </c>
      <c r="M122" s="9" t="str">
        <f t="shared" si="7"/>
        <v>2023 - MONTH 02</v>
      </c>
      <c r="N122" s="12">
        <f t="shared" ref="N122:O122" si="131">IFERROR(AVERAGEIF(L:L,L122,$J:$J)," ")</f>
        <v>0.9396666667</v>
      </c>
      <c r="O122" s="12">
        <f t="shared" si="131"/>
        <v>0.9550666667</v>
      </c>
      <c r="P122" s="9" t="str">
        <f>IF(ISBLANK(A122)," ",IF(N122&gt;MASTER!$B$3/100,"SB",IF(N122&gt;MASTER!$B$4/100,"B",IF(N122&gt;MASTER!$B$5/100,"C","K"))))</f>
        <v>B</v>
      </c>
      <c r="Q122" s="9" t="str">
        <f>IF(ISBLANK(B122)," ",IF(O122&gt;MASTER!$B$3/100,"SB",IF(O122&gt;MASTER!$B$4/100,"B",IF(O122&gt;MASTER!$B$5/100,"C","K"))))</f>
        <v>SB</v>
      </c>
    </row>
    <row r="123">
      <c r="A123" s="8">
        <f>INDIRECT(ADDRESS(2+QUOTIENT(ROW()-2,COUNTA('Form Responses 1'!$1:$1)-4),1,,TRUE,"Form Responses 1"))</f>
        <v>45005.73838</v>
      </c>
      <c r="B123" s="9" t="str">
        <f>INDIRECT(ADDRESS(2+QUOTIENT(ROW()-2,COUNTA('Form Responses 1'!$1:$1)-4),2,,TRUE,"Form Responses 1"))</f>
        <v>theresia4@gmail.com</v>
      </c>
      <c r="C123" s="9" t="str">
        <f>INDIRECT(ADDRESS(2+QUOTIENT(ROW()-2,COUNTA('Form Responses 1'!$1:$1)-4),3,,TRUE,"Form Responses 1"))</f>
        <v>theresia</v>
      </c>
      <c r="D123" s="10">
        <f>INDIRECT(ADDRESS(2+QUOTIENT(ROW()-2,COUNTA('Form Responses 1'!$1:$1)-4),4,,TRUE,"Form Responses 1"))</f>
        <v>44979</v>
      </c>
      <c r="E123" s="11">
        <f t="shared" si="2"/>
        <v>3</v>
      </c>
      <c r="F123" s="9" t="str">
        <f>IF(ISBLANK(A123)," ",INDIRECT(ADDRESS(1,5+MOD(ROW()-2,COUNTA('Form Responses 1'!$1:$1)-4),,TRUE,"Form Responses 1")))</f>
        <v>Driver [Driving Safety]</v>
      </c>
      <c r="G123" s="9" t="str">
        <f>IF(ISBLANK(A123)," ",INDIRECT(ADDRESS(MATCH(A123,'Form Responses 1'!A:A,0),5+MOD(ROW()-2,COUNTA('Form Responses 1'!$1:$1)-4),,TRUE,"Form Responses 1")))</f>
        <v>CUKUP BAIK</v>
      </c>
      <c r="H123" s="12" t="str">
        <f t="shared" si="3"/>
        <v>Driver</v>
      </c>
      <c r="I123" s="12" t="str">
        <f t="shared" si="4"/>
        <v>LABOR SERVICE</v>
      </c>
      <c r="J123" s="12">
        <f t="array" ref="J123">IFERROR(INDEX(MASTER!B:B,MATCH(G123,MASTER!A:A,0))/100," ")</f>
        <v>0.89</v>
      </c>
      <c r="K123" s="9">
        <f t="shared" si="5"/>
        <v>8</v>
      </c>
      <c r="L123" s="9" t="str">
        <f t="shared" si="6"/>
        <v>2023 - WEEK 08</v>
      </c>
      <c r="M123" s="9" t="str">
        <f t="shared" si="7"/>
        <v>2023 - MONTH 02</v>
      </c>
      <c r="N123" s="12">
        <f t="shared" ref="N123:O123" si="132">IFERROR(AVERAGEIF(L:L,L123,$J:$J)," ")</f>
        <v>0.9396666667</v>
      </c>
      <c r="O123" s="12">
        <f t="shared" si="132"/>
        <v>0.9550666667</v>
      </c>
      <c r="P123" s="9" t="str">
        <f>IF(ISBLANK(A123)," ",IF(N123&gt;MASTER!$B$3/100,"SB",IF(N123&gt;MASTER!$B$4/100,"B",IF(N123&gt;MASTER!$B$5/100,"C","K"))))</f>
        <v>B</v>
      </c>
      <c r="Q123" s="9" t="str">
        <f>IF(ISBLANK(B123)," ",IF(O123&gt;MASTER!$B$3/100,"SB",IF(O123&gt;MASTER!$B$4/100,"B",IF(O123&gt;MASTER!$B$5/100,"C","K"))))</f>
        <v>SB</v>
      </c>
    </row>
    <row r="124">
      <c r="A124" s="8">
        <f>INDIRECT(ADDRESS(2+QUOTIENT(ROW()-2,COUNTA('Form Responses 1'!$1:$1)-4),1,,TRUE,"Form Responses 1"))</f>
        <v>45005.73838</v>
      </c>
      <c r="B124" s="9" t="str">
        <f>INDIRECT(ADDRESS(2+QUOTIENT(ROW()-2,COUNTA('Form Responses 1'!$1:$1)-4),2,,TRUE,"Form Responses 1"))</f>
        <v>theresia4@gmail.com</v>
      </c>
      <c r="C124" s="9" t="str">
        <f>INDIRECT(ADDRESS(2+QUOTIENT(ROW()-2,COUNTA('Form Responses 1'!$1:$1)-4),3,,TRUE,"Form Responses 1"))</f>
        <v>theresia</v>
      </c>
      <c r="D124" s="10">
        <f>INDIRECT(ADDRESS(2+QUOTIENT(ROW()-2,COUNTA('Form Responses 1'!$1:$1)-4),4,,TRUE,"Form Responses 1"))</f>
        <v>44979</v>
      </c>
      <c r="E124" s="11">
        <f t="shared" si="2"/>
        <v>3</v>
      </c>
      <c r="F124" s="9" t="str">
        <f>IF(ISBLANK(A124)," ",INDIRECT(ADDRESS(1,5+MOD(ROW()-2,COUNTA('Form Responses 1'!$1:$1)-4),,TRUE,"Form Responses 1")))</f>
        <v>Driver [ Attendance]</v>
      </c>
      <c r="G124" s="9" t="str">
        <f>IF(ISBLANK(A124)," ",INDIRECT(ADDRESS(MATCH(A124,'Form Responses 1'!A:A,0),5+MOD(ROW()-2,COUNTA('Form Responses 1'!$1:$1)-4),,TRUE,"Form Responses 1")))</f>
        <v>CUKUP BAIK</v>
      </c>
      <c r="H124" s="12" t="str">
        <f t="shared" si="3"/>
        <v>Driver</v>
      </c>
      <c r="I124" s="12" t="str">
        <f t="shared" si="4"/>
        <v>LABOR SERVICE</v>
      </c>
      <c r="J124" s="12">
        <f t="array" ref="J124">IFERROR(INDEX(MASTER!B:B,MATCH(G124,MASTER!A:A,0))/100," ")</f>
        <v>0.89</v>
      </c>
      <c r="K124" s="9">
        <f t="shared" si="5"/>
        <v>8</v>
      </c>
      <c r="L124" s="9" t="str">
        <f t="shared" si="6"/>
        <v>2023 - WEEK 08</v>
      </c>
      <c r="M124" s="9" t="str">
        <f t="shared" si="7"/>
        <v>2023 - MONTH 02</v>
      </c>
      <c r="N124" s="12">
        <f t="shared" ref="N124:O124" si="133">IFERROR(AVERAGEIF(L:L,L124,$J:$J)," ")</f>
        <v>0.9396666667</v>
      </c>
      <c r="O124" s="12">
        <f t="shared" si="133"/>
        <v>0.9550666667</v>
      </c>
      <c r="P124" s="9" t="str">
        <f>IF(ISBLANK(A124)," ",IF(N124&gt;MASTER!$B$3/100,"SB",IF(N124&gt;MASTER!$B$4/100,"B",IF(N124&gt;MASTER!$B$5/100,"C","K"))))</f>
        <v>B</v>
      </c>
      <c r="Q124" s="9" t="str">
        <f>IF(ISBLANK(B124)," ",IF(O124&gt;MASTER!$B$3/100,"SB",IF(O124&gt;MASTER!$B$4/100,"B",IF(O124&gt;MASTER!$B$5/100,"C","K"))))</f>
        <v>SB</v>
      </c>
    </row>
    <row r="125">
      <c r="A125" s="8">
        <f>INDIRECT(ADDRESS(2+QUOTIENT(ROW()-2,COUNTA('Form Responses 1'!$1:$1)-4),1,,TRUE,"Form Responses 1"))</f>
        <v>45005.73838</v>
      </c>
      <c r="B125" s="9" t="str">
        <f>INDIRECT(ADDRESS(2+QUOTIENT(ROW()-2,COUNTA('Form Responses 1'!$1:$1)-4),2,,TRUE,"Form Responses 1"))</f>
        <v>theresia4@gmail.com</v>
      </c>
      <c r="C125" s="9" t="str">
        <f>INDIRECT(ADDRESS(2+QUOTIENT(ROW()-2,COUNTA('Form Responses 1'!$1:$1)-4),3,,TRUE,"Form Responses 1"))</f>
        <v>theresia</v>
      </c>
      <c r="D125" s="10">
        <f>INDIRECT(ADDRESS(2+QUOTIENT(ROW()-2,COUNTA('Form Responses 1'!$1:$1)-4),4,,TRUE,"Form Responses 1"))</f>
        <v>44979</v>
      </c>
      <c r="E125" s="11">
        <f t="shared" si="2"/>
        <v>3</v>
      </c>
      <c r="F125" s="9" t="str">
        <f>IF(ISBLANK(A125)," ",INDIRECT(ADDRESS(1,5+MOD(ROW()-2,COUNTA('Form Responses 1'!$1:$1)-4),,TRUE,"Form Responses 1")))</f>
        <v>Lantai 2 [Tangga Exit Barat]</v>
      </c>
      <c r="G125" s="9" t="str">
        <f>IF(ISBLANK(A125)," ",INDIRECT(ADDRESS(MATCH(A125,'Form Responses 1'!A:A,0),5+MOD(ROW()-2,COUNTA('Form Responses 1'!$1:$1)-4),,TRUE,"Form Responses 1")))</f>
        <v>BAIK</v>
      </c>
      <c r="H125" s="12" t="str">
        <f t="shared" si="3"/>
        <v>Lantai 2</v>
      </c>
      <c r="I125" s="12" t="str">
        <f t="shared" si="4"/>
        <v>CLEANING SERVICE</v>
      </c>
      <c r="J125" s="12">
        <f t="array" ref="J125">IFERROR(INDEX(MASTER!B:B,MATCH(G125,MASTER!A:A,0))/100," ")</f>
        <v>0.95</v>
      </c>
      <c r="K125" s="9">
        <f t="shared" si="5"/>
        <v>8</v>
      </c>
      <c r="L125" s="9" t="str">
        <f t="shared" si="6"/>
        <v>2023 - WEEK 08</v>
      </c>
      <c r="M125" s="9" t="str">
        <f t="shared" si="7"/>
        <v>2023 - MONTH 02</v>
      </c>
      <c r="N125" s="12">
        <f t="shared" ref="N125:O125" si="134">IFERROR(AVERAGEIF(L:L,L125,$J:$J)," ")</f>
        <v>0.9396666667</v>
      </c>
      <c r="O125" s="12">
        <f t="shared" si="134"/>
        <v>0.9550666667</v>
      </c>
      <c r="P125" s="9" t="str">
        <f>IF(ISBLANK(A125)," ",IF(N125&gt;MASTER!$B$3/100,"SB",IF(N125&gt;MASTER!$B$4/100,"B",IF(N125&gt;MASTER!$B$5/100,"C","K"))))</f>
        <v>B</v>
      </c>
      <c r="Q125" s="9" t="str">
        <f>IF(ISBLANK(B125)," ",IF(O125&gt;MASTER!$B$3/100,"SB",IF(O125&gt;MASTER!$B$4/100,"B",IF(O125&gt;MASTER!$B$5/100,"C","K"))))</f>
        <v>SB</v>
      </c>
    </row>
    <row r="126">
      <c r="A126" s="8">
        <f>INDIRECT(ADDRESS(2+QUOTIENT(ROW()-2,COUNTA('Form Responses 1'!$1:$1)-4),1,,TRUE,"Form Responses 1"))</f>
        <v>45005.73838</v>
      </c>
      <c r="B126" s="9" t="str">
        <f>INDIRECT(ADDRESS(2+QUOTIENT(ROW()-2,COUNTA('Form Responses 1'!$1:$1)-4),2,,TRUE,"Form Responses 1"))</f>
        <v>theresia4@gmail.com</v>
      </c>
      <c r="C126" s="9" t="str">
        <f>INDIRECT(ADDRESS(2+QUOTIENT(ROW()-2,COUNTA('Form Responses 1'!$1:$1)-4),3,,TRUE,"Form Responses 1"))</f>
        <v>theresia</v>
      </c>
      <c r="D126" s="10">
        <f>INDIRECT(ADDRESS(2+QUOTIENT(ROW()-2,COUNTA('Form Responses 1'!$1:$1)-4),4,,TRUE,"Form Responses 1"))</f>
        <v>44979</v>
      </c>
      <c r="E126" s="11">
        <f t="shared" si="2"/>
        <v>3</v>
      </c>
      <c r="F126" s="9" t="str">
        <f>IF(ISBLANK(A126)," ",INDIRECT(ADDRESS(1,5+MOD(ROW()-2,COUNTA('Form Responses 1'!$1:$1)-4),,TRUE,"Form Responses 1")))</f>
        <v>Lantai 2 [ &amp; Timur]</v>
      </c>
      <c r="G126" s="9" t="str">
        <f>IF(ISBLANK(A126)," ",INDIRECT(ADDRESS(MATCH(A126,'Form Responses 1'!A:A,0),5+MOD(ROW()-2,COUNTA('Form Responses 1'!$1:$1)-4),,TRUE,"Form Responses 1")))</f>
        <v>BAIK</v>
      </c>
      <c r="H126" s="12" t="str">
        <f t="shared" si="3"/>
        <v>Lantai 2</v>
      </c>
      <c r="I126" s="12" t="str">
        <f t="shared" si="4"/>
        <v>CLEANING SERVICE</v>
      </c>
      <c r="J126" s="12">
        <f t="array" ref="J126">IFERROR(INDEX(MASTER!B:B,MATCH(G126,MASTER!A:A,0))/100," ")</f>
        <v>0.95</v>
      </c>
      <c r="K126" s="9">
        <f t="shared" si="5"/>
        <v>8</v>
      </c>
      <c r="L126" s="9" t="str">
        <f t="shared" si="6"/>
        <v>2023 - WEEK 08</v>
      </c>
      <c r="M126" s="9" t="str">
        <f t="shared" si="7"/>
        <v>2023 - MONTH 02</v>
      </c>
      <c r="N126" s="12">
        <f t="shared" ref="N126:O126" si="135">IFERROR(AVERAGEIF(L:L,L126,$J:$J)," ")</f>
        <v>0.9396666667</v>
      </c>
      <c r="O126" s="12">
        <f t="shared" si="135"/>
        <v>0.9550666667</v>
      </c>
      <c r="P126" s="9" t="str">
        <f>IF(ISBLANK(A126)," ",IF(N126&gt;MASTER!$B$3/100,"SB",IF(N126&gt;MASTER!$B$4/100,"B",IF(N126&gt;MASTER!$B$5/100,"C","K"))))</f>
        <v>B</v>
      </c>
      <c r="Q126" s="9" t="str">
        <f>IF(ISBLANK(B126)," ",IF(O126&gt;MASTER!$B$3/100,"SB",IF(O126&gt;MASTER!$B$4/100,"B",IF(O126&gt;MASTER!$B$5/100,"C","K"))))</f>
        <v>SB</v>
      </c>
    </row>
    <row r="127">
      <c r="A127" s="8">
        <f>INDIRECT(ADDRESS(2+QUOTIENT(ROW()-2,COUNTA('Form Responses 1'!$1:$1)-4),1,,TRUE,"Form Responses 1"))</f>
        <v>45005.73838</v>
      </c>
      <c r="B127" s="9" t="str">
        <f>INDIRECT(ADDRESS(2+QUOTIENT(ROW()-2,COUNTA('Form Responses 1'!$1:$1)-4),2,,TRUE,"Form Responses 1"))</f>
        <v>theresia4@gmail.com</v>
      </c>
      <c r="C127" s="9" t="str">
        <f>INDIRECT(ADDRESS(2+QUOTIENT(ROW()-2,COUNTA('Form Responses 1'!$1:$1)-4),3,,TRUE,"Form Responses 1"))</f>
        <v>theresia</v>
      </c>
      <c r="D127" s="10">
        <f>INDIRECT(ADDRESS(2+QUOTIENT(ROW()-2,COUNTA('Form Responses 1'!$1:$1)-4),4,,TRUE,"Form Responses 1"))</f>
        <v>44979</v>
      </c>
      <c r="E127" s="11">
        <f t="shared" si="2"/>
        <v>3</v>
      </c>
      <c r="F127" s="9" t="str">
        <f>IF(ISBLANK(A127)," ",INDIRECT(ADDRESS(1,5+MOD(ROW()-2,COUNTA('Form Responses 1'!$1:$1)-4),,TRUE,"Form Responses 1")))</f>
        <v>Lantai 2 [Ruang Tamu]</v>
      </c>
      <c r="G127" s="9" t="str">
        <f>IF(ISBLANK(A127)," ",INDIRECT(ADDRESS(MATCH(A127,'Form Responses 1'!A:A,0),5+MOD(ROW()-2,COUNTA('Form Responses 1'!$1:$1)-4),,TRUE,"Form Responses 1")))</f>
        <v>BAIK</v>
      </c>
      <c r="H127" s="12" t="str">
        <f t="shared" si="3"/>
        <v>Lantai 2</v>
      </c>
      <c r="I127" s="12" t="str">
        <f t="shared" si="4"/>
        <v>CLEANING SERVICE</v>
      </c>
      <c r="J127" s="12">
        <f t="array" ref="J127">IFERROR(INDEX(MASTER!B:B,MATCH(G127,MASTER!A:A,0))/100," ")</f>
        <v>0.95</v>
      </c>
      <c r="K127" s="9">
        <f t="shared" si="5"/>
        <v>8</v>
      </c>
      <c r="L127" s="9" t="str">
        <f t="shared" si="6"/>
        <v>2023 - WEEK 08</v>
      </c>
      <c r="M127" s="9" t="str">
        <f t="shared" si="7"/>
        <v>2023 - MONTH 02</v>
      </c>
      <c r="N127" s="12">
        <f t="shared" ref="N127:O127" si="136">IFERROR(AVERAGEIF(L:L,L127,$J:$J)," ")</f>
        <v>0.9396666667</v>
      </c>
      <c r="O127" s="12">
        <f t="shared" si="136"/>
        <v>0.9550666667</v>
      </c>
      <c r="P127" s="9" t="str">
        <f>IF(ISBLANK(A127)," ",IF(N127&gt;MASTER!$B$3/100,"SB",IF(N127&gt;MASTER!$B$4/100,"B",IF(N127&gt;MASTER!$B$5/100,"C","K"))))</f>
        <v>B</v>
      </c>
      <c r="Q127" s="9" t="str">
        <f>IF(ISBLANK(B127)," ",IF(O127&gt;MASTER!$B$3/100,"SB",IF(O127&gt;MASTER!$B$4/100,"B",IF(O127&gt;MASTER!$B$5/100,"C","K"))))</f>
        <v>SB</v>
      </c>
    </row>
    <row r="128">
      <c r="A128" s="8">
        <f>INDIRECT(ADDRESS(2+QUOTIENT(ROW()-2,COUNTA('Form Responses 1'!$1:$1)-4),1,,TRUE,"Form Responses 1"))</f>
        <v>45005.73838</v>
      </c>
      <c r="B128" s="9" t="str">
        <f>INDIRECT(ADDRESS(2+QUOTIENT(ROW()-2,COUNTA('Form Responses 1'!$1:$1)-4),2,,TRUE,"Form Responses 1"))</f>
        <v>theresia4@gmail.com</v>
      </c>
      <c r="C128" s="9" t="str">
        <f>INDIRECT(ADDRESS(2+QUOTIENT(ROW()-2,COUNTA('Form Responses 1'!$1:$1)-4),3,,TRUE,"Form Responses 1"))</f>
        <v>theresia</v>
      </c>
      <c r="D128" s="10">
        <f>INDIRECT(ADDRESS(2+QUOTIENT(ROW()-2,COUNTA('Form Responses 1'!$1:$1)-4),4,,TRUE,"Form Responses 1"))</f>
        <v>44979</v>
      </c>
      <c r="E128" s="11">
        <f t="shared" si="2"/>
        <v>3</v>
      </c>
      <c r="F128" s="9" t="str">
        <f>IF(ISBLANK(A128)," ",INDIRECT(ADDRESS(1,5+MOD(ROW()-2,COUNTA('Form Responses 1'!$1:$1)-4),,TRUE,"Form Responses 1")))</f>
        <v>Lantai 2 [Pantry ]</v>
      </c>
      <c r="G128" s="9" t="str">
        <f>IF(ISBLANK(A128)," ",INDIRECT(ADDRESS(MATCH(A128,'Form Responses 1'!A:A,0),5+MOD(ROW()-2,COUNTA('Form Responses 1'!$1:$1)-4),,TRUE,"Form Responses 1")))</f>
        <v>CUKUP BAIK</v>
      </c>
      <c r="H128" s="12" t="str">
        <f t="shared" si="3"/>
        <v>Lantai 2</v>
      </c>
      <c r="I128" s="12" t="str">
        <f t="shared" si="4"/>
        <v>CLEANING SERVICE</v>
      </c>
      <c r="J128" s="12">
        <f t="array" ref="J128">IFERROR(INDEX(MASTER!B:B,MATCH(G128,MASTER!A:A,0))/100," ")</f>
        <v>0.89</v>
      </c>
      <c r="K128" s="9">
        <f t="shared" si="5"/>
        <v>8</v>
      </c>
      <c r="L128" s="9" t="str">
        <f t="shared" si="6"/>
        <v>2023 - WEEK 08</v>
      </c>
      <c r="M128" s="9" t="str">
        <f t="shared" si="7"/>
        <v>2023 - MONTH 02</v>
      </c>
      <c r="N128" s="12">
        <f t="shared" ref="N128:O128" si="137">IFERROR(AVERAGEIF(L:L,L128,$J:$J)," ")</f>
        <v>0.9396666667</v>
      </c>
      <c r="O128" s="12">
        <f t="shared" si="137"/>
        <v>0.9550666667</v>
      </c>
      <c r="P128" s="9" t="str">
        <f>IF(ISBLANK(A128)," ",IF(N128&gt;MASTER!$B$3/100,"SB",IF(N128&gt;MASTER!$B$4/100,"B",IF(N128&gt;MASTER!$B$5/100,"C","K"))))</f>
        <v>B</v>
      </c>
      <c r="Q128" s="9" t="str">
        <f>IF(ISBLANK(B128)," ",IF(O128&gt;MASTER!$B$3/100,"SB",IF(O128&gt;MASTER!$B$4/100,"B",IF(O128&gt;MASTER!$B$5/100,"C","K"))))</f>
        <v>SB</v>
      </c>
    </row>
    <row r="129">
      <c r="A129" s="8">
        <f>INDIRECT(ADDRESS(2+QUOTIENT(ROW()-2,COUNTA('Form Responses 1'!$1:$1)-4),1,,TRUE,"Form Responses 1"))</f>
        <v>45005.73838</v>
      </c>
      <c r="B129" s="9" t="str">
        <f>INDIRECT(ADDRESS(2+QUOTIENT(ROW()-2,COUNTA('Form Responses 1'!$1:$1)-4),2,,TRUE,"Form Responses 1"))</f>
        <v>theresia4@gmail.com</v>
      </c>
      <c r="C129" s="9" t="str">
        <f>INDIRECT(ADDRESS(2+QUOTIENT(ROW()-2,COUNTA('Form Responses 1'!$1:$1)-4),3,,TRUE,"Form Responses 1"))</f>
        <v>theresia</v>
      </c>
      <c r="D129" s="10">
        <f>INDIRECT(ADDRESS(2+QUOTIENT(ROW()-2,COUNTA('Form Responses 1'!$1:$1)-4),4,,TRUE,"Form Responses 1"))</f>
        <v>44979</v>
      </c>
      <c r="E129" s="11">
        <f t="shared" si="2"/>
        <v>3</v>
      </c>
      <c r="F129" s="9" t="str">
        <f>IF(ISBLANK(A129)," ",INDIRECT(ADDRESS(1,5+MOD(ROW()-2,COUNTA('Form Responses 1'!$1:$1)-4),,TRUE,"Form Responses 1")))</f>
        <v>Lantai 2 [Ruang Rapat ]</v>
      </c>
      <c r="G129" s="9" t="str">
        <f>IF(ISBLANK(A129)," ",INDIRECT(ADDRESS(MATCH(A129,'Form Responses 1'!A:A,0),5+MOD(ROW()-2,COUNTA('Form Responses 1'!$1:$1)-4),,TRUE,"Form Responses 1")))</f>
        <v>CUKUP BAIK</v>
      </c>
      <c r="H129" s="12" t="str">
        <f t="shared" si="3"/>
        <v>Lantai 2</v>
      </c>
      <c r="I129" s="12" t="str">
        <f t="shared" si="4"/>
        <v>CLEANING SERVICE</v>
      </c>
      <c r="J129" s="12">
        <f t="array" ref="J129">IFERROR(INDEX(MASTER!B:B,MATCH(G129,MASTER!A:A,0))/100," ")</f>
        <v>0.89</v>
      </c>
      <c r="K129" s="9">
        <f t="shared" si="5"/>
        <v>8</v>
      </c>
      <c r="L129" s="9" t="str">
        <f t="shared" si="6"/>
        <v>2023 - WEEK 08</v>
      </c>
      <c r="M129" s="9" t="str">
        <f t="shared" si="7"/>
        <v>2023 - MONTH 02</v>
      </c>
      <c r="N129" s="12">
        <f t="shared" ref="N129:O129" si="138">IFERROR(AVERAGEIF(L:L,L129,$J:$J)," ")</f>
        <v>0.9396666667</v>
      </c>
      <c r="O129" s="12">
        <f t="shared" si="138"/>
        <v>0.9550666667</v>
      </c>
      <c r="P129" s="9" t="str">
        <f>IF(ISBLANK(A129)," ",IF(N129&gt;MASTER!$B$3/100,"SB",IF(N129&gt;MASTER!$B$4/100,"B",IF(N129&gt;MASTER!$B$5/100,"C","K"))))</f>
        <v>B</v>
      </c>
      <c r="Q129" s="9" t="str">
        <f>IF(ISBLANK(B129)," ",IF(O129&gt;MASTER!$B$3/100,"SB",IF(O129&gt;MASTER!$B$4/100,"B",IF(O129&gt;MASTER!$B$5/100,"C","K"))))</f>
        <v>SB</v>
      </c>
    </row>
    <row r="130">
      <c r="A130" s="8">
        <f>INDIRECT(ADDRESS(2+QUOTIENT(ROW()-2,COUNTA('Form Responses 1'!$1:$1)-4),1,,TRUE,"Form Responses 1"))</f>
        <v>45005.73838</v>
      </c>
      <c r="B130" s="9" t="str">
        <f>INDIRECT(ADDRESS(2+QUOTIENT(ROW()-2,COUNTA('Form Responses 1'!$1:$1)-4),2,,TRUE,"Form Responses 1"))</f>
        <v>theresia4@gmail.com</v>
      </c>
      <c r="C130" s="9" t="str">
        <f>INDIRECT(ADDRESS(2+QUOTIENT(ROW()-2,COUNTA('Form Responses 1'!$1:$1)-4),3,,TRUE,"Form Responses 1"))</f>
        <v>theresia</v>
      </c>
      <c r="D130" s="10">
        <f>INDIRECT(ADDRESS(2+QUOTIENT(ROW()-2,COUNTA('Form Responses 1'!$1:$1)-4),4,,TRUE,"Form Responses 1"))</f>
        <v>44979</v>
      </c>
      <c r="E130" s="11">
        <f t="shared" si="2"/>
        <v>3</v>
      </c>
      <c r="F130" s="9" t="str">
        <f>IF(ISBLANK(A130)," ",INDIRECT(ADDRESS(1,5+MOD(ROW()-2,COUNTA('Form Responses 1'!$1:$1)-4),,TRUE,"Form Responses 1")))</f>
        <v>Lantai 2 [Ruang Kerja]</v>
      </c>
      <c r="G130" s="9" t="str">
        <f>IF(ISBLANK(A130)," ",INDIRECT(ADDRESS(MATCH(A130,'Form Responses 1'!A:A,0),5+MOD(ROW()-2,COUNTA('Form Responses 1'!$1:$1)-4),,TRUE,"Form Responses 1")))</f>
        <v>CUKUP BAIK</v>
      </c>
      <c r="H130" s="12" t="str">
        <f t="shared" si="3"/>
        <v>Lantai 2</v>
      </c>
      <c r="I130" s="12" t="str">
        <f t="shared" si="4"/>
        <v>CLEANING SERVICE</v>
      </c>
      <c r="J130" s="12">
        <f t="array" ref="J130">IFERROR(INDEX(MASTER!B:B,MATCH(G130,MASTER!A:A,0))/100," ")</f>
        <v>0.89</v>
      </c>
      <c r="K130" s="9">
        <f t="shared" si="5"/>
        <v>8</v>
      </c>
      <c r="L130" s="9" t="str">
        <f t="shared" si="6"/>
        <v>2023 - WEEK 08</v>
      </c>
      <c r="M130" s="9" t="str">
        <f t="shared" si="7"/>
        <v>2023 - MONTH 02</v>
      </c>
      <c r="N130" s="12">
        <f t="shared" ref="N130:O130" si="139">IFERROR(AVERAGEIF(L:L,L130,$J:$J)," ")</f>
        <v>0.9396666667</v>
      </c>
      <c r="O130" s="12">
        <f t="shared" si="139"/>
        <v>0.9550666667</v>
      </c>
      <c r="P130" s="9" t="str">
        <f>IF(ISBLANK(A130)," ",IF(N130&gt;MASTER!$B$3/100,"SB",IF(N130&gt;MASTER!$B$4/100,"B",IF(N130&gt;MASTER!$B$5/100,"C","K"))))</f>
        <v>B</v>
      </c>
      <c r="Q130" s="9" t="str">
        <f>IF(ISBLANK(B130)," ",IF(O130&gt;MASTER!$B$3/100,"SB",IF(O130&gt;MASTER!$B$4/100,"B",IF(O130&gt;MASTER!$B$5/100,"C","K"))))</f>
        <v>SB</v>
      </c>
    </row>
    <row r="131">
      <c r="A131" s="8">
        <f>INDIRECT(ADDRESS(2+QUOTIENT(ROW()-2,COUNTA('Form Responses 1'!$1:$1)-4),1,,TRUE,"Form Responses 1"))</f>
        <v>45005.73838</v>
      </c>
      <c r="B131" s="9" t="str">
        <f>INDIRECT(ADDRESS(2+QUOTIENT(ROW()-2,COUNTA('Form Responses 1'!$1:$1)-4),2,,TRUE,"Form Responses 1"))</f>
        <v>theresia4@gmail.com</v>
      </c>
      <c r="C131" s="9" t="str">
        <f>INDIRECT(ADDRESS(2+QUOTIENT(ROW()-2,COUNTA('Form Responses 1'!$1:$1)-4),3,,TRUE,"Form Responses 1"))</f>
        <v>theresia</v>
      </c>
      <c r="D131" s="10">
        <f>INDIRECT(ADDRESS(2+QUOTIENT(ROW()-2,COUNTA('Form Responses 1'!$1:$1)-4),4,,TRUE,"Form Responses 1"))</f>
        <v>44979</v>
      </c>
      <c r="E131" s="11">
        <f t="shared" si="2"/>
        <v>3</v>
      </c>
      <c r="F131" s="9" t="str">
        <f>IF(ISBLANK(A131)," ",INDIRECT(ADDRESS(1,5+MOD(ROW()-2,COUNTA('Form Responses 1'!$1:$1)-4),,TRUE,"Form Responses 1")))</f>
        <v>Lantai 2 [Ruang Perpustakaan]</v>
      </c>
      <c r="G131" s="9" t="str">
        <f>IF(ISBLANK(A131)," ",INDIRECT(ADDRESS(MATCH(A131,'Form Responses 1'!A:A,0),5+MOD(ROW()-2,COUNTA('Form Responses 1'!$1:$1)-4),,TRUE,"Form Responses 1")))</f>
        <v>BAIK</v>
      </c>
      <c r="H131" s="12" t="str">
        <f t="shared" si="3"/>
        <v>Lantai 2</v>
      </c>
      <c r="I131" s="12" t="str">
        <f t="shared" si="4"/>
        <v>CLEANING SERVICE</v>
      </c>
      <c r="J131" s="12">
        <f t="array" ref="J131">IFERROR(INDEX(MASTER!B:B,MATCH(G131,MASTER!A:A,0))/100," ")</f>
        <v>0.95</v>
      </c>
      <c r="K131" s="9">
        <f t="shared" si="5"/>
        <v>8</v>
      </c>
      <c r="L131" s="9" t="str">
        <f t="shared" si="6"/>
        <v>2023 - WEEK 08</v>
      </c>
      <c r="M131" s="9" t="str">
        <f t="shared" si="7"/>
        <v>2023 - MONTH 02</v>
      </c>
      <c r="N131" s="12">
        <f t="shared" ref="N131:O131" si="140">IFERROR(AVERAGEIF(L:L,L131,$J:$J)," ")</f>
        <v>0.9396666667</v>
      </c>
      <c r="O131" s="12">
        <f t="shared" si="140"/>
        <v>0.9550666667</v>
      </c>
      <c r="P131" s="9" t="str">
        <f>IF(ISBLANK(A131)," ",IF(N131&gt;MASTER!$B$3/100,"SB",IF(N131&gt;MASTER!$B$4/100,"B",IF(N131&gt;MASTER!$B$5/100,"C","K"))))</f>
        <v>B</v>
      </c>
      <c r="Q131" s="9" t="str">
        <f>IF(ISBLANK(B131)," ",IF(O131&gt;MASTER!$B$3/100,"SB",IF(O131&gt;MASTER!$B$4/100,"B",IF(O131&gt;MASTER!$B$5/100,"C","K"))))</f>
        <v>SB</v>
      </c>
    </row>
    <row r="132">
      <c r="A132" s="8">
        <f>INDIRECT(ADDRESS(2+QUOTIENT(ROW()-2,COUNTA('Form Responses 1'!$1:$1)-4),1,,TRUE,"Form Responses 1"))</f>
        <v>45005.73838</v>
      </c>
      <c r="B132" s="9" t="str">
        <f>INDIRECT(ADDRESS(2+QUOTIENT(ROW()-2,COUNTA('Form Responses 1'!$1:$1)-4),2,,TRUE,"Form Responses 1"))</f>
        <v>theresia4@gmail.com</v>
      </c>
      <c r="C132" s="9" t="str">
        <f>INDIRECT(ADDRESS(2+QUOTIENT(ROW()-2,COUNTA('Form Responses 1'!$1:$1)-4),3,,TRUE,"Form Responses 1"))</f>
        <v>theresia</v>
      </c>
      <c r="D132" s="10">
        <f>INDIRECT(ADDRESS(2+QUOTIENT(ROW()-2,COUNTA('Form Responses 1'!$1:$1)-4),4,,TRUE,"Form Responses 1"))</f>
        <v>44979</v>
      </c>
      <c r="E132" s="11">
        <f t="shared" si="2"/>
        <v>3</v>
      </c>
      <c r="F132" s="9" t="str">
        <f>IF(ISBLANK(A132)," ",INDIRECT(ADDRESS(1,5+MOD(ROW()-2,COUNTA('Form Responses 1'!$1:$1)-4),,TRUE,"Form Responses 1")))</f>
        <v>Lantai 2 [Ruang Pimpinan]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Lantai 2</v>
      </c>
      <c r="I132" s="12" t="str">
        <f t="shared" si="4"/>
        <v>CLEANING SERVICE</v>
      </c>
      <c r="J132" s="12">
        <f t="array" ref="J132">IFERROR(INDEX(MASTER!B:B,MATCH(G132,MASTER!A:A,0))/100," ")</f>
        <v>0.95</v>
      </c>
      <c r="K132" s="9">
        <f t="shared" si="5"/>
        <v>8</v>
      </c>
      <c r="L132" s="9" t="str">
        <f t="shared" si="6"/>
        <v>2023 - WEEK 08</v>
      </c>
      <c r="M132" s="9" t="str">
        <f t="shared" si="7"/>
        <v>2023 - MONTH 02</v>
      </c>
      <c r="N132" s="12">
        <f t="shared" ref="N132:O132" si="141">IFERROR(AVERAGEIF(L:L,L132,$J:$J)," ")</f>
        <v>0.9396666667</v>
      </c>
      <c r="O132" s="12">
        <f t="shared" si="141"/>
        <v>0.9550666667</v>
      </c>
      <c r="P132" s="9" t="str">
        <f>IF(ISBLANK(A132)," ",IF(N132&gt;MASTER!$B$3/100,"SB",IF(N132&gt;MASTER!$B$4/100,"B",IF(N132&gt;MASTER!$B$5/100,"C","K"))))</f>
        <v>B</v>
      </c>
      <c r="Q132" s="9" t="str">
        <f>IF(ISBLANK(B132)," ",IF(O132&gt;MASTER!$B$3/100,"SB",IF(O132&gt;MASTER!$B$4/100,"B",IF(O132&gt;MASTER!$B$5/100,"C","K"))))</f>
        <v>SB</v>
      </c>
    </row>
    <row r="133">
      <c r="A133" s="8">
        <f>INDIRECT(ADDRESS(2+QUOTIENT(ROW()-2,COUNTA('Form Responses 1'!$1:$1)-4),1,,TRUE,"Form Responses 1"))</f>
        <v>45005.73838</v>
      </c>
      <c r="B133" s="9" t="str">
        <f>INDIRECT(ADDRESS(2+QUOTIENT(ROW()-2,COUNTA('Form Responses 1'!$1:$1)-4),2,,TRUE,"Form Responses 1"))</f>
        <v>theresia4@gmail.com</v>
      </c>
      <c r="C133" s="9" t="str">
        <f>INDIRECT(ADDRESS(2+QUOTIENT(ROW()-2,COUNTA('Form Responses 1'!$1:$1)-4),3,,TRUE,"Form Responses 1"))</f>
        <v>theresia</v>
      </c>
      <c r="D133" s="10">
        <f>INDIRECT(ADDRESS(2+QUOTIENT(ROW()-2,COUNTA('Form Responses 1'!$1:$1)-4),4,,TRUE,"Form Responses 1"))</f>
        <v>44979</v>
      </c>
      <c r="E133" s="11">
        <f t="shared" si="2"/>
        <v>3</v>
      </c>
      <c r="F133" s="9" t="str">
        <f>IF(ISBLANK(A133)," ",INDIRECT(ADDRESS(1,5+MOD(ROW()-2,COUNTA('Form Responses 1'!$1:$1)-4),,TRUE,"Form Responses 1")))</f>
        <v>Lantai 2 [Koridor ]</v>
      </c>
      <c r="G133" s="9" t="str">
        <f>IF(ISBLANK(A133)," ",INDIRECT(ADDRESS(MATCH(A133,'Form Responses 1'!A:A,0),5+MOD(ROW()-2,COUNTA('Form Responses 1'!$1:$1)-4),,TRUE,"Form Responses 1")))</f>
        <v>BAIK</v>
      </c>
      <c r="H133" s="12" t="str">
        <f t="shared" si="3"/>
        <v>Lantai 2</v>
      </c>
      <c r="I133" s="12" t="str">
        <f t="shared" si="4"/>
        <v>CLEANING SERVICE</v>
      </c>
      <c r="J133" s="12">
        <f t="array" ref="J133">IFERROR(INDEX(MASTER!B:B,MATCH(G133,MASTER!A:A,0))/100," ")</f>
        <v>0.95</v>
      </c>
      <c r="K133" s="9">
        <f t="shared" si="5"/>
        <v>8</v>
      </c>
      <c r="L133" s="9" t="str">
        <f t="shared" si="6"/>
        <v>2023 - WEEK 08</v>
      </c>
      <c r="M133" s="9" t="str">
        <f t="shared" si="7"/>
        <v>2023 - MONTH 02</v>
      </c>
      <c r="N133" s="12">
        <f t="shared" ref="N133:O133" si="142">IFERROR(AVERAGEIF(L:L,L133,$J:$J)," ")</f>
        <v>0.9396666667</v>
      </c>
      <c r="O133" s="12">
        <f t="shared" si="142"/>
        <v>0.9550666667</v>
      </c>
      <c r="P133" s="9" t="str">
        <f>IF(ISBLANK(A133)," ",IF(N133&gt;MASTER!$B$3/100,"SB",IF(N133&gt;MASTER!$B$4/100,"B",IF(N133&gt;MASTER!$B$5/100,"C","K"))))</f>
        <v>B</v>
      </c>
      <c r="Q133" s="9" t="str">
        <f>IF(ISBLANK(B133)," ",IF(O133&gt;MASTER!$B$3/100,"SB",IF(O133&gt;MASTER!$B$4/100,"B",IF(O133&gt;MASTER!$B$5/100,"C","K"))))</f>
        <v>SB</v>
      </c>
    </row>
    <row r="134">
      <c r="A134" s="8">
        <f>INDIRECT(ADDRESS(2+QUOTIENT(ROW()-2,COUNTA('Form Responses 1'!$1:$1)-4),1,,TRUE,"Form Responses 1"))</f>
        <v>45005.73838</v>
      </c>
      <c r="B134" s="9" t="str">
        <f>INDIRECT(ADDRESS(2+QUOTIENT(ROW()-2,COUNTA('Form Responses 1'!$1:$1)-4),2,,TRUE,"Form Responses 1"))</f>
        <v>theresia4@gmail.com</v>
      </c>
      <c r="C134" s="9" t="str">
        <f>INDIRECT(ADDRESS(2+QUOTIENT(ROW()-2,COUNTA('Form Responses 1'!$1:$1)-4),3,,TRUE,"Form Responses 1"))</f>
        <v>theresia</v>
      </c>
      <c r="D134" s="10">
        <f>INDIRECT(ADDRESS(2+QUOTIENT(ROW()-2,COUNTA('Form Responses 1'!$1:$1)-4),4,,TRUE,"Form Responses 1"))</f>
        <v>44979</v>
      </c>
      <c r="E134" s="11">
        <f t="shared" si="2"/>
        <v>3</v>
      </c>
      <c r="F134" s="9" t="str">
        <f>IF(ISBLANK(A134)," ",INDIRECT(ADDRESS(1,5+MOD(ROW()-2,COUNTA('Form Responses 1'!$1:$1)-4),,TRUE,"Form Responses 1")))</f>
        <v>Lantai 2 [Toilet Pria / Wanita]</v>
      </c>
      <c r="G134" s="9" t="str">
        <f>IF(ISBLANK(A134)," ",INDIRECT(ADDRESS(MATCH(A134,'Form Responses 1'!A:A,0),5+MOD(ROW()-2,COUNTA('Form Responses 1'!$1:$1)-4),,TRUE,"Form Responses 1")))</f>
        <v>CUKUP BAIK</v>
      </c>
      <c r="H134" s="12" t="str">
        <f t="shared" si="3"/>
        <v>Lantai 2</v>
      </c>
      <c r="I134" s="12" t="str">
        <f t="shared" si="4"/>
        <v>CLEANING SERVICE</v>
      </c>
      <c r="J134" s="12">
        <f t="array" ref="J134">IFERROR(INDEX(MASTER!B:B,MATCH(G134,MASTER!A:A,0))/100," ")</f>
        <v>0.89</v>
      </c>
      <c r="K134" s="9">
        <f t="shared" si="5"/>
        <v>8</v>
      </c>
      <c r="L134" s="9" t="str">
        <f t="shared" si="6"/>
        <v>2023 - WEEK 08</v>
      </c>
      <c r="M134" s="9" t="str">
        <f t="shared" si="7"/>
        <v>2023 - MONTH 02</v>
      </c>
      <c r="N134" s="12">
        <f t="shared" ref="N134:O134" si="143">IFERROR(AVERAGEIF(L:L,L134,$J:$J)," ")</f>
        <v>0.9396666667</v>
      </c>
      <c r="O134" s="12">
        <f t="shared" si="143"/>
        <v>0.9550666667</v>
      </c>
      <c r="P134" s="9" t="str">
        <f>IF(ISBLANK(A134)," ",IF(N134&gt;MASTER!$B$3/100,"SB",IF(N134&gt;MASTER!$B$4/100,"B",IF(N134&gt;MASTER!$B$5/100,"C","K"))))</f>
        <v>B</v>
      </c>
      <c r="Q134" s="9" t="str">
        <f>IF(ISBLANK(B134)," ",IF(O134&gt;MASTER!$B$3/100,"SB",IF(O134&gt;MASTER!$B$4/100,"B",IF(O134&gt;MASTER!$B$5/100,"C","K"))))</f>
        <v>SB</v>
      </c>
    </row>
    <row r="135">
      <c r="A135" s="8">
        <f>INDIRECT(ADDRESS(2+QUOTIENT(ROW()-2,COUNTA('Form Responses 1'!$1:$1)-4),1,,TRUE,"Form Responses 1"))</f>
        <v>45005.73838</v>
      </c>
      <c r="B135" s="9" t="str">
        <f>INDIRECT(ADDRESS(2+QUOTIENT(ROW()-2,COUNTA('Form Responses 1'!$1:$1)-4),2,,TRUE,"Form Responses 1"))</f>
        <v>theresia4@gmail.com</v>
      </c>
      <c r="C135" s="9" t="str">
        <f>INDIRECT(ADDRESS(2+QUOTIENT(ROW()-2,COUNTA('Form Responses 1'!$1:$1)-4),3,,TRUE,"Form Responses 1"))</f>
        <v>theresia</v>
      </c>
      <c r="D135" s="10">
        <f>INDIRECT(ADDRESS(2+QUOTIENT(ROW()-2,COUNTA('Form Responses 1'!$1:$1)-4),4,,TRUE,"Form Responses 1"))</f>
        <v>44979</v>
      </c>
      <c r="E135" s="11">
        <f t="shared" si="2"/>
        <v>3</v>
      </c>
      <c r="F135" s="9" t="str">
        <f>IF(ISBLANK(A135)," ",INDIRECT(ADDRESS(1,5+MOD(ROW()-2,COUNTA('Form Responses 1'!$1:$1)-4),,TRUE,"Form Responses 1")))</f>
        <v>Lantai 1 [Pintu Barat &amp; Timur]</v>
      </c>
      <c r="G135" s="9" t="str">
        <f>IF(ISBLANK(A135)," ",INDIRECT(ADDRESS(MATCH(A135,'Form Responses 1'!A:A,0),5+MOD(ROW()-2,COUNTA('Form Responses 1'!$1:$1)-4),,TRUE,"Form Responses 1")))</f>
        <v>BAIK</v>
      </c>
      <c r="H135" s="12" t="str">
        <f t="shared" si="3"/>
        <v>Lantai 1</v>
      </c>
      <c r="I135" s="12" t="str">
        <f t="shared" si="4"/>
        <v>CLEANING SERVICE</v>
      </c>
      <c r="J135" s="12">
        <f t="array" ref="J135">IFERROR(INDEX(MASTER!B:B,MATCH(G135,MASTER!A:A,0))/100," ")</f>
        <v>0.95</v>
      </c>
      <c r="K135" s="9">
        <f t="shared" si="5"/>
        <v>8</v>
      </c>
      <c r="L135" s="9" t="str">
        <f t="shared" si="6"/>
        <v>2023 - WEEK 08</v>
      </c>
      <c r="M135" s="9" t="str">
        <f t="shared" si="7"/>
        <v>2023 - MONTH 02</v>
      </c>
      <c r="N135" s="12">
        <f t="shared" ref="N135:O135" si="144">IFERROR(AVERAGEIF(L:L,L135,$J:$J)," ")</f>
        <v>0.9396666667</v>
      </c>
      <c r="O135" s="12">
        <f t="shared" si="144"/>
        <v>0.9550666667</v>
      </c>
      <c r="P135" s="9" t="str">
        <f>IF(ISBLANK(A135)," ",IF(N135&gt;MASTER!$B$3/100,"SB",IF(N135&gt;MASTER!$B$4/100,"B",IF(N135&gt;MASTER!$B$5/100,"C","K"))))</f>
        <v>B</v>
      </c>
      <c r="Q135" s="9" t="str">
        <f>IF(ISBLANK(B135)," ",IF(O135&gt;MASTER!$B$3/100,"SB",IF(O135&gt;MASTER!$B$4/100,"B",IF(O135&gt;MASTER!$B$5/100,"C","K"))))</f>
        <v>SB</v>
      </c>
    </row>
    <row r="136">
      <c r="A136" s="8">
        <f>INDIRECT(ADDRESS(2+QUOTIENT(ROW()-2,COUNTA('Form Responses 1'!$1:$1)-4),1,,TRUE,"Form Responses 1"))</f>
        <v>45005.73838</v>
      </c>
      <c r="B136" s="9" t="str">
        <f>INDIRECT(ADDRESS(2+QUOTIENT(ROW()-2,COUNTA('Form Responses 1'!$1:$1)-4),2,,TRUE,"Form Responses 1"))</f>
        <v>theresia4@gmail.com</v>
      </c>
      <c r="C136" s="9" t="str">
        <f>INDIRECT(ADDRESS(2+QUOTIENT(ROW()-2,COUNTA('Form Responses 1'!$1:$1)-4),3,,TRUE,"Form Responses 1"))</f>
        <v>theresia</v>
      </c>
      <c r="D136" s="10">
        <f>INDIRECT(ADDRESS(2+QUOTIENT(ROW()-2,COUNTA('Form Responses 1'!$1:$1)-4),4,,TRUE,"Form Responses 1"))</f>
        <v>44979</v>
      </c>
      <c r="E136" s="11">
        <f t="shared" si="2"/>
        <v>3</v>
      </c>
      <c r="F136" s="9" t="str">
        <f>IF(ISBLANK(A136)," ",INDIRECT(ADDRESS(1,5+MOD(ROW()-2,COUNTA('Form Responses 1'!$1:$1)-4),,TRUE,"Form Responses 1")))</f>
        <v>Lantai 1 [Mushola ]</v>
      </c>
      <c r="G136" s="9" t="str">
        <f>IF(ISBLANK(A136)," ",INDIRECT(ADDRESS(MATCH(A136,'Form Responses 1'!A:A,0),5+MOD(ROW()-2,COUNTA('Form Responses 1'!$1:$1)-4),,TRUE,"Form Responses 1")))</f>
        <v>BAIK</v>
      </c>
      <c r="H136" s="12" t="str">
        <f t="shared" si="3"/>
        <v>Lantai 1</v>
      </c>
      <c r="I136" s="12" t="str">
        <f t="shared" si="4"/>
        <v>CLEANING SERVICE</v>
      </c>
      <c r="J136" s="12">
        <f t="array" ref="J136">IFERROR(INDEX(MASTER!B:B,MATCH(G136,MASTER!A:A,0))/100," ")</f>
        <v>0.95</v>
      </c>
      <c r="K136" s="9">
        <f t="shared" si="5"/>
        <v>8</v>
      </c>
      <c r="L136" s="9" t="str">
        <f t="shared" si="6"/>
        <v>2023 - WEEK 08</v>
      </c>
      <c r="M136" s="9" t="str">
        <f t="shared" si="7"/>
        <v>2023 - MONTH 02</v>
      </c>
      <c r="N136" s="12">
        <f t="shared" ref="N136:O136" si="145">IFERROR(AVERAGEIF(L:L,L136,$J:$J)," ")</f>
        <v>0.9396666667</v>
      </c>
      <c r="O136" s="12">
        <f t="shared" si="145"/>
        <v>0.9550666667</v>
      </c>
      <c r="P136" s="9" t="str">
        <f>IF(ISBLANK(A136)," ",IF(N136&gt;MASTER!$B$3/100,"SB",IF(N136&gt;MASTER!$B$4/100,"B",IF(N136&gt;MASTER!$B$5/100,"C","K"))))</f>
        <v>B</v>
      </c>
      <c r="Q136" s="9" t="str">
        <f>IF(ISBLANK(B136)," ",IF(O136&gt;MASTER!$B$3/100,"SB",IF(O136&gt;MASTER!$B$4/100,"B",IF(O136&gt;MASTER!$B$5/100,"C","K"))))</f>
        <v>SB</v>
      </c>
    </row>
    <row r="137">
      <c r="A137" s="8">
        <f>INDIRECT(ADDRESS(2+QUOTIENT(ROW()-2,COUNTA('Form Responses 1'!$1:$1)-4),1,,TRUE,"Form Responses 1"))</f>
        <v>45005.73838</v>
      </c>
      <c r="B137" s="9" t="str">
        <f>INDIRECT(ADDRESS(2+QUOTIENT(ROW()-2,COUNTA('Form Responses 1'!$1:$1)-4),2,,TRUE,"Form Responses 1"))</f>
        <v>theresia4@gmail.com</v>
      </c>
      <c r="C137" s="9" t="str">
        <f>INDIRECT(ADDRESS(2+QUOTIENT(ROW()-2,COUNTA('Form Responses 1'!$1:$1)-4),3,,TRUE,"Form Responses 1"))</f>
        <v>theresia</v>
      </c>
      <c r="D137" s="10">
        <f>INDIRECT(ADDRESS(2+QUOTIENT(ROW()-2,COUNTA('Form Responses 1'!$1:$1)-4),4,,TRUE,"Form Responses 1"))</f>
        <v>44979</v>
      </c>
      <c r="E137" s="11">
        <f t="shared" si="2"/>
        <v>3</v>
      </c>
      <c r="F137" s="9" t="str">
        <f>IF(ISBLANK(A137)," ",INDIRECT(ADDRESS(1,5+MOD(ROW()-2,COUNTA('Form Responses 1'!$1:$1)-4),,TRUE,"Form Responses 1")))</f>
        <v>Lantai 1 [Pantry ]</v>
      </c>
      <c r="G137" s="9" t="str">
        <f>IF(ISBLANK(A137)," ",INDIRECT(ADDRESS(MATCH(A137,'Form Responses 1'!A:A,0),5+MOD(ROW()-2,COUNTA('Form Responses 1'!$1:$1)-4),,TRUE,"Form Responses 1")))</f>
        <v>BAIK</v>
      </c>
      <c r="H137" s="12" t="str">
        <f t="shared" si="3"/>
        <v>Lantai 1</v>
      </c>
      <c r="I137" s="12" t="str">
        <f t="shared" si="4"/>
        <v>CLEANING SERVICE</v>
      </c>
      <c r="J137" s="12">
        <f t="array" ref="J137">IFERROR(INDEX(MASTER!B:B,MATCH(G137,MASTER!A:A,0))/100," ")</f>
        <v>0.95</v>
      </c>
      <c r="K137" s="9">
        <f t="shared" si="5"/>
        <v>8</v>
      </c>
      <c r="L137" s="9" t="str">
        <f t="shared" si="6"/>
        <v>2023 - WEEK 08</v>
      </c>
      <c r="M137" s="9" t="str">
        <f t="shared" si="7"/>
        <v>2023 - MONTH 02</v>
      </c>
      <c r="N137" s="12">
        <f t="shared" ref="N137:O137" si="146">IFERROR(AVERAGEIF(L:L,L137,$J:$J)," ")</f>
        <v>0.9396666667</v>
      </c>
      <c r="O137" s="12">
        <f t="shared" si="146"/>
        <v>0.9550666667</v>
      </c>
      <c r="P137" s="9" t="str">
        <f>IF(ISBLANK(A137)," ",IF(N137&gt;MASTER!$B$3/100,"SB",IF(N137&gt;MASTER!$B$4/100,"B",IF(N137&gt;MASTER!$B$5/100,"C","K"))))</f>
        <v>B</v>
      </c>
      <c r="Q137" s="9" t="str">
        <f>IF(ISBLANK(B137)," ",IF(O137&gt;MASTER!$B$3/100,"SB",IF(O137&gt;MASTER!$B$4/100,"B",IF(O137&gt;MASTER!$B$5/100,"C","K"))))</f>
        <v>SB</v>
      </c>
    </row>
    <row r="138">
      <c r="A138" s="8">
        <f>INDIRECT(ADDRESS(2+QUOTIENT(ROW()-2,COUNTA('Form Responses 1'!$1:$1)-4),1,,TRUE,"Form Responses 1"))</f>
        <v>45005.73838</v>
      </c>
      <c r="B138" s="9" t="str">
        <f>INDIRECT(ADDRESS(2+QUOTIENT(ROW()-2,COUNTA('Form Responses 1'!$1:$1)-4),2,,TRUE,"Form Responses 1"))</f>
        <v>theresia4@gmail.com</v>
      </c>
      <c r="C138" s="9" t="str">
        <f>INDIRECT(ADDRESS(2+QUOTIENT(ROW()-2,COUNTA('Form Responses 1'!$1:$1)-4),3,,TRUE,"Form Responses 1"))</f>
        <v>theresia</v>
      </c>
      <c r="D138" s="10">
        <f>INDIRECT(ADDRESS(2+QUOTIENT(ROW()-2,COUNTA('Form Responses 1'!$1:$1)-4),4,,TRUE,"Form Responses 1"))</f>
        <v>44979</v>
      </c>
      <c r="E138" s="11">
        <f t="shared" si="2"/>
        <v>3</v>
      </c>
      <c r="F138" s="9" t="str">
        <f>IF(ISBLANK(A138)," ",INDIRECT(ADDRESS(1,5+MOD(ROW()-2,COUNTA('Form Responses 1'!$1:$1)-4),,TRUE,"Form Responses 1")))</f>
        <v>Lantai 1 [Ruang Rapat]</v>
      </c>
      <c r="G138" s="9" t="str">
        <f>IF(ISBLANK(A138)," ",INDIRECT(ADDRESS(MATCH(A138,'Form Responses 1'!A:A,0),5+MOD(ROW()-2,COUNTA('Form Responses 1'!$1:$1)-4),,TRUE,"Form Responses 1")))</f>
        <v>CUKUP BAIK</v>
      </c>
      <c r="H138" s="12" t="str">
        <f t="shared" si="3"/>
        <v>Lantai 1</v>
      </c>
      <c r="I138" s="12" t="str">
        <f t="shared" si="4"/>
        <v>CLEANING SERVICE</v>
      </c>
      <c r="J138" s="12">
        <f t="array" ref="J138">IFERROR(INDEX(MASTER!B:B,MATCH(G138,MASTER!A:A,0))/100," ")</f>
        <v>0.89</v>
      </c>
      <c r="K138" s="9">
        <f t="shared" si="5"/>
        <v>8</v>
      </c>
      <c r="L138" s="9" t="str">
        <f t="shared" si="6"/>
        <v>2023 - WEEK 08</v>
      </c>
      <c r="M138" s="9" t="str">
        <f t="shared" si="7"/>
        <v>2023 - MONTH 02</v>
      </c>
      <c r="N138" s="12">
        <f t="shared" ref="N138:O138" si="147">IFERROR(AVERAGEIF(L:L,L138,$J:$J)," ")</f>
        <v>0.9396666667</v>
      </c>
      <c r="O138" s="12">
        <f t="shared" si="147"/>
        <v>0.9550666667</v>
      </c>
      <c r="P138" s="9" t="str">
        <f>IF(ISBLANK(A138)," ",IF(N138&gt;MASTER!$B$3/100,"SB",IF(N138&gt;MASTER!$B$4/100,"B",IF(N138&gt;MASTER!$B$5/100,"C","K"))))</f>
        <v>B</v>
      </c>
      <c r="Q138" s="9" t="str">
        <f>IF(ISBLANK(B138)," ",IF(O138&gt;MASTER!$B$3/100,"SB",IF(O138&gt;MASTER!$B$4/100,"B",IF(O138&gt;MASTER!$B$5/100,"C","K"))))</f>
        <v>SB</v>
      </c>
    </row>
    <row r="139">
      <c r="A139" s="8">
        <f>INDIRECT(ADDRESS(2+QUOTIENT(ROW()-2,COUNTA('Form Responses 1'!$1:$1)-4),1,,TRUE,"Form Responses 1"))</f>
        <v>45005.73838</v>
      </c>
      <c r="B139" s="9" t="str">
        <f>INDIRECT(ADDRESS(2+QUOTIENT(ROW()-2,COUNTA('Form Responses 1'!$1:$1)-4),2,,TRUE,"Form Responses 1"))</f>
        <v>theresia4@gmail.com</v>
      </c>
      <c r="C139" s="9" t="str">
        <f>INDIRECT(ADDRESS(2+QUOTIENT(ROW()-2,COUNTA('Form Responses 1'!$1:$1)-4),3,,TRUE,"Form Responses 1"))</f>
        <v>theresia</v>
      </c>
      <c r="D139" s="10">
        <f>INDIRECT(ADDRESS(2+QUOTIENT(ROW()-2,COUNTA('Form Responses 1'!$1:$1)-4),4,,TRUE,"Form Responses 1"))</f>
        <v>44979</v>
      </c>
      <c r="E139" s="11">
        <f t="shared" si="2"/>
        <v>3</v>
      </c>
      <c r="F139" s="9" t="str">
        <f>IF(ISBLANK(A139)," ",INDIRECT(ADDRESS(1,5+MOD(ROW()-2,COUNTA('Form Responses 1'!$1:$1)-4),,TRUE,"Form Responses 1")))</f>
        <v>Lantai 1 [Ruang Penelitian]</v>
      </c>
      <c r="G139" s="9" t="str">
        <f>IF(ISBLANK(A139)," ",INDIRECT(ADDRESS(MATCH(A139,'Form Responses 1'!A:A,0),5+MOD(ROW()-2,COUNTA('Form Responses 1'!$1:$1)-4),,TRUE,"Form Responses 1")))</f>
        <v>CUKUP BAIK</v>
      </c>
      <c r="H139" s="12" t="str">
        <f t="shared" si="3"/>
        <v>Lantai 1</v>
      </c>
      <c r="I139" s="12" t="str">
        <f t="shared" si="4"/>
        <v>CLEANING SERVICE</v>
      </c>
      <c r="J139" s="12">
        <f t="array" ref="J139">IFERROR(INDEX(MASTER!B:B,MATCH(G139,MASTER!A:A,0))/100," ")</f>
        <v>0.89</v>
      </c>
      <c r="K139" s="9">
        <f t="shared" si="5"/>
        <v>8</v>
      </c>
      <c r="L139" s="9" t="str">
        <f t="shared" si="6"/>
        <v>2023 - WEEK 08</v>
      </c>
      <c r="M139" s="9" t="str">
        <f t="shared" si="7"/>
        <v>2023 - MONTH 02</v>
      </c>
      <c r="N139" s="12">
        <f t="shared" ref="N139:O139" si="148">IFERROR(AVERAGEIF(L:L,L139,$J:$J)," ")</f>
        <v>0.9396666667</v>
      </c>
      <c r="O139" s="12">
        <f t="shared" si="148"/>
        <v>0.9550666667</v>
      </c>
      <c r="P139" s="9" t="str">
        <f>IF(ISBLANK(A139)," ",IF(N139&gt;MASTER!$B$3/100,"SB",IF(N139&gt;MASTER!$B$4/100,"B",IF(N139&gt;MASTER!$B$5/100,"C","K"))))</f>
        <v>B</v>
      </c>
      <c r="Q139" s="9" t="str">
        <f>IF(ISBLANK(B139)," ",IF(O139&gt;MASTER!$B$3/100,"SB",IF(O139&gt;MASTER!$B$4/100,"B",IF(O139&gt;MASTER!$B$5/100,"C","K"))))</f>
        <v>SB</v>
      </c>
    </row>
    <row r="140">
      <c r="A140" s="8">
        <f>INDIRECT(ADDRESS(2+QUOTIENT(ROW()-2,COUNTA('Form Responses 1'!$1:$1)-4),1,,TRUE,"Form Responses 1"))</f>
        <v>45005.73838</v>
      </c>
      <c r="B140" s="9" t="str">
        <f>INDIRECT(ADDRESS(2+QUOTIENT(ROW()-2,COUNTA('Form Responses 1'!$1:$1)-4),2,,TRUE,"Form Responses 1"))</f>
        <v>theresia4@gmail.com</v>
      </c>
      <c r="C140" s="9" t="str">
        <f>INDIRECT(ADDRESS(2+QUOTIENT(ROW()-2,COUNTA('Form Responses 1'!$1:$1)-4),3,,TRUE,"Form Responses 1"))</f>
        <v>theresia</v>
      </c>
      <c r="D140" s="10">
        <f>INDIRECT(ADDRESS(2+QUOTIENT(ROW()-2,COUNTA('Form Responses 1'!$1:$1)-4),4,,TRUE,"Form Responses 1"))</f>
        <v>44979</v>
      </c>
      <c r="E140" s="11">
        <f t="shared" si="2"/>
        <v>3</v>
      </c>
      <c r="F140" s="9" t="str">
        <f>IF(ISBLANK(A140)," ",INDIRECT(ADDRESS(1,5+MOD(ROW()-2,COUNTA('Form Responses 1'!$1:$1)-4),,TRUE,"Form Responses 1")))</f>
        <v>Lantai 1 [Ruang Kepegawaian]</v>
      </c>
      <c r="G140" s="9" t="str">
        <f>IF(ISBLANK(A140)," ",INDIRECT(ADDRESS(MATCH(A140,'Form Responses 1'!A:A,0),5+MOD(ROW()-2,COUNTA('Form Responses 1'!$1:$1)-4),,TRUE,"Form Responses 1")))</f>
        <v>CUKUP BAIK</v>
      </c>
      <c r="H140" s="12" t="str">
        <f t="shared" si="3"/>
        <v>Lantai 1</v>
      </c>
      <c r="I140" s="12" t="str">
        <f t="shared" si="4"/>
        <v>CLEANING SERVICE</v>
      </c>
      <c r="J140" s="12">
        <f t="array" ref="J140">IFERROR(INDEX(MASTER!B:B,MATCH(G140,MASTER!A:A,0))/100," ")</f>
        <v>0.89</v>
      </c>
      <c r="K140" s="9">
        <f t="shared" si="5"/>
        <v>8</v>
      </c>
      <c r="L140" s="9" t="str">
        <f t="shared" si="6"/>
        <v>2023 - WEEK 08</v>
      </c>
      <c r="M140" s="9" t="str">
        <f t="shared" si="7"/>
        <v>2023 - MONTH 02</v>
      </c>
      <c r="N140" s="12">
        <f t="shared" ref="N140:O140" si="149">IFERROR(AVERAGEIF(L:L,L140,$J:$J)," ")</f>
        <v>0.9396666667</v>
      </c>
      <c r="O140" s="12">
        <f t="shared" si="149"/>
        <v>0.9550666667</v>
      </c>
      <c r="P140" s="9" t="str">
        <f>IF(ISBLANK(A140)," ",IF(N140&gt;MASTER!$B$3/100,"SB",IF(N140&gt;MASTER!$B$4/100,"B",IF(N140&gt;MASTER!$B$5/100,"C","K"))))</f>
        <v>B</v>
      </c>
      <c r="Q140" s="9" t="str">
        <f>IF(ISBLANK(B140)," ",IF(O140&gt;MASTER!$B$3/100,"SB",IF(O140&gt;MASTER!$B$4/100,"B",IF(O140&gt;MASTER!$B$5/100,"C","K"))))</f>
        <v>SB</v>
      </c>
    </row>
    <row r="141">
      <c r="A141" s="8">
        <f>INDIRECT(ADDRESS(2+QUOTIENT(ROW()-2,COUNTA('Form Responses 1'!$1:$1)-4),1,,TRUE,"Form Responses 1"))</f>
        <v>45005.73838</v>
      </c>
      <c r="B141" s="9" t="str">
        <f>INDIRECT(ADDRESS(2+QUOTIENT(ROW()-2,COUNTA('Form Responses 1'!$1:$1)-4),2,,TRUE,"Form Responses 1"))</f>
        <v>theresia4@gmail.com</v>
      </c>
      <c r="C141" s="9" t="str">
        <f>INDIRECT(ADDRESS(2+QUOTIENT(ROW()-2,COUNTA('Form Responses 1'!$1:$1)-4),3,,TRUE,"Form Responses 1"))</f>
        <v>theresia</v>
      </c>
      <c r="D141" s="10">
        <f>INDIRECT(ADDRESS(2+QUOTIENT(ROW()-2,COUNTA('Form Responses 1'!$1:$1)-4),4,,TRUE,"Form Responses 1"))</f>
        <v>44979</v>
      </c>
      <c r="E141" s="11">
        <f t="shared" si="2"/>
        <v>3</v>
      </c>
      <c r="F141" s="9" t="str">
        <f>IF(ISBLANK(A141)," ",INDIRECT(ADDRESS(1,5+MOD(ROW()-2,COUNTA('Form Responses 1'!$1:$1)-4),,TRUE,"Form Responses 1")))</f>
        <v>Lantai 1 [Ruang Kerja]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Lantai 1</v>
      </c>
      <c r="I141" s="12" t="str">
        <f t="shared" si="4"/>
        <v>CLEANING SERVICE</v>
      </c>
      <c r="J141" s="12">
        <f t="array" ref="J141">IFERROR(INDEX(MASTER!B:B,MATCH(G141,MASTER!A:A,0))/100," ")</f>
        <v>0.95</v>
      </c>
      <c r="K141" s="9">
        <f t="shared" si="5"/>
        <v>8</v>
      </c>
      <c r="L141" s="9" t="str">
        <f t="shared" si="6"/>
        <v>2023 - WEEK 08</v>
      </c>
      <c r="M141" s="9" t="str">
        <f t="shared" si="7"/>
        <v>2023 - MONTH 02</v>
      </c>
      <c r="N141" s="12">
        <f t="shared" ref="N141:O141" si="150">IFERROR(AVERAGEIF(L:L,L141,$J:$J)," ")</f>
        <v>0.9396666667</v>
      </c>
      <c r="O141" s="12">
        <f t="shared" si="150"/>
        <v>0.9550666667</v>
      </c>
      <c r="P141" s="9" t="str">
        <f>IF(ISBLANK(A141)," ",IF(N141&gt;MASTER!$B$3/100,"SB",IF(N141&gt;MASTER!$B$4/100,"B",IF(N141&gt;MASTER!$B$5/100,"C","K"))))</f>
        <v>B</v>
      </c>
      <c r="Q141" s="9" t="str">
        <f>IF(ISBLANK(B141)," ",IF(O141&gt;MASTER!$B$3/100,"SB",IF(O141&gt;MASTER!$B$4/100,"B",IF(O141&gt;MASTER!$B$5/100,"C","K"))))</f>
        <v>SB</v>
      </c>
    </row>
    <row r="142">
      <c r="A142" s="8">
        <f>INDIRECT(ADDRESS(2+QUOTIENT(ROW()-2,COUNTA('Form Responses 1'!$1:$1)-4),1,,TRUE,"Form Responses 1"))</f>
        <v>45005.73838</v>
      </c>
      <c r="B142" s="9" t="str">
        <f>INDIRECT(ADDRESS(2+QUOTIENT(ROW()-2,COUNTA('Form Responses 1'!$1:$1)-4),2,,TRUE,"Form Responses 1"))</f>
        <v>theresia4@gmail.com</v>
      </c>
      <c r="C142" s="9" t="str">
        <f>INDIRECT(ADDRESS(2+QUOTIENT(ROW()-2,COUNTA('Form Responses 1'!$1:$1)-4),3,,TRUE,"Form Responses 1"))</f>
        <v>theresia</v>
      </c>
      <c r="D142" s="10">
        <f>INDIRECT(ADDRESS(2+QUOTIENT(ROW()-2,COUNTA('Form Responses 1'!$1:$1)-4),4,,TRUE,"Form Responses 1"))</f>
        <v>44979</v>
      </c>
      <c r="E142" s="11">
        <f t="shared" si="2"/>
        <v>3</v>
      </c>
      <c r="F142" s="9" t="str">
        <f>IF(ISBLANK(A142)," ",INDIRECT(ADDRESS(1,5+MOD(ROW()-2,COUNTA('Form Responses 1'!$1:$1)-4),,TRUE,"Form Responses 1")))</f>
        <v>Lantai 1 [Mess]</v>
      </c>
      <c r="G142" s="9" t="str">
        <f>IF(ISBLANK(A142)," ",INDIRECT(ADDRESS(MATCH(A142,'Form Responses 1'!A:A,0),5+MOD(ROW()-2,COUNTA('Form Responses 1'!$1:$1)-4),,TRUE,"Form Responses 1")))</f>
        <v>BAIK</v>
      </c>
      <c r="H142" s="12" t="str">
        <f t="shared" si="3"/>
        <v>Lantai 1</v>
      </c>
      <c r="I142" s="12" t="str">
        <f t="shared" si="4"/>
        <v>CLEANING SERVICE</v>
      </c>
      <c r="J142" s="12">
        <f t="array" ref="J142">IFERROR(INDEX(MASTER!B:B,MATCH(G142,MASTER!A:A,0))/100," ")</f>
        <v>0.95</v>
      </c>
      <c r="K142" s="9">
        <f t="shared" si="5"/>
        <v>8</v>
      </c>
      <c r="L142" s="9" t="str">
        <f t="shared" si="6"/>
        <v>2023 - WEEK 08</v>
      </c>
      <c r="M142" s="9" t="str">
        <f t="shared" si="7"/>
        <v>2023 - MONTH 02</v>
      </c>
      <c r="N142" s="12">
        <f t="shared" ref="N142:O142" si="151">IFERROR(AVERAGEIF(L:L,L142,$J:$J)," ")</f>
        <v>0.9396666667</v>
      </c>
      <c r="O142" s="12">
        <f t="shared" si="151"/>
        <v>0.9550666667</v>
      </c>
      <c r="P142" s="9" t="str">
        <f>IF(ISBLANK(A142)," ",IF(N142&gt;MASTER!$B$3/100,"SB",IF(N142&gt;MASTER!$B$4/100,"B",IF(N142&gt;MASTER!$B$5/100,"C","K"))))</f>
        <v>B</v>
      </c>
      <c r="Q142" s="9" t="str">
        <f>IF(ISBLANK(B142)," ",IF(O142&gt;MASTER!$B$3/100,"SB",IF(O142&gt;MASTER!$B$4/100,"B",IF(O142&gt;MASTER!$B$5/100,"C","K"))))</f>
        <v>SB</v>
      </c>
    </row>
    <row r="143">
      <c r="A143" s="8">
        <f>INDIRECT(ADDRESS(2+QUOTIENT(ROW()-2,COUNTA('Form Responses 1'!$1:$1)-4),1,,TRUE,"Form Responses 1"))</f>
        <v>45005.73838</v>
      </c>
      <c r="B143" s="9" t="str">
        <f>INDIRECT(ADDRESS(2+QUOTIENT(ROW()-2,COUNTA('Form Responses 1'!$1:$1)-4),2,,TRUE,"Form Responses 1"))</f>
        <v>theresia4@gmail.com</v>
      </c>
      <c r="C143" s="9" t="str">
        <f>INDIRECT(ADDRESS(2+QUOTIENT(ROW()-2,COUNTA('Form Responses 1'!$1:$1)-4),3,,TRUE,"Form Responses 1"))</f>
        <v>theresia</v>
      </c>
      <c r="D143" s="10">
        <f>INDIRECT(ADDRESS(2+QUOTIENT(ROW()-2,COUNTA('Form Responses 1'!$1:$1)-4),4,,TRUE,"Form Responses 1"))</f>
        <v>44979</v>
      </c>
      <c r="E143" s="11">
        <f t="shared" si="2"/>
        <v>3</v>
      </c>
      <c r="F143" s="9" t="str">
        <f>IF(ISBLANK(A143)," ",INDIRECT(ADDRESS(1,5+MOD(ROW()-2,COUNTA('Form Responses 1'!$1:$1)-4),,TRUE,"Form Responses 1")))</f>
        <v>Lantai 1 [Koridor 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Lantai 1</v>
      </c>
      <c r="I143" s="12" t="str">
        <f t="shared" si="4"/>
        <v>CLEANING SERVICE</v>
      </c>
      <c r="J143" s="12">
        <f t="array" ref="J143">IFERROR(INDEX(MASTER!B:B,MATCH(G143,MASTER!A:A,0))/100," ")</f>
        <v>0.95</v>
      </c>
      <c r="K143" s="9">
        <f t="shared" si="5"/>
        <v>8</v>
      </c>
      <c r="L143" s="9" t="str">
        <f t="shared" si="6"/>
        <v>2023 - WEEK 08</v>
      </c>
      <c r="M143" s="9" t="str">
        <f t="shared" si="7"/>
        <v>2023 - MONTH 02</v>
      </c>
      <c r="N143" s="12">
        <f t="shared" ref="N143:O143" si="152">IFERROR(AVERAGEIF(L:L,L143,$J:$J)," ")</f>
        <v>0.9396666667</v>
      </c>
      <c r="O143" s="12">
        <f t="shared" si="152"/>
        <v>0.9550666667</v>
      </c>
      <c r="P143" s="9" t="str">
        <f>IF(ISBLANK(A143)," ",IF(N143&gt;MASTER!$B$3/100,"SB",IF(N143&gt;MASTER!$B$4/100,"B",IF(N143&gt;MASTER!$B$5/100,"C","K"))))</f>
        <v>B</v>
      </c>
      <c r="Q143" s="9" t="str">
        <f>IF(ISBLANK(B143)," ",IF(O143&gt;MASTER!$B$3/100,"SB",IF(O143&gt;MASTER!$B$4/100,"B",IF(O143&gt;MASTER!$B$5/100,"C","K"))))</f>
        <v>SB</v>
      </c>
    </row>
    <row r="144">
      <c r="A144" s="8">
        <f>INDIRECT(ADDRESS(2+QUOTIENT(ROW()-2,COUNTA('Form Responses 1'!$1:$1)-4),1,,TRUE,"Form Responses 1"))</f>
        <v>45005.73838</v>
      </c>
      <c r="B144" s="9" t="str">
        <f>INDIRECT(ADDRESS(2+QUOTIENT(ROW()-2,COUNTA('Form Responses 1'!$1:$1)-4),2,,TRUE,"Form Responses 1"))</f>
        <v>theresia4@gmail.com</v>
      </c>
      <c r="C144" s="9" t="str">
        <f>INDIRECT(ADDRESS(2+QUOTIENT(ROW()-2,COUNTA('Form Responses 1'!$1:$1)-4),3,,TRUE,"Form Responses 1"))</f>
        <v>theresia</v>
      </c>
      <c r="D144" s="10">
        <f>INDIRECT(ADDRESS(2+QUOTIENT(ROW()-2,COUNTA('Form Responses 1'!$1:$1)-4),4,,TRUE,"Form Responses 1"))</f>
        <v>44979</v>
      </c>
      <c r="E144" s="11">
        <f t="shared" si="2"/>
        <v>3</v>
      </c>
      <c r="F144" s="9" t="str">
        <f>IF(ISBLANK(A144)," ",INDIRECT(ADDRESS(1,5+MOD(ROW()-2,COUNTA('Form Responses 1'!$1:$1)-4),,TRUE,"Form Responses 1")))</f>
        <v>Lantai 1 [Toilet Pria / Wanita]</v>
      </c>
      <c r="G144" s="9" t="str">
        <f>IF(ISBLANK(A144)," ",INDIRECT(ADDRESS(MATCH(A144,'Form Responses 1'!A:A,0),5+MOD(ROW()-2,COUNTA('Form Responses 1'!$1:$1)-4),,TRUE,"Form Responses 1")))</f>
        <v>CUKUP BAIK</v>
      </c>
      <c r="H144" s="12" t="str">
        <f t="shared" si="3"/>
        <v>Lantai 1</v>
      </c>
      <c r="I144" s="12" t="str">
        <f t="shared" si="4"/>
        <v>CLEANING SERVICE</v>
      </c>
      <c r="J144" s="12">
        <f t="array" ref="J144">IFERROR(INDEX(MASTER!B:B,MATCH(G144,MASTER!A:A,0))/100," ")</f>
        <v>0.89</v>
      </c>
      <c r="K144" s="9">
        <f t="shared" si="5"/>
        <v>8</v>
      </c>
      <c r="L144" s="9" t="str">
        <f t="shared" si="6"/>
        <v>2023 - WEEK 08</v>
      </c>
      <c r="M144" s="9" t="str">
        <f t="shared" si="7"/>
        <v>2023 - MONTH 02</v>
      </c>
      <c r="N144" s="12">
        <f t="shared" ref="N144:O144" si="153">IFERROR(AVERAGEIF(L:L,L144,$J:$J)," ")</f>
        <v>0.9396666667</v>
      </c>
      <c r="O144" s="12">
        <f t="shared" si="153"/>
        <v>0.9550666667</v>
      </c>
      <c r="P144" s="9" t="str">
        <f>IF(ISBLANK(A144)," ",IF(N144&gt;MASTER!$B$3/100,"SB",IF(N144&gt;MASTER!$B$4/100,"B",IF(N144&gt;MASTER!$B$5/100,"C","K"))))</f>
        <v>B</v>
      </c>
      <c r="Q144" s="9" t="str">
        <f>IF(ISBLANK(B144)," ",IF(O144&gt;MASTER!$B$3/100,"SB",IF(O144&gt;MASTER!$B$4/100,"B",IF(O144&gt;MASTER!$B$5/100,"C","K"))))</f>
        <v>SB</v>
      </c>
    </row>
    <row r="145">
      <c r="A145" s="8">
        <f>INDIRECT(ADDRESS(2+QUOTIENT(ROW()-2,COUNTA('Form Responses 1'!$1:$1)-4),1,,TRUE,"Form Responses 1"))</f>
        <v>45005.73838</v>
      </c>
      <c r="B145" s="9" t="str">
        <f>INDIRECT(ADDRESS(2+QUOTIENT(ROW()-2,COUNTA('Form Responses 1'!$1:$1)-4),2,,TRUE,"Form Responses 1"))</f>
        <v>theresia4@gmail.com</v>
      </c>
      <c r="C145" s="9" t="str">
        <f>INDIRECT(ADDRESS(2+QUOTIENT(ROW()-2,COUNTA('Form Responses 1'!$1:$1)-4),3,,TRUE,"Form Responses 1"))</f>
        <v>theresia</v>
      </c>
      <c r="D145" s="10">
        <f>INDIRECT(ADDRESS(2+QUOTIENT(ROW()-2,COUNTA('Form Responses 1'!$1:$1)-4),4,,TRUE,"Form Responses 1"))</f>
        <v>44979</v>
      </c>
      <c r="E145" s="11">
        <f t="shared" si="2"/>
        <v>3</v>
      </c>
      <c r="F145" s="9" t="str">
        <f>IF(ISBLANK(A145)," ",INDIRECT(ADDRESS(1,5+MOD(ROW()-2,COUNTA('Form Responses 1'!$1:$1)-4),,TRUE,"Form Responses 1")))</f>
        <v>Halaman [Taman ]</v>
      </c>
      <c r="G145" s="9" t="str">
        <f>IF(ISBLANK(A145)," ",INDIRECT(ADDRESS(MATCH(A145,'Form Responses 1'!A:A,0),5+MOD(ROW()-2,COUNTA('Form Responses 1'!$1:$1)-4),,TRUE,"Form Responses 1")))</f>
        <v>CUKUP BAIK</v>
      </c>
      <c r="H145" s="12" t="str">
        <f t="shared" si="3"/>
        <v>Halaman</v>
      </c>
      <c r="I145" s="12" t="str">
        <f t="shared" si="4"/>
        <v>CLEANING SERVICE</v>
      </c>
      <c r="J145" s="12">
        <f t="array" ref="J145">IFERROR(INDEX(MASTER!B:B,MATCH(G145,MASTER!A:A,0))/100," ")</f>
        <v>0.89</v>
      </c>
      <c r="K145" s="9">
        <f t="shared" si="5"/>
        <v>8</v>
      </c>
      <c r="L145" s="9" t="str">
        <f t="shared" si="6"/>
        <v>2023 - WEEK 08</v>
      </c>
      <c r="M145" s="9" t="str">
        <f t="shared" si="7"/>
        <v>2023 - MONTH 02</v>
      </c>
      <c r="N145" s="12">
        <f t="shared" ref="N145:O145" si="154">IFERROR(AVERAGEIF(L:L,L145,$J:$J)," ")</f>
        <v>0.9396666667</v>
      </c>
      <c r="O145" s="12">
        <f t="shared" si="154"/>
        <v>0.9550666667</v>
      </c>
      <c r="P145" s="9" t="str">
        <f>IF(ISBLANK(A145)," ",IF(N145&gt;MASTER!$B$3/100,"SB",IF(N145&gt;MASTER!$B$4/100,"B",IF(N145&gt;MASTER!$B$5/100,"C","K"))))</f>
        <v>B</v>
      </c>
      <c r="Q145" s="9" t="str">
        <f>IF(ISBLANK(B145)," ",IF(O145&gt;MASTER!$B$3/100,"SB",IF(O145&gt;MASTER!$B$4/100,"B",IF(O145&gt;MASTER!$B$5/100,"C","K"))))</f>
        <v>SB</v>
      </c>
    </row>
    <row r="146">
      <c r="A146" s="8">
        <f>INDIRECT(ADDRESS(2+QUOTIENT(ROW()-2,COUNTA('Form Responses 1'!$1:$1)-4),1,,TRUE,"Form Responses 1"))</f>
        <v>45005.73838</v>
      </c>
      <c r="B146" s="9" t="str">
        <f>INDIRECT(ADDRESS(2+QUOTIENT(ROW()-2,COUNTA('Form Responses 1'!$1:$1)-4),2,,TRUE,"Form Responses 1"))</f>
        <v>theresia4@gmail.com</v>
      </c>
      <c r="C146" s="9" t="str">
        <f>INDIRECT(ADDRESS(2+QUOTIENT(ROW()-2,COUNTA('Form Responses 1'!$1:$1)-4),3,,TRUE,"Form Responses 1"))</f>
        <v>theresia</v>
      </c>
      <c r="D146" s="10">
        <f>INDIRECT(ADDRESS(2+QUOTIENT(ROW()-2,COUNTA('Form Responses 1'!$1:$1)-4),4,,TRUE,"Form Responses 1"))</f>
        <v>44979</v>
      </c>
      <c r="E146" s="11">
        <f t="shared" si="2"/>
        <v>3</v>
      </c>
      <c r="F146" s="9" t="str">
        <f>IF(ISBLANK(A146)," ",INDIRECT(ADDRESS(1,5+MOD(ROW()-2,COUNTA('Form Responses 1'!$1:$1)-4),,TRUE,"Form Responses 1")))</f>
        <v>Halaman [Parkir Motor ]</v>
      </c>
      <c r="G146" s="9" t="str">
        <f>IF(ISBLANK(A146)," ",INDIRECT(ADDRESS(MATCH(A146,'Form Responses 1'!A:A,0),5+MOD(ROW()-2,COUNTA('Form Responses 1'!$1:$1)-4),,TRUE,"Form Responses 1")))</f>
        <v>CUKUP BAIK</v>
      </c>
      <c r="H146" s="12" t="str">
        <f t="shared" si="3"/>
        <v>Halaman</v>
      </c>
      <c r="I146" s="12" t="str">
        <f t="shared" si="4"/>
        <v>CLEANING SERVICE</v>
      </c>
      <c r="J146" s="12">
        <f t="array" ref="J146">IFERROR(INDEX(MASTER!B:B,MATCH(G146,MASTER!A:A,0))/100," ")</f>
        <v>0.89</v>
      </c>
      <c r="K146" s="9">
        <f t="shared" si="5"/>
        <v>8</v>
      </c>
      <c r="L146" s="9" t="str">
        <f t="shared" si="6"/>
        <v>2023 - WEEK 08</v>
      </c>
      <c r="M146" s="9" t="str">
        <f t="shared" si="7"/>
        <v>2023 - MONTH 02</v>
      </c>
      <c r="N146" s="12">
        <f t="shared" ref="N146:O146" si="155">IFERROR(AVERAGEIF(L:L,L146,$J:$J)," ")</f>
        <v>0.9396666667</v>
      </c>
      <c r="O146" s="12">
        <f t="shared" si="155"/>
        <v>0.9550666667</v>
      </c>
      <c r="P146" s="9" t="str">
        <f>IF(ISBLANK(A146)," ",IF(N146&gt;MASTER!$B$3/100,"SB",IF(N146&gt;MASTER!$B$4/100,"B",IF(N146&gt;MASTER!$B$5/100,"C","K"))))</f>
        <v>B</v>
      </c>
      <c r="Q146" s="9" t="str">
        <f>IF(ISBLANK(B146)," ",IF(O146&gt;MASTER!$B$3/100,"SB",IF(O146&gt;MASTER!$B$4/100,"B",IF(O146&gt;MASTER!$B$5/100,"C","K"))))</f>
        <v>SB</v>
      </c>
    </row>
    <row r="147">
      <c r="A147" s="8">
        <f>INDIRECT(ADDRESS(2+QUOTIENT(ROW()-2,COUNTA('Form Responses 1'!$1:$1)-4),1,,TRUE,"Form Responses 1"))</f>
        <v>45005.73838</v>
      </c>
      <c r="B147" s="9" t="str">
        <f>INDIRECT(ADDRESS(2+QUOTIENT(ROW()-2,COUNTA('Form Responses 1'!$1:$1)-4),2,,TRUE,"Form Responses 1"))</f>
        <v>theresia4@gmail.com</v>
      </c>
      <c r="C147" s="9" t="str">
        <f>INDIRECT(ADDRESS(2+QUOTIENT(ROW()-2,COUNTA('Form Responses 1'!$1:$1)-4),3,,TRUE,"Form Responses 1"))</f>
        <v>theresia</v>
      </c>
      <c r="D147" s="10">
        <f>INDIRECT(ADDRESS(2+QUOTIENT(ROW()-2,COUNTA('Form Responses 1'!$1:$1)-4),4,,TRUE,"Form Responses 1"))</f>
        <v>44979</v>
      </c>
      <c r="E147" s="11">
        <f t="shared" si="2"/>
        <v>3</v>
      </c>
      <c r="F147" s="9" t="str">
        <f>IF(ISBLANK(A147)," ",INDIRECT(ADDRESS(1,5+MOD(ROW()-2,COUNTA('Form Responses 1'!$1:$1)-4),,TRUE,"Form Responses 1")))</f>
        <v>Halaman [Parkir Mobil]</v>
      </c>
      <c r="G147" s="9" t="str">
        <f>IF(ISBLANK(A147)," ",INDIRECT(ADDRESS(MATCH(A147,'Form Responses 1'!A:A,0),5+MOD(ROW()-2,COUNTA('Form Responses 1'!$1:$1)-4),,TRUE,"Form Responses 1")))</f>
        <v>BAIK</v>
      </c>
      <c r="H147" s="12" t="str">
        <f t="shared" si="3"/>
        <v>Halaman</v>
      </c>
      <c r="I147" s="12" t="str">
        <f t="shared" si="4"/>
        <v>CLEANING SERVICE</v>
      </c>
      <c r="J147" s="12">
        <f t="array" ref="J147">IFERROR(INDEX(MASTER!B:B,MATCH(G147,MASTER!A:A,0))/100," ")</f>
        <v>0.95</v>
      </c>
      <c r="K147" s="9">
        <f t="shared" si="5"/>
        <v>8</v>
      </c>
      <c r="L147" s="9" t="str">
        <f t="shared" si="6"/>
        <v>2023 - WEEK 08</v>
      </c>
      <c r="M147" s="9" t="str">
        <f t="shared" si="7"/>
        <v>2023 - MONTH 02</v>
      </c>
      <c r="N147" s="12">
        <f t="shared" ref="N147:O147" si="156">IFERROR(AVERAGEIF(L:L,L147,$J:$J)," ")</f>
        <v>0.9396666667</v>
      </c>
      <c r="O147" s="12">
        <f t="shared" si="156"/>
        <v>0.9550666667</v>
      </c>
      <c r="P147" s="9" t="str">
        <f>IF(ISBLANK(A147)," ",IF(N147&gt;MASTER!$B$3/100,"SB",IF(N147&gt;MASTER!$B$4/100,"B",IF(N147&gt;MASTER!$B$5/100,"C","K"))))</f>
        <v>B</v>
      </c>
      <c r="Q147" s="9" t="str">
        <f>IF(ISBLANK(B147)," ",IF(O147&gt;MASTER!$B$3/100,"SB",IF(O147&gt;MASTER!$B$4/100,"B",IF(O147&gt;MASTER!$B$5/100,"C","K"))))</f>
        <v>SB</v>
      </c>
    </row>
    <row r="148">
      <c r="A148" s="8">
        <f>INDIRECT(ADDRESS(2+QUOTIENT(ROW()-2,COUNTA('Form Responses 1'!$1:$1)-4),1,,TRUE,"Form Responses 1"))</f>
        <v>45005.73838</v>
      </c>
      <c r="B148" s="9" t="str">
        <f>INDIRECT(ADDRESS(2+QUOTIENT(ROW()-2,COUNTA('Form Responses 1'!$1:$1)-4),2,,TRUE,"Form Responses 1"))</f>
        <v>theresia4@gmail.com</v>
      </c>
      <c r="C148" s="9" t="str">
        <f>INDIRECT(ADDRESS(2+QUOTIENT(ROW()-2,COUNTA('Form Responses 1'!$1:$1)-4),3,,TRUE,"Form Responses 1"))</f>
        <v>theresia</v>
      </c>
      <c r="D148" s="10">
        <f>INDIRECT(ADDRESS(2+QUOTIENT(ROW()-2,COUNTA('Form Responses 1'!$1:$1)-4),4,,TRUE,"Form Responses 1"))</f>
        <v>44979</v>
      </c>
      <c r="E148" s="11">
        <f t="shared" si="2"/>
        <v>3</v>
      </c>
      <c r="F148" s="9" t="str">
        <f>IF(ISBLANK(A148)," ",INDIRECT(ADDRESS(1,5+MOD(ROW()-2,COUNTA('Form Responses 1'!$1:$1)-4),,TRUE,"Form Responses 1")))</f>
        <v>Halaman [Smoking Area]</v>
      </c>
      <c r="G148" s="9" t="str">
        <f>IF(ISBLANK(A148)," ",INDIRECT(ADDRESS(MATCH(A148,'Form Responses 1'!A:A,0),5+MOD(ROW()-2,COUNTA('Form Responses 1'!$1:$1)-4),,TRUE,"Form Responses 1")))</f>
        <v>BAIK</v>
      </c>
      <c r="H148" s="12" t="str">
        <f t="shared" si="3"/>
        <v>Halaman</v>
      </c>
      <c r="I148" s="12" t="str">
        <f t="shared" si="4"/>
        <v>CLEANING SERVICE</v>
      </c>
      <c r="J148" s="12">
        <f t="array" ref="J148">IFERROR(INDEX(MASTER!B:B,MATCH(G148,MASTER!A:A,0))/100," ")</f>
        <v>0.95</v>
      </c>
      <c r="K148" s="9">
        <f t="shared" si="5"/>
        <v>8</v>
      </c>
      <c r="L148" s="9" t="str">
        <f t="shared" si="6"/>
        <v>2023 - WEEK 08</v>
      </c>
      <c r="M148" s="9" t="str">
        <f t="shared" si="7"/>
        <v>2023 - MONTH 02</v>
      </c>
      <c r="N148" s="12">
        <f t="shared" ref="N148:O148" si="157">IFERROR(AVERAGEIF(L:L,L148,$J:$J)," ")</f>
        <v>0.9396666667</v>
      </c>
      <c r="O148" s="12">
        <f t="shared" si="157"/>
        <v>0.9550666667</v>
      </c>
      <c r="P148" s="9" t="str">
        <f>IF(ISBLANK(A148)," ",IF(N148&gt;MASTER!$B$3/100,"SB",IF(N148&gt;MASTER!$B$4/100,"B",IF(N148&gt;MASTER!$B$5/100,"C","K"))))</f>
        <v>B</v>
      </c>
      <c r="Q148" s="9" t="str">
        <f>IF(ISBLANK(B148)," ",IF(O148&gt;MASTER!$B$3/100,"SB",IF(O148&gt;MASTER!$B$4/100,"B",IF(O148&gt;MASTER!$B$5/100,"C","K"))))</f>
        <v>SB</v>
      </c>
    </row>
    <row r="149">
      <c r="A149" s="8">
        <f>INDIRECT(ADDRESS(2+QUOTIENT(ROW()-2,COUNTA('Form Responses 1'!$1:$1)-4),1,,TRUE,"Form Responses 1"))</f>
        <v>45005.73838</v>
      </c>
      <c r="B149" s="9" t="str">
        <f>INDIRECT(ADDRESS(2+QUOTIENT(ROW()-2,COUNTA('Form Responses 1'!$1:$1)-4),2,,TRUE,"Form Responses 1"))</f>
        <v>theresia4@gmail.com</v>
      </c>
      <c r="C149" s="9" t="str">
        <f>INDIRECT(ADDRESS(2+QUOTIENT(ROW()-2,COUNTA('Form Responses 1'!$1:$1)-4),3,,TRUE,"Form Responses 1"))</f>
        <v>theresia</v>
      </c>
      <c r="D149" s="10">
        <f>INDIRECT(ADDRESS(2+QUOTIENT(ROW()-2,COUNTA('Form Responses 1'!$1:$1)-4),4,,TRUE,"Form Responses 1"))</f>
        <v>44979</v>
      </c>
      <c r="E149" s="11">
        <f t="shared" si="2"/>
        <v>3</v>
      </c>
      <c r="F149" s="9" t="str">
        <f>IF(ISBLANK(A149)," ",INDIRECT(ADDRESS(1,5+MOD(ROW()-2,COUNTA('Form Responses 1'!$1:$1)-4),,TRUE,"Form Responses 1")))</f>
        <v>Halaman [Pos Satpam]</v>
      </c>
      <c r="G149" s="9" t="str">
        <f>IF(ISBLANK(A149)," ",INDIRECT(ADDRESS(MATCH(A149,'Form Responses 1'!A:A,0),5+MOD(ROW()-2,COUNTA('Form Responses 1'!$1:$1)-4),,TRUE,"Form Responses 1")))</f>
        <v>SANGATBAIK</v>
      </c>
      <c r="H149" s="12" t="str">
        <f t="shared" si="3"/>
        <v>Halaman</v>
      </c>
      <c r="I149" s="12" t="str">
        <f t="shared" si="4"/>
        <v>CLEANING SERVICE</v>
      </c>
      <c r="J149" s="12">
        <f t="array" ref="J149">IFERROR(INDEX(MASTER!B:B,MATCH(G149,MASTER!A:A,0))/100," ")</f>
        <v>1</v>
      </c>
      <c r="K149" s="9">
        <f t="shared" si="5"/>
        <v>8</v>
      </c>
      <c r="L149" s="9" t="str">
        <f t="shared" si="6"/>
        <v>2023 - WEEK 08</v>
      </c>
      <c r="M149" s="9" t="str">
        <f t="shared" si="7"/>
        <v>2023 - MONTH 02</v>
      </c>
      <c r="N149" s="12">
        <f t="shared" ref="N149:O149" si="158">IFERROR(AVERAGEIF(L:L,L149,$J:$J)," ")</f>
        <v>0.9396666667</v>
      </c>
      <c r="O149" s="12">
        <f t="shared" si="158"/>
        <v>0.9550666667</v>
      </c>
      <c r="P149" s="9" t="str">
        <f>IF(ISBLANK(A149)," ",IF(N149&gt;MASTER!$B$3/100,"SB",IF(N149&gt;MASTER!$B$4/100,"B",IF(N149&gt;MASTER!$B$5/100,"C","K"))))</f>
        <v>B</v>
      </c>
      <c r="Q149" s="9" t="str">
        <f>IF(ISBLANK(B149)," ",IF(O149&gt;MASTER!$B$3/100,"SB",IF(O149&gt;MASTER!$B$4/100,"B",IF(O149&gt;MASTER!$B$5/100,"C","K"))))</f>
        <v>SB</v>
      </c>
    </row>
    <row r="150">
      <c r="A150" s="8">
        <f>INDIRECT(ADDRESS(2+QUOTIENT(ROW()-2,COUNTA('Form Responses 1'!$1:$1)-4),1,,TRUE,"Form Responses 1"))</f>
        <v>45005.73838</v>
      </c>
      <c r="B150" s="9" t="str">
        <f>INDIRECT(ADDRESS(2+QUOTIENT(ROW()-2,COUNTA('Form Responses 1'!$1:$1)-4),2,,TRUE,"Form Responses 1"))</f>
        <v>theresia4@gmail.com</v>
      </c>
      <c r="C150" s="9" t="str">
        <f>INDIRECT(ADDRESS(2+QUOTIENT(ROW()-2,COUNTA('Form Responses 1'!$1:$1)-4),3,,TRUE,"Form Responses 1"))</f>
        <v>theresia</v>
      </c>
      <c r="D150" s="10">
        <f>INDIRECT(ADDRESS(2+QUOTIENT(ROW()-2,COUNTA('Form Responses 1'!$1:$1)-4),4,,TRUE,"Form Responses 1"))</f>
        <v>44979</v>
      </c>
      <c r="E150" s="11">
        <f t="shared" si="2"/>
        <v>3</v>
      </c>
      <c r="F150" s="9" t="str">
        <f>IF(ISBLANK(A150)," ",INDIRECT(ADDRESS(1,5+MOD(ROW()-2,COUNTA('Form Responses 1'!$1:$1)-4),,TRUE,"Form Responses 1")))</f>
        <v>Halaman [Halaman depan samping dan belakang]</v>
      </c>
      <c r="G150" s="9" t="str">
        <f>IF(ISBLANK(A150)," ",INDIRECT(ADDRESS(MATCH(A150,'Form Responses 1'!A:A,0),5+MOD(ROW()-2,COUNTA('Form Responses 1'!$1:$1)-4),,TRUE,"Form Responses 1")))</f>
        <v>SANGATBAIK</v>
      </c>
      <c r="H150" s="12" t="str">
        <f t="shared" si="3"/>
        <v>Halaman</v>
      </c>
      <c r="I150" s="12" t="str">
        <f t="shared" si="4"/>
        <v>CLEANING SERVICE</v>
      </c>
      <c r="J150" s="12">
        <f t="array" ref="J150">IFERROR(INDEX(MASTER!B:B,MATCH(G150,MASTER!A:A,0))/100," ")</f>
        <v>1</v>
      </c>
      <c r="K150" s="9">
        <f t="shared" si="5"/>
        <v>8</v>
      </c>
      <c r="L150" s="9" t="str">
        <f t="shared" si="6"/>
        <v>2023 - WEEK 08</v>
      </c>
      <c r="M150" s="9" t="str">
        <f t="shared" si="7"/>
        <v>2023 - MONTH 02</v>
      </c>
      <c r="N150" s="12">
        <f t="shared" ref="N150:O150" si="159">IFERROR(AVERAGEIF(L:L,L150,$J:$J)," ")</f>
        <v>0.9396666667</v>
      </c>
      <c r="O150" s="12">
        <f t="shared" si="159"/>
        <v>0.9550666667</v>
      </c>
      <c r="P150" s="9" t="str">
        <f>IF(ISBLANK(A150)," ",IF(N150&gt;MASTER!$B$3/100,"SB",IF(N150&gt;MASTER!$B$4/100,"B",IF(N150&gt;MASTER!$B$5/100,"C","K"))))</f>
        <v>B</v>
      </c>
      <c r="Q150" s="9" t="str">
        <f>IF(ISBLANK(B150)," ",IF(O150&gt;MASTER!$B$3/100,"SB",IF(O150&gt;MASTER!$B$4/100,"B",IF(O150&gt;MASTER!$B$5/100,"C","K"))))</f>
        <v>SB</v>
      </c>
    </row>
    <row r="151">
      <c r="A151" s="8">
        <f>INDIRECT(ADDRESS(2+QUOTIENT(ROW()-2,COUNTA('Form Responses 1'!$1:$1)-4),1,,TRUE,"Form Responses 1"))</f>
        <v>45005.73838</v>
      </c>
      <c r="B151" s="9" t="str">
        <f>INDIRECT(ADDRESS(2+QUOTIENT(ROW()-2,COUNTA('Form Responses 1'!$1:$1)-4),2,,TRUE,"Form Responses 1"))</f>
        <v>theresia4@gmail.com</v>
      </c>
      <c r="C151" s="9" t="str">
        <f>INDIRECT(ADDRESS(2+QUOTIENT(ROW()-2,COUNTA('Form Responses 1'!$1:$1)-4),3,,TRUE,"Form Responses 1"))</f>
        <v>theresia</v>
      </c>
      <c r="D151" s="10">
        <f>INDIRECT(ADDRESS(2+QUOTIENT(ROW()-2,COUNTA('Form Responses 1'!$1:$1)-4),4,,TRUE,"Form Responses 1"))</f>
        <v>44979</v>
      </c>
      <c r="E151" s="11">
        <f t="shared" si="2"/>
        <v>3</v>
      </c>
      <c r="F151" s="9" t="str">
        <f>IF(ISBLANK(A151)," ",INDIRECT(ADDRESS(1,5+MOD(ROW()-2,COUNTA('Form Responses 1'!$1:$1)-4),,TRUE,"Form Responses 1")))</f>
        <v>Halaman [TPS]</v>
      </c>
      <c r="G151" s="9" t="str">
        <f>IF(ISBLANK(A151)," ",INDIRECT(ADDRESS(MATCH(A151,'Form Responses 1'!A:A,0),5+MOD(ROW()-2,COUNTA('Form Responses 1'!$1:$1)-4),,TRUE,"Form Responses 1")))</f>
        <v>BAIK</v>
      </c>
      <c r="H151" s="12" t="str">
        <f t="shared" si="3"/>
        <v>Halaman</v>
      </c>
      <c r="I151" s="12" t="str">
        <f t="shared" si="4"/>
        <v>CLEANING SERVICE</v>
      </c>
      <c r="J151" s="12">
        <f t="array" ref="J151">IFERROR(INDEX(MASTER!B:B,MATCH(G151,MASTER!A:A,0))/100," ")</f>
        <v>0.95</v>
      </c>
      <c r="K151" s="9">
        <f t="shared" si="5"/>
        <v>8</v>
      </c>
      <c r="L151" s="9" t="str">
        <f t="shared" si="6"/>
        <v>2023 - WEEK 08</v>
      </c>
      <c r="M151" s="9" t="str">
        <f t="shared" si="7"/>
        <v>2023 - MONTH 02</v>
      </c>
      <c r="N151" s="12">
        <f t="shared" ref="N151:O151" si="160">IFERROR(AVERAGEIF(L:L,L151,$J:$J)," ")</f>
        <v>0.9396666667</v>
      </c>
      <c r="O151" s="12">
        <f t="shared" si="160"/>
        <v>0.9550666667</v>
      </c>
      <c r="P151" s="9" t="str">
        <f>IF(ISBLANK(A151)," ",IF(N151&gt;MASTER!$B$3/100,"SB",IF(N151&gt;MASTER!$B$4/100,"B",IF(N151&gt;MASTER!$B$5/100,"C","K"))))</f>
        <v>B</v>
      </c>
      <c r="Q151" s="9" t="str">
        <f>IF(ISBLANK(B151)," ",IF(O151&gt;MASTER!$B$3/100,"SB",IF(O151&gt;MASTER!$B$4/100,"B",IF(O151&gt;MASTER!$B$5/100,"C","K"))))</f>
        <v>SB</v>
      </c>
    </row>
    <row r="152">
      <c r="A152" s="8">
        <f>INDIRECT(ADDRESS(2+QUOTIENT(ROW()-2,COUNTA('Form Responses 1'!$1:$1)-4),1,,TRUE,"Form Responses 1"))</f>
        <v>45014.38562</v>
      </c>
      <c r="B152" s="9" t="str">
        <f>INDIRECT(ADDRESS(2+QUOTIENT(ROW()-2,COUNTA('Form Responses 1'!$1:$1)-4),2,,TRUE,"Form Responses 1"))</f>
        <v>poni002@brin.go.id</v>
      </c>
      <c r="C152" s="9" t="str">
        <f>INDIRECT(ADDRESS(2+QUOTIENT(ROW()-2,COUNTA('Form Responses 1'!$1:$1)-4),3,,TRUE,"Form Responses 1"))</f>
        <v>Ponidi</v>
      </c>
      <c r="D152" s="10">
        <f>INDIRECT(ADDRESS(2+QUOTIENT(ROW()-2,COUNTA('Form Responses 1'!$1:$1)-4),4,,TRUE,"Form Responses 1"))</f>
        <v>44951</v>
      </c>
      <c r="E152" s="11">
        <f t="shared" si="2"/>
        <v>3</v>
      </c>
      <c r="F152" s="9" t="str">
        <f>IF(ISBLANK(A152)," ",INDIRECT(ADDRESS(1,5+MOD(ROW()-2,COUNTA('Form Responses 1'!$1:$1)-4),,TRUE,"Form Responses 1")))</f>
        <v>Security [Security Functions]</v>
      </c>
      <c r="G152" s="9" t="str">
        <f>IF(ISBLANK(A152)," ",INDIRECT(ADDRESS(MATCH(A152,'Form Responses 1'!A:A,0),5+MOD(ROW()-2,COUNTA('Form Responses 1'!$1:$1)-4),,TRUE,"Form Responses 1")))</f>
        <v>BAIK</v>
      </c>
      <c r="H152" s="12" t="str">
        <f t="shared" si="3"/>
        <v>Security</v>
      </c>
      <c r="I152" s="12" t="str">
        <f t="shared" si="4"/>
        <v>SECURITY SERVICE</v>
      </c>
      <c r="J152" s="12">
        <f t="array" ref="J152">IFERROR(INDEX(MASTER!B:B,MATCH(G152,MASTER!A:A,0))/100," ")</f>
        <v>0.95</v>
      </c>
      <c r="K152" s="9">
        <f t="shared" si="5"/>
        <v>4</v>
      </c>
      <c r="L152" s="9" t="str">
        <f t="shared" si="6"/>
        <v>2023 - WEEK 04</v>
      </c>
      <c r="M152" s="9" t="str">
        <f t="shared" si="7"/>
        <v>2023 - MONTH 01</v>
      </c>
      <c r="N152" s="12">
        <f t="shared" ref="N152:O152" si="161">IFERROR(AVERAGEIF(L:L,L152,$J:$J)," ")</f>
        <v>0.95</v>
      </c>
      <c r="O152" s="12">
        <f t="shared" si="161"/>
        <v>0.95</v>
      </c>
      <c r="P152" s="9" t="str">
        <f>IF(ISBLANK(A152)," ",IF(N152&gt;MASTER!$B$3/100,"SB",IF(N152&gt;MASTER!$B$4/100,"B",IF(N152&gt;MASTER!$B$5/100,"C","K"))))</f>
        <v>B</v>
      </c>
      <c r="Q152" s="9" t="str">
        <f>IF(ISBLANK(B152)," ",IF(O152&gt;MASTER!$B$3/100,"SB",IF(O152&gt;MASTER!$B$4/100,"B",IF(O152&gt;MASTER!$B$5/100,"C","K"))))</f>
        <v>B</v>
      </c>
    </row>
    <row r="153">
      <c r="A153" s="8">
        <f>INDIRECT(ADDRESS(2+QUOTIENT(ROW()-2,COUNTA('Form Responses 1'!$1:$1)-4),1,,TRUE,"Form Responses 1"))</f>
        <v>45014.38562</v>
      </c>
      <c r="B153" s="9" t="str">
        <f>INDIRECT(ADDRESS(2+QUOTIENT(ROW()-2,COUNTA('Form Responses 1'!$1:$1)-4),2,,TRUE,"Form Responses 1"))</f>
        <v>poni002@brin.go.id</v>
      </c>
      <c r="C153" s="9" t="str">
        <f>INDIRECT(ADDRESS(2+QUOTIENT(ROW()-2,COUNTA('Form Responses 1'!$1:$1)-4),3,,TRUE,"Form Responses 1"))</f>
        <v>Ponidi</v>
      </c>
      <c r="D153" s="10">
        <f>INDIRECT(ADDRESS(2+QUOTIENT(ROW()-2,COUNTA('Form Responses 1'!$1:$1)-4),4,,TRUE,"Form Responses 1"))</f>
        <v>44951</v>
      </c>
      <c r="E153" s="11">
        <f t="shared" si="2"/>
        <v>3</v>
      </c>
      <c r="F153" s="9" t="str">
        <f>IF(ISBLANK(A153)," ",INDIRECT(ADDRESS(1,5+MOD(ROW()-2,COUNTA('Form Responses 1'!$1:$1)-4),,TRUE,"Form Responses 1")))</f>
        <v>Driver [Driving Safety]</v>
      </c>
      <c r="G153" s="9" t="str">
        <f>IF(ISBLANK(A153)," ",INDIRECT(ADDRESS(MATCH(A153,'Form Responses 1'!A:A,0),5+MOD(ROW()-2,COUNTA('Form Responses 1'!$1:$1)-4),,TRUE,"Form Responses 1")))</f>
        <v>BAIK</v>
      </c>
      <c r="H153" s="12" t="str">
        <f t="shared" si="3"/>
        <v>Driver</v>
      </c>
      <c r="I153" s="12" t="str">
        <f t="shared" si="4"/>
        <v>LABOR SERVICE</v>
      </c>
      <c r="J153" s="12">
        <f t="array" ref="J153">IFERROR(INDEX(MASTER!B:B,MATCH(G153,MASTER!A:A,0))/100," ")</f>
        <v>0.95</v>
      </c>
      <c r="K153" s="9">
        <f t="shared" si="5"/>
        <v>4</v>
      </c>
      <c r="L153" s="9" t="str">
        <f t="shared" si="6"/>
        <v>2023 - WEEK 04</v>
      </c>
      <c r="M153" s="9" t="str">
        <f t="shared" si="7"/>
        <v>2023 - MONTH 01</v>
      </c>
      <c r="N153" s="12">
        <f t="shared" ref="N153:O153" si="162">IFERROR(AVERAGEIF(L:L,L153,$J:$J)," ")</f>
        <v>0.95</v>
      </c>
      <c r="O153" s="12">
        <f t="shared" si="162"/>
        <v>0.95</v>
      </c>
      <c r="P153" s="9" t="str">
        <f>IF(ISBLANK(A153)," ",IF(N153&gt;MASTER!$B$3/100,"SB",IF(N153&gt;MASTER!$B$4/100,"B",IF(N153&gt;MASTER!$B$5/100,"C","K"))))</f>
        <v>B</v>
      </c>
      <c r="Q153" s="9" t="str">
        <f>IF(ISBLANK(B153)," ",IF(O153&gt;MASTER!$B$3/100,"SB",IF(O153&gt;MASTER!$B$4/100,"B",IF(O153&gt;MASTER!$B$5/100,"C","K"))))</f>
        <v>B</v>
      </c>
    </row>
    <row r="154">
      <c r="A154" s="8">
        <f>INDIRECT(ADDRESS(2+QUOTIENT(ROW()-2,COUNTA('Form Responses 1'!$1:$1)-4),1,,TRUE,"Form Responses 1"))</f>
        <v>45014.38562</v>
      </c>
      <c r="B154" s="9" t="str">
        <f>INDIRECT(ADDRESS(2+QUOTIENT(ROW()-2,COUNTA('Form Responses 1'!$1:$1)-4),2,,TRUE,"Form Responses 1"))</f>
        <v>poni002@brin.go.id</v>
      </c>
      <c r="C154" s="9" t="str">
        <f>INDIRECT(ADDRESS(2+QUOTIENT(ROW()-2,COUNTA('Form Responses 1'!$1:$1)-4),3,,TRUE,"Form Responses 1"))</f>
        <v>Ponidi</v>
      </c>
      <c r="D154" s="10">
        <f>INDIRECT(ADDRESS(2+QUOTIENT(ROW()-2,COUNTA('Form Responses 1'!$1:$1)-4),4,,TRUE,"Form Responses 1"))</f>
        <v>44951</v>
      </c>
      <c r="E154" s="11">
        <f t="shared" si="2"/>
        <v>3</v>
      </c>
      <c r="F154" s="9" t="str">
        <f>IF(ISBLANK(A154)," ",INDIRECT(ADDRESS(1,5+MOD(ROW()-2,COUNTA('Form Responses 1'!$1:$1)-4),,TRUE,"Form Responses 1")))</f>
        <v>Driver [ Attendance]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Driver</v>
      </c>
      <c r="I154" s="12" t="str">
        <f t="shared" si="4"/>
        <v>LABOR SERVICE</v>
      </c>
      <c r="J154" s="12">
        <f t="array" ref="J154">IFERROR(INDEX(MASTER!B:B,MATCH(G154,MASTER!A:A,0))/100," ")</f>
        <v>0.95</v>
      </c>
      <c r="K154" s="9">
        <f t="shared" si="5"/>
        <v>4</v>
      </c>
      <c r="L154" s="9" t="str">
        <f t="shared" si="6"/>
        <v>2023 - WEEK 04</v>
      </c>
      <c r="M154" s="9" t="str">
        <f t="shared" si="7"/>
        <v>2023 - MONTH 01</v>
      </c>
      <c r="N154" s="12">
        <f t="shared" ref="N154:O154" si="163">IFERROR(AVERAGEIF(L:L,L154,$J:$J)," ")</f>
        <v>0.95</v>
      </c>
      <c r="O154" s="12">
        <f t="shared" si="163"/>
        <v>0.95</v>
      </c>
      <c r="P154" s="9" t="str">
        <f>IF(ISBLANK(A154)," ",IF(N154&gt;MASTER!$B$3/100,"SB",IF(N154&gt;MASTER!$B$4/100,"B",IF(N154&gt;MASTER!$B$5/100,"C","K"))))</f>
        <v>B</v>
      </c>
      <c r="Q154" s="9" t="str">
        <f>IF(ISBLANK(B154)," ",IF(O154&gt;MASTER!$B$3/100,"SB",IF(O154&gt;MASTER!$B$4/100,"B",IF(O154&gt;MASTER!$B$5/100,"C","K"))))</f>
        <v>B</v>
      </c>
    </row>
    <row r="155">
      <c r="A155" s="8">
        <f>INDIRECT(ADDRESS(2+QUOTIENT(ROW()-2,COUNTA('Form Responses 1'!$1:$1)-4),1,,TRUE,"Form Responses 1"))</f>
        <v>45014.38562</v>
      </c>
      <c r="B155" s="9" t="str">
        <f>INDIRECT(ADDRESS(2+QUOTIENT(ROW()-2,COUNTA('Form Responses 1'!$1:$1)-4),2,,TRUE,"Form Responses 1"))</f>
        <v>poni002@brin.go.id</v>
      </c>
      <c r="C155" s="9" t="str">
        <f>INDIRECT(ADDRESS(2+QUOTIENT(ROW()-2,COUNTA('Form Responses 1'!$1:$1)-4),3,,TRUE,"Form Responses 1"))</f>
        <v>Ponidi</v>
      </c>
      <c r="D155" s="10">
        <f>INDIRECT(ADDRESS(2+QUOTIENT(ROW()-2,COUNTA('Form Responses 1'!$1:$1)-4),4,,TRUE,"Form Responses 1"))</f>
        <v>44951</v>
      </c>
      <c r="E155" s="11">
        <f t="shared" si="2"/>
        <v>3</v>
      </c>
      <c r="F155" s="9" t="str">
        <f>IF(ISBLANK(A155)," ",INDIRECT(ADDRESS(1,5+MOD(ROW()-2,COUNTA('Form Responses 1'!$1:$1)-4),,TRUE,"Form Responses 1")))</f>
        <v>Lantai 2 [Tangga Exit Barat]</v>
      </c>
      <c r="G155" s="9" t="str">
        <f>IF(ISBLANK(A155)," ",INDIRECT(ADDRESS(MATCH(A155,'Form Responses 1'!A:A,0),5+MOD(ROW()-2,COUNTA('Form Responses 1'!$1:$1)-4),,TRUE,"Form Responses 1")))</f>
        <v>BAIK</v>
      </c>
      <c r="H155" s="12" t="str">
        <f t="shared" si="3"/>
        <v>Lantai 2</v>
      </c>
      <c r="I155" s="12" t="str">
        <f t="shared" si="4"/>
        <v>CLEANING SERVICE</v>
      </c>
      <c r="J155" s="12">
        <f t="array" ref="J155">IFERROR(INDEX(MASTER!B:B,MATCH(G155,MASTER!A:A,0))/100," ")</f>
        <v>0.95</v>
      </c>
      <c r="K155" s="9">
        <f t="shared" si="5"/>
        <v>4</v>
      </c>
      <c r="L155" s="9" t="str">
        <f t="shared" si="6"/>
        <v>2023 - WEEK 04</v>
      </c>
      <c r="M155" s="9" t="str">
        <f t="shared" si="7"/>
        <v>2023 - MONTH 01</v>
      </c>
      <c r="N155" s="12">
        <f t="shared" ref="N155:O155" si="164">IFERROR(AVERAGEIF(L:L,L155,$J:$J)," ")</f>
        <v>0.95</v>
      </c>
      <c r="O155" s="12">
        <f t="shared" si="164"/>
        <v>0.95</v>
      </c>
      <c r="P155" s="9" t="str">
        <f>IF(ISBLANK(A155)," ",IF(N155&gt;MASTER!$B$3/100,"SB",IF(N155&gt;MASTER!$B$4/100,"B",IF(N155&gt;MASTER!$B$5/100,"C","K"))))</f>
        <v>B</v>
      </c>
      <c r="Q155" s="9" t="str">
        <f>IF(ISBLANK(B155)," ",IF(O155&gt;MASTER!$B$3/100,"SB",IF(O155&gt;MASTER!$B$4/100,"B",IF(O155&gt;MASTER!$B$5/100,"C","K"))))</f>
        <v>B</v>
      </c>
    </row>
    <row r="156">
      <c r="A156" s="8">
        <f>INDIRECT(ADDRESS(2+QUOTIENT(ROW()-2,COUNTA('Form Responses 1'!$1:$1)-4),1,,TRUE,"Form Responses 1"))</f>
        <v>45014.38562</v>
      </c>
      <c r="B156" s="9" t="str">
        <f>INDIRECT(ADDRESS(2+QUOTIENT(ROW()-2,COUNTA('Form Responses 1'!$1:$1)-4),2,,TRUE,"Form Responses 1"))</f>
        <v>poni002@brin.go.id</v>
      </c>
      <c r="C156" s="9" t="str">
        <f>INDIRECT(ADDRESS(2+QUOTIENT(ROW()-2,COUNTA('Form Responses 1'!$1:$1)-4),3,,TRUE,"Form Responses 1"))</f>
        <v>Ponidi</v>
      </c>
      <c r="D156" s="10">
        <f>INDIRECT(ADDRESS(2+QUOTIENT(ROW()-2,COUNTA('Form Responses 1'!$1:$1)-4),4,,TRUE,"Form Responses 1"))</f>
        <v>44951</v>
      </c>
      <c r="E156" s="11">
        <f t="shared" si="2"/>
        <v>3</v>
      </c>
      <c r="F156" s="9" t="str">
        <f>IF(ISBLANK(A156)," ",INDIRECT(ADDRESS(1,5+MOD(ROW()-2,COUNTA('Form Responses 1'!$1:$1)-4),,TRUE,"Form Responses 1")))</f>
        <v>Lantai 2 [ &amp; Timur]</v>
      </c>
      <c r="G156" s="9" t="str">
        <f>IF(ISBLANK(A156)," ",INDIRECT(ADDRESS(MATCH(A156,'Form Responses 1'!A:A,0),5+MOD(ROW()-2,COUNTA('Form Responses 1'!$1:$1)-4),,TRUE,"Form Responses 1")))</f>
        <v>BAIK</v>
      </c>
      <c r="H156" s="12" t="str">
        <f t="shared" si="3"/>
        <v>Lantai 2</v>
      </c>
      <c r="I156" s="12" t="str">
        <f t="shared" si="4"/>
        <v>CLEANING SERVICE</v>
      </c>
      <c r="J156" s="12">
        <f t="array" ref="J156">IFERROR(INDEX(MASTER!B:B,MATCH(G156,MASTER!A:A,0))/100," ")</f>
        <v>0.95</v>
      </c>
      <c r="K156" s="9">
        <f t="shared" si="5"/>
        <v>4</v>
      </c>
      <c r="L156" s="9" t="str">
        <f t="shared" si="6"/>
        <v>2023 - WEEK 04</v>
      </c>
      <c r="M156" s="9" t="str">
        <f t="shared" si="7"/>
        <v>2023 - MONTH 01</v>
      </c>
      <c r="N156" s="12">
        <f t="shared" ref="N156:O156" si="165">IFERROR(AVERAGEIF(L:L,L156,$J:$J)," ")</f>
        <v>0.95</v>
      </c>
      <c r="O156" s="12">
        <f t="shared" si="165"/>
        <v>0.95</v>
      </c>
      <c r="P156" s="9" t="str">
        <f>IF(ISBLANK(A156)," ",IF(N156&gt;MASTER!$B$3/100,"SB",IF(N156&gt;MASTER!$B$4/100,"B",IF(N156&gt;MASTER!$B$5/100,"C","K"))))</f>
        <v>B</v>
      </c>
      <c r="Q156" s="9" t="str">
        <f>IF(ISBLANK(B156)," ",IF(O156&gt;MASTER!$B$3/100,"SB",IF(O156&gt;MASTER!$B$4/100,"B",IF(O156&gt;MASTER!$B$5/100,"C","K"))))</f>
        <v>B</v>
      </c>
    </row>
    <row r="157">
      <c r="A157" s="8">
        <f>INDIRECT(ADDRESS(2+QUOTIENT(ROW()-2,COUNTA('Form Responses 1'!$1:$1)-4),1,,TRUE,"Form Responses 1"))</f>
        <v>45014.38562</v>
      </c>
      <c r="B157" s="9" t="str">
        <f>INDIRECT(ADDRESS(2+QUOTIENT(ROW()-2,COUNTA('Form Responses 1'!$1:$1)-4),2,,TRUE,"Form Responses 1"))</f>
        <v>poni002@brin.go.id</v>
      </c>
      <c r="C157" s="9" t="str">
        <f>INDIRECT(ADDRESS(2+QUOTIENT(ROW()-2,COUNTA('Form Responses 1'!$1:$1)-4),3,,TRUE,"Form Responses 1"))</f>
        <v>Ponidi</v>
      </c>
      <c r="D157" s="10">
        <f>INDIRECT(ADDRESS(2+QUOTIENT(ROW()-2,COUNTA('Form Responses 1'!$1:$1)-4),4,,TRUE,"Form Responses 1"))</f>
        <v>44951</v>
      </c>
      <c r="E157" s="11">
        <f t="shared" si="2"/>
        <v>3</v>
      </c>
      <c r="F157" s="9" t="str">
        <f>IF(ISBLANK(A157)," ",INDIRECT(ADDRESS(1,5+MOD(ROW()-2,COUNTA('Form Responses 1'!$1:$1)-4),,TRUE,"Form Responses 1")))</f>
        <v>Lantai 2 [Ruang Tamu]</v>
      </c>
      <c r="G157" s="9" t="str">
        <f>IF(ISBLANK(A157)," ",INDIRECT(ADDRESS(MATCH(A157,'Form Responses 1'!A:A,0),5+MOD(ROW()-2,COUNTA('Form Responses 1'!$1:$1)-4),,TRUE,"Form Responses 1")))</f>
        <v>BAIK</v>
      </c>
      <c r="H157" s="12" t="str">
        <f t="shared" si="3"/>
        <v>Lantai 2</v>
      </c>
      <c r="I157" s="12" t="str">
        <f t="shared" si="4"/>
        <v>CLEANING SERVICE</v>
      </c>
      <c r="J157" s="12">
        <f t="array" ref="J157">IFERROR(INDEX(MASTER!B:B,MATCH(G157,MASTER!A:A,0))/100," ")</f>
        <v>0.95</v>
      </c>
      <c r="K157" s="9">
        <f t="shared" si="5"/>
        <v>4</v>
      </c>
      <c r="L157" s="9" t="str">
        <f t="shared" si="6"/>
        <v>2023 - WEEK 04</v>
      </c>
      <c r="M157" s="9" t="str">
        <f t="shared" si="7"/>
        <v>2023 - MONTH 01</v>
      </c>
      <c r="N157" s="12">
        <f t="shared" ref="N157:O157" si="166">IFERROR(AVERAGEIF(L:L,L157,$J:$J)," ")</f>
        <v>0.95</v>
      </c>
      <c r="O157" s="12">
        <f t="shared" si="166"/>
        <v>0.95</v>
      </c>
      <c r="P157" s="9" t="str">
        <f>IF(ISBLANK(A157)," ",IF(N157&gt;MASTER!$B$3/100,"SB",IF(N157&gt;MASTER!$B$4/100,"B",IF(N157&gt;MASTER!$B$5/100,"C","K"))))</f>
        <v>B</v>
      </c>
      <c r="Q157" s="9" t="str">
        <f>IF(ISBLANK(B157)," ",IF(O157&gt;MASTER!$B$3/100,"SB",IF(O157&gt;MASTER!$B$4/100,"B",IF(O157&gt;MASTER!$B$5/100,"C","K"))))</f>
        <v>B</v>
      </c>
    </row>
    <row r="158">
      <c r="A158" s="8">
        <f>INDIRECT(ADDRESS(2+QUOTIENT(ROW()-2,COUNTA('Form Responses 1'!$1:$1)-4),1,,TRUE,"Form Responses 1"))</f>
        <v>45014.38562</v>
      </c>
      <c r="B158" s="9" t="str">
        <f>INDIRECT(ADDRESS(2+QUOTIENT(ROW()-2,COUNTA('Form Responses 1'!$1:$1)-4),2,,TRUE,"Form Responses 1"))</f>
        <v>poni002@brin.go.id</v>
      </c>
      <c r="C158" s="9" t="str">
        <f>INDIRECT(ADDRESS(2+QUOTIENT(ROW()-2,COUNTA('Form Responses 1'!$1:$1)-4),3,,TRUE,"Form Responses 1"))</f>
        <v>Ponidi</v>
      </c>
      <c r="D158" s="10">
        <f>INDIRECT(ADDRESS(2+QUOTIENT(ROW()-2,COUNTA('Form Responses 1'!$1:$1)-4),4,,TRUE,"Form Responses 1"))</f>
        <v>44951</v>
      </c>
      <c r="E158" s="11">
        <f t="shared" si="2"/>
        <v>3</v>
      </c>
      <c r="F158" s="9" t="str">
        <f>IF(ISBLANK(A158)," ",INDIRECT(ADDRESS(1,5+MOD(ROW()-2,COUNTA('Form Responses 1'!$1:$1)-4),,TRUE,"Form Responses 1")))</f>
        <v>Lantai 2 [Pantry 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Lantai 2</v>
      </c>
      <c r="I158" s="12" t="str">
        <f t="shared" si="4"/>
        <v>CLEANING SERVICE</v>
      </c>
      <c r="J158" s="12">
        <f t="array" ref="J158">IFERROR(INDEX(MASTER!B:B,MATCH(G158,MASTER!A:A,0))/100," ")</f>
        <v>0.95</v>
      </c>
      <c r="K158" s="9">
        <f t="shared" si="5"/>
        <v>4</v>
      </c>
      <c r="L158" s="9" t="str">
        <f t="shared" si="6"/>
        <v>2023 - WEEK 04</v>
      </c>
      <c r="M158" s="9" t="str">
        <f t="shared" si="7"/>
        <v>2023 - MONTH 01</v>
      </c>
      <c r="N158" s="12">
        <f t="shared" ref="N158:O158" si="167">IFERROR(AVERAGEIF(L:L,L158,$J:$J)," ")</f>
        <v>0.95</v>
      </c>
      <c r="O158" s="12">
        <f t="shared" si="167"/>
        <v>0.95</v>
      </c>
      <c r="P158" s="9" t="str">
        <f>IF(ISBLANK(A158)," ",IF(N158&gt;MASTER!$B$3/100,"SB",IF(N158&gt;MASTER!$B$4/100,"B",IF(N158&gt;MASTER!$B$5/100,"C","K"))))</f>
        <v>B</v>
      </c>
      <c r="Q158" s="9" t="str">
        <f>IF(ISBLANK(B158)," ",IF(O158&gt;MASTER!$B$3/100,"SB",IF(O158&gt;MASTER!$B$4/100,"B",IF(O158&gt;MASTER!$B$5/100,"C","K"))))</f>
        <v>B</v>
      </c>
    </row>
    <row r="159">
      <c r="A159" s="8">
        <f>INDIRECT(ADDRESS(2+QUOTIENT(ROW()-2,COUNTA('Form Responses 1'!$1:$1)-4),1,,TRUE,"Form Responses 1"))</f>
        <v>45014.38562</v>
      </c>
      <c r="B159" s="9" t="str">
        <f>INDIRECT(ADDRESS(2+QUOTIENT(ROW()-2,COUNTA('Form Responses 1'!$1:$1)-4),2,,TRUE,"Form Responses 1"))</f>
        <v>poni002@brin.go.id</v>
      </c>
      <c r="C159" s="9" t="str">
        <f>INDIRECT(ADDRESS(2+QUOTIENT(ROW()-2,COUNTA('Form Responses 1'!$1:$1)-4),3,,TRUE,"Form Responses 1"))</f>
        <v>Ponidi</v>
      </c>
      <c r="D159" s="10">
        <f>INDIRECT(ADDRESS(2+QUOTIENT(ROW()-2,COUNTA('Form Responses 1'!$1:$1)-4),4,,TRUE,"Form Responses 1"))</f>
        <v>44951</v>
      </c>
      <c r="E159" s="11">
        <f t="shared" si="2"/>
        <v>3</v>
      </c>
      <c r="F159" s="9" t="str">
        <f>IF(ISBLANK(A159)," ",INDIRECT(ADDRESS(1,5+MOD(ROW()-2,COUNTA('Form Responses 1'!$1:$1)-4),,TRUE,"Form Responses 1")))</f>
        <v>Lantai 2 [Ruang Rapat ]</v>
      </c>
      <c r="G159" s="9" t="str">
        <f>IF(ISBLANK(A159)," ",INDIRECT(ADDRESS(MATCH(A159,'Form Responses 1'!A:A,0),5+MOD(ROW()-2,COUNTA('Form Responses 1'!$1:$1)-4),,TRUE,"Form Responses 1")))</f>
        <v>BAIK</v>
      </c>
      <c r="H159" s="12" t="str">
        <f t="shared" si="3"/>
        <v>Lantai 2</v>
      </c>
      <c r="I159" s="12" t="str">
        <f t="shared" si="4"/>
        <v>CLEANING SERVICE</v>
      </c>
      <c r="J159" s="12">
        <f t="array" ref="J159">IFERROR(INDEX(MASTER!B:B,MATCH(G159,MASTER!A:A,0))/100," ")</f>
        <v>0.95</v>
      </c>
      <c r="K159" s="9">
        <f t="shared" si="5"/>
        <v>4</v>
      </c>
      <c r="L159" s="9" t="str">
        <f t="shared" si="6"/>
        <v>2023 - WEEK 04</v>
      </c>
      <c r="M159" s="9" t="str">
        <f t="shared" si="7"/>
        <v>2023 - MONTH 01</v>
      </c>
      <c r="N159" s="12">
        <f t="shared" ref="N159:O159" si="168">IFERROR(AVERAGEIF(L:L,L159,$J:$J)," ")</f>
        <v>0.95</v>
      </c>
      <c r="O159" s="12">
        <f t="shared" si="168"/>
        <v>0.95</v>
      </c>
      <c r="P159" s="9" t="str">
        <f>IF(ISBLANK(A159)," ",IF(N159&gt;MASTER!$B$3/100,"SB",IF(N159&gt;MASTER!$B$4/100,"B",IF(N159&gt;MASTER!$B$5/100,"C","K"))))</f>
        <v>B</v>
      </c>
      <c r="Q159" s="9" t="str">
        <f>IF(ISBLANK(B159)," ",IF(O159&gt;MASTER!$B$3/100,"SB",IF(O159&gt;MASTER!$B$4/100,"B",IF(O159&gt;MASTER!$B$5/100,"C","K"))))</f>
        <v>B</v>
      </c>
    </row>
    <row r="160">
      <c r="A160" s="8">
        <f>INDIRECT(ADDRESS(2+QUOTIENT(ROW()-2,COUNTA('Form Responses 1'!$1:$1)-4),1,,TRUE,"Form Responses 1"))</f>
        <v>45014.38562</v>
      </c>
      <c r="B160" s="9" t="str">
        <f>INDIRECT(ADDRESS(2+QUOTIENT(ROW()-2,COUNTA('Form Responses 1'!$1:$1)-4),2,,TRUE,"Form Responses 1"))</f>
        <v>poni002@brin.go.id</v>
      </c>
      <c r="C160" s="9" t="str">
        <f>INDIRECT(ADDRESS(2+QUOTIENT(ROW()-2,COUNTA('Form Responses 1'!$1:$1)-4),3,,TRUE,"Form Responses 1"))</f>
        <v>Ponidi</v>
      </c>
      <c r="D160" s="10">
        <f>INDIRECT(ADDRESS(2+QUOTIENT(ROW()-2,COUNTA('Form Responses 1'!$1:$1)-4),4,,TRUE,"Form Responses 1"))</f>
        <v>44951</v>
      </c>
      <c r="E160" s="11">
        <f t="shared" si="2"/>
        <v>3</v>
      </c>
      <c r="F160" s="9" t="str">
        <f>IF(ISBLANK(A160)," ",INDIRECT(ADDRESS(1,5+MOD(ROW()-2,COUNTA('Form Responses 1'!$1:$1)-4),,TRUE,"Form Responses 1")))</f>
        <v>Lantai 2 [Ruang Kerja]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Lantai 2</v>
      </c>
      <c r="I160" s="12" t="str">
        <f t="shared" si="4"/>
        <v>CLEANING SERVICE</v>
      </c>
      <c r="J160" s="12">
        <f t="array" ref="J160">IFERROR(INDEX(MASTER!B:B,MATCH(G160,MASTER!A:A,0))/100," ")</f>
        <v>0.95</v>
      </c>
      <c r="K160" s="9">
        <f t="shared" si="5"/>
        <v>4</v>
      </c>
      <c r="L160" s="9" t="str">
        <f t="shared" si="6"/>
        <v>2023 - WEEK 04</v>
      </c>
      <c r="M160" s="9" t="str">
        <f t="shared" si="7"/>
        <v>2023 - MONTH 01</v>
      </c>
      <c r="N160" s="12">
        <f t="shared" ref="N160:O160" si="169">IFERROR(AVERAGEIF(L:L,L160,$J:$J)," ")</f>
        <v>0.95</v>
      </c>
      <c r="O160" s="12">
        <f t="shared" si="169"/>
        <v>0.95</v>
      </c>
      <c r="P160" s="9" t="str">
        <f>IF(ISBLANK(A160)," ",IF(N160&gt;MASTER!$B$3/100,"SB",IF(N160&gt;MASTER!$B$4/100,"B",IF(N160&gt;MASTER!$B$5/100,"C","K"))))</f>
        <v>B</v>
      </c>
      <c r="Q160" s="9" t="str">
        <f>IF(ISBLANK(B160)," ",IF(O160&gt;MASTER!$B$3/100,"SB",IF(O160&gt;MASTER!$B$4/100,"B",IF(O160&gt;MASTER!$B$5/100,"C","K"))))</f>
        <v>B</v>
      </c>
    </row>
    <row r="161">
      <c r="A161" s="8">
        <f>INDIRECT(ADDRESS(2+QUOTIENT(ROW()-2,COUNTA('Form Responses 1'!$1:$1)-4),1,,TRUE,"Form Responses 1"))</f>
        <v>45014.38562</v>
      </c>
      <c r="B161" s="9" t="str">
        <f>INDIRECT(ADDRESS(2+QUOTIENT(ROW()-2,COUNTA('Form Responses 1'!$1:$1)-4),2,,TRUE,"Form Responses 1"))</f>
        <v>poni002@brin.go.id</v>
      </c>
      <c r="C161" s="9" t="str">
        <f>INDIRECT(ADDRESS(2+QUOTIENT(ROW()-2,COUNTA('Form Responses 1'!$1:$1)-4),3,,TRUE,"Form Responses 1"))</f>
        <v>Ponidi</v>
      </c>
      <c r="D161" s="10">
        <f>INDIRECT(ADDRESS(2+QUOTIENT(ROW()-2,COUNTA('Form Responses 1'!$1:$1)-4),4,,TRUE,"Form Responses 1"))</f>
        <v>44951</v>
      </c>
      <c r="E161" s="11">
        <f t="shared" si="2"/>
        <v>3</v>
      </c>
      <c r="F161" s="9" t="str">
        <f>IF(ISBLANK(A161)," ",INDIRECT(ADDRESS(1,5+MOD(ROW()-2,COUNTA('Form Responses 1'!$1:$1)-4),,TRUE,"Form Responses 1")))</f>
        <v>Lantai 2 [Ruang Perpustakaan]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Lantai 2</v>
      </c>
      <c r="I161" s="12" t="str">
        <f t="shared" si="4"/>
        <v>CLEANING SERVICE</v>
      </c>
      <c r="J161" s="12">
        <f t="array" ref="J161">IFERROR(INDEX(MASTER!B:B,MATCH(G161,MASTER!A:A,0))/100," ")</f>
        <v>0.95</v>
      </c>
      <c r="K161" s="9">
        <f t="shared" si="5"/>
        <v>4</v>
      </c>
      <c r="L161" s="9" t="str">
        <f t="shared" si="6"/>
        <v>2023 - WEEK 04</v>
      </c>
      <c r="M161" s="9" t="str">
        <f t="shared" si="7"/>
        <v>2023 - MONTH 01</v>
      </c>
      <c r="N161" s="12">
        <f t="shared" ref="N161:O161" si="170">IFERROR(AVERAGEIF(L:L,L161,$J:$J)," ")</f>
        <v>0.95</v>
      </c>
      <c r="O161" s="12">
        <f t="shared" si="170"/>
        <v>0.95</v>
      </c>
      <c r="P161" s="9" t="str">
        <f>IF(ISBLANK(A161)," ",IF(N161&gt;MASTER!$B$3/100,"SB",IF(N161&gt;MASTER!$B$4/100,"B",IF(N161&gt;MASTER!$B$5/100,"C","K"))))</f>
        <v>B</v>
      </c>
      <c r="Q161" s="9" t="str">
        <f>IF(ISBLANK(B161)," ",IF(O161&gt;MASTER!$B$3/100,"SB",IF(O161&gt;MASTER!$B$4/100,"B",IF(O161&gt;MASTER!$B$5/100,"C","K"))))</f>
        <v>B</v>
      </c>
    </row>
    <row r="162">
      <c r="A162" s="8">
        <f>INDIRECT(ADDRESS(2+QUOTIENT(ROW()-2,COUNTA('Form Responses 1'!$1:$1)-4),1,,TRUE,"Form Responses 1"))</f>
        <v>45014.38562</v>
      </c>
      <c r="B162" s="9" t="str">
        <f>INDIRECT(ADDRESS(2+QUOTIENT(ROW()-2,COUNTA('Form Responses 1'!$1:$1)-4),2,,TRUE,"Form Responses 1"))</f>
        <v>poni002@brin.go.id</v>
      </c>
      <c r="C162" s="9" t="str">
        <f>INDIRECT(ADDRESS(2+QUOTIENT(ROW()-2,COUNTA('Form Responses 1'!$1:$1)-4),3,,TRUE,"Form Responses 1"))</f>
        <v>Ponidi</v>
      </c>
      <c r="D162" s="10">
        <f>INDIRECT(ADDRESS(2+QUOTIENT(ROW()-2,COUNTA('Form Responses 1'!$1:$1)-4),4,,TRUE,"Form Responses 1"))</f>
        <v>44951</v>
      </c>
      <c r="E162" s="11">
        <f t="shared" si="2"/>
        <v>3</v>
      </c>
      <c r="F162" s="9" t="str">
        <f>IF(ISBLANK(A162)," ",INDIRECT(ADDRESS(1,5+MOD(ROW()-2,COUNTA('Form Responses 1'!$1:$1)-4),,TRUE,"Form Responses 1")))</f>
        <v>Lantai 2 [Ruang Pimpinan]</v>
      </c>
      <c r="G162" s="9" t="str">
        <f>IF(ISBLANK(A162)," ",INDIRECT(ADDRESS(MATCH(A162,'Form Responses 1'!A:A,0),5+MOD(ROW()-2,COUNTA('Form Responses 1'!$1:$1)-4),,TRUE,"Form Responses 1")))</f>
        <v>BAIK</v>
      </c>
      <c r="H162" s="12" t="str">
        <f t="shared" si="3"/>
        <v>Lantai 2</v>
      </c>
      <c r="I162" s="12" t="str">
        <f t="shared" si="4"/>
        <v>CLEANING SERVICE</v>
      </c>
      <c r="J162" s="12">
        <f t="array" ref="J162">IFERROR(INDEX(MASTER!B:B,MATCH(G162,MASTER!A:A,0))/100," ")</f>
        <v>0.95</v>
      </c>
      <c r="K162" s="9">
        <f t="shared" si="5"/>
        <v>4</v>
      </c>
      <c r="L162" s="9" t="str">
        <f t="shared" si="6"/>
        <v>2023 - WEEK 04</v>
      </c>
      <c r="M162" s="9" t="str">
        <f t="shared" si="7"/>
        <v>2023 - MONTH 01</v>
      </c>
      <c r="N162" s="12">
        <f t="shared" ref="N162:O162" si="171">IFERROR(AVERAGEIF(L:L,L162,$J:$J)," ")</f>
        <v>0.95</v>
      </c>
      <c r="O162" s="12">
        <f t="shared" si="171"/>
        <v>0.95</v>
      </c>
      <c r="P162" s="9" t="str">
        <f>IF(ISBLANK(A162)," ",IF(N162&gt;MASTER!$B$3/100,"SB",IF(N162&gt;MASTER!$B$4/100,"B",IF(N162&gt;MASTER!$B$5/100,"C","K"))))</f>
        <v>B</v>
      </c>
      <c r="Q162" s="9" t="str">
        <f>IF(ISBLANK(B162)," ",IF(O162&gt;MASTER!$B$3/100,"SB",IF(O162&gt;MASTER!$B$4/100,"B",IF(O162&gt;MASTER!$B$5/100,"C","K"))))</f>
        <v>B</v>
      </c>
    </row>
    <row r="163">
      <c r="A163" s="8">
        <f>INDIRECT(ADDRESS(2+QUOTIENT(ROW()-2,COUNTA('Form Responses 1'!$1:$1)-4),1,,TRUE,"Form Responses 1"))</f>
        <v>45014.38562</v>
      </c>
      <c r="B163" s="9" t="str">
        <f>INDIRECT(ADDRESS(2+QUOTIENT(ROW()-2,COUNTA('Form Responses 1'!$1:$1)-4),2,,TRUE,"Form Responses 1"))</f>
        <v>poni002@brin.go.id</v>
      </c>
      <c r="C163" s="9" t="str">
        <f>INDIRECT(ADDRESS(2+QUOTIENT(ROW()-2,COUNTA('Form Responses 1'!$1:$1)-4),3,,TRUE,"Form Responses 1"))</f>
        <v>Ponidi</v>
      </c>
      <c r="D163" s="10">
        <f>INDIRECT(ADDRESS(2+QUOTIENT(ROW()-2,COUNTA('Form Responses 1'!$1:$1)-4),4,,TRUE,"Form Responses 1"))</f>
        <v>44951</v>
      </c>
      <c r="E163" s="11">
        <f t="shared" si="2"/>
        <v>3</v>
      </c>
      <c r="F163" s="9" t="str">
        <f>IF(ISBLANK(A163)," ",INDIRECT(ADDRESS(1,5+MOD(ROW()-2,COUNTA('Form Responses 1'!$1:$1)-4),,TRUE,"Form Responses 1")))</f>
        <v>Lantai 2 [Koridor ]</v>
      </c>
      <c r="G163" s="9" t="str">
        <f>IF(ISBLANK(A163)," ",INDIRECT(ADDRESS(MATCH(A163,'Form Responses 1'!A:A,0),5+MOD(ROW()-2,COUNTA('Form Responses 1'!$1:$1)-4),,TRUE,"Form Responses 1")))</f>
        <v>BAIK</v>
      </c>
      <c r="H163" s="12" t="str">
        <f t="shared" si="3"/>
        <v>Lantai 2</v>
      </c>
      <c r="I163" s="12" t="str">
        <f t="shared" si="4"/>
        <v>CLEANING SERVICE</v>
      </c>
      <c r="J163" s="12">
        <f t="array" ref="J163">IFERROR(INDEX(MASTER!B:B,MATCH(G163,MASTER!A:A,0))/100," ")</f>
        <v>0.95</v>
      </c>
      <c r="K163" s="9">
        <f t="shared" si="5"/>
        <v>4</v>
      </c>
      <c r="L163" s="9" t="str">
        <f t="shared" si="6"/>
        <v>2023 - WEEK 04</v>
      </c>
      <c r="M163" s="9" t="str">
        <f t="shared" si="7"/>
        <v>2023 - MONTH 01</v>
      </c>
      <c r="N163" s="12">
        <f t="shared" ref="N163:O163" si="172">IFERROR(AVERAGEIF(L:L,L163,$J:$J)," ")</f>
        <v>0.95</v>
      </c>
      <c r="O163" s="12">
        <f t="shared" si="172"/>
        <v>0.95</v>
      </c>
      <c r="P163" s="9" t="str">
        <f>IF(ISBLANK(A163)," ",IF(N163&gt;MASTER!$B$3/100,"SB",IF(N163&gt;MASTER!$B$4/100,"B",IF(N163&gt;MASTER!$B$5/100,"C","K"))))</f>
        <v>B</v>
      </c>
      <c r="Q163" s="9" t="str">
        <f>IF(ISBLANK(B163)," ",IF(O163&gt;MASTER!$B$3/100,"SB",IF(O163&gt;MASTER!$B$4/100,"B",IF(O163&gt;MASTER!$B$5/100,"C","K"))))</f>
        <v>B</v>
      </c>
    </row>
    <row r="164">
      <c r="A164" s="8">
        <f>INDIRECT(ADDRESS(2+QUOTIENT(ROW()-2,COUNTA('Form Responses 1'!$1:$1)-4),1,,TRUE,"Form Responses 1"))</f>
        <v>45014.38562</v>
      </c>
      <c r="B164" s="9" t="str">
        <f>INDIRECT(ADDRESS(2+QUOTIENT(ROW()-2,COUNTA('Form Responses 1'!$1:$1)-4),2,,TRUE,"Form Responses 1"))</f>
        <v>poni002@brin.go.id</v>
      </c>
      <c r="C164" s="9" t="str">
        <f>INDIRECT(ADDRESS(2+QUOTIENT(ROW()-2,COUNTA('Form Responses 1'!$1:$1)-4),3,,TRUE,"Form Responses 1"))</f>
        <v>Ponidi</v>
      </c>
      <c r="D164" s="10">
        <f>INDIRECT(ADDRESS(2+QUOTIENT(ROW()-2,COUNTA('Form Responses 1'!$1:$1)-4),4,,TRUE,"Form Responses 1"))</f>
        <v>44951</v>
      </c>
      <c r="E164" s="11">
        <f t="shared" si="2"/>
        <v>3</v>
      </c>
      <c r="F164" s="9" t="str">
        <f>IF(ISBLANK(A164)," ",INDIRECT(ADDRESS(1,5+MOD(ROW()-2,COUNTA('Form Responses 1'!$1:$1)-4),,TRUE,"Form Responses 1")))</f>
        <v>Lantai 2 [Toilet Pria / Wanita]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Lantai 2</v>
      </c>
      <c r="I164" s="12" t="str">
        <f t="shared" si="4"/>
        <v>CLEANING SERVICE</v>
      </c>
      <c r="J164" s="12">
        <f t="array" ref="J164">IFERROR(INDEX(MASTER!B:B,MATCH(G164,MASTER!A:A,0))/100," ")</f>
        <v>0.95</v>
      </c>
      <c r="K164" s="9">
        <f t="shared" si="5"/>
        <v>4</v>
      </c>
      <c r="L164" s="9" t="str">
        <f t="shared" si="6"/>
        <v>2023 - WEEK 04</v>
      </c>
      <c r="M164" s="9" t="str">
        <f t="shared" si="7"/>
        <v>2023 - MONTH 01</v>
      </c>
      <c r="N164" s="12">
        <f t="shared" ref="N164:O164" si="173">IFERROR(AVERAGEIF(L:L,L164,$J:$J)," ")</f>
        <v>0.95</v>
      </c>
      <c r="O164" s="12">
        <f t="shared" si="173"/>
        <v>0.95</v>
      </c>
      <c r="P164" s="9" t="str">
        <f>IF(ISBLANK(A164)," ",IF(N164&gt;MASTER!$B$3/100,"SB",IF(N164&gt;MASTER!$B$4/100,"B",IF(N164&gt;MASTER!$B$5/100,"C","K"))))</f>
        <v>B</v>
      </c>
      <c r="Q164" s="9" t="str">
        <f>IF(ISBLANK(B164)," ",IF(O164&gt;MASTER!$B$3/100,"SB",IF(O164&gt;MASTER!$B$4/100,"B",IF(O164&gt;MASTER!$B$5/100,"C","K"))))</f>
        <v>B</v>
      </c>
    </row>
    <row r="165">
      <c r="A165" s="8">
        <f>INDIRECT(ADDRESS(2+QUOTIENT(ROW()-2,COUNTA('Form Responses 1'!$1:$1)-4),1,,TRUE,"Form Responses 1"))</f>
        <v>45014.38562</v>
      </c>
      <c r="B165" s="9" t="str">
        <f>INDIRECT(ADDRESS(2+QUOTIENT(ROW()-2,COUNTA('Form Responses 1'!$1:$1)-4),2,,TRUE,"Form Responses 1"))</f>
        <v>poni002@brin.go.id</v>
      </c>
      <c r="C165" s="9" t="str">
        <f>INDIRECT(ADDRESS(2+QUOTIENT(ROW()-2,COUNTA('Form Responses 1'!$1:$1)-4),3,,TRUE,"Form Responses 1"))</f>
        <v>Ponidi</v>
      </c>
      <c r="D165" s="10">
        <f>INDIRECT(ADDRESS(2+QUOTIENT(ROW()-2,COUNTA('Form Responses 1'!$1:$1)-4),4,,TRUE,"Form Responses 1"))</f>
        <v>44951</v>
      </c>
      <c r="E165" s="11">
        <f t="shared" si="2"/>
        <v>3</v>
      </c>
      <c r="F165" s="9" t="str">
        <f>IF(ISBLANK(A165)," ",INDIRECT(ADDRESS(1,5+MOD(ROW()-2,COUNTA('Form Responses 1'!$1:$1)-4),,TRUE,"Form Responses 1")))</f>
        <v>Lantai 1 [Pintu Barat &amp; Timur]</v>
      </c>
      <c r="G165" s="9" t="str">
        <f>IF(ISBLANK(A165)," ",INDIRECT(ADDRESS(MATCH(A165,'Form Responses 1'!A:A,0),5+MOD(ROW()-2,COUNTA('Form Responses 1'!$1:$1)-4),,TRUE,"Form Responses 1")))</f>
        <v>BAIK</v>
      </c>
      <c r="H165" s="12" t="str">
        <f t="shared" si="3"/>
        <v>Lantai 1</v>
      </c>
      <c r="I165" s="12" t="str">
        <f t="shared" si="4"/>
        <v>CLEANING SERVICE</v>
      </c>
      <c r="J165" s="12">
        <f t="array" ref="J165">IFERROR(INDEX(MASTER!B:B,MATCH(G165,MASTER!A:A,0))/100," ")</f>
        <v>0.95</v>
      </c>
      <c r="K165" s="9">
        <f t="shared" si="5"/>
        <v>4</v>
      </c>
      <c r="L165" s="9" t="str">
        <f t="shared" si="6"/>
        <v>2023 - WEEK 04</v>
      </c>
      <c r="M165" s="9" t="str">
        <f t="shared" si="7"/>
        <v>2023 - MONTH 01</v>
      </c>
      <c r="N165" s="12">
        <f t="shared" ref="N165:O165" si="174">IFERROR(AVERAGEIF(L:L,L165,$J:$J)," ")</f>
        <v>0.95</v>
      </c>
      <c r="O165" s="12">
        <f t="shared" si="174"/>
        <v>0.95</v>
      </c>
      <c r="P165" s="9" t="str">
        <f>IF(ISBLANK(A165)," ",IF(N165&gt;MASTER!$B$3/100,"SB",IF(N165&gt;MASTER!$B$4/100,"B",IF(N165&gt;MASTER!$B$5/100,"C","K"))))</f>
        <v>B</v>
      </c>
      <c r="Q165" s="9" t="str">
        <f>IF(ISBLANK(B165)," ",IF(O165&gt;MASTER!$B$3/100,"SB",IF(O165&gt;MASTER!$B$4/100,"B",IF(O165&gt;MASTER!$B$5/100,"C","K"))))</f>
        <v>B</v>
      </c>
    </row>
    <row r="166">
      <c r="A166" s="8">
        <f>INDIRECT(ADDRESS(2+QUOTIENT(ROW()-2,COUNTA('Form Responses 1'!$1:$1)-4),1,,TRUE,"Form Responses 1"))</f>
        <v>45014.38562</v>
      </c>
      <c r="B166" s="9" t="str">
        <f>INDIRECT(ADDRESS(2+QUOTIENT(ROW()-2,COUNTA('Form Responses 1'!$1:$1)-4),2,,TRUE,"Form Responses 1"))</f>
        <v>poni002@brin.go.id</v>
      </c>
      <c r="C166" s="9" t="str">
        <f>INDIRECT(ADDRESS(2+QUOTIENT(ROW()-2,COUNTA('Form Responses 1'!$1:$1)-4),3,,TRUE,"Form Responses 1"))</f>
        <v>Ponidi</v>
      </c>
      <c r="D166" s="10">
        <f>INDIRECT(ADDRESS(2+QUOTIENT(ROW()-2,COUNTA('Form Responses 1'!$1:$1)-4),4,,TRUE,"Form Responses 1"))</f>
        <v>44951</v>
      </c>
      <c r="E166" s="11">
        <f t="shared" si="2"/>
        <v>3</v>
      </c>
      <c r="F166" s="9" t="str">
        <f>IF(ISBLANK(A166)," ",INDIRECT(ADDRESS(1,5+MOD(ROW()-2,COUNTA('Form Responses 1'!$1:$1)-4),,TRUE,"Form Responses 1")))</f>
        <v>Lantai 1 [Mushola ]</v>
      </c>
      <c r="G166" s="9" t="str">
        <f>IF(ISBLANK(A166)," ",INDIRECT(ADDRESS(MATCH(A166,'Form Responses 1'!A:A,0),5+MOD(ROW()-2,COUNTA('Form Responses 1'!$1:$1)-4),,TRUE,"Form Responses 1")))</f>
        <v>BAIK</v>
      </c>
      <c r="H166" s="12" t="str">
        <f t="shared" si="3"/>
        <v>Lantai 1</v>
      </c>
      <c r="I166" s="12" t="str">
        <f t="shared" si="4"/>
        <v>CLEANING SERVICE</v>
      </c>
      <c r="J166" s="12">
        <f t="array" ref="J166">IFERROR(INDEX(MASTER!B:B,MATCH(G166,MASTER!A:A,0))/100," ")</f>
        <v>0.95</v>
      </c>
      <c r="K166" s="9">
        <f t="shared" si="5"/>
        <v>4</v>
      </c>
      <c r="L166" s="9" t="str">
        <f t="shared" si="6"/>
        <v>2023 - WEEK 04</v>
      </c>
      <c r="M166" s="9" t="str">
        <f t="shared" si="7"/>
        <v>2023 - MONTH 01</v>
      </c>
      <c r="N166" s="12">
        <f t="shared" ref="N166:O166" si="175">IFERROR(AVERAGEIF(L:L,L166,$J:$J)," ")</f>
        <v>0.95</v>
      </c>
      <c r="O166" s="12">
        <f t="shared" si="175"/>
        <v>0.95</v>
      </c>
      <c r="P166" s="9" t="str">
        <f>IF(ISBLANK(A166)," ",IF(N166&gt;MASTER!$B$3/100,"SB",IF(N166&gt;MASTER!$B$4/100,"B",IF(N166&gt;MASTER!$B$5/100,"C","K"))))</f>
        <v>B</v>
      </c>
      <c r="Q166" s="9" t="str">
        <f>IF(ISBLANK(B166)," ",IF(O166&gt;MASTER!$B$3/100,"SB",IF(O166&gt;MASTER!$B$4/100,"B",IF(O166&gt;MASTER!$B$5/100,"C","K"))))</f>
        <v>B</v>
      </c>
    </row>
    <row r="167">
      <c r="A167" s="8">
        <f>INDIRECT(ADDRESS(2+QUOTIENT(ROW()-2,COUNTA('Form Responses 1'!$1:$1)-4),1,,TRUE,"Form Responses 1"))</f>
        <v>45014.38562</v>
      </c>
      <c r="B167" s="9" t="str">
        <f>INDIRECT(ADDRESS(2+QUOTIENT(ROW()-2,COUNTA('Form Responses 1'!$1:$1)-4),2,,TRUE,"Form Responses 1"))</f>
        <v>poni002@brin.go.id</v>
      </c>
      <c r="C167" s="9" t="str">
        <f>INDIRECT(ADDRESS(2+QUOTIENT(ROW()-2,COUNTA('Form Responses 1'!$1:$1)-4),3,,TRUE,"Form Responses 1"))</f>
        <v>Ponidi</v>
      </c>
      <c r="D167" s="10">
        <f>INDIRECT(ADDRESS(2+QUOTIENT(ROW()-2,COUNTA('Form Responses 1'!$1:$1)-4),4,,TRUE,"Form Responses 1"))</f>
        <v>44951</v>
      </c>
      <c r="E167" s="11">
        <f t="shared" si="2"/>
        <v>3</v>
      </c>
      <c r="F167" s="9" t="str">
        <f>IF(ISBLANK(A167)," ",INDIRECT(ADDRESS(1,5+MOD(ROW()-2,COUNTA('Form Responses 1'!$1:$1)-4),,TRUE,"Form Responses 1")))</f>
        <v>Lantai 1 [Pantry ]</v>
      </c>
      <c r="G167" s="9" t="str">
        <f>IF(ISBLANK(A167)," ",INDIRECT(ADDRESS(MATCH(A167,'Form Responses 1'!A:A,0),5+MOD(ROW()-2,COUNTA('Form Responses 1'!$1:$1)-4),,TRUE,"Form Responses 1")))</f>
        <v>BAIK</v>
      </c>
      <c r="H167" s="12" t="str">
        <f t="shared" si="3"/>
        <v>Lantai 1</v>
      </c>
      <c r="I167" s="12" t="str">
        <f t="shared" si="4"/>
        <v>CLEANING SERVICE</v>
      </c>
      <c r="J167" s="12">
        <f t="array" ref="J167">IFERROR(INDEX(MASTER!B:B,MATCH(G167,MASTER!A:A,0))/100," ")</f>
        <v>0.95</v>
      </c>
      <c r="K167" s="9">
        <f t="shared" si="5"/>
        <v>4</v>
      </c>
      <c r="L167" s="9" t="str">
        <f t="shared" si="6"/>
        <v>2023 - WEEK 04</v>
      </c>
      <c r="M167" s="9" t="str">
        <f t="shared" si="7"/>
        <v>2023 - MONTH 01</v>
      </c>
      <c r="N167" s="12">
        <f t="shared" ref="N167:O167" si="176">IFERROR(AVERAGEIF(L:L,L167,$J:$J)," ")</f>
        <v>0.95</v>
      </c>
      <c r="O167" s="12">
        <f t="shared" si="176"/>
        <v>0.95</v>
      </c>
      <c r="P167" s="9" t="str">
        <f>IF(ISBLANK(A167)," ",IF(N167&gt;MASTER!$B$3/100,"SB",IF(N167&gt;MASTER!$B$4/100,"B",IF(N167&gt;MASTER!$B$5/100,"C","K"))))</f>
        <v>B</v>
      </c>
      <c r="Q167" s="9" t="str">
        <f>IF(ISBLANK(B167)," ",IF(O167&gt;MASTER!$B$3/100,"SB",IF(O167&gt;MASTER!$B$4/100,"B",IF(O167&gt;MASTER!$B$5/100,"C","K"))))</f>
        <v>B</v>
      </c>
    </row>
    <row r="168">
      <c r="A168" s="8">
        <f>INDIRECT(ADDRESS(2+QUOTIENT(ROW()-2,COUNTA('Form Responses 1'!$1:$1)-4),1,,TRUE,"Form Responses 1"))</f>
        <v>45014.38562</v>
      </c>
      <c r="B168" s="9" t="str">
        <f>INDIRECT(ADDRESS(2+QUOTIENT(ROW()-2,COUNTA('Form Responses 1'!$1:$1)-4),2,,TRUE,"Form Responses 1"))</f>
        <v>poni002@brin.go.id</v>
      </c>
      <c r="C168" s="9" t="str">
        <f>INDIRECT(ADDRESS(2+QUOTIENT(ROW()-2,COUNTA('Form Responses 1'!$1:$1)-4),3,,TRUE,"Form Responses 1"))</f>
        <v>Ponidi</v>
      </c>
      <c r="D168" s="10">
        <f>INDIRECT(ADDRESS(2+QUOTIENT(ROW()-2,COUNTA('Form Responses 1'!$1:$1)-4),4,,TRUE,"Form Responses 1"))</f>
        <v>44951</v>
      </c>
      <c r="E168" s="11">
        <f t="shared" si="2"/>
        <v>3</v>
      </c>
      <c r="F168" s="9" t="str">
        <f>IF(ISBLANK(A168)," ",INDIRECT(ADDRESS(1,5+MOD(ROW()-2,COUNTA('Form Responses 1'!$1:$1)-4),,TRUE,"Form Responses 1")))</f>
        <v>Lantai 1 [Ruang Rapat]</v>
      </c>
      <c r="G168" s="9" t="str">
        <f>IF(ISBLANK(A168)," ",INDIRECT(ADDRESS(MATCH(A168,'Form Responses 1'!A:A,0),5+MOD(ROW()-2,COUNTA('Form Responses 1'!$1:$1)-4),,TRUE,"Form Responses 1")))</f>
        <v>BAIK</v>
      </c>
      <c r="H168" s="12" t="str">
        <f t="shared" si="3"/>
        <v>Lantai 1</v>
      </c>
      <c r="I168" s="12" t="str">
        <f t="shared" si="4"/>
        <v>CLEANING SERVICE</v>
      </c>
      <c r="J168" s="12">
        <f t="array" ref="J168">IFERROR(INDEX(MASTER!B:B,MATCH(G168,MASTER!A:A,0))/100," ")</f>
        <v>0.95</v>
      </c>
      <c r="K168" s="9">
        <f t="shared" si="5"/>
        <v>4</v>
      </c>
      <c r="L168" s="9" t="str">
        <f t="shared" si="6"/>
        <v>2023 - WEEK 04</v>
      </c>
      <c r="M168" s="9" t="str">
        <f t="shared" si="7"/>
        <v>2023 - MONTH 01</v>
      </c>
      <c r="N168" s="12">
        <f t="shared" ref="N168:O168" si="177">IFERROR(AVERAGEIF(L:L,L168,$J:$J)," ")</f>
        <v>0.95</v>
      </c>
      <c r="O168" s="12">
        <f t="shared" si="177"/>
        <v>0.95</v>
      </c>
      <c r="P168" s="9" t="str">
        <f>IF(ISBLANK(A168)," ",IF(N168&gt;MASTER!$B$3/100,"SB",IF(N168&gt;MASTER!$B$4/100,"B",IF(N168&gt;MASTER!$B$5/100,"C","K"))))</f>
        <v>B</v>
      </c>
      <c r="Q168" s="9" t="str">
        <f>IF(ISBLANK(B168)," ",IF(O168&gt;MASTER!$B$3/100,"SB",IF(O168&gt;MASTER!$B$4/100,"B",IF(O168&gt;MASTER!$B$5/100,"C","K"))))</f>
        <v>B</v>
      </c>
    </row>
    <row r="169">
      <c r="A169" s="8">
        <f>INDIRECT(ADDRESS(2+QUOTIENT(ROW()-2,COUNTA('Form Responses 1'!$1:$1)-4),1,,TRUE,"Form Responses 1"))</f>
        <v>45014.38562</v>
      </c>
      <c r="B169" s="9" t="str">
        <f>INDIRECT(ADDRESS(2+QUOTIENT(ROW()-2,COUNTA('Form Responses 1'!$1:$1)-4),2,,TRUE,"Form Responses 1"))</f>
        <v>poni002@brin.go.id</v>
      </c>
      <c r="C169" s="9" t="str">
        <f>INDIRECT(ADDRESS(2+QUOTIENT(ROW()-2,COUNTA('Form Responses 1'!$1:$1)-4),3,,TRUE,"Form Responses 1"))</f>
        <v>Ponidi</v>
      </c>
      <c r="D169" s="10">
        <f>INDIRECT(ADDRESS(2+QUOTIENT(ROW()-2,COUNTA('Form Responses 1'!$1:$1)-4),4,,TRUE,"Form Responses 1"))</f>
        <v>44951</v>
      </c>
      <c r="E169" s="11">
        <f t="shared" si="2"/>
        <v>3</v>
      </c>
      <c r="F169" s="9" t="str">
        <f>IF(ISBLANK(A169)," ",INDIRECT(ADDRESS(1,5+MOD(ROW()-2,COUNTA('Form Responses 1'!$1:$1)-4),,TRUE,"Form Responses 1")))</f>
        <v>Lantai 1 [Ruang Penelitian]</v>
      </c>
      <c r="G169" s="9" t="str">
        <f>IF(ISBLANK(A169)," ",INDIRECT(ADDRESS(MATCH(A169,'Form Responses 1'!A:A,0),5+MOD(ROW()-2,COUNTA('Form Responses 1'!$1:$1)-4),,TRUE,"Form Responses 1")))</f>
        <v>BAIK</v>
      </c>
      <c r="H169" s="12" t="str">
        <f t="shared" si="3"/>
        <v>Lantai 1</v>
      </c>
      <c r="I169" s="12" t="str">
        <f t="shared" si="4"/>
        <v>CLEANING SERVICE</v>
      </c>
      <c r="J169" s="12">
        <f t="array" ref="J169">IFERROR(INDEX(MASTER!B:B,MATCH(G169,MASTER!A:A,0))/100," ")</f>
        <v>0.95</v>
      </c>
      <c r="K169" s="9">
        <f t="shared" si="5"/>
        <v>4</v>
      </c>
      <c r="L169" s="9" t="str">
        <f t="shared" si="6"/>
        <v>2023 - WEEK 04</v>
      </c>
      <c r="M169" s="9" t="str">
        <f t="shared" si="7"/>
        <v>2023 - MONTH 01</v>
      </c>
      <c r="N169" s="12">
        <f t="shared" ref="N169:O169" si="178">IFERROR(AVERAGEIF(L:L,L169,$J:$J)," ")</f>
        <v>0.95</v>
      </c>
      <c r="O169" s="12">
        <f t="shared" si="178"/>
        <v>0.95</v>
      </c>
      <c r="P169" s="9" t="str">
        <f>IF(ISBLANK(A169)," ",IF(N169&gt;MASTER!$B$3/100,"SB",IF(N169&gt;MASTER!$B$4/100,"B",IF(N169&gt;MASTER!$B$5/100,"C","K"))))</f>
        <v>B</v>
      </c>
      <c r="Q169" s="9" t="str">
        <f>IF(ISBLANK(B169)," ",IF(O169&gt;MASTER!$B$3/100,"SB",IF(O169&gt;MASTER!$B$4/100,"B",IF(O169&gt;MASTER!$B$5/100,"C","K"))))</f>
        <v>B</v>
      </c>
    </row>
    <row r="170">
      <c r="A170" s="8">
        <f>INDIRECT(ADDRESS(2+QUOTIENT(ROW()-2,COUNTA('Form Responses 1'!$1:$1)-4),1,,TRUE,"Form Responses 1"))</f>
        <v>45014.38562</v>
      </c>
      <c r="B170" s="9" t="str">
        <f>INDIRECT(ADDRESS(2+QUOTIENT(ROW()-2,COUNTA('Form Responses 1'!$1:$1)-4),2,,TRUE,"Form Responses 1"))</f>
        <v>poni002@brin.go.id</v>
      </c>
      <c r="C170" s="9" t="str">
        <f>INDIRECT(ADDRESS(2+QUOTIENT(ROW()-2,COUNTA('Form Responses 1'!$1:$1)-4),3,,TRUE,"Form Responses 1"))</f>
        <v>Ponidi</v>
      </c>
      <c r="D170" s="10">
        <f>INDIRECT(ADDRESS(2+QUOTIENT(ROW()-2,COUNTA('Form Responses 1'!$1:$1)-4),4,,TRUE,"Form Responses 1"))</f>
        <v>44951</v>
      </c>
      <c r="E170" s="11">
        <f t="shared" si="2"/>
        <v>3</v>
      </c>
      <c r="F170" s="9" t="str">
        <f>IF(ISBLANK(A170)," ",INDIRECT(ADDRESS(1,5+MOD(ROW()-2,COUNTA('Form Responses 1'!$1:$1)-4),,TRUE,"Form Responses 1")))</f>
        <v>Lantai 1 [Ruang Kepegawaian]</v>
      </c>
      <c r="G170" s="9" t="str">
        <f>IF(ISBLANK(A170)," ",INDIRECT(ADDRESS(MATCH(A170,'Form Responses 1'!A:A,0),5+MOD(ROW()-2,COUNTA('Form Responses 1'!$1:$1)-4),,TRUE,"Form Responses 1")))</f>
        <v>BAIK</v>
      </c>
      <c r="H170" s="12" t="str">
        <f t="shared" si="3"/>
        <v>Lantai 1</v>
      </c>
      <c r="I170" s="12" t="str">
        <f t="shared" si="4"/>
        <v>CLEANING SERVICE</v>
      </c>
      <c r="J170" s="12">
        <f t="array" ref="J170">IFERROR(INDEX(MASTER!B:B,MATCH(G170,MASTER!A:A,0))/100," ")</f>
        <v>0.95</v>
      </c>
      <c r="K170" s="9">
        <f t="shared" si="5"/>
        <v>4</v>
      </c>
      <c r="L170" s="9" t="str">
        <f t="shared" si="6"/>
        <v>2023 - WEEK 04</v>
      </c>
      <c r="M170" s="9" t="str">
        <f t="shared" si="7"/>
        <v>2023 - MONTH 01</v>
      </c>
      <c r="N170" s="12">
        <f t="shared" ref="N170:O170" si="179">IFERROR(AVERAGEIF(L:L,L170,$J:$J)," ")</f>
        <v>0.95</v>
      </c>
      <c r="O170" s="12">
        <f t="shared" si="179"/>
        <v>0.95</v>
      </c>
      <c r="P170" s="9" t="str">
        <f>IF(ISBLANK(A170)," ",IF(N170&gt;MASTER!$B$3/100,"SB",IF(N170&gt;MASTER!$B$4/100,"B",IF(N170&gt;MASTER!$B$5/100,"C","K"))))</f>
        <v>B</v>
      </c>
      <c r="Q170" s="9" t="str">
        <f>IF(ISBLANK(B170)," ",IF(O170&gt;MASTER!$B$3/100,"SB",IF(O170&gt;MASTER!$B$4/100,"B",IF(O170&gt;MASTER!$B$5/100,"C","K"))))</f>
        <v>B</v>
      </c>
    </row>
    <row r="171">
      <c r="A171" s="8">
        <f>INDIRECT(ADDRESS(2+QUOTIENT(ROW()-2,COUNTA('Form Responses 1'!$1:$1)-4),1,,TRUE,"Form Responses 1"))</f>
        <v>45014.38562</v>
      </c>
      <c r="B171" s="9" t="str">
        <f>INDIRECT(ADDRESS(2+QUOTIENT(ROW()-2,COUNTA('Form Responses 1'!$1:$1)-4),2,,TRUE,"Form Responses 1"))</f>
        <v>poni002@brin.go.id</v>
      </c>
      <c r="C171" s="9" t="str">
        <f>INDIRECT(ADDRESS(2+QUOTIENT(ROW()-2,COUNTA('Form Responses 1'!$1:$1)-4),3,,TRUE,"Form Responses 1"))</f>
        <v>Ponidi</v>
      </c>
      <c r="D171" s="10">
        <f>INDIRECT(ADDRESS(2+QUOTIENT(ROW()-2,COUNTA('Form Responses 1'!$1:$1)-4),4,,TRUE,"Form Responses 1"))</f>
        <v>44951</v>
      </c>
      <c r="E171" s="11">
        <f t="shared" si="2"/>
        <v>3</v>
      </c>
      <c r="F171" s="9" t="str">
        <f>IF(ISBLANK(A171)," ",INDIRECT(ADDRESS(1,5+MOD(ROW()-2,COUNTA('Form Responses 1'!$1:$1)-4),,TRUE,"Form Responses 1")))</f>
        <v>Lantai 1 [Ruang Kerja]</v>
      </c>
      <c r="G171" s="9" t="str">
        <f>IF(ISBLANK(A171)," ",INDIRECT(ADDRESS(MATCH(A171,'Form Responses 1'!A:A,0),5+MOD(ROW()-2,COUNTA('Form Responses 1'!$1:$1)-4),,TRUE,"Form Responses 1")))</f>
        <v>BAIK</v>
      </c>
      <c r="H171" s="12" t="str">
        <f t="shared" si="3"/>
        <v>Lantai 1</v>
      </c>
      <c r="I171" s="12" t="str">
        <f t="shared" si="4"/>
        <v>CLEANING SERVICE</v>
      </c>
      <c r="J171" s="12">
        <f t="array" ref="J171">IFERROR(INDEX(MASTER!B:B,MATCH(G171,MASTER!A:A,0))/100," ")</f>
        <v>0.95</v>
      </c>
      <c r="K171" s="9">
        <f t="shared" si="5"/>
        <v>4</v>
      </c>
      <c r="L171" s="9" t="str">
        <f t="shared" si="6"/>
        <v>2023 - WEEK 04</v>
      </c>
      <c r="M171" s="9" t="str">
        <f t="shared" si="7"/>
        <v>2023 - MONTH 01</v>
      </c>
      <c r="N171" s="12">
        <f t="shared" ref="N171:O171" si="180">IFERROR(AVERAGEIF(L:L,L171,$J:$J)," ")</f>
        <v>0.95</v>
      </c>
      <c r="O171" s="12">
        <f t="shared" si="180"/>
        <v>0.95</v>
      </c>
      <c r="P171" s="9" t="str">
        <f>IF(ISBLANK(A171)," ",IF(N171&gt;MASTER!$B$3/100,"SB",IF(N171&gt;MASTER!$B$4/100,"B",IF(N171&gt;MASTER!$B$5/100,"C","K"))))</f>
        <v>B</v>
      </c>
      <c r="Q171" s="9" t="str">
        <f>IF(ISBLANK(B171)," ",IF(O171&gt;MASTER!$B$3/100,"SB",IF(O171&gt;MASTER!$B$4/100,"B",IF(O171&gt;MASTER!$B$5/100,"C","K"))))</f>
        <v>B</v>
      </c>
    </row>
    <row r="172">
      <c r="A172" s="8">
        <f>INDIRECT(ADDRESS(2+QUOTIENT(ROW()-2,COUNTA('Form Responses 1'!$1:$1)-4),1,,TRUE,"Form Responses 1"))</f>
        <v>45014.38562</v>
      </c>
      <c r="B172" s="9" t="str">
        <f>INDIRECT(ADDRESS(2+QUOTIENT(ROW()-2,COUNTA('Form Responses 1'!$1:$1)-4),2,,TRUE,"Form Responses 1"))</f>
        <v>poni002@brin.go.id</v>
      </c>
      <c r="C172" s="9" t="str">
        <f>INDIRECT(ADDRESS(2+QUOTIENT(ROW()-2,COUNTA('Form Responses 1'!$1:$1)-4),3,,TRUE,"Form Responses 1"))</f>
        <v>Ponidi</v>
      </c>
      <c r="D172" s="10">
        <f>INDIRECT(ADDRESS(2+QUOTIENT(ROW()-2,COUNTA('Form Responses 1'!$1:$1)-4),4,,TRUE,"Form Responses 1"))</f>
        <v>44951</v>
      </c>
      <c r="E172" s="11">
        <f t="shared" si="2"/>
        <v>3</v>
      </c>
      <c r="F172" s="9" t="str">
        <f>IF(ISBLANK(A172)," ",INDIRECT(ADDRESS(1,5+MOD(ROW()-2,COUNTA('Form Responses 1'!$1:$1)-4),,TRUE,"Form Responses 1")))</f>
        <v>Lantai 1 [Mess]</v>
      </c>
      <c r="G172" s="9" t="str">
        <f>IF(ISBLANK(A172)," ",INDIRECT(ADDRESS(MATCH(A172,'Form Responses 1'!A:A,0),5+MOD(ROW()-2,COUNTA('Form Responses 1'!$1:$1)-4),,TRUE,"Form Responses 1")))</f>
        <v>BAIK</v>
      </c>
      <c r="H172" s="12" t="str">
        <f t="shared" si="3"/>
        <v>Lantai 1</v>
      </c>
      <c r="I172" s="12" t="str">
        <f t="shared" si="4"/>
        <v>CLEANING SERVICE</v>
      </c>
      <c r="J172" s="12">
        <f t="array" ref="J172">IFERROR(INDEX(MASTER!B:B,MATCH(G172,MASTER!A:A,0))/100," ")</f>
        <v>0.95</v>
      </c>
      <c r="K172" s="9">
        <f t="shared" si="5"/>
        <v>4</v>
      </c>
      <c r="L172" s="9" t="str">
        <f t="shared" si="6"/>
        <v>2023 - WEEK 04</v>
      </c>
      <c r="M172" s="9" t="str">
        <f t="shared" si="7"/>
        <v>2023 - MONTH 01</v>
      </c>
      <c r="N172" s="12">
        <f t="shared" ref="N172:O172" si="181">IFERROR(AVERAGEIF(L:L,L172,$J:$J)," ")</f>
        <v>0.95</v>
      </c>
      <c r="O172" s="12">
        <f t="shared" si="181"/>
        <v>0.95</v>
      </c>
      <c r="P172" s="9" t="str">
        <f>IF(ISBLANK(A172)," ",IF(N172&gt;MASTER!$B$3/100,"SB",IF(N172&gt;MASTER!$B$4/100,"B",IF(N172&gt;MASTER!$B$5/100,"C","K"))))</f>
        <v>B</v>
      </c>
      <c r="Q172" s="9" t="str">
        <f>IF(ISBLANK(B172)," ",IF(O172&gt;MASTER!$B$3/100,"SB",IF(O172&gt;MASTER!$B$4/100,"B",IF(O172&gt;MASTER!$B$5/100,"C","K"))))</f>
        <v>B</v>
      </c>
    </row>
    <row r="173">
      <c r="A173" s="8">
        <f>INDIRECT(ADDRESS(2+QUOTIENT(ROW()-2,COUNTA('Form Responses 1'!$1:$1)-4),1,,TRUE,"Form Responses 1"))</f>
        <v>45014.38562</v>
      </c>
      <c r="B173" s="9" t="str">
        <f>INDIRECT(ADDRESS(2+QUOTIENT(ROW()-2,COUNTA('Form Responses 1'!$1:$1)-4),2,,TRUE,"Form Responses 1"))</f>
        <v>poni002@brin.go.id</v>
      </c>
      <c r="C173" s="9" t="str">
        <f>INDIRECT(ADDRESS(2+QUOTIENT(ROW()-2,COUNTA('Form Responses 1'!$1:$1)-4),3,,TRUE,"Form Responses 1"))</f>
        <v>Ponidi</v>
      </c>
      <c r="D173" s="10">
        <f>INDIRECT(ADDRESS(2+QUOTIENT(ROW()-2,COUNTA('Form Responses 1'!$1:$1)-4),4,,TRUE,"Form Responses 1"))</f>
        <v>44951</v>
      </c>
      <c r="E173" s="11">
        <f t="shared" si="2"/>
        <v>3</v>
      </c>
      <c r="F173" s="9" t="str">
        <f>IF(ISBLANK(A173)," ",INDIRECT(ADDRESS(1,5+MOD(ROW()-2,COUNTA('Form Responses 1'!$1:$1)-4),,TRUE,"Form Responses 1")))</f>
        <v>Lantai 1 [Koridor ]</v>
      </c>
      <c r="G173" s="9" t="str">
        <f>IF(ISBLANK(A173)," ",INDIRECT(ADDRESS(MATCH(A173,'Form Responses 1'!A:A,0),5+MOD(ROW()-2,COUNTA('Form Responses 1'!$1:$1)-4),,TRUE,"Form Responses 1")))</f>
        <v>BAIK</v>
      </c>
      <c r="H173" s="12" t="str">
        <f t="shared" si="3"/>
        <v>Lantai 1</v>
      </c>
      <c r="I173" s="12" t="str">
        <f t="shared" si="4"/>
        <v>CLEANING SERVICE</v>
      </c>
      <c r="J173" s="12">
        <f t="array" ref="J173">IFERROR(INDEX(MASTER!B:B,MATCH(G173,MASTER!A:A,0))/100," ")</f>
        <v>0.95</v>
      </c>
      <c r="K173" s="9">
        <f t="shared" si="5"/>
        <v>4</v>
      </c>
      <c r="L173" s="9" t="str">
        <f t="shared" si="6"/>
        <v>2023 - WEEK 04</v>
      </c>
      <c r="M173" s="9" t="str">
        <f t="shared" si="7"/>
        <v>2023 - MONTH 01</v>
      </c>
      <c r="N173" s="12">
        <f t="shared" ref="N173:O173" si="182">IFERROR(AVERAGEIF(L:L,L173,$J:$J)," ")</f>
        <v>0.95</v>
      </c>
      <c r="O173" s="12">
        <f t="shared" si="182"/>
        <v>0.95</v>
      </c>
      <c r="P173" s="9" t="str">
        <f>IF(ISBLANK(A173)," ",IF(N173&gt;MASTER!$B$3/100,"SB",IF(N173&gt;MASTER!$B$4/100,"B",IF(N173&gt;MASTER!$B$5/100,"C","K"))))</f>
        <v>B</v>
      </c>
      <c r="Q173" s="9" t="str">
        <f>IF(ISBLANK(B173)," ",IF(O173&gt;MASTER!$B$3/100,"SB",IF(O173&gt;MASTER!$B$4/100,"B",IF(O173&gt;MASTER!$B$5/100,"C","K"))))</f>
        <v>B</v>
      </c>
    </row>
    <row r="174">
      <c r="A174" s="8">
        <f>INDIRECT(ADDRESS(2+QUOTIENT(ROW()-2,COUNTA('Form Responses 1'!$1:$1)-4),1,,TRUE,"Form Responses 1"))</f>
        <v>45014.38562</v>
      </c>
      <c r="B174" s="9" t="str">
        <f>INDIRECT(ADDRESS(2+QUOTIENT(ROW()-2,COUNTA('Form Responses 1'!$1:$1)-4),2,,TRUE,"Form Responses 1"))</f>
        <v>poni002@brin.go.id</v>
      </c>
      <c r="C174" s="9" t="str">
        <f>INDIRECT(ADDRESS(2+QUOTIENT(ROW()-2,COUNTA('Form Responses 1'!$1:$1)-4),3,,TRUE,"Form Responses 1"))</f>
        <v>Ponidi</v>
      </c>
      <c r="D174" s="10">
        <f>INDIRECT(ADDRESS(2+QUOTIENT(ROW()-2,COUNTA('Form Responses 1'!$1:$1)-4),4,,TRUE,"Form Responses 1"))</f>
        <v>44951</v>
      </c>
      <c r="E174" s="11">
        <f t="shared" si="2"/>
        <v>3</v>
      </c>
      <c r="F174" s="9" t="str">
        <f>IF(ISBLANK(A174)," ",INDIRECT(ADDRESS(1,5+MOD(ROW()-2,COUNTA('Form Responses 1'!$1:$1)-4),,TRUE,"Form Responses 1")))</f>
        <v>Lantai 1 [Toilet Pria / Wanita]</v>
      </c>
      <c r="G174" s="9" t="str">
        <f>IF(ISBLANK(A174)," ",INDIRECT(ADDRESS(MATCH(A174,'Form Responses 1'!A:A,0),5+MOD(ROW()-2,COUNTA('Form Responses 1'!$1:$1)-4),,TRUE,"Form Responses 1")))</f>
        <v>BAIK</v>
      </c>
      <c r="H174" s="12" t="str">
        <f t="shared" si="3"/>
        <v>Lantai 1</v>
      </c>
      <c r="I174" s="12" t="str">
        <f t="shared" si="4"/>
        <v>CLEANING SERVICE</v>
      </c>
      <c r="J174" s="12">
        <f t="array" ref="J174">IFERROR(INDEX(MASTER!B:B,MATCH(G174,MASTER!A:A,0))/100," ")</f>
        <v>0.95</v>
      </c>
      <c r="K174" s="9">
        <f t="shared" si="5"/>
        <v>4</v>
      </c>
      <c r="L174" s="9" t="str">
        <f t="shared" si="6"/>
        <v>2023 - WEEK 04</v>
      </c>
      <c r="M174" s="9" t="str">
        <f t="shared" si="7"/>
        <v>2023 - MONTH 01</v>
      </c>
      <c r="N174" s="12">
        <f t="shared" ref="N174:O174" si="183">IFERROR(AVERAGEIF(L:L,L174,$J:$J)," ")</f>
        <v>0.95</v>
      </c>
      <c r="O174" s="12">
        <f t="shared" si="183"/>
        <v>0.95</v>
      </c>
      <c r="P174" s="9" t="str">
        <f>IF(ISBLANK(A174)," ",IF(N174&gt;MASTER!$B$3/100,"SB",IF(N174&gt;MASTER!$B$4/100,"B",IF(N174&gt;MASTER!$B$5/100,"C","K"))))</f>
        <v>B</v>
      </c>
      <c r="Q174" s="9" t="str">
        <f>IF(ISBLANK(B174)," ",IF(O174&gt;MASTER!$B$3/100,"SB",IF(O174&gt;MASTER!$B$4/100,"B",IF(O174&gt;MASTER!$B$5/100,"C","K"))))</f>
        <v>B</v>
      </c>
    </row>
    <row r="175">
      <c r="A175" s="8">
        <f>INDIRECT(ADDRESS(2+QUOTIENT(ROW()-2,COUNTA('Form Responses 1'!$1:$1)-4),1,,TRUE,"Form Responses 1"))</f>
        <v>45014.38562</v>
      </c>
      <c r="B175" s="9" t="str">
        <f>INDIRECT(ADDRESS(2+QUOTIENT(ROW()-2,COUNTA('Form Responses 1'!$1:$1)-4),2,,TRUE,"Form Responses 1"))</f>
        <v>poni002@brin.go.id</v>
      </c>
      <c r="C175" s="9" t="str">
        <f>INDIRECT(ADDRESS(2+QUOTIENT(ROW()-2,COUNTA('Form Responses 1'!$1:$1)-4),3,,TRUE,"Form Responses 1"))</f>
        <v>Ponidi</v>
      </c>
      <c r="D175" s="10">
        <f>INDIRECT(ADDRESS(2+QUOTIENT(ROW()-2,COUNTA('Form Responses 1'!$1:$1)-4),4,,TRUE,"Form Responses 1"))</f>
        <v>44951</v>
      </c>
      <c r="E175" s="11">
        <f t="shared" si="2"/>
        <v>3</v>
      </c>
      <c r="F175" s="9" t="str">
        <f>IF(ISBLANK(A175)," ",INDIRECT(ADDRESS(1,5+MOD(ROW()-2,COUNTA('Form Responses 1'!$1:$1)-4),,TRUE,"Form Responses 1")))</f>
        <v>Halaman [Taman ]</v>
      </c>
      <c r="G175" s="9" t="str">
        <f>IF(ISBLANK(A175)," ",INDIRECT(ADDRESS(MATCH(A175,'Form Responses 1'!A:A,0),5+MOD(ROW()-2,COUNTA('Form Responses 1'!$1:$1)-4),,TRUE,"Form Responses 1")))</f>
        <v>BAIK</v>
      </c>
      <c r="H175" s="12" t="str">
        <f t="shared" si="3"/>
        <v>Halaman</v>
      </c>
      <c r="I175" s="12" t="str">
        <f t="shared" si="4"/>
        <v>CLEANING SERVICE</v>
      </c>
      <c r="J175" s="12">
        <f t="array" ref="J175">IFERROR(INDEX(MASTER!B:B,MATCH(G175,MASTER!A:A,0))/100," ")</f>
        <v>0.95</v>
      </c>
      <c r="K175" s="9">
        <f t="shared" si="5"/>
        <v>4</v>
      </c>
      <c r="L175" s="9" t="str">
        <f t="shared" si="6"/>
        <v>2023 - WEEK 04</v>
      </c>
      <c r="M175" s="9" t="str">
        <f t="shared" si="7"/>
        <v>2023 - MONTH 01</v>
      </c>
      <c r="N175" s="12">
        <f t="shared" ref="N175:O175" si="184">IFERROR(AVERAGEIF(L:L,L175,$J:$J)," ")</f>
        <v>0.95</v>
      </c>
      <c r="O175" s="12">
        <f t="shared" si="184"/>
        <v>0.95</v>
      </c>
      <c r="P175" s="9" t="str">
        <f>IF(ISBLANK(A175)," ",IF(N175&gt;MASTER!$B$3/100,"SB",IF(N175&gt;MASTER!$B$4/100,"B",IF(N175&gt;MASTER!$B$5/100,"C","K"))))</f>
        <v>B</v>
      </c>
      <c r="Q175" s="9" t="str">
        <f>IF(ISBLANK(B175)," ",IF(O175&gt;MASTER!$B$3/100,"SB",IF(O175&gt;MASTER!$B$4/100,"B",IF(O175&gt;MASTER!$B$5/100,"C","K"))))</f>
        <v>B</v>
      </c>
    </row>
    <row r="176">
      <c r="A176" s="8">
        <f>INDIRECT(ADDRESS(2+QUOTIENT(ROW()-2,COUNTA('Form Responses 1'!$1:$1)-4),1,,TRUE,"Form Responses 1"))</f>
        <v>45014.38562</v>
      </c>
      <c r="B176" s="9" t="str">
        <f>INDIRECT(ADDRESS(2+QUOTIENT(ROW()-2,COUNTA('Form Responses 1'!$1:$1)-4),2,,TRUE,"Form Responses 1"))</f>
        <v>poni002@brin.go.id</v>
      </c>
      <c r="C176" s="9" t="str">
        <f>INDIRECT(ADDRESS(2+QUOTIENT(ROW()-2,COUNTA('Form Responses 1'!$1:$1)-4),3,,TRUE,"Form Responses 1"))</f>
        <v>Ponidi</v>
      </c>
      <c r="D176" s="10">
        <f>INDIRECT(ADDRESS(2+QUOTIENT(ROW()-2,COUNTA('Form Responses 1'!$1:$1)-4),4,,TRUE,"Form Responses 1"))</f>
        <v>44951</v>
      </c>
      <c r="E176" s="11">
        <f t="shared" si="2"/>
        <v>3</v>
      </c>
      <c r="F176" s="9" t="str">
        <f>IF(ISBLANK(A176)," ",INDIRECT(ADDRESS(1,5+MOD(ROW()-2,COUNTA('Form Responses 1'!$1:$1)-4),,TRUE,"Form Responses 1")))</f>
        <v>Halaman [Parkir Motor ]</v>
      </c>
      <c r="G176" s="9" t="str">
        <f>IF(ISBLANK(A176)," ",INDIRECT(ADDRESS(MATCH(A176,'Form Responses 1'!A:A,0),5+MOD(ROW()-2,COUNTA('Form Responses 1'!$1:$1)-4),,TRUE,"Form Responses 1")))</f>
        <v>BAIK</v>
      </c>
      <c r="H176" s="12" t="str">
        <f t="shared" si="3"/>
        <v>Halaman</v>
      </c>
      <c r="I176" s="12" t="str">
        <f t="shared" si="4"/>
        <v>CLEANING SERVICE</v>
      </c>
      <c r="J176" s="12">
        <f t="array" ref="J176">IFERROR(INDEX(MASTER!B:B,MATCH(G176,MASTER!A:A,0))/100," ")</f>
        <v>0.95</v>
      </c>
      <c r="K176" s="9">
        <f t="shared" si="5"/>
        <v>4</v>
      </c>
      <c r="L176" s="9" t="str">
        <f t="shared" si="6"/>
        <v>2023 - WEEK 04</v>
      </c>
      <c r="M176" s="9" t="str">
        <f t="shared" si="7"/>
        <v>2023 - MONTH 01</v>
      </c>
      <c r="N176" s="12">
        <f t="shared" ref="N176:O176" si="185">IFERROR(AVERAGEIF(L:L,L176,$J:$J)," ")</f>
        <v>0.95</v>
      </c>
      <c r="O176" s="12">
        <f t="shared" si="185"/>
        <v>0.95</v>
      </c>
      <c r="P176" s="9" t="str">
        <f>IF(ISBLANK(A176)," ",IF(N176&gt;MASTER!$B$3/100,"SB",IF(N176&gt;MASTER!$B$4/100,"B",IF(N176&gt;MASTER!$B$5/100,"C","K"))))</f>
        <v>B</v>
      </c>
      <c r="Q176" s="9" t="str">
        <f>IF(ISBLANK(B176)," ",IF(O176&gt;MASTER!$B$3/100,"SB",IF(O176&gt;MASTER!$B$4/100,"B",IF(O176&gt;MASTER!$B$5/100,"C","K"))))</f>
        <v>B</v>
      </c>
    </row>
    <row r="177">
      <c r="A177" s="8">
        <f>INDIRECT(ADDRESS(2+QUOTIENT(ROW()-2,COUNTA('Form Responses 1'!$1:$1)-4),1,,TRUE,"Form Responses 1"))</f>
        <v>45014.38562</v>
      </c>
      <c r="B177" s="9" t="str">
        <f>INDIRECT(ADDRESS(2+QUOTIENT(ROW()-2,COUNTA('Form Responses 1'!$1:$1)-4),2,,TRUE,"Form Responses 1"))</f>
        <v>poni002@brin.go.id</v>
      </c>
      <c r="C177" s="9" t="str">
        <f>INDIRECT(ADDRESS(2+QUOTIENT(ROW()-2,COUNTA('Form Responses 1'!$1:$1)-4),3,,TRUE,"Form Responses 1"))</f>
        <v>Ponidi</v>
      </c>
      <c r="D177" s="10">
        <f>INDIRECT(ADDRESS(2+QUOTIENT(ROW()-2,COUNTA('Form Responses 1'!$1:$1)-4),4,,TRUE,"Form Responses 1"))</f>
        <v>44951</v>
      </c>
      <c r="E177" s="11">
        <f t="shared" si="2"/>
        <v>3</v>
      </c>
      <c r="F177" s="9" t="str">
        <f>IF(ISBLANK(A177)," ",INDIRECT(ADDRESS(1,5+MOD(ROW()-2,COUNTA('Form Responses 1'!$1:$1)-4),,TRUE,"Form Responses 1")))</f>
        <v>Halaman [Parkir Mobil]</v>
      </c>
      <c r="G177" s="9" t="str">
        <f>IF(ISBLANK(A177)," ",INDIRECT(ADDRESS(MATCH(A177,'Form Responses 1'!A:A,0),5+MOD(ROW()-2,COUNTA('Form Responses 1'!$1:$1)-4),,TRUE,"Form Responses 1")))</f>
        <v>BAIK</v>
      </c>
      <c r="H177" s="12" t="str">
        <f t="shared" si="3"/>
        <v>Halaman</v>
      </c>
      <c r="I177" s="12" t="str">
        <f t="shared" si="4"/>
        <v>CLEANING SERVICE</v>
      </c>
      <c r="J177" s="12">
        <f t="array" ref="J177">IFERROR(INDEX(MASTER!B:B,MATCH(G177,MASTER!A:A,0))/100," ")</f>
        <v>0.95</v>
      </c>
      <c r="K177" s="9">
        <f t="shared" si="5"/>
        <v>4</v>
      </c>
      <c r="L177" s="9" t="str">
        <f t="shared" si="6"/>
        <v>2023 - WEEK 04</v>
      </c>
      <c r="M177" s="9" t="str">
        <f t="shared" si="7"/>
        <v>2023 - MONTH 01</v>
      </c>
      <c r="N177" s="12">
        <f t="shared" ref="N177:O177" si="186">IFERROR(AVERAGEIF(L:L,L177,$J:$J)," ")</f>
        <v>0.95</v>
      </c>
      <c r="O177" s="12">
        <f t="shared" si="186"/>
        <v>0.95</v>
      </c>
      <c r="P177" s="9" t="str">
        <f>IF(ISBLANK(A177)," ",IF(N177&gt;MASTER!$B$3/100,"SB",IF(N177&gt;MASTER!$B$4/100,"B",IF(N177&gt;MASTER!$B$5/100,"C","K"))))</f>
        <v>B</v>
      </c>
      <c r="Q177" s="9" t="str">
        <f>IF(ISBLANK(B177)," ",IF(O177&gt;MASTER!$B$3/100,"SB",IF(O177&gt;MASTER!$B$4/100,"B",IF(O177&gt;MASTER!$B$5/100,"C","K"))))</f>
        <v>B</v>
      </c>
    </row>
    <row r="178">
      <c r="A178" s="8">
        <f>INDIRECT(ADDRESS(2+QUOTIENT(ROW()-2,COUNTA('Form Responses 1'!$1:$1)-4),1,,TRUE,"Form Responses 1"))</f>
        <v>45014.38562</v>
      </c>
      <c r="B178" s="9" t="str">
        <f>INDIRECT(ADDRESS(2+QUOTIENT(ROW()-2,COUNTA('Form Responses 1'!$1:$1)-4),2,,TRUE,"Form Responses 1"))</f>
        <v>poni002@brin.go.id</v>
      </c>
      <c r="C178" s="9" t="str">
        <f>INDIRECT(ADDRESS(2+QUOTIENT(ROW()-2,COUNTA('Form Responses 1'!$1:$1)-4),3,,TRUE,"Form Responses 1"))</f>
        <v>Ponidi</v>
      </c>
      <c r="D178" s="10">
        <f>INDIRECT(ADDRESS(2+QUOTIENT(ROW()-2,COUNTA('Form Responses 1'!$1:$1)-4),4,,TRUE,"Form Responses 1"))</f>
        <v>44951</v>
      </c>
      <c r="E178" s="11">
        <f t="shared" si="2"/>
        <v>3</v>
      </c>
      <c r="F178" s="9" t="str">
        <f>IF(ISBLANK(A178)," ",INDIRECT(ADDRESS(1,5+MOD(ROW()-2,COUNTA('Form Responses 1'!$1:$1)-4),,TRUE,"Form Responses 1")))</f>
        <v>Halaman [Smoking Area]</v>
      </c>
      <c r="G178" s="9" t="str">
        <f>IF(ISBLANK(A178)," ",INDIRECT(ADDRESS(MATCH(A178,'Form Responses 1'!A:A,0),5+MOD(ROW()-2,COUNTA('Form Responses 1'!$1:$1)-4),,TRUE,"Form Responses 1")))</f>
        <v>BAIK</v>
      </c>
      <c r="H178" s="12" t="str">
        <f t="shared" si="3"/>
        <v>Halaman</v>
      </c>
      <c r="I178" s="12" t="str">
        <f t="shared" si="4"/>
        <v>CLEANING SERVICE</v>
      </c>
      <c r="J178" s="12">
        <f t="array" ref="J178">IFERROR(INDEX(MASTER!B:B,MATCH(G178,MASTER!A:A,0))/100," ")</f>
        <v>0.95</v>
      </c>
      <c r="K178" s="9">
        <f t="shared" si="5"/>
        <v>4</v>
      </c>
      <c r="L178" s="9" t="str">
        <f t="shared" si="6"/>
        <v>2023 - WEEK 04</v>
      </c>
      <c r="M178" s="9" t="str">
        <f t="shared" si="7"/>
        <v>2023 - MONTH 01</v>
      </c>
      <c r="N178" s="12">
        <f t="shared" ref="N178:O178" si="187">IFERROR(AVERAGEIF(L:L,L178,$J:$J)," ")</f>
        <v>0.95</v>
      </c>
      <c r="O178" s="12">
        <f t="shared" si="187"/>
        <v>0.95</v>
      </c>
      <c r="P178" s="9" t="str">
        <f>IF(ISBLANK(A178)," ",IF(N178&gt;MASTER!$B$3/100,"SB",IF(N178&gt;MASTER!$B$4/100,"B",IF(N178&gt;MASTER!$B$5/100,"C","K"))))</f>
        <v>B</v>
      </c>
      <c r="Q178" s="9" t="str">
        <f>IF(ISBLANK(B178)," ",IF(O178&gt;MASTER!$B$3/100,"SB",IF(O178&gt;MASTER!$B$4/100,"B",IF(O178&gt;MASTER!$B$5/100,"C","K"))))</f>
        <v>B</v>
      </c>
    </row>
    <row r="179">
      <c r="A179" s="8">
        <f>INDIRECT(ADDRESS(2+QUOTIENT(ROW()-2,COUNTA('Form Responses 1'!$1:$1)-4),1,,TRUE,"Form Responses 1"))</f>
        <v>45014.38562</v>
      </c>
      <c r="B179" s="9" t="str">
        <f>INDIRECT(ADDRESS(2+QUOTIENT(ROW()-2,COUNTA('Form Responses 1'!$1:$1)-4),2,,TRUE,"Form Responses 1"))</f>
        <v>poni002@brin.go.id</v>
      </c>
      <c r="C179" s="9" t="str">
        <f>INDIRECT(ADDRESS(2+QUOTIENT(ROW()-2,COUNTA('Form Responses 1'!$1:$1)-4),3,,TRUE,"Form Responses 1"))</f>
        <v>Ponidi</v>
      </c>
      <c r="D179" s="10">
        <f>INDIRECT(ADDRESS(2+QUOTIENT(ROW()-2,COUNTA('Form Responses 1'!$1:$1)-4),4,,TRUE,"Form Responses 1"))</f>
        <v>44951</v>
      </c>
      <c r="E179" s="11">
        <f t="shared" si="2"/>
        <v>3</v>
      </c>
      <c r="F179" s="9" t="str">
        <f>IF(ISBLANK(A179)," ",INDIRECT(ADDRESS(1,5+MOD(ROW()-2,COUNTA('Form Responses 1'!$1:$1)-4),,TRUE,"Form Responses 1")))</f>
        <v>Halaman [Pos Satpam]</v>
      </c>
      <c r="G179" s="9" t="str">
        <f>IF(ISBLANK(A179)," ",INDIRECT(ADDRESS(MATCH(A179,'Form Responses 1'!A:A,0),5+MOD(ROW()-2,COUNTA('Form Responses 1'!$1:$1)-4),,TRUE,"Form Responses 1")))</f>
        <v>BAIK</v>
      </c>
      <c r="H179" s="12" t="str">
        <f t="shared" si="3"/>
        <v>Halaman</v>
      </c>
      <c r="I179" s="12" t="str">
        <f t="shared" si="4"/>
        <v>CLEANING SERVICE</v>
      </c>
      <c r="J179" s="12">
        <f t="array" ref="J179">IFERROR(INDEX(MASTER!B:B,MATCH(G179,MASTER!A:A,0))/100," ")</f>
        <v>0.95</v>
      </c>
      <c r="K179" s="9">
        <f t="shared" si="5"/>
        <v>4</v>
      </c>
      <c r="L179" s="9" t="str">
        <f t="shared" si="6"/>
        <v>2023 - WEEK 04</v>
      </c>
      <c r="M179" s="9" t="str">
        <f t="shared" si="7"/>
        <v>2023 - MONTH 01</v>
      </c>
      <c r="N179" s="12">
        <f t="shared" ref="N179:O179" si="188">IFERROR(AVERAGEIF(L:L,L179,$J:$J)," ")</f>
        <v>0.95</v>
      </c>
      <c r="O179" s="12">
        <f t="shared" si="188"/>
        <v>0.95</v>
      </c>
      <c r="P179" s="9" t="str">
        <f>IF(ISBLANK(A179)," ",IF(N179&gt;MASTER!$B$3/100,"SB",IF(N179&gt;MASTER!$B$4/100,"B",IF(N179&gt;MASTER!$B$5/100,"C","K"))))</f>
        <v>B</v>
      </c>
      <c r="Q179" s="9" t="str">
        <f>IF(ISBLANK(B179)," ",IF(O179&gt;MASTER!$B$3/100,"SB",IF(O179&gt;MASTER!$B$4/100,"B",IF(O179&gt;MASTER!$B$5/100,"C","K"))))</f>
        <v>B</v>
      </c>
    </row>
    <row r="180">
      <c r="A180" s="8">
        <f>INDIRECT(ADDRESS(2+QUOTIENT(ROW()-2,COUNTA('Form Responses 1'!$1:$1)-4),1,,TRUE,"Form Responses 1"))</f>
        <v>45014.38562</v>
      </c>
      <c r="B180" s="9" t="str">
        <f>INDIRECT(ADDRESS(2+QUOTIENT(ROW()-2,COUNTA('Form Responses 1'!$1:$1)-4),2,,TRUE,"Form Responses 1"))</f>
        <v>poni002@brin.go.id</v>
      </c>
      <c r="C180" s="9" t="str">
        <f>INDIRECT(ADDRESS(2+QUOTIENT(ROW()-2,COUNTA('Form Responses 1'!$1:$1)-4),3,,TRUE,"Form Responses 1"))</f>
        <v>Ponidi</v>
      </c>
      <c r="D180" s="10">
        <f>INDIRECT(ADDRESS(2+QUOTIENT(ROW()-2,COUNTA('Form Responses 1'!$1:$1)-4),4,,TRUE,"Form Responses 1"))</f>
        <v>44951</v>
      </c>
      <c r="E180" s="11">
        <f t="shared" si="2"/>
        <v>3</v>
      </c>
      <c r="F180" s="9" t="str">
        <f>IF(ISBLANK(A180)," ",INDIRECT(ADDRESS(1,5+MOD(ROW()-2,COUNTA('Form Responses 1'!$1:$1)-4),,TRUE,"Form Responses 1")))</f>
        <v>Halaman [Halaman depan samping dan belakang]</v>
      </c>
      <c r="G180" s="9" t="str">
        <f>IF(ISBLANK(A180)," ",INDIRECT(ADDRESS(MATCH(A180,'Form Responses 1'!A:A,0),5+MOD(ROW()-2,COUNTA('Form Responses 1'!$1:$1)-4),,TRUE,"Form Responses 1")))</f>
        <v>BAIK</v>
      </c>
      <c r="H180" s="12" t="str">
        <f t="shared" si="3"/>
        <v>Halaman</v>
      </c>
      <c r="I180" s="12" t="str">
        <f t="shared" si="4"/>
        <v>CLEANING SERVICE</v>
      </c>
      <c r="J180" s="12">
        <f t="array" ref="J180">IFERROR(INDEX(MASTER!B:B,MATCH(G180,MASTER!A:A,0))/100," ")</f>
        <v>0.95</v>
      </c>
      <c r="K180" s="9">
        <f t="shared" si="5"/>
        <v>4</v>
      </c>
      <c r="L180" s="9" t="str">
        <f t="shared" si="6"/>
        <v>2023 - WEEK 04</v>
      </c>
      <c r="M180" s="9" t="str">
        <f t="shared" si="7"/>
        <v>2023 - MONTH 01</v>
      </c>
      <c r="N180" s="12">
        <f t="shared" ref="N180:O180" si="189">IFERROR(AVERAGEIF(L:L,L180,$J:$J)," ")</f>
        <v>0.95</v>
      </c>
      <c r="O180" s="12">
        <f t="shared" si="189"/>
        <v>0.95</v>
      </c>
      <c r="P180" s="9" t="str">
        <f>IF(ISBLANK(A180)," ",IF(N180&gt;MASTER!$B$3/100,"SB",IF(N180&gt;MASTER!$B$4/100,"B",IF(N180&gt;MASTER!$B$5/100,"C","K"))))</f>
        <v>B</v>
      </c>
      <c r="Q180" s="9" t="str">
        <f>IF(ISBLANK(B180)," ",IF(O180&gt;MASTER!$B$3/100,"SB",IF(O180&gt;MASTER!$B$4/100,"B",IF(O180&gt;MASTER!$B$5/100,"C","K"))))</f>
        <v>B</v>
      </c>
    </row>
    <row r="181">
      <c r="A181" s="8">
        <f>INDIRECT(ADDRESS(2+QUOTIENT(ROW()-2,COUNTA('Form Responses 1'!$1:$1)-4),1,,TRUE,"Form Responses 1"))</f>
        <v>45014.38562</v>
      </c>
      <c r="B181" s="9" t="str">
        <f>INDIRECT(ADDRESS(2+QUOTIENT(ROW()-2,COUNTA('Form Responses 1'!$1:$1)-4),2,,TRUE,"Form Responses 1"))</f>
        <v>poni002@brin.go.id</v>
      </c>
      <c r="C181" s="9" t="str">
        <f>INDIRECT(ADDRESS(2+QUOTIENT(ROW()-2,COUNTA('Form Responses 1'!$1:$1)-4),3,,TRUE,"Form Responses 1"))</f>
        <v>Ponidi</v>
      </c>
      <c r="D181" s="10">
        <f>INDIRECT(ADDRESS(2+QUOTIENT(ROW()-2,COUNTA('Form Responses 1'!$1:$1)-4),4,,TRUE,"Form Responses 1"))</f>
        <v>44951</v>
      </c>
      <c r="E181" s="11">
        <f t="shared" si="2"/>
        <v>3</v>
      </c>
      <c r="F181" s="9" t="str">
        <f>IF(ISBLANK(A181)," ",INDIRECT(ADDRESS(1,5+MOD(ROW()-2,COUNTA('Form Responses 1'!$1:$1)-4),,TRUE,"Form Responses 1")))</f>
        <v>Halaman [TPS]</v>
      </c>
      <c r="G181" s="9" t="str">
        <f>IF(ISBLANK(A181)," ",INDIRECT(ADDRESS(MATCH(A181,'Form Responses 1'!A:A,0),5+MOD(ROW()-2,COUNTA('Form Responses 1'!$1:$1)-4),,TRUE,"Form Responses 1")))</f>
        <v>BAIK</v>
      </c>
      <c r="H181" s="12" t="str">
        <f t="shared" si="3"/>
        <v>Halaman</v>
      </c>
      <c r="I181" s="12" t="str">
        <f t="shared" si="4"/>
        <v>CLEANING SERVICE</v>
      </c>
      <c r="J181" s="12">
        <f t="array" ref="J181">IFERROR(INDEX(MASTER!B:B,MATCH(G181,MASTER!A:A,0))/100," ")</f>
        <v>0.95</v>
      </c>
      <c r="K181" s="9">
        <f t="shared" si="5"/>
        <v>4</v>
      </c>
      <c r="L181" s="9" t="str">
        <f t="shared" si="6"/>
        <v>2023 - WEEK 04</v>
      </c>
      <c r="M181" s="9" t="str">
        <f t="shared" si="7"/>
        <v>2023 - MONTH 01</v>
      </c>
      <c r="N181" s="12">
        <f t="shared" ref="N181:O181" si="190">IFERROR(AVERAGEIF(L:L,L181,$J:$J)," ")</f>
        <v>0.95</v>
      </c>
      <c r="O181" s="12">
        <f t="shared" si="190"/>
        <v>0.95</v>
      </c>
      <c r="P181" s="9" t="str">
        <f>IF(ISBLANK(A181)," ",IF(N181&gt;MASTER!$B$3/100,"SB",IF(N181&gt;MASTER!$B$4/100,"B",IF(N181&gt;MASTER!$B$5/100,"C","K"))))</f>
        <v>B</v>
      </c>
      <c r="Q181" s="9" t="str">
        <f>IF(ISBLANK(B181)," ",IF(O181&gt;MASTER!$B$3/100,"SB",IF(O181&gt;MASTER!$B$4/100,"B",IF(O181&gt;MASTER!$B$5/100,"C","K"))))</f>
        <v>B</v>
      </c>
    </row>
    <row r="182">
      <c r="A182" s="8">
        <f>INDIRECT(ADDRESS(2+QUOTIENT(ROW()-2,COUNTA('Form Responses 1'!$1:$1)-4),1,,TRUE,"Form Responses 1"))</f>
        <v>45014.38627</v>
      </c>
      <c r="B182" s="9" t="str">
        <f>INDIRECT(ADDRESS(2+QUOTIENT(ROW()-2,COUNTA('Form Responses 1'!$1:$1)-4),2,,TRUE,"Form Responses 1"))</f>
        <v>poni002@brin.go.id</v>
      </c>
      <c r="C182" s="9" t="str">
        <f>INDIRECT(ADDRESS(2+QUOTIENT(ROW()-2,COUNTA('Form Responses 1'!$1:$1)-4),3,,TRUE,"Form Responses 1"))</f>
        <v>Ponidi</v>
      </c>
      <c r="D182" s="10">
        <f>INDIRECT(ADDRESS(2+QUOTIENT(ROW()-2,COUNTA('Form Responses 1'!$1:$1)-4),4,,TRUE,"Form Responses 1"))</f>
        <v>44982</v>
      </c>
      <c r="E182" s="11">
        <f t="shared" si="2"/>
        <v>6</v>
      </c>
      <c r="F182" s="9" t="str">
        <f>IF(ISBLANK(A182)," ",INDIRECT(ADDRESS(1,5+MOD(ROW()-2,COUNTA('Form Responses 1'!$1:$1)-4),,TRUE,"Form Responses 1")))</f>
        <v>Security [Security Functions]</v>
      </c>
      <c r="G182" s="9" t="str">
        <f>IF(ISBLANK(A182)," ",INDIRECT(ADDRESS(MATCH(A182,'Form Responses 1'!A:A,0),5+MOD(ROW()-2,COUNTA('Form Responses 1'!$1:$1)-4),,TRUE,"Form Responses 1")))</f>
        <v>BAIK</v>
      </c>
      <c r="H182" s="12" t="str">
        <f t="shared" si="3"/>
        <v>Security</v>
      </c>
      <c r="I182" s="12" t="str">
        <f t="shared" si="4"/>
        <v>SECURITY SERVICE</v>
      </c>
      <c r="J182" s="12">
        <f t="array" ref="J182">IFERROR(INDEX(MASTER!B:B,MATCH(G182,MASTER!A:A,0))/100," ")</f>
        <v>0.95</v>
      </c>
      <c r="K182" s="9">
        <f t="shared" si="5"/>
        <v>8</v>
      </c>
      <c r="L182" s="9" t="str">
        <f t="shared" si="6"/>
        <v>2023 - WEEK 08</v>
      </c>
      <c r="M182" s="9" t="str">
        <f t="shared" si="7"/>
        <v>2023 - MONTH 02</v>
      </c>
      <c r="N182" s="12">
        <f t="shared" ref="N182:O182" si="191">IFERROR(AVERAGEIF(L:L,L182,$J:$J)," ")</f>
        <v>0.9396666667</v>
      </c>
      <c r="O182" s="12">
        <f t="shared" si="191"/>
        <v>0.9550666667</v>
      </c>
      <c r="P182" s="9" t="str">
        <f>IF(ISBLANK(A182)," ",IF(N182&gt;MASTER!$B$3/100,"SB",IF(N182&gt;MASTER!$B$4/100,"B",IF(N182&gt;MASTER!$B$5/100,"C","K"))))</f>
        <v>B</v>
      </c>
      <c r="Q182" s="9" t="str">
        <f>IF(ISBLANK(B182)," ",IF(O182&gt;MASTER!$B$3/100,"SB",IF(O182&gt;MASTER!$B$4/100,"B",IF(O182&gt;MASTER!$B$5/100,"C","K"))))</f>
        <v>SB</v>
      </c>
    </row>
    <row r="183">
      <c r="A183" s="8">
        <f>INDIRECT(ADDRESS(2+QUOTIENT(ROW()-2,COUNTA('Form Responses 1'!$1:$1)-4),1,,TRUE,"Form Responses 1"))</f>
        <v>45014.38627</v>
      </c>
      <c r="B183" s="9" t="str">
        <f>INDIRECT(ADDRESS(2+QUOTIENT(ROW()-2,COUNTA('Form Responses 1'!$1:$1)-4),2,,TRUE,"Form Responses 1"))</f>
        <v>poni002@brin.go.id</v>
      </c>
      <c r="C183" s="9" t="str">
        <f>INDIRECT(ADDRESS(2+QUOTIENT(ROW()-2,COUNTA('Form Responses 1'!$1:$1)-4),3,,TRUE,"Form Responses 1"))</f>
        <v>Ponidi</v>
      </c>
      <c r="D183" s="10">
        <f>INDIRECT(ADDRESS(2+QUOTIENT(ROW()-2,COUNTA('Form Responses 1'!$1:$1)-4),4,,TRUE,"Form Responses 1"))</f>
        <v>44982</v>
      </c>
      <c r="E183" s="11">
        <f t="shared" si="2"/>
        <v>6</v>
      </c>
      <c r="F183" s="9" t="str">
        <f>IF(ISBLANK(A183)," ",INDIRECT(ADDRESS(1,5+MOD(ROW()-2,COUNTA('Form Responses 1'!$1:$1)-4),,TRUE,"Form Responses 1")))</f>
        <v>Driver [Driving Safety]</v>
      </c>
      <c r="G183" s="9" t="str">
        <f>IF(ISBLANK(A183)," ",INDIRECT(ADDRESS(MATCH(A183,'Form Responses 1'!A:A,0),5+MOD(ROW()-2,COUNTA('Form Responses 1'!$1:$1)-4),,TRUE,"Form Responses 1")))</f>
        <v>BAIK</v>
      </c>
      <c r="H183" s="12" t="str">
        <f t="shared" si="3"/>
        <v>Driver</v>
      </c>
      <c r="I183" s="12" t="str">
        <f t="shared" si="4"/>
        <v>LABOR SERVICE</v>
      </c>
      <c r="J183" s="12">
        <f t="array" ref="J183">IFERROR(INDEX(MASTER!B:B,MATCH(G183,MASTER!A:A,0))/100," ")</f>
        <v>0.95</v>
      </c>
      <c r="K183" s="9">
        <f t="shared" si="5"/>
        <v>8</v>
      </c>
      <c r="L183" s="9" t="str">
        <f t="shared" si="6"/>
        <v>2023 - WEEK 08</v>
      </c>
      <c r="M183" s="9" t="str">
        <f t="shared" si="7"/>
        <v>2023 - MONTH 02</v>
      </c>
      <c r="N183" s="12">
        <f t="shared" ref="N183:O183" si="192">IFERROR(AVERAGEIF(L:L,L183,$J:$J)," ")</f>
        <v>0.9396666667</v>
      </c>
      <c r="O183" s="12">
        <f t="shared" si="192"/>
        <v>0.9550666667</v>
      </c>
      <c r="P183" s="9" t="str">
        <f>IF(ISBLANK(A183)," ",IF(N183&gt;MASTER!$B$3/100,"SB",IF(N183&gt;MASTER!$B$4/100,"B",IF(N183&gt;MASTER!$B$5/100,"C","K"))))</f>
        <v>B</v>
      </c>
      <c r="Q183" s="9" t="str">
        <f>IF(ISBLANK(B183)," ",IF(O183&gt;MASTER!$B$3/100,"SB",IF(O183&gt;MASTER!$B$4/100,"B",IF(O183&gt;MASTER!$B$5/100,"C","K"))))</f>
        <v>SB</v>
      </c>
    </row>
    <row r="184">
      <c r="A184" s="8">
        <f>INDIRECT(ADDRESS(2+QUOTIENT(ROW()-2,COUNTA('Form Responses 1'!$1:$1)-4),1,,TRUE,"Form Responses 1"))</f>
        <v>45014.38627</v>
      </c>
      <c r="B184" s="9" t="str">
        <f>INDIRECT(ADDRESS(2+QUOTIENT(ROW()-2,COUNTA('Form Responses 1'!$1:$1)-4),2,,TRUE,"Form Responses 1"))</f>
        <v>poni002@brin.go.id</v>
      </c>
      <c r="C184" s="9" t="str">
        <f>INDIRECT(ADDRESS(2+QUOTIENT(ROW()-2,COUNTA('Form Responses 1'!$1:$1)-4),3,,TRUE,"Form Responses 1"))</f>
        <v>Ponidi</v>
      </c>
      <c r="D184" s="10">
        <f>INDIRECT(ADDRESS(2+QUOTIENT(ROW()-2,COUNTA('Form Responses 1'!$1:$1)-4),4,,TRUE,"Form Responses 1"))</f>
        <v>44982</v>
      </c>
      <c r="E184" s="11">
        <f t="shared" si="2"/>
        <v>6</v>
      </c>
      <c r="F184" s="9" t="str">
        <f>IF(ISBLANK(A184)," ",INDIRECT(ADDRESS(1,5+MOD(ROW()-2,COUNTA('Form Responses 1'!$1:$1)-4),,TRUE,"Form Responses 1")))</f>
        <v>Driver [ Attendance]</v>
      </c>
      <c r="G184" s="9" t="str">
        <f>IF(ISBLANK(A184)," ",INDIRECT(ADDRESS(MATCH(A184,'Form Responses 1'!A:A,0),5+MOD(ROW()-2,COUNTA('Form Responses 1'!$1:$1)-4),,TRUE,"Form Responses 1")))</f>
        <v>BAIK</v>
      </c>
      <c r="H184" s="12" t="str">
        <f t="shared" si="3"/>
        <v>Driver</v>
      </c>
      <c r="I184" s="12" t="str">
        <f t="shared" si="4"/>
        <v>LABOR SERVICE</v>
      </c>
      <c r="J184" s="12">
        <f t="array" ref="J184">IFERROR(INDEX(MASTER!B:B,MATCH(G184,MASTER!A:A,0))/100," ")</f>
        <v>0.95</v>
      </c>
      <c r="K184" s="9">
        <f t="shared" si="5"/>
        <v>8</v>
      </c>
      <c r="L184" s="9" t="str">
        <f t="shared" si="6"/>
        <v>2023 - WEEK 08</v>
      </c>
      <c r="M184" s="9" t="str">
        <f t="shared" si="7"/>
        <v>2023 - MONTH 02</v>
      </c>
      <c r="N184" s="12">
        <f t="shared" ref="N184:O184" si="193">IFERROR(AVERAGEIF(L:L,L184,$J:$J)," ")</f>
        <v>0.9396666667</v>
      </c>
      <c r="O184" s="12">
        <f t="shared" si="193"/>
        <v>0.9550666667</v>
      </c>
      <c r="P184" s="9" t="str">
        <f>IF(ISBLANK(A184)," ",IF(N184&gt;MASTER!$B$3/100,"SB",IF(N184&gt;MASTER!$B$4/100,"B",IF(N184&gt;MASTER!$B$5/100,"C","K"))))</f>
        <v>B</v>
      </c>
      <c r="Q184" s="9" t="str">
        <f>IF(ISBLANK(B184)," ",IF(O184&gt;MASTER!$B$3/100,"SB",IF(O184&gt;MASTER!$B$4/100,"B",IF(O184&gt;MASTER!$B$5/100,"C","K"))))</f>
        <v>SB</v>
      </c>
    </row>
    <row r="185">
      <c r="A185" s="8">
        <f>INDIRECT(ADDRESS(2+QUOTIENT(ROW()-2,COUNTA('Form Responses 1'!$1:$1)-4),1,,TRUE,"Form Responses 1"))</f>
        <v>45014.38627</v>
      </c>
      <c r="B185" s="9" t="str">
        <f>INDIRECT(ADDRESS(2+QUOTIENT(ROW()-2,COUNTA('Form Responses 1'!$1:$1)-4),2,,TRUE,"Form Responses 1"))</f>
        <v>poni002@brin.go.id</v>
      </c>
      <c r="C185" s="9" t="str">
        <f>INDIRECT(ADDRESS(2+QUOTIENT(ROW()-2,COUNTA('Form Responses 1'!$1:$1)-4),3,,TRUE,"Form Responses 1"))</f>
        <v>Ponidi</v>
      </c>
      <c r="D185" s="10">
        <f>INDIRECT(ADDRESS(2+QUOTIENT(ROW()-2,COUNTA('Form Responses 1'!$1:$1)-4),4,,TRUE,"Form Responses 1"))</f>
        <v>44982</v>
      </c>
      <c r="E185" s="11">
        <f t="shared" si="2"/>
        <v>6</v>
      </c>
      <c r="F185" s="9" t="str">
        <f>IF(ISBLANK(A185)," ",INDIRECT(ADDRESS(1,5+MOD(ROW()-2,COUNTA('Form Responses 1'!$1:$1)-4),,TRUE,"Form Responses 1")))</f>
        <v>Lantai 2 [Tangga Exit Barat]</v>
      </c>
      <c r="G185" s="9" t="str">
        <f>IF(ISBLANK(A185)," ",INDIRECT(ADDRESS(MATCH(A185,'Form Responses 1'!A:A,0),5+MOD(ROW()-2,COUNTA('Form Responses 1'!$1:$1)-4),,TRUE,"Form Responses 1")))</f>
        <v>BAIK</v>
      </c>
      <c r="H185" s="12" t="str">
        <f t="shared" si="3"/>
        <v>Lantai 2</v>
      </c>
      <c r="I185" s="12" t="str">
        <f t="shared" si="4"/>
        <v>CLEANING SERVICE</v>
      </c>
      <c r="J185" s="12">
        <f t="array" ref="J185">IFERROR(INDEX(MASTER!B:B,MATCH(G185,MASTER!A:A,0))/100," ")</f>
        <v>0.95</v>
      </c>
      <c r="K185" s="9">
        <f t="shared" si="5"/>
        <v>8</v>
      </c>
      <c r="L185" s="9" t="str">
        <f t="shared" si="6"/>
        <v>2023 - WEEK 08</v>
      </c>
      <c r="M185" s="9" t="str">
        <f t="shared" si="7"/>
        <v>2023 - MONTH 02</v>
      </c>
      <c r="N185" s="12">
        <f t="shared" ref="N185:O185" si="194">IFERROR(AVERAGEIF(L:L,L185,$J:$J)," ")</f>
        <v>0.9396666667</v>
      </c>
      <c r="O185" s="12">
        <f t="shared" si="194"/>
        <v>0.9550666667</v>
      </c>
      <c r="P185" s="9" t="str">
        <f>IF(ISBLANK(A185)," ",IF(N185&gt;MASTER!$B$3/100,"SB",IF(N185&gt;MASTER!$B$4/100,"B",IF(N185&gt;MASTER!$B$5/100,"C","K"))))</f>
        <v>B</v>
      </c>
      <c r="Q185" s="9" t="str">
        <f>IF(ISBLANK(B185)," ",IF(O185&gt;MASTER!$B$3/100,"SB",IF(O185&gt;MASTER!$B$4/100,"B",IF(O185&gt;MASTER!$B$5/100,"C","K"))))</f>
        <v>SB</v>
      </c>
    </row>
    <row r="186">
      <c r="A186" s="8">
        <f>INDIRECT(ADDRESS(2+QUOTIENT(ROW()-2,COUNTA('Form Responses 1'!$1:$1)-4),1,,TRUE,"Form Responses 1"))</f>
        <v>45014.38627</v>
      </c>
      <c r="B186" s="9" t="str">
        <f>INDIRECT(ADDRESS(2+QUOTIENT(ROW()-2,COUNTA('Form Responses 1'!$1:$1)-4),2,,TRUE,"Form Responses 1"))</f>
        <v>poni002@brin.go.id</v>
      </c>
      <c r="C186" s="9" t="str">
        <f>INDIRECT(ADDRESS(2+QUOTIENT(ROW()-2,COUNTA('Form Responses 1'!$1:$1)-4),3,,TRUE,"Form Responses 1"))</f>
        <v>Ponidi</v>
      </c>
      <c r="D186" s="10">
        <f>INDIRECT(ADDRESS(2+QUOTIENT(ROW()-2,COUNTA('Form Responses 1'!$1:$1)-4),4,,TRUE,"Form Responses 1"))</f>
        <v>44982</v>
      </c>
      <c r="E186" s="11">
        <f t="shared" si="2"/>
        <v>6</v>
      </c>
      <c r="F186" s="9" t="str">
        <f>IF(ISBLANK(A186)," ",INDIRECT(ADDRESS(1,5+MOD(ROW()-2,COUNTA('Form Responses 1'!$1:$1)-4),,TRUE,"Form Responses 1")))</f>
        <v>Lantai 2 [ &amp; Timur]</v>
      </c>
      <c r="G186" s="9" t="str">
        <f>IF(ISBLANK(A186)," ",INDIRECT(ADDRESS(MATCH(A186,'Form Responses 1'!A:A,0),5+MOD(ROW()-2,COUNTA('Form Responses 1'!$1:$1)-4),,TRUE,"Form Responses 1")))</f>
        <v>BAIK</v>
      </c>
      <c r="H186" s="12" t="str">
        <f t="shared" si="3"/>
        <v>Lantai 2</v>
      </c>
      <c r="I186" s="12" t="str">
        <f t="shared" si="4"/>
        <v>CLEANING SERVICE</v>
      </c>
      <c r="J186" s="12">
        <f t="array" ref="J186">IFERROR(INDEX(MASTER!B:B,MATCH(G186,MASTER!A:A,0))/100," ")</f>
        <v>0.95</v>
      </c>
      <c r="K186" s="9">
        <f t="shared" si="5"/>
        <v>8</v>
      </c>
      <c r="L186" s="9" t="str">
        <f t="shared" si="6"/>
        <v>2023 - WEEK 08</v>
      </c>
      <c r="M186" s="9" t="str">
        <f t="shared" si="7"/>
        <v>2023 - MONTH 02</v>
      </c>
      <c r="N186" s="12">
        <f t="shared" ref="N186:O186" si="195">IFERROR(AVERAGEIF(L:L,L186,$J:$J)," ")</f>
        <v>0.9396666667</v>
      </c>
      <c r="O186" s="12">
        <f t="shared" si="195"/>
        <v>0.9550666667</v>
      </c>
      <c r="P186" s="9" t="str">
        <f>IF(ISBLANK(A186)," ",IF(N186&gt;MASTER!$B$3/100,"SB",IF(N186&gt;MASTER!$B$4/100,"B",IF(N186&gt;MASTER!$B$5/100,"C","K"))))</f>
        <v>B</v>
      </c>
      <c r="Q186" s="9" t="str">
        <f>IF(ISBLANK(B186)," ",IF(O186&gt;MASTER!$B$3/100,"SB",IF(O186&gt;MASTER!$B$4/100,"B",IF(O186&gt;MASTER!$B$5/100,"C","K"))))</f>
        <v>SB</v>
      </c>
    </row>
    <row r="187">
      <c r="A187" s="8">
        <f>INDIRECT(ADDRESS(2+QUOTIENT(ROW()-2,COUNTA('Form Responses 1'!$1:$1)-4),1,,TRUE,"Form Responses 1"))</f>
        <v>45014.38627</v>
      </c>
      <c r="B187" s="9" t="str">
        <f>INDIRECT(ADDRESS(2+QUOTIENT(ROW()-2,COUNTA('Form Responses 1'!$1:$1)-4),2,,TRUE,"Form Responses 1"))</f>
        <v>poni002@brin.go.id</v>
      </c>
      <c r="C187" s="9" t="str">
        <f>INDIRECT(ADDRESS(2+QUOTIENT(ROW()-2,COUNTA('Form Responses 1'!$1:$1)-4),3,,TRUE,"Form Responses 1"))</f>
        <v>Ponidi</v>
      </c>
      <c r="D187" s="10">
        <f>INDIRECT(ADDRESS(2+QUOTIENT(ROW()-2,COUNTA('Form Responses 1'!$1:$1)-4),4,,TRUE,"Form Responses 1"))</f>
        <v>44982</v>
      </c>
      <c r="E187" s="11">
        <f t="shared" si="2"/>
        <v>6</v>
      </c>
      <c r="F187" s="9" t="str">
        <f>IF(ISBLANK(A187)," ",INDIRECT(ADDRESS(1,5+MOD(ROW()-2,COUNTA('Form Responses 1'!$1:$1)-4),,TRUE,"Form Responses 1")))</f>
        <v>Lantai 2 [Ruang Tamu]</v>
      </c>
      <c r="G187" s="9" t="str">
        <f>IF(ISBLANK(A187)," ",INDIRECT(ADDRESS(MATCH(A187,'Form Responses 1'!A:A,0),5+MOD(ROW()-2,COUNTA('Form Responses 1'!$1:$1)-4),,TRUE,"Form Responses 1")))</f>
        <v>BAIK</v>
      </c>
      <c r="H187" s="12" t="str">
        <f t="shared" si="3"/>
        <v>Lantai 2</v>
      </c>
      <c r="I187" s="12" t="str">
        <f t="shared" si="4"/>
        <v>CLEANING SERVICE</v>
      </c>
      <c r="J187" s="12">
        <f t="array" ref="J187">IFERROR(INDEX(MASTER!B:B,MATCH(G187,MASTER!A:A,0))/100," ")</f>
        <v>0.95</v>
      </c>
      <c r="K187" s="9">
        <f t="shared" si="5"/>
        <v>8</v>
      </c>
      <c r="L187" s="9" t="str">
        <f t="shared" si="6"/>
        <v>2023 - WEEK 08</v>
      </c>
      <c r="M187" s="9" t="str">
        <f t="shared" si="7"/>
        <v>2023 - MONTH 02</v>
      </c>
      <c r="N187" s="12">
        <f t="shared" ref="N187:O187" si="196">IFERROR(AVERAGEIF(L:L,L187,$J:$J)," ")</f>
        <v>0.9396666667</v>
      </c>
      <c r="O187" s="12">
        <f t="shared" si="196"/>
        <v>0.9550666667</v>
      </c>
      <c r="P187" s="9" t="str">
        <f>IF(ISBLANK(A187)," ",IF(N187&gt;MASTER!$B$3/100,"SB",IF(N187&gt;MASTER!$B$4/100,"B",IF(N187&gt;MASTER!$B$5/100,"C","K"))))</f>
        <v>B</v>
      </c>
      <c r="Q187" s="9" t="str">
        <f>IF(ISBLANK(B187)," ",IF(O187&gt;MASTER!$B$3/100,"SB",IF(O187&gt;MASTER!$B$4/100,"B",IF(O187&gt;MASTER!$B$5/100,"C","K"))))</f>
        <v>SB</v>
      </c>
    </row>
    <row r="188">
      <c r="A188" s="8">
        <f>INDIRECT(ADDRESS(2+QUOTIENT(ROW()-2,COUNTA('Form Responses 1'!$1:$1)-4),1,,TRUE,"Form Responses 1"))</f>
        <v>45014.38627</v>
      </c>
      <c r="B188" s="9" t="str">
        <f>INDIRECT(ADDRESS(2+QUOTIENT(ROW()-2,COUNTA('Form Responses 1'!$1:$1)-4),2,,TRUE,"Form Responses 1"))</f>
        <v>poni002@brin.go.id</v>
      </c>
      <c r="C188" s="9" t="str">
        <f>INDIRECT(ADDRESS(2+QUOTIENT(ROW()-2,COUNTA('Form Responses 1'!$1:$1)-4),3,,TRUE,"Form Responses 1"))</f>
        <v>Ponidi</v>
      </c>
      <c r="D188" s="10">
        <f>INDIRECT(ADDRESS(2+QUOTIENT(ROW()-2,COUNTA('Form Responses 1'!$1:$1)-4),4,,TRUE,"Form Responses 1"))</f>
        <v>44982</v>
      </c>
      <c r="E188" s="11">
        <f t="shared" si="2"/>
        <v>6</v>
      </c>
      <c r="F188" s="9" t="str">
        <f>IF(ISBLANK(A188)," ",INDIRECT(ADDRESS(1,5+MOD(ROW()-2,COUNTA('Form Responses 1'!$1:$1)-4),,TRUE,"Form Responses 1")))</f>
        <v>Lantai 2 [Pantry ]</v>
      </c>
      <c r="G188" s="9" t="str">
        <f>IF(ISBLANK(A188)," ",INDIRECT(ADDRESS(MATCH(A188,'Form Responses 1'!A:A,0),5+MOD(ROW()-2,COUNTA('Form Responses 1'!$1:$1)-4),,TRUE,"Form Responses 1")))</f>
        <v>BAIK</v>
      </c>
      <c r="H188" s="12" t="str">
        <f t="shared" si="3"/>
        <v>Lantai 2</v>
      </c>
      <c r="I188" s="12" t="str">
        <f t="shared" si="4"/>
        <v>CLEANING SERVICE</v>
      </c>
      <c r="J188" s="12">
        <f t="array" ref="J188">IFERROR(INDEX(MASTER!B:B,MATCH(G188,MASTER!A:A,0))/100," ")</f>
        <v>0.95</v>
      </c>
      <c r="K188" s="9">
        <f t="shared" si="5"/>
        <v>8</v>
      </c>
      <c r="L188" s="9" t="str">
        <f t="shared" si="6"/>
        <v>2023 - WEEK 08</v>
      </c>
      <c r="M188" s="9" t="str">
        <f t="shared" si="7"/>
        <v>2023 - MONTH 02</v>
      </c>
      <c r="N188" s="12">
        <f t="shared" ref="N188:O188" si="197">IFERROR(AVERAGEIF(L:L,L188,$J:$J)," ")</f>
        <v>0.9396666667</v>
      </c>
      <c r="O188" s="12">
        <f t="shared" si="197"/>
        <v>0.9550666667</v>
      </c>
      <c r="P188" s="9" t="str">
        <f>IF(ISBLANK(A188)," ",IF(N188&gt;MASTER!$B$3/100,"SB",IF(N188&gt;MASTER!$B$4/100,"B",IF(N188&gt;MASTER!$B$5/100,"C","K"))))</f>
        <v>B</v>
      </c>
      <c r="Q188" s="9" t="str">
        <f>IF(ISBLANK(B188)," ",IF(O188&gt;MASTER!$B$3/100,"SB",IF(O188&gt;MASTER!$B$4/100,"B",IF(O188&gt;MASTER!$B$5/100,"C","K"))))</f>
        <v>SB</v>
      </c>
    </row>
    <row r="189">
      <c r="A189" s="8">
        <f>INDIRECT(ADDRESS(2+QUOTIENT(ROW()-2,COUNTA('Form Responses 1'!$1:$1)-4),1,,TRUE,"Form Responses 1"))</f>
        <v>45014.38627</v>
      </c>
      <c r="B189" s="9" t="str">
        <f>INDIRECT(ADDRESS(2+QUOTIENT(ROW()-2,COUNTA('Form Responses 1'!$1:$1)-4),2,,TRUE,"Form Responses 1"))</f>
        <v>poni002@brin.go.id</v>
      </c>
      <c r="C189" s="9" t="str">
        <f>INDIRECT(ADDRESS(2+QUOTIENT(ROW()-2,COUNTA('Form Responses 1'!$1:$1)-4),3,,TRUE,"Form Responses 1"))</f>
        <v>Ponidi</v>
      </c>
      <c r="D189" s="10">
        <f>INDIRECT(ADDRESS(2+QUOTIENT(ROW()-2,COUNTA('Form Responses 1'!$1:$1)-4),4,,TRUE,"Form Responses 1"))</f>
        <v>44982</v>
      </c>
      <c r="E189" s="11">
        <f t="shared" si="2"/>
        <v>6</v>
      </c>
      <c r="F189" s="9" t="str">
        <f>IF(ISBLANK(A189)," ",INDIRECT(ADDRESS(1,5+MOD(ROW()-2,COUNTA('Form Responses 1'!$1:$1)-4),,TRUE,"Form Responses 1")))</f>
        <v>Lantai 2 [Ruang Rapat ]</v>
      </c>
      <c r="G189" s="9" t="str">
        <f>IF(ISBLANK(A189)," ",INDIRECT(ADDRESS(MATCH(A189,'Form Responses 1'!A:A,0),5+MOD(ROW()-2,COUNTA('Form Responses 1'!$1:$1)-4),,TRUE,"Form Responses 1")))</f>
        <v>BAIK</v>
      </c>
      <c r="H189" s="12" t="str">
        <f t="shared" si="3"/>
        <v>Lantai 2</v>
      </c>
      <c r="I189" s="12" t="str">
        <f t="shared" si="4"/>
        <v>CLEANING SERVICE</v>
      </c>
      <c r="J189" s="12">
        <f t="array" ref="J189">IFERROR(INDEX(MASTER!B:B,MATCH(G189,MASTER!A:A,0))/100," ")</f>
        <v>0.95</v>
      </c>
      <c r="K189" s="9">
        <f t="shared" si="5"/>
        <v>8</v>
      </c>
      <c r="L189" s="9" t="str">
        <f t="shared" si="6"/>
        <v>2023 - WEEK 08</v>
      </c>
      <c r="M189" s="9" t="str">
        <f t="shared" si="7"/>
        <v>2023 - MONTH 02</v>
      </c>
      <c r="N189" s="12">
        <f t="shared" ref="N189:O189" si="198">IFERROR(AVERAGEIF(L:L,L189,$J:$J)," ")</f>
        <v>0.9396666667</v>
      </c>
      <c r="O189" s="12">
        <f t="shared" si="198"/>
        <v>0.9550666667</v>
      </c>
      <c r="P189" s="9" t="str">
        <f>IF(ISBLANK(A189)," ",IF(N189&gt;MASTER!$B$3/100,"SB",IF(N189&gt;MASTER!$B$4/100,"B",IF(N189&gt;MASTER!$B$5/100,"C","K"))))</f>
        <v>B</v>
      </c>
      <c r="Q189" s="9" t="str">
        <f>IF(ISBLANK(B189)," ",IF(O189&gt;MASTER!$B$3/100,"SB",IF(O189&gt;MASTER!$B$4/100,"B",IF(O189&gt;MASTER!$B$5/100,"C","K"))))</f>
        <v>SB</v>
      </c>
    </row>
    <row r="190">
      <c r="A190" s="8">
        <f>INDIRECT(ADDRESS(2+QUOTIENT(ROW()-2,COUNTA('Form Responses 1'!$1:$1)-4),1,,TRUE,"Form Responses 1"))</f>
        <v>45014.38627</v>
      </c>
      <c r="B190" s="9" t="str">
        <f>INDIRECT(ADDRESS(2+QUOTIENT(ROW()-2,COUNTA('Form Responses 1'!$1:$1)-4),2,,TRUE,"Form Responses 1"))</f>
        <v>poni002@brin.go.id</v>
      </c>
      <c r="C190" s="9" t="str">
        <f>INDIRECT(ADDRESS(2+QUOTIENT(ROW()-2,COUNTA('Form Responses 1'!$1:$1)-4),3,,TRUE,"Form Responses 1"))</f>
        <v>Ponidi</v>
      </c>
      <c r="D190" s="10">
        <f>INDIRECT(ADDRESS(2+QUOTIENT(ROW()-2,COUNTA('Form Responses 1'!$1:$1)-4),4,,TRUE,"Form Responses 1"))</f>
        <v>44982</v>
      </c>
      <c r="E190" s="11">
        <f t="shared" si="2"/>
        <v>6</v>
      </c>
      <c r="F190" s="9" t="str">
        <f>IF(ISBLANK(A190)," ",INDIRECT(ADDRESS(1,5+MOD(ROW()-2,COUNTA('Form Responses 1'!$1:$1)-4),,TRUE,"Form Responses 1")))</f>
        <v>Lantai 2 [Ruang Kerja]</v>
      </c>
      <c r="G190" s="9" t="str">
        <f>IF(ISBLANK(A190)," ",INDIRECT(ADDRESS(MATCH(A190,'Form Responses 1'!A:A,0),5+MOD(ROW()-2,COUNTA('Form Responses 1'!$1:$1)-4),,TRUE,"Form Responses 1")))</f>
        <v>BAIK</v>
      </c>
      <c r="H190" s="12" t="str">
        <f t="shared" si="3"/>
        <v>Lantai 2</v>
      </c>
      <c r="I190" s="12" t="str">
        <f t="shared" si="4"/>
        <v>CLEANING SERVICE</v>
      </c>
      <c r="J190" s="12">
        <f t="array" ref="J190">IFERROR(INDEX(MASTER!B:B,MATCH(G190,MASTER!A:A,0))/100," ")</f>
        <v>0.95</v>
      </c>
      <c r="K190" s="9">
        <f t="shared" si="5"/>
        <v>8</v>
      </c>
      <c r="L190" s="9" t="str">
        <f t="shared" si="6"/>
        <v>2023 - WEEK 08</v>
      </c>
      <c r="M190" s="9" t="str">
        <f t="shared" si="7"/>
        <v>2023 - MONTH 02</v>
      </c>
      <c r="N190" s="12">
        <f t="shared" ref="N190:O190" si="199">IFERROR(AVERAGEIF(L:L,L190,$J:$J)," ")</f>
        <v>0.9396666667</v>
      </c>
      <c r="O190" s="12">
        <f t="shared" si="199"/>
        <v>0.9550666667</v>
      </c>
      <c r="P190" s="9" t="str">
        <f>IF(ISBLANK(A190)," ",IF(N190&gt;MASTER!$B$3/100,"SB",IF(N190&gt;MASTER!$B$4/100,"B",IF(N190&gt;MASTER!$B$5/100,"C","K"))))</f>
        <v>B</v>
      </c>
      <c r="Q190" s="9" t="str">
        <f>IF(ISBLANK(B190)," ",IF(O190&gt;MASTER!$B$3/100,"SB",IF(O190&gt;MASTER!$B$4/100,"B",IF(O190&gt;MASTER!$B$5/100,"C","K"))))</f>
        <v>SB</v>
      </c>
    </row>
    <row r="191">
      <c r="A191" s="8">
        <f>INDIRECT(ADDRESS(2+QUOTIENT(ROW()-2,COUNTA('Form Responses 1'!$1:$1)-4),1,,TRUE,"Form Responses 1"))</f>
        <v>45014.38627</v>
      </c>
      <c r="B191" s="9" t="str">
        <f>INDIRECT(ADDRESS(2+QUOTIENT(ROW()-2,COUNTA('Form Responses 1'!$1:$1)-4),2,,TRUE,"Form Responses 1"))</f>
        <v>poni002@brin.go.id</v>
      </c>
      <c r="C191" s="9" t="str">
        <f>INDIRECT(ADDRESS(2+QUOTIENT(ROW()-2,COUNTA('Form Responses 1'!$1:$1)-4),3,,TRUE,"Form Responses 1"))</f>
        <v>Ponidi</v>
      </c>
      <c r="D191" s="10">
        <f>INDIRECT(ADDRESS(2+QUOTIENT(ROW()-2,COUNTA('Form Responses 1'!$1:$1)-4),4,,TRUE,"Form Responses 1"))</f>
        <v>44982</v>
      </c>
      <c r="E191" s="11">
        <f t="shared" si="2"/>
        <v>6</v>
      </c>
      <c r="F191" s="9" t="str">
        <f>IF(ISBLANK(A191)," ",INDIRECT(ADDRESS(1,5+MOD(ROW()-2,COUNTA('Form Responses 1'!$1:$1)-4),,TRUE,"Form Responses 1")))</f>
        <v>Lantai 2 [Ruang Perpustakaan]</v>
      </c>
      <c r="G191" s="9" t="str">
        <f>IF(ISBLANK(A191)," ",INDIRECT(ADDRESS(MATCH(A191,'Form Responses 1'!A:A,0),5+MOD(ROW()-2,COUNTA('Form Responses 1'!$1:$1)-4),,TRUE,"Form Responses 1")))</f>
        <v>BAIK</v>
      </c>
      <c r="H191" s="12" t="str">
        <f t="shared" si="3"/>
        <v>Lantai 2</v>
      </c>
      <c r="I191" s="12" t="str">
        <f t="shared" si="4"/>
        <v>CLEANING SERVICE</v>
      </c>
      <c r="J191" s="12">
        <f t="array" ref="J191">IFERROR(INDEX(MASTER!B:B,MATCH(G191,MASTER!A:A,0))/100," ")</f>
        <v>0.95</v>
      </c>
      <c r="K191" s="9">
        <f t="shared" si="5"/>
        <v>8</v>
      </c>
      <c r="L191" s="9" t="str">
        <f t="shared" si="6"/>
        <v>2023 - WEEK 08</v>
      </c>
      <c r="M191" s="9" t="str">
        <f t="shared" si="7"/>
        <v>2023 - MONTH 02</v>
      </c>
      <c r="N191" s="12">
        <f t="shared" ref="N191:O191" si="200">IFERROR(AVERAGEIF(L:L,L191,$J:$J)," ")</f>
        <v>0.9396666667</v>
      </c>
      <c r="O191" s="12">
        <f t="shared" si="200"/>
        <v>0.9550666667</v>
      </c>
      <c r="P191" s="9" t="str">
        <f>IF(ISBLANK(A191)," ",IF(N191&gt;MASTER!$B$3/100,"SB",IF(N191&gt;MASTER!$B$4/100,"B",IF(N191&gt;MASTER!$B$5/100,"C","K"))))</f>
        <v>B</v>
      </c>
      <c r="Q191" s="9" t="str">
        <f>IF(ISBLANK(B191)," ",IF(O191&gt;MASTER!$B$3/100,"SB",IF(O191&gt;MASTER!$B$4/100,"B",IF(O191&gt;MASTER!$B$5/100,"C","K"))))</f>
        <v>SB</v>
      </c>
    </row>
    <row r="192">
      <c r="A192" s="8">
        <f>INDIRECT(ADDRESS(2+QUOTIENT(ROW()-2,COUNTA('Form Responses 1'!$1:$1)-4),1,,TRUE,"Form Responses 1"))</f>
        <v>45014.38627</v>
      </c>
      <c r="B192" s="9" t="str">
        <f>INDIRECT(ADDRESS(2+QUOTIENT(ROW()-2,COUNTA('Form Responses 1'!$1:$1)-4),2,,TRUE,"Form Responses 1"))</f>
        <v>poni002@brin.go.id</v>
      </c>
      <c r="C192" s="9" t="str">
        <f>INDIRECT(ADDRESS(2+QUOTIENT(ROW()-2,COUNTA('Form Responses 1'!$1:$1)-4),3,,TRUE,"Form Responses 1"))</f>
        <v>Ponidi</v>
      </c>
      <c r="D192" s="10">
        <f>INDIRECT(ADDRESS(2+QUOTIENT(ROW()-2,COUNTA('Form Responses 1'!$1:$1)-4),4,,TRUE,"Form Responses 1"))</f>
        <v>44982</v>
      </c>
      <c r="E192" s="11">
        <f t="shared" si="2"/>
        <v>6</v>
      </c>
      <c r="F192" s="9" t="str">
        <f>IF(ISBLANK(A192)," ",INDIRECT(ADDRESS(1,5+MOD(ROW()-2,COUNTA('Form Responses 1'!$1:$1)-4),,TRUE,"Form Responses 1")))</f>
        <v>Lantai 2 [Ruang Pimpinan]</v>
      </c>
      <c r="G192" s="9" t="str">
        <f>IF(ISBLANK(A192)," ",INDIRECT(ADDRESS(MATCH(A192,'Form Responses 1'!A:A,0),5+MOD(ROW()-2,COUNTA('Form Responses 1'!$1:$1)-4),,TRUE,"Form Responses 1")))</f>
        <v>BAIK</v>
      </c>
      <c r="H192" s="12" t="str">
        <f t="shared" si="3"/>
        <v>Lantai 2</v>
      </c>
      <c r="I192" s="12" t="str">
        <f t="shared" si="4"/>
        <v>CLEANING SERVICE</v>
      </c>
      <c r="J192" s="12">
        <f t="array" ref="J192">IFERROR(INDEX(MASTER!B:B,MATCH(G192,MASTER!A:A,0))/100," ")</f>
        <v>0.95</v>
      </c>
      <c r="K192" s="9">
        <f t="shared" si="5"/>
        <v>8</v>
      </c>
      <c r="L192" s="9" t="str">
        <f t="shared" si="6"/>
        <v>2023 - WEEK 08</v>
      </c>
      <c r="M192" s="9" t="str">
        <f t="shared" si="7"/>
        <v>2023 - MONTH 02</v>
      </c>
      <c r="N192" s="12">
        <f t="shared" ref="N192:O192" si="201">IFERROR(AVERAGEIF(L:L,L192,$J:$J)," ")</f>
        <v>0.9396666667</v>
      </c>
      <c r="O192" s="12">
        <f t="shared" si="201"/>
        <v>0.9550666667</v>
      </c>
      <c r="P192" s="9" t="str">
        <f>IF(ISBLANK(A192)," ",IF(N192&gt;MASTER!$B$3/100,"SB",IF(N192&gt;MASTER!$B$4/100,"B",IF(N192&gt;MASTER!$B$5/100,"C","K"))))</f>
        <v>B</v>
      </c>
      <c r="Q192" s="9" t="str">
        <f>IF(ISBLANK(B192)," ",IF(O192&gt;MASTER!$B$3/100,"SB",IF(O192&gt;MASTER!$B$4/100,"B",IF(O192&gt;MASTER!$B$5/100,"C","K"))))</f>
        <v>SB</v>
      </c>
    </row>
    <row r="193">
      <c r="A193" s="8">
        <f>INDIRECT(ADDRESS(2+QUOTIENT(ROW()-2,COUNTA('Form Responses 1'!$1:$1)-4),1,,TRUE,"Form Responses 1"))</f>
        <v>45014.38627</v>
      </c>
      <c r="B193" s="9" t="str">
        <f>INDIRECT(ADDRESS(2+QUOTIENT(ROW()-2,COUNTA('Form Responses 1'!$1:$1)-4),2,,TRUE,"Form Responses 1"))</f>
        <v>poni002@brin.go.id</v>
      </c>
      <c r="C193" s="9" t="str">
        <f>INDIRECT(ADDRESS(2+QUOTIENT(ROW()-2,COUNTA('Form Responses 1'!$1:$1)-4),3,,TRUE,"Form Responses 1"))</f>
        <v>Ponidi</v>
      </c>
      <c r="D193" s="10">
        <f>INDIRECT(ADDRESS(2+QUOTIENT(ROW()-2,COUNTA('Form Responses 1'!$1:$1)-4),4,,TRUE,"Form Responses 1"))</f>
        <v>44982</v>
      </c>
      <c r="E193" s="11">
        <f t="shared" si="2"/>
        <v>6</v>
      </c>
      <c r="F193" s="9" t="str">
        <f>IF(ISBLANK(A193)," ",INDIRECT(ADDRESS(1,5+MOD(ROW()-2,COUNTA('Form Responses 1'!$1:$1)-4),,TRUE,"Form Responses 1")))</f>
        <v>Lantai 2 [Koridor ]</v>
      </c>
      <c r="G193" s="9" t="str">
        <f>IF(ISBLANK(A193)," ",INDIRECT(ADDRESS(MATCH(A193,'Form Responses 1'!A:A,0),5+MOD(ROW()-2,COUNTA('Form Responses 1'!$1:$1)-4),,TRUE,"Form Responses 1")))</f>
        <v>BAIK</v>
      </c>
      <c r="H193" s="12" t="str">
        <f t="shared" si="3"/>
        <v>Lantai 2</v>
      </c>
      <c r="I193" s="12" t="str">
        <f t="shared" si="4"/>
        <v>CLEANING SERVICE</v>
      </c>
      <c r="J193" s="12">
        <f t="array" ref="J193">IFERROR(INDEX(MASTER!B:B,MATCH(G193,MASTER!A:A,0))/100," ")</f>
        <v>0.95</v>
      </c>
      <c r="K193" s="9">
        <f t="shared" si="5"/>
        <v>8</v>
      </c>
      <c r="L193" s="9" t="str">
        <f t="shared" si="6"/>
        <v>2023 - WEEK 08</v>
      </c>
      <c r="M193" s="9" t="str">
        <f t="shared" si="7"/>
        <v>2023 - MONTH 02</v>
      </c>
      <c r="N193" s="12">
        <f t="shared" ref="N193:O193" si="202">IFERROR(AVERAGEIF(L:L,L193,$J:$J)," ")</f>
        <v>0.9396666667</v>
      </c>
      <c r="O193" s="12">
        <f t="shared" si="202"/>
        <v>0.9550666667</v>
      </c>
      <c r="P193" s="9" t="str">
        <f>IF(ISBLANK(A193)," ",IF(N193&gt;MASTER!$B$3/100,"SB",IF(N193&gt;MASTER!$B$4/100,"B",IF(N193&gt;MASTER!$B$5/100,"C","K"))))</f>
        <v>B</v>
      </c>
      <c r="Q193" s="9" t="str">
        <f>IF(ISBLANK(B193)," ",IF(O193&gt;MASTER!$B$3/100,"SB",IF(O193&gt;MASTER!$B$4/100,"B",IF(O193&gt;MASTER!$B$5/100,"C","K"))))</f>
        <v>SB</v>
      </c>
    </row>
    <row r="194">
      <c r="A194" s="8">
        <f>INDIRECT(ADDRESS(2+QUOTIENT(ROW()-2,COUNTA('Form Responses 1'!$1:$1)-4),1,,TRUE,"Form Responses 1"))</f>
        <v>45014.38627</v>
      </c>
      <c r="B194" s="9" t="str">
        <f>INDIRECT(ADDRESS(2+QUOTIENT(ROW()-2,COUNTA('Form Responses 1'!$1:$1)-4),2,,TRUE,"Form Responses 1"))</f>
        <v>poni002@brin.go.id</v>
      </c>
      <c r="C194" s="9" t="str">
        <f>INDIRECT(ADDRESS(2+QUOTIENT(ROW()-2,COUNTA('Form Responses 1'!$1:$1)-4),3,,TRUE,"Form Responses 1"))</f>
        <v>Ponidi</v>
      </c>
      <c r="D194" s="10">
        <f>INDIRECT(ADDRESS(2+QUOTIENT(ROW()-2,COUNTA('Form Responses 1'!$1:$1)-4),4,,TRUE,"Form Responses 1"))</f>
        <v>44982</v>
      </c>
      <c r="E194" s="11">
        <f t="shared" si="2"/>
        <v>6</v>
      </c>
      <c r="F194" s="9" t="str">
        <f>IF(ISBLANK(A194)," ",INDIRECT(ADDRESS(1,5+MOD(ROW()-2,COUNTA('Form Responses 1'!$1:$1)-4),,TRUE,"Form Responses 1")))</f>
        <v>Lantai 2 [Toilet Pria / Wanita]</v>
      </c>
      <c r="G194" s="9" t="str">
        <f>IF(ISBLANK(A194)," ",INDIRECT(ADDRESS(MATCH(A194,'Form Responses 1'!A:A,0),5+MOD(ROW()-2,COUNTA('Form Responses 1'!$1:$1)-4),,TRUE,"Form Responses 1")))</f>
        <v>BAIK</v>
      </c>
      <c r="H194" s="12" t="str">
        <f t="shared" si="3"/>
        <v>Lantai 2</v>
      </c>
      <c r="I194" s="12" t="str">
        <f t="shared" si="4"/>
        <v>CLEANING SERVICE</v>
      </c>
      <c r="J194" s="12">
        <f t="array" ref="J194">IFERROR(INDEX(MASTER!B:B,MATCH(G194,MASTER!A:A,0))/100," ")</f>
        <v>0.95</v>
      </c>
      <c r="K194" s="9">
        <f t="shared" si="5"/>
        <v>8</v>
      </c>
      <c r="L194" s="9" t="str">
        <f t="shared" si="6"/>
        <v>2023 - WEEK 08</v>
      </c>
      <c r="M194" s="9" t="str">
        <f t="shared" si="7"/>
        <v>2023 - MONTH 02</v>
      </c>
      <c r="N194" s="12">
        <f t="shared" ref="N194:O194" si="203">IFERROR(AVERAGEIF(L:L,L194,$J:$J)," ")</f>
        <v>0.9396666667</v>
      </c>
      <c r="O194" s="12">
        <f t="shared" si="203"/>
        <v>0.9550666667</v>
      </c>
      <c r="P194" s="9" t="str">
        <f>IF(ISBLANK(A194)," ",IF(N194&gt;MASTER!$B$3/100,"SB",IF(N194&gt;MASTER!$B$4/100,"B",IF(N194&gt;MASTER!$B$5/100,"C","K"))))</f>
        <v>B</v>
      </c>
      <c r="Q194" s="9" t="str">
        <f>IF(ISBLANK(B194)," ",IF(O194&gt;MASTER!$B$3/100,"SB",IF(O194&gt;MASTER!$B$4/100,"B",IF(O194&gt;MASTER!$B$5/100,"C","K"))))</f>
        <v>SB</v>
      </c>
    </row>
    <row r="195">
      <c r="A195" s="8">
        <f>INDIRECT(ADDRESS(2+QUOTIENT(ROW()-2,COUNTA('Form Responses 1'!$1:$1)-4),1,,TRUE,"Form Responses 1"))</f>
        <v>45014.38627</v>
      </c>
      <c r="B195" s="9" t="str">
        <f>INDIRECT(ADDRESS(2+QUOTIENT(ROW()-2,COUNTA('Form Responses 1'!$1:$1)-4),2,,TRUE,"Form Responses 1"))</f>
        <v>poni002@brin.go.id</v>
      </c>
      <c r="C195" s="9" t="str">
        <f>INDIRECT(ADDRESS(2+QUOTIENT(ROW()-2,COUNTA('Form Responses 1'!$1:$1)-4),3,,TRUE,"Form Responses 1"))</f>
        <v>Ponidi</v>
      </c>
      <c r="D195" s="10">
        <f>INDIRECT(ADDRESS(2+QUOTIENT(ROW()-2,COUNTA('Form Responses 1'!$1:$1)-4),4,,TRUE,"Form Responses 1"))</f>
        <v>44982</v>
      </c>
      <c r="E195" s="11">
        <f t="shared" si="2"/>
        <v>6</v>
      </c>
      <c r="F195" s="9" t="str">
        <f>IF(ISBLANK(A195)," ",INDIRECT(ADDRESS(1,5+MOD(ROW()-2,COUNTA('Form Responses 1'!$1:$1)-4),,TRUE,"Form Responses 1")))</f>
        <v>Lantai 1 [Pintu Barat &amp; Timur]</v>
      </c>
      <c r="G195" s="9" t="str">
        <f>IF(ISBLANK(A195)," ",INDIRECT(ADDRESS(MATCH(A195,'Form Responses 1'!A:A,0),5+MOD(ROW()-2,COUNTA('Form Responses 1'!$1:$1)-4),,TRUE,"Form Responses 1")))</f>
        <v>BAIK</v>
      </c>
      <c r="H195" s="12" t="str">
        <f t="shared" si="3"/>
        <v>Lantai 1</v>
      </c>
      <c r="I195" s="12" t="str">
        <f t="shared" si="4"/>
        <v>CLEANING SERVICE</v>
      </c>
      <c r="J195" s="12">
        <f t="array" ref="J195">IFERROR(INDEX(MASTER!B:B,MATCH(G195,MASTER!A:A,0))/100," ")</f>
        <v>0.95</v>
      </c>
      <c r="K195" s="9">
        <f t="shared" si="5"/>
        <v>8</v>
      </c>
      <c r="L195" s="9" t="str">
        <f t="shared" si="6"/>
        <v>2023 - WEEK 08</v>
      </c>
      <c r="M195" s="9" t="str">
        <f t="shared" si="7"/>
        <v>2023 - MONTH 02</v>
      </c>
      <c r="N195" s="12">
        <f t="shared" ref="N195:O195" si="204">IFERROR(AVERAGEIF(L:L,L195,$J:$J)," ")</f>
        <v>0.9396666667</v>
      </c>
      <c r="O195" s="12">
        <f t="shared" si="204"/>
        <v>0.9550666667</v>
      </c>
      <c r="P195" s="9" t="str">
        <f>IF(ISBLANK(A195)," ",IF(N195&gt;MASTER!$B$3/100,"SB",IF(N195&gt;MASTER!$B$4/100,"B",IF(N195&gt;MASTER!$B$5/100,"C","K"))))</f>
        <v>B</v>
      </c>
      <c r="Q195" s="9" t="str">
        <f>IF(ISBLANK(B195)," ",IF(O195&gt;MASTER!$B$3/100,"SB",IF(O195&gt;MASTER!$B$4/100,"B",IF(O195&gt;MASTER!$B$5/100,"C","K"))))</f>
        <v>SB</v>
      </c>
    </row>
    <row r="196">
      <c r="A196" s="8">
        <f>INDIRECT(ADDRESS(2+QUOTIENT(ROW()-2,COUNTA('Form Responses 1'!$1:$1)-4),1,,TRUE,"Form Responses 1"))</f>
        <v>45014.38627</v>
      </c>
      <c r="B196" s="9" t="str">
        <f>INDIRECT(ADDRESS(2+QUOTIENT(ROW()-2,COUNTA('Form Responses 1'!$1:$1)-4),2,,TRUE,"Form Responses 1"))</f>
        <v>poni002@brin.go.id</v>
      </c>
      <c r="C196" s="9" t="str">
        <f>INDIRECT(ADDRESS(2+QUOTIENT(ROW()-2,COUNTA('Form Responses 1'!$1:$1)-4),3,,TRUE,"Form Responses 1"))</f>
        <v>Ponidi</v>
      </c>
      <c r="D196" s="10">
        <f>INDIRECT(ADDRESS(2+QUOTIENT(ROW()-2,COUNTA('Form Responses 1'!$1:$1)-4),4,,TRUE,"Form Responses 1"))</f>
        <v>44982</v>
      </c>
      <c r="E196" s="11">
        <f t="shared" si="2"/>
        <v>6</v>
      </c>
      <c r="F196" s="9" t="str">
        <f>IF(ISBLANK(A196)," ",INDIRECT(ADDRESS(1,5+MOD(ROW()-2,COUNTA('Form Responses 1'!$1:$1)-4),,TRUE,"Form Responses 1")))</f>
        <v>Lantai 1 [Mushola ]</v>
      </c>
      <c r="G196" s="9" t="str">
        <f>IF(ISBLANK(A196)," ",INDIRECT(ADDRESS(MATCH(A196,'Form Responses 1'!A:A,0),5+MOD(ROW()-2,COUNTA('Form Responses 1'!$1:$1)-4),,TRUE,"Form Responses 1")))</f>
        <v>BAIK</v>
      </c>
      <c r="H196" s="12" t="str">
        <f t="shared" si="3"/>
        <v>Lantai 1</v>
      </c>
      <c r="I196" s="12" t="str">
        <f t="shared" si="4"/>
        <v>CLEANING SERVICE</v>
      </c>
      <c r="J196" s="12">
        <f t="array" ref="J196">IFERROR(INDEX(MASTER!B:B,MATCH(G196,MASTER!A:A,0))/100," ")</f>
        <v>0.95</v>
      </c>
      <c r="K196" s="9">
        <f t="shared" si="5"/>
        <v>8</v>
      </c>
      <c r="L196" s="9" t="str">
        <f t="shared" si="6"/>
        <v>2023 - WEEK 08</v>
      </c>
      <c r="M196" s="9" t="str">
        <f t="shared" si="7"/>
        <v>2023 - MONTH 02</v>
      </c>
      <c r="N196" s="12">
        <f t="shared" ref="N196:O196" si="205">IFERROR(AVERAGEIF(L:L,L196,$J:$J)," ")</f>
        <v>0.9396666667</v>
      </c>
      <c r="O196" s="12">
        <f t="shared" si="205"/>
        <v>0.9550666667</v>
      </c>
      <c r="P196" s="9" t="str">
        <f>IF(ISBLANK(A196)," ",IF(N196&gt;MASTER!$B$3/100,"SB",IF(N196&gt;MASTER!$B$4/100,"B",IF(N196&gt;MASTER!$B$5/100,"C","K"))))</f>
        <v>B</v>
      </c>
      <c r="Q196" s="9" t="str">
        <f>IF(ISBLANK(B196)," ",IF(O196&gt;MASTER!$B$3/100,"SB",IF(O196&gt;MASTER!$B$4/100,"B",IF(O196&gt;MASTER!$B$5/100,"C","K"))))</f>
        <v>SB</v>
      </c>
    </row>
    <row r="197">
      <c r="A197" s="8">
        <f>INDIRECT(ADDRESS(2+QUOTIENT(ROW()-2,COUNTA('Form Responses 1'!$1:$1)-4),1,,TRUE,"Form Responses 1"))</f>
        <v>45014.38627</v>
      </c>
      <c r="B197" s="9" t="str">
        <f>INDIRECT(ADDRESS(2+QUOTIENT(ROW()-2,COUNTA('Form Responses 1'!$1:$1)-4),2,,TRUE,"Form Responses 1"))</f>
        <v>poni002@brin.go.id</v>
      </c>
      <c r="C197" s="9" t="str">
        <f>INDIRECT(ADDRESS(2+QUOTIENT(ROW()-2,COUNTA('Form Responses 1'!$1:$1)-4),3,,TRUE,"Form Responses 1"))</f>
        <v>Ponidi</v>
      </c>
      <c r="D197" s="10">
        <f>INDIRECT(ADDRESS(2+QUOTIENT(ROW()-2,COUNTA('Form Responses 1'!$1:$1)-4),4,,TRUE,"Form Responses 1"))</f>
        <v>44982</v>
      </c>
      <c r="E197" s="11">
        <f t="shared" si="2"/>
        <v>6</v>
      </c>
      <c r="F197" s="9" t="str">
        <f>IF(ISBLANK(A197)," ",INDIRECT(ADDRESS(1,5+MOD(ROW()-2,COUNTA('Form Responses 1'!$1:$1)-4),,TRUE,"Form Responses 1")))</f>
        <v>Lantai 1 [Pantry ]</v>
      </c>
      <c r="G197" s="9" t="str">
        <f>IF(ISBLANK(A197)," ",INDIRECT(ADDRESS(MATCH(A197,'Form Responses 1'!A:A,0),5+MOD(ROW()-2,COUNTA('Form Responses 1'!$1:$1)-4),,TRUE,"Form Responses 1")))</f>
        <v>BAIK</v>
      </c>
      <c r="H197" s="12" t="str">
        <f t="shared" si="3"/>
        <v>Lantai 1</v>
      </c>
      <c r="I197" s="12" t="str">
        <f t="shared" si="4"/>
        <v>CLEANING SERVICE</v>
      </c>
      <c r="J197" s="12">
        <f t="array" ref="J197">IFERROR(INDEX(MASTER!B:B,MATCH(G197,MASTER!A:A,0))/100," ")</f>
        <v>0.95</v>
      </c>
      <c r="K197" s="9">
        <f t="shared" si="5"/>
        <v>8</v>
      </c>
      <c r="L197" s="9" t="str">
        <f t="shared" si="6"/>
        <v>2023 - WEEK 08</v>
      </c>
      <c r="M197" s="9" t="str">
        <f t="shared" si="7"/>
        <v>2023 - MONTH 02</v>
      </c>
      <c r="N197" s="12">
        <f t="shared" ref="N197:O197" si="206">IFERROR(AVERAGEIF(L:L,L197,$J:$J)," ")</f>
        <v>0.9396666667</v>
      </c>
      <c r="O197" s="12">
        <f t="shared" si="206"/>
        <v>0.9550666667</v>
      </c>
      <c r="P197" s="9" t="str">
        <f>IF(ISBLANK(A197)," ",IF(N197&gt;MASTER!$B$3/100,"SB",IF(N197&gt;MASTER!$B$4/100,"B",IF(N197&gt;MASTER!$B$5/100,"C","K"))))</f>
        <v>B</v>
      </c>
      <c r="Q197" s="9" t="str">
        <f>IF(ISBLANK(B197)," ",IF(O197&gt;MASTER!$B$3/100,"SB",IF(O197&gt;MASTER!$B$4/100,"B",IF(O197&gt;MASTER!$B$5/100,"C","K"))))</f>
        <v>SB</v>
      </c>
    </row>
    <row r="198">
      <c r="A198" s="8">
        <f>INDIRECT(ADDRESS(2+QUOTIENT(ROW()-2,COUNTA('Form Responses 1'!$1:$1)-4),1,,TRUE,"Form Responses 1"))</f>
        <v>45014.38627</v>
      </c>
      <c r="B198" s="9" t="str">
        <f>INDIRECT(ADDRESS(2+QUOTIENT(ROW()-2,COUNTA('Form Responses 1'!$1:$1)-4),2,,TRUE,"Form Responses 1"))</f>
        <v>poni002@brin.go.id</v>
      </c>
      <c r="C198" s="9" t="str">
        <f>INDIRECT(ADDRESS(2+QUOTIENT(ROW()-2,COUNTA('Form Responses 1'!$1:$1)-4),3,,TRUE,"Form Responses 1"))</f>
        <v>Ponidi</v>
      </c>
      <c r="D198" s="10">
        <f>INDIRECT(ADDRESS(2+QUOTIENT(ROW()-2,COUNTA('Form Responses 1'!$1:$1)-4),4,,TRUE,"Form Responses 1"))</f>
        <v>44982</v>
      </c>
      <c r="E198" s="11">
        <f t="shared" si="2"/>
        <v>6</v>
      </c>
      <c r="F198" s="9" t="str">
        <f>IF(ISBLANK(A198)," ",INDIRECT(ADDRESS(1,5+MOD(ROW()-2,COUNTA('Form Responses 1'!$1:$1)-4),,TRUE,"Form Responses 1")))</f>
        <v>Lantai 1 [Ruang Rapat]</v>
      </c>
      <c r="G198" s="9" t="str">
        <f>IF(ISBLANK(A198)," ",INDIRECT(ADDRESS(MATCH(A198,'Form Responses 1'!A:A,0),5+MOD(ROW()-2,COUNTA('Form Responses 1'!$1:$1)-4),,TRUE,"Form Responses 1")))</f>
        <v>BAIK</v>
      </c>
      <c r="H198" s="12" t="str">
        <f t="shared" si="3"/>
        <v>Lantai 1</v>
      </c>
      <c r="I198" s="12" t="str">
        <f t="shared" si="4"/>
        <v>CLEANING SERVICE</v>
      </c>
      <c r="J198" s="12">
        <f t="array" ref="J198">IFERROR(INDEX(MASTER!B:B,MATCH(G198,MASTER!A:A,0))/100," ")</f>
        <v>0.95</v>
      </c>
      <c r="K198" s="9">
        <f t="shared" si="5"/>
        <v>8</v>
      </c>
      <c r="L198" s="9" t="str">
        <f t="shared" si="6"/>
        <v>2023 - WEEK 08</v>
      </c>
      <c r="M198" s="9" t="str">
        <f t="shared" si="7"/>
        <v>2023 - MONTH 02</v>
      </c>
      <c r="N198" s="12">
        <f t="shared" ref="N198:O198" si="207">IFERROR(AVERAGEIF(L:L,L198,$J:$J)," ")</f>
        <v>0.9396666667</v>
      </c>
      <c r="O198" s="12">
        <f t="shared" si="207"/>
        <v>0.9550666667</v>
      </c>
      <c r="P198" s="9" t="str">
        <f>IF(ISBLANK(A198)," ",IF(N198&gt;MASTER!$B$3/100,"SB",IF(N198&gt;MASTER!$B$4/100,"B",IF(N198&gt;MASTER!$B$5/100,"C","K"))))</f>
        <v>B</v>
      </c>
      <c r="Q198" s="9" t="str">
        <f>IF(ISBLANK(B198)," ",IF(O198&gt;MASTER!$B$3/100,"SB",IF(O198&gt;MASTER!$B$4/100,"B",IF(O198&gt;MASTER!$B$5/100,"C","K"))))</f>
        <v>SB</v>
      </c>
    </row>
    <row r="199">
      <c r="A199" s="8">
        <f>INDIRECT(ADDRESS(2+QUOTIENT(ROW()-2,COUNTA('Form Responses 1'!$1:$1)-4),1,,TRUE,"Form Responses 1"))</f>
        <v>45014.38627</v>
      </c>
      <c r="B199" s="9" t="str">
        <f>INDIRECT(ADDRESS(2+QUOTIENT(ROW()-2,COUNTA('Form Responses 1'!$1:$1)-4),2,,TRUE,"Form Responses 1"))</f>
        <v>poni002@brin.go.id</v>
      </c>
      <c r="C199" s="9" t="str">
        <f>INDIRECT(ADDRESS(2+QUOTIENT(ROW()-2,COUNTA('Form Responses 1'!$1:$1)-4),3,,TRUE,"Form Responses 1"))</f>
        <v>Ponidi</v>
      </c>
      <c r="D199" s="10">
        <f>INDIRECT(ADDRESS(2+QUOTIENT(ROW()-2,COUNTA('Form Responses 1'!$1:$1)-4),4,,TRUE,"Form Responses 1"))</f>
        <v>44982</v>
      </c>
      <c r="E199" s="11">
        <f t="shared" si="2"/>
        <v>6</v>
      </c>
      <c r="F199" s="9" t="str">
        <f>IF(ISBLANK(A199)," ",INDIRECT(ADDRESS(1,5+MOD(ROW()-2,COUNTA('Form Responses 1'!$1:$1)-4),,TRUE,"Form Responses 1")))</f>
        <v>Lantai 1 [Ruang Penelitian]</v>
      </c>
      <c r="G199" s="9" t="str">
        <f>IF(ISBLANK(A199)," ",INDIRECT(ADDRESS(MATCH(A199,'Form Responses 1'!A:A,0),5+MOD(ROW()-2,COUNTA('Form Responses 1'!$1:$1)-4),,TRUE,"Form Responses 1")))</f>
        <v>BAIK</v>
      </c>
      <c r="H199" s="12" t="str">
        <f t="shared" si="3"/>
        <v>Lantai 1</v>
      </c>
      <c r="I199" s="12" t="str">
        <f t="shared" si="4"/>
        <v>CLEANING SERVICE</v>
      </c>
      <c r="J199" s="12">
        <f t="array" ref="J199">IFERROR(INDEX(MASTER!B:B,MATCH(G199,MASTER!A:A,0))/100," ")</f>
        <v>0.95</v>
      </c>
      <c r="K199" s="9">
        <f t="shared" si="5"/>
        <v>8</v>
      </c>
      <c r="L199" s="9" t="str">
        <f t="shared" si="6"/>
        <v>2023 - WEEK 08</v>
      </c>
      <c r="M199" s="9" t="str">
        <f t="shared" si="7"/>
        <v>2023 - MONTH 02</v>
      </c>
      <c r="N199" s="12">
        <f t="shared" ref="N199:O199" si="208">IFERROR(AVERAGEIF(L:L,L199,$J:$J)," ")</f>
        <v>0.9396666667</v>
      </c>
      <c r="O199" s="12">
        <f t="shared" si="208"/>
        <v>0.9550666667</v>
      </c>
      <c r="P199" s="9" t="str">
        <f>IF(ISBLANK(A199)," ",IF(N199&gt;MASTER!$B$3/100,"SB",IF(N199&gt;MASTER!$B$4/100,"B",IF(N199&gt;MASTER!$B$5/100,"C","K"))))</f>
        <v>B</v>
      </c>
      <c r="Q199" s="9" t="str">
        <f>IF(ISBLANK(B199)," ",IF(O199&gt;MASTER!$B$3/100,"SB",IF(O199&gt;MASTER!$B$4/100,"B",IF(O199&gt;MASTER!$B$5/100,"C","K"))))</f>
        <v>SB</v>
      </c>
    </row>
    <row r="200">
      <c r="A200" s="8">
        <f>INDIRECT(ADDRESS(2+QUOTIENT(ROW()-2,COUNTA('Form Responses 1'!$1:$1)-4),1,,TRUE,"Form Responses 1"))</f>
        <v>45014.38627</v>
      </c>
      <c r="B200" s="9" t="str">
        <f>INDIRECT(ADDRESS(2+QUOTIENT(ROW()-2,COUNTA('Form Responses 1'!$1:$1)-4),2,,TRUE,"Form Responses 1"))</f>
        <v>poni002@brin.go.id</v>
      </c>
      <c r="C200" s="9" t="str">
        <f>INDIRECT(ADDRESS(2+QUOTIENT(ROW()-2,COUNTA('Form Responses 1'!$1:$1)-4),3,,TRUE,"Form Responses 1"))</f>
        <v>Ponidi</v>
      </c>
      <c r="D200" s="10">
        <f>INDIRECT(ADDRESS(2+QUOTIENT(ROW()-2,COUNTA('Form Responses 1'!$1:$1)-4),4,,TRUE,"Form Responses 1"))</f>
        <v>44982</v>
      </c>
      <c r="E200" s="11">
        <f t="shared" si="2"/>
        <v>6</v>
      </c>
      <c r="F200" s="9" t="str">
        <f>IF(ISBLANK(A200)," ",INDIRECT(ADDRESS(1,5+MOD(ROW()-2,COUNTA('Form Responses 1'!$1:$1)-4),,TRUE,"Form Responses 1")))</f>
        <v>Lantai 1 [Ruang Kepegawaian]</v>
      </c>
      <c r="G200" s="9" t="str">
        <f>IF(ISBLANK(A200)," ",INDIRECT(ADDRESS(MATCH(A200,'Form Responses 1'!A:A,0),5+MOD(ROW()-2,COUNTA('Form Responses 1'!$1:$1)-4),,TRUE,"Form Responses 1")))</f>
        <v>BAIK</v>
      </c>
      <c r="H200" s="12" t="str">
        <f t="shared" si="3"/>
        <v>Lantai 1</v>
      </c>
      <c r="I200" s="12" t="str">
        <f t="shared" si="4"/>
        <v>CLEANING SERVICE</v>
      </c>
      <c r="J200" s="12">
        <f t="array" ref="J200">IFERROR(INDEX(MASTER!B:B,MATCH(G200,MASTER!A:A,0))/100," ")</f>
        <v>0.95</v>
      </c>
      <c r="K200" s="9">
        <f t="shared" si="5"/>
        <v>8</v>
      </c>
      <c r="L200" s="9" t="str">
        <f t="shared" si="6"/>
        <v>2023 - WEEK 08</v>
      </c>
      <c r="M200" s="9" t="str">
        <f t="shared" si="7"/>
        <v>2023 - MONTH 02</v>
      </c>
      <c r="N200" s="12">
        <f t="shared" ref="N200:O200" si="209">IFERROR(AVERAGEIF(L:L,L200,$J:$J)," ")</f>
        <v>0.9396666667</v>
      </c>
      <c r="O200" s="12">
        <f t="shared" si="209"/>
        <v>0.9550666667</v>
      </c>
      <c r="P200" s="9" t="str">
        <f>IF(ISBLANK(A200)," ",IF(N200&gt;MASTER!$B$3/100,"SB",IF(N200&gt;MASTER!$B$4/100,"B",IF(N200&gt;MASTER!$B$5/100,"C","K"))))</f>
        <v>B</v>
      </c>
      <c r="Q200" s="9" t="str">
        <f>IF(ISBLANK(B200)," ",IF(O200&gt;MASTER!$B$3/100,"SB",IF(O200&gt;MASTER!$B$4/100,"B",IF(O200&gt;MASTER!$B$5/100,"C","K"))))</f>
        <v>SB</v>
      </c>
    </row>
    <row r="201">
      <c r="A201" s="8">
        <f>INDIRECT(ADDRESS(2+QUOTIENT(ROW()-2,COUNTA('Form Responses 1'!$1:$1)-4),1,,TRUE,"Form Responses 1"))</f>
        <v>45014.38627</v>
      </c>
      <c r="B201" s="9" t="str">
        <f>INDIRECT(ADDRESS(2+QUOTIENT(ROW()-2,COUNTA('Form Responses 1'!$1:$1)-4),2,,TRUE,"Form Responses 1"))</f>
        <v>poni002@brin.go.id</v>
      </c>
      <c r="C201" s="9" t="str">
        <f>INDIRECT(ADDRESS(2+QUOTIENT(ROW()-2,COUNTA('Form Responses 1'!$1:$1)-4),3,,TRUE,"Form Responses 1"))</f>
        <v>Ponidi</v>
      </c>
      <c r="D201" s="10">
        <f>INDIRECT(ADDRESS(2+QUOTIENT(ROW()-2,COUNTA('Form Responses 1'!$1:$1)-4),4,,TRUE,"Form Responses 1"))</f>
        <v>44982</v>
      </c>
      <c r="E201" s="11">
        <f t="shared" si="2"/>
        <v>6</v>
      </c>
      <c r="F201" s="9" t="str">
        <f>IF(ISBLANK(A201)," ",INDIRECT(ADDRESS(1,5+MOD(ROW()-2,COUNTA('Form Responses 1'!$1:$1)-4),,TRUE,"Form Responses 1")))</f>
        <v>Lantai 1 [Ruang Kerja]</v>
      </c>
      <c r="G201" s="9" t="str">
        <f>IF(ISBLANK(A201)," ",INDIRECT(ADDRESS(MATCH(A201,'Form Responses 1'!A:A,0),5+MOD(ROW()-2,COUNTA('Form Responses 1'!$1:$1)-4),,TRUE,"Form Responses 1")))</f>
        <v>BAIK</v>
      </c>
      <c r="H201" s="12" t="str">
        <f t="shared" si="3"/>
        <v>Lantai 1</v>
      </c>
      <c r="I201" s="12" t="str">
        <f t="shared" si="4"/>
        <v>CLEANING SERVICE</v>
      </c>
      <c r="J201" s="12">
        <f t="array" ref="J201">IFERROR(INDEX(MASTER!B:B,MATCH(G201,MASTER!A:A,0))/100," ")</f>
        <v>0.95</v>
      </c>
      <c r="K201" s="9">
        <f t="shared" si="5"/>
        <v>8</v>
      </c>
      <c r="L201" s="9" t="str">
        <f t="shared" si="6"/>
        <v>2023 - WEEK 08</v>
      </c>
      <c r="M201" s="9" t="str">
        <f t="shared" si="7"/>
        <v>2023 - MONTH 02</v>
      </c>
      <c r="N201" s="12">
        <f t="shared" ref="N201:O201" si="210">IFERROR(AVERAGEIF(L:L,L201,$J:$J)," ")</f>
        <v>0.9396666667</v>
      </c>
      <c r="O201" s="12">
        <f t="shared" si="210"/>
        <v>0.9550666667</v>
      </c>
      <c r="P201" s="9" t="str">
        <f>IF(ISBLANK(A201)," ",IF(N201&gt;MASTER!$B$3/100,"SB",IF(N201&gt;MASTER!$B$4/100,"B",IF(N201&gt;MASTER!$B$5/100,"C","K"))))</f>
        <v>B</v>
      </c>
      <c r="Q201" s="9" t="str">
        <f>IF(ISBLANK(B201)," ",IF(O201&gt;MASTER!$B$3/100,"SB",IF(O201&gt;MASTER!$B$4/100,"B",IF(O201&gt;MASTER!$B$5/100,"C","K"))))</f>
        <v>SB</v>
      </c>
    </row>
    <row r="202">
      <c r="A202" s="8">
        <f>INDIRECT(ADDRESS(2+QUOTIENT(ROW()-2,COUNTA('Form Responses 1'!$1:$1)-4),1,,TRUE,"Form Responses 1"))</f>
        <v>45014.38627</v>
      </c>
      <c r="B202" s="9" t="str">
        <f>INDIRECT(ADDRESS(2+QUOTIENT(ROW()-2,COUNTA('Form Responses 1'!$1:$1)-4),2,,TRUE,"Form Responses 1"))</f>
        <v>poni002@brin.go.id</v>
      </c>
      <c r="C202" s="9" t="str">
        <f>INDIRECT(ADDRESS(2+QUOTIENT(ROW()-2,COUNTA('Form Responses 1'!$1:$1)-4),3,,TRUE,"Form Responses 1"))</f>
        <v>Ponidi</v>
      </c>
      <c r="D202" s="10">
        <f>INDIRECT(ADDRESS(2+QUOTIENT(ROW()-2,COUNTA('Form Responses 1'!$1:$1)-4),4,,TRUE,"Form Responses 1"))</f>
        <v>44982</v>
      </c>
      <c r="E202" s="11">
        <f t="shared" si="2"/>
        <v>6</v>
      </c>
      <c r="F202" s="9" t="str">
        <f>IF(ISBLANK(A202)," ",INDIRECT(ADDRESS(1,5+MOD(ROW()-2,COUNTA('Form Responses 1'!$1:$1)-4),,TRUE,"Form Responses 1")))</f>
        <v>Lantai 1 [Mess]</v>
      </c>
      <c r="G202" s="9" t="str">
        <f>IF(ISBLANK(A202)," ",INDIRECT(ADDRESS(MATCH(A202,'Form Responses 1'!A:A,0),5+MOD(ROW()-2,COUNTA('Form Responses 1'!$1:$1)-4),,TRUE,"Form Responses 1")))</f>
        <v>BAIK</v>
      </c>
      <c r="H202" s="12" t="str">
        <f t="shared" si="3"/>
        <v>Lantai 1</v>
      </c>
      <c r="I202" s="12" t="str">
        <f t="shared" si="4"/>
        <v>CLEANING SERVICE</v>
      </c>
      <c r="J202" s="12">
        <f t="array" ref="J202">IFERROR(INDEX(MASTER!B:B,MATCH(G202,MASTER!A:A,0))/100," ")</f>
        <v>0.95</v>
      </c>
      <c r="K202" s="9">
        <f t="shared" si="5"/>
        <v>8</v>
      </c>
      <c r="L202" s="9" t="str">
        <f t="shared" si="6"/>
        <v>2023 - WEEK 08</v>
      </c>
      <c r="M202" s="9" t="str">
        <f t="shared" si="7"/>
        <v>2023 - MONTH 02</v>
      </c>
      <c r="N202" s="12">
        <f t="shared" ref="N202:O202" si="211">IFERROR(AVERAGEIF(L:L,L202,$J:$J)," ")</f>
        <v>0.9396666667</v>
      </c>
      <c r="O202" s="12">
        <f t="shared" si="211"/>
        <v>0.9550666667</v>
      </c>
      <c r="P202" s="9" t="str">
        <f>IF(ISBLANK(A202)," ",IF(N202&gt;MASTER!$B$3/100,"SB",IF(N202&gt;MASTER!$B$4/100,"B",IF(N202&gt;MASTER!$B$5/100,"C","K"))))</f>
        <v>B</v>
      </c>
      <c r="Q202" s="9" t="str">
        <f>IF(ISBLANK(B202)," ",IF(O202&gt;MASTER!$B$3/100,"SB",IF(O202&gt;MASTER!$B$4/100,"B",IF(O202&gt;MASTER!$B$5/100,"C","K"))))</f>
        <v>SB</v>
      </c>
    </row>
    <row r="203">
      <c r="A203" s="8">
        <f>INDIRECT(ADDRESS(2+QUOTIENT(ROW()-2,COUNTA('Form Responses 1'!$1:$1)-4),1,,TRUE,"Form Responses 1"))</f>
        <v>45014.38627</v>
      </c>
      <c r="B203" s="9" t="str">
        <f>INDIRECT(ADDRESS(2+QUOTIENT(ROW()-2,COUNTA('Form Responses 1'!$1:$1)-4),2,,TRUE,"Form Responses 1"))</f>
        <v>poni002@brin.go.id</v>
      </c>
      <c r="C203" s="9" t="str">
        <f>INDIRECT(ADDRESS(2+QUOTIENT(ROW()-2,COUNTA('Form Responses 1'!$1:$1)-4),3,,TRUE,"Form Responses 1"))</f>
        <v>Ponidi</v>
      </c>
      <c r="D203" s="10">
        <f>INDIRECT(ADDRESS(2+QUOTIENT(ROW()-2,COUNTA('Form Responses 1'!$1:$1)-4),4,,TRUE,"Form Responses 1"))</f>
        <v>44982</v>
      </c>
      <c r="E203" s="11">
        <f t="shared" si="2"/>
        <v>6</v>
      </c>
      <c r="F203" s="9" t="str">
        <f>IF(ISBLANK(A203)," ",INDIRECT(ADDRESS(1,5+MOD(ROW()-2,COUNTA('Form Responses 1'!$1:$1)-4),,TRUE,"Form Responses 1")))</f>
        <v>Lantai 1 [Koridor ]</v>
      </c>
      <c r="G203" s="9" t="str">
        <f>IF(ISBLANK(A203)," ",INDIRECT(ADDRESS(MATCH(A203,'Form Responses 1'!A:A,0),5+MOD(ROW()-2,COUNTA('Form Responses 1'!$1:$1)-4),,TRUE,"Form Responses 1")))</f>
        <v>BAIK</v>
      </c>
      <c r="H203" s="12" t="str">
        <f t="shared" si="3"/>
        <v>Lantai 1</v>
      </c>
      <c r="I203" s="12" t="str">
        <f t="shared" si="4"/>
        <v>CLEANING SERVICE</v>
      </c>
      <c r="J203" s="12">
        <f t="array" ref="J203">IFERROR(INDEX(MASTER!B:B,MATCH(G203,MASTER!A:A,0))/100," ")</f>
        <v>0.95</v>
      </c>
      <c r="K203" s="9">
        <f t="shared" si="5"/>
        <v>8</v>
      </c>
      <c r="L203" s="9" t="str">
        <f t="shared" si="6"/>
        <v>2023 - WEEK 08</v>
      </c>
      <c r="M203" s="9" t="str">
        <f t="shared" si="7"/>
        <v>2023 - MONTH 02</v>
      </c>
      <c r="N203" s="12">
        <f t="shared" ref="N203:O203" si="212">IFERROR(AVERAGEIF(L:L,L203,$J:$J)," ")</f>
        <v>0.9396666667</v>
      </c>
      <c r="O203" s="12">
        <f t="shared" si="212"/>
        <v>0.9550666667</v>
      </c>
      <c r="P203" s="9" t="str">
        <f>IF(ISBLANK(A203)," ",IF(N203&gt;MASTER!$B$3/100,"SB",IF(N203&gt;MASTER!$B$4/100,"B",IF(N203&gt;MASTER!$B$5/100,"C","K"))))</f>
        <v>B</v>
      </c>
      <c r="Q203" s="9" t="str">
        <f>IF(ISBLANK(B203)," ",IF(O203&gt;MASTER!$B$3/100,"SB",IF(O203&gt;MASTER!$B$4/100,"B",IF(O203&gt;MASTER!$B$5/100,"C","K"))))</f>
        <v>SB</v>
      </c>
    </row>
    <row r="204">
      <c r="A204" s="8">
        <f>INDIRECT(ADDRESS(2+QUOTIENT(ROW()-2,COUNTA('Form Responses 1'!$1:$1)-4),1,,TRUE,"Form Responses 1"))</f>
        <v>45014.38627</v>
      </c>
      <c r="B204" s="9" t="str">
        <f>INDIRECT(ADDRESS(2+QUOTIENT(ROW()-2,COUNTA('Form Responses 1'!$1:$1)-4),2,,TRUE,"Form Responses 1"))</f>
        <v>poni002@brin.go.id</v>
      </c>
      <c r="C204" s="9" t="str">
        <f>INDIRECT(ADDRESS(2+QUOTIENT(ROW()-2,COUNTA('Form Responses 1'!$1:$1)-4),3,,TRUE,"Form Responses 1"))</f>
        <v>Ponidi</v>
      </c>
      <c r="D204" s="10">
        <f>INDIRECT(ADDRESS(2+QUOTIENT(ROW()-2,COUNTA('Form Responses 1'!$1:$1)-4),4,,TRUE,"Form Responses 1"))</f>
        <v>44982</v>
      </c>
      <c r="E204" s="11">
        <f t="shared" si="2"/>
        <v>6</v>
      </c>
      <c r="F204" s="9" t="str">
        <f>IF(ISBLANK(A204)," ",INDIRECT(ADDRESS(1,5+MOD(ROW()-2,COUNTA('Form Responses 1'!$1:$1)-4),,TRUE,"Form Responses 1")))</f>
        <v>Lantai 1 [Toilet Pria / Wanita]</v>
      </c>
      <c r="G204" s="9" t="str">
        <f>IF(ISBLANK(A204)," ",INDIRECT(ADDRESS(MATCH(A204,'Form Responses 1'!A:A,0),5+MOD(ROW()-2,COUNTA('Form Responses 1'!$1:$1)-4),,TRUE,"Form Responses 1")))</f>
        <v>BAIK</v>
      </c>
      <c r="H204" s="12" t="str">
        <f t="shared" si="3"/>
        <v>Lantai 1</v>
      </c>
      <c r="I204" s="12" t="str">
        <f t="shared" si="4"/>
        <v>CLEANING SERVICE</v>
      </c>
      <c r="J204" s="12">
        <f t="array" ref="J204">IFERROR(INDEX(MASTER!B:B,MATCH(G204,MASTER!A:A,0))/100," ")</f>
        <v>0.95</v>
      </c>
      <c r="K204" s="9">
        <f t="shared" si="5"/>
        <v>8</v>
      </c>
      <c r="L204" s="9" t="str">
        <f t="shared" si="6"/>
        <v>2023 - WEEK 08</v>
      </c>
      <c r="M204" s="9" t="str">
        <f t="shared" si="7"/>
        <v>2023 - MONTH 02</v>
      </c>
      <c r="N204" s="12">
        <f t="shared" ref="N204:O204" si="213">IFERROR(AVERAGEIF(L:L,L204,$J:$J)," ")</f>
        <v>0.9396666667</v>
      </c>
      <c r="O204" s="12">
        <f t="shared" si="213"/>
        <v>0.9550666667</v>
      </c>
      <c r="P204" s="9" t="str">
        <f>IF(ISBLANK(A204)," ",IF(N204&gt;MASTER!$B$3/100,"SB",IF(N204&gt;MASTER!$B$4/100,"B",IF(N204&gt;MASTER!$B$5/100,"C","K"))))</f>
        <v>B</v>
      </c>
      <c r="Q204" s="9" t="str">
        <f>IF(ISBLANK(B204)," ",IF(O204&gt;MASTER!$B$3/100,"SB",IF(O204&gt;MASTER!$B$4/100,"B",IF(O204&gt;MASTER!$B$5/100,"C","K"))))</f>
        <v>SB</v>
      </c>
    </row>
    <row r="205">
      <c r="A205" s="8">
        <f>INDIRECT(ADDRESS(2+QUOTIENT(ROW()-2,COUNTA('Form Responses 1'!$1:$1)-4),1,,TRUE,"Form Responses 1"))</f>
        <v>45014.38627</v>
      </c>
      <c r="B205" s="9" t="str">
        <f>INDIRECT(ADDRESS(2+QUOTIENT(ROW()-2,COUNTA('Form Responses 1'!$1:$1)-4),2,,TRUE,"Form Responses 1"))</f>
        <v>poni002@brin.go.id</v>
      </c>
      <c r="C205" s="9" t="str">
        <f>INDIRECT(ADDRESS(2+QUOTIENT(ROW()-2,COUNTA('Form Responses 1'!$1:$1)-4),3,,TRUE,"Form Responses 1"))</f>
        <v>Ponidi</v>
      </c>
      <c r="D205" s="10">
        <f>INDIRECT(ADDRESS(2+QUOTIENT(ROW()-2,COUNTA('Form Responses 1'!$1:$1)-4),4,,TRUE,"Form Responses 1"))</f>
        <v>44982</v>
      </c>
      <c r="E205" s="11">
        <f t="shared" si="2"/>
        <v>6</v>
      </c>
      <c r="F205" s="9" t="str">
        <f>IF(ISBLANK(A205)," ",INDIRECT(ADDRESS(1,5+MOD(ROW()-2,COUNTA('Form Responses 1'!$1:$1)-4),,TRUE,"Form Responses 1")))</f>
        <v>Halaman [Taman ]</v>
      </c>
      <c r="G205" s="9" t="str">
        <f>IF(ISBLANK(A205)," ",INDIRECT(ADDRESS(MATCH(A205,'Form Responses 1'!A:A,0),5+MOD(ROW()-2,COUNTA('Form Responses 1'!$1:$1)-4),,TRUE,"Form Responses 1")))</f>
        <v>BAIK</v>
      </c>
      <c r="H205" s="12" t="str">
        <f t="shared" si="3"/>
        <v>Halaman</v>
      </c>
      <c r="I205" s="12" t="str">
        <f t="shared" si="4"/>
        <v>CLEANING SERVICE</v>
      </c>
      <c r="J205" s="12">
        <f t="array" ref="J205">IFERROR(INDEX(MASTER!B:B,MATCH(G205,MASTER!A:A,0))/100," ")</f>
        <v>0.95</v>
      </c>
      <c r="K205" s="9">
        <f t="shared" si="5"/>
        <v>8</v>
      </c>
      <c r="L205" s="9" t="str">
        <f t="shared" si="6"/>
        <v>2023 - WEEK 08</v>
      </c>
      <c r="M205" s="9" t="str">
        <f t="shared" si="7"/>
        <v>2023 - MONTH 02</v>
      </c>
      <c r="N205" s="12">
        <f t="shared" ref="N205:O205" si="214">IFERROR(AVERAGEIF(L:L,L205,$J:$J)," ")</f>
        <v>0.9396666667</v>
      </c>
      <c r="O205" s="12">
        <f t="shared" si="214"/>
        <v>0.9550666667</v>
      </c>
      <c r="P205" s="9" t="str">
        <f>IF(ISBLANK(A205)," ",IF(N205&gt;MASTER!$B$3/100,"SB",IF(N205&gt;MASTER!$B$4/100,"B",IF(N205&gt;MASTER!$B$5/100,"C","K"))))</f>
        <v>B</v>
      </c>
      <c r="Q205" s="9" t="str">
        <f>IF(ISBLANK(B205)," ",IF(O205&gt;MASTER!$B$3/100,"SB",IF(O205&gt;MASTER!$B$4/100,"B",IF(O205&gt;MASTER!$B$5/100,"C","K"))))</f>
        <v>SB</v>
      </c>
    </row>
    <row r="206">
      <c r="A206" s="8">
        <f>INDIRECT(ADDRESS(2+QUOTIENT(ROW()-2,COUNTA('Form Responses 1'!$1:$1)-4),1,,TRUE,"Form Responses 1"))</f>
        <v>45014.38627</v>
      </c>
      <c r="B206" s="9" t="str">
        <f>INDIRECT(ADDRESS(2+QUOTIENT(ROW()-2,COUNTA('Form Responses 1'!$1:$1)-4),2,,TRUE,"Form Responses 1"))</f>
        <v>poni002@brin.go.id</v>
      </c>
      <c r="C206" s="9" t="str">
        <f>INDIRECT(ADDRESS(2+QUOTIENT(ROW()-2,COUNTA('Form Responses 1'!$1:$1)-4),3,,TRUE,"Form Responses 1"))</f>
        <v>Ponidi</v>
      </c>
      <c r="D206" s="10">
        <f>INDIRECT(ADDRESS(2+QUOTIENT(ROW()-2,COUNTA('Form Responses 1'!$1:$1)-4),4,,TRUE,"Form Responses 1"))</f>
        <v>44982</v>
      </c>
      <c r="E206" s="11">
        <f t="shared" si="2"/>
        <v>6</v>
      </c>
      <c r="F206" s="9" t="str">
        <f>IF(ISBLANK(A206)," ",INDIRECT(ADDRESS(1,5+MOD(ROW()-2,COUNTA('Form Responses 1'!$1:$1)-4),,TRUE,"Form Responses 1")))</f>
        <v>Halaman [Parkir Motor ]</v>
      </c>
      <c r="G206" s="9" t="str">
        <f>IF(ISBLANK(A206)," ",INDIRECT(ADDRESS(MATCH(A206,'Form Responses 1'!A:A,0),5+MOD(ROW()-2,COUNTA('Form Responses 1'!$1:$1)-4),,TRUE,"Form Responses 1")))</f>
        <v>BAIK</v>
      </c>
      <c r="H206" s="12" t="str">
        <f t="shared" si="3"/>
        <v>Halaman</v>
      </c>
      <c r="I206" s="12" t="str">
        <f t="shared" si="4"/>
        <v>CLEANING SERVICE</v>
      </c>
      <c r="J206" s="12">
        <f t="array" ref="J206">IFERROR(INDEX(MASTER!B:B,MATCH(G206,MASTER!A:A,0))/100," ")</f>
        <v>0.95</v>
      </c>
      <c r="K206" s="9">
        <f t="shared" si="5"/>
        <v>8</v>
      </c>
      <c r="L206" s="9" t="str">
        <f t="shared" si="6"/>
        <v>2023 - WEEK 08</v>
      </c>
      <c r="M206" s="9" t="str">
        <f t="shared" si="7"/>
        <v>2023 - MONTH 02</v>
      </c>
      <c r="N206" s="12">
        <f t="shared" ref="N206:O206" si="215">IFERROR(AVERAGEIF(L:L,L206,$J:$J)," ")</f>
        <v>0.9396666667</v>
      </c>
      <c r="O206" s="12">
        <f t="shared" si="215"/>
        <v>0.9550666667</v>
      </c>
      <c r="P206" s="9" t="str">
        <f>IF(ISBLANK(A206)," ",IF(N206&gt;MASTER!$B$3/100,"SB",IF(N206&gt;MASTER!$B$4/100,"B",IF(N206&gt;MASTER!$B$5/100,"C","K"))))</f>
        <v>B</v>
      </c>
      <c r="Q206" s="9" t="str">
        <f>IF(ISBLANK(B206)," ",IF(O206&gt;MASTER!$B$3/100,"SB",IF(O206&gt;MASTER!$B$4/100,"B",IF(O206&gt;MASTER!$B$5/100,"C","K"))))</f>
        <v>SB</v>
      </c>
    </row>
    <row r="207">
      <c r="A207" s="8">
        <f>INDIRECT(ADDRESS(2+QUOTIENT(ROW()-2,COUNTA('Form Responses 1'!$1:$1)-4),1,,TRUE,"Form Responses 1"))</f>
        <v>45014.38627</v>
      </c>
      <c r="B207" s="9" t="str">
        <f>INDIRECT(ADDRESS(2+QUOTIENT(ROW()-2,COUNTA('Form Responses 1'!$1:$1)-4),2,,TRUE,"Form Responses 1"))</f>
        <v>poni002@brin.go.id</v>
      </c>
      <c r="C207" s="9" t="str">
        <f>INDIRECT(ADDRESS(2+QUOTIENT(ROW()-2,COUNTA('Form Responses 1'!$1:$1)-4),3,,TRUE,"Form Responses 1"))</f>
        <v>Ponidi</v>
      </c>
      <c r="D207" s="10">
        <f>INDIRECT(ADDRESS(2+QUOTIENT(ROW()-2,COUNTA('Form Responses 1'!$1:$1)-4),4,,TRUE,"Form Responses 1"))</f>
        <v>44982</v>
      </c>
      <c r="E207" s="11">
        <f t="shared" si="2"/>
        <v>6</v>
      </c>
      <c r="F207" s="9" t="str">
        <f>IF(ISBLANK(A207)," ",INDIRECT(ADDRESS(1,5+MOD(ROW()-2,COUNTA('Form Responses 1'!$1:$1)-4),,TRUE,"Form Responses 1")))</f>
        <v>Halaman [Parkir Mobil]</v>
      </c>
      <c r="G207" s="9" t="str">
        <f>IF(ISBLANK(A207)," ",INDIRECT(ADDRESS(MATCH(A207,'Form Responses 1'!A:A,0),5+MOD(ROW()-2,COUNTA('Form Responses 1'!$1:$1)-4),,TRUE,"Form Responses 1")))</f>
        <v>BAIK</v>
      </c>
      <c r="H207" s="12" t="str">
        <f t="shared" si="3"/>
        <v>Halaman</v>
      </c>
      <c r="I207" s="12" t="str">
        <f t="shared" si="4"/>
        <v>CLEANING SERVICE</v>
      </c>
      <c r="J207" s="12">
        <f t="array" ref="J207">IFERROR(INDEX(MASTER!B:B,MATCH(G207,MASTER!A:A,0))/100," ")</f>
        <v>0.95</v>
      </c>
      <c r="K207" s="9">
        <f t="shared" si="5"/>
        <v>8</v>
      </c>
      <c r="L207" s="9" t="str">
        <f t="shared" si="6"/>
        <v>2023 - WEEK 08</v>
      </c>
      <c r="M207" s="9" t="str">
        <f t="shared" si="7"/>
        <v>2023 - MONTH 02</v>
      </c>
      <c r="N207" s="12">
        <f t="shared" ref="N207:O207" si="216">IFERROR(AVERAGEIF(L:L,L207,$J:$J)," ")</f>
        <v>0.9396666667</v>
      </c>
      <c r="O207" s="12">
        <f t="shared" si="216"/>
        <v>0.9550666667</v>
      </c>
      <c r="P207" s="9" t="str">
        <f>IF(ISBLANK(A207)," ",IF(N207&gt;MASTER!$B$3/100,"SB",IF(N207&gt;MASTER!$B$4/100,"B",IF(N207&gt;MASTER!$B$5/100,"C","K"))))</f>
        <v>B</v>
      </c>
      <c r="Q207" s="9" t="str">
        <f>IF(ISBLANK(B207)," ",IF(O207&gt;MASTER!$B$3/100,"SB",IF(O207&gt;MASTER!$B$4/100,"B",IF(O207&gt;MASTER!$B$5/100,"C","K"))))</f>
        <v>SB</v>
      </c>
    </row>
    <row r="208">
      <c r="A208" s="8">
        <f>INDIRECT(ADDRESS(2+QUOTIENT(ROW()-2,COUNTA('Form Responses 1'!$1:$1)-4),1,,TRUE,"Form Responses 1"))</f>
        <v>45014.38627</v>
      </c>
      <c r="B208" s="9" t="str">
        <f>INDIRECT(ADDRESS(2+QUOTIENT(ROW()-2,COUNTA('Form Responses 1'!$1:$1)-4),2,,TRUE,"Form Responses 1"))</f>
        <v>poni002@brin.go.id</v>
      </c>
      <c r="C208" s="9" t="str">
        <f>INDIRECT(ADDRESS(2+QUOTIENT(ROW()-2,COUNTA('Form Responses 1'!$1:$1)-4),3,,TRUE,"Form Responses 1"))</f>
        <v>Ponidi</v>
      </c>
      <c r="D208" s="10">
        <f>INDIRECT(ADDRESS(2+QUOTIENT(ROW()-2,COUNTA('Form Responses 1'!$1:$1)-4),4,,TRUE,"Form Responses 1"))</f>
        <v>44982</v>
      </c>
      <c r="E208" s="11">
        <f t="shared" si="2"/>
        <v>6</v>
      </c>
      <c r="F208" s="9" t="str">
        <f>IF(ISBLANK(A208)," ",INDIRECT(ADDRESS(1,5+MOD(ROW()-2,COUNTA('Form Responses 1'!$1:$1)-4),,TRUE,"Form Responses 1")))</f>
        <v>Halaman [Smoking Area]</v>
      </c>
      <c r="G208" s="9" t="str">
        <f>IF(ISBLANK(A208)," ",INDIRECT(ADDRESS(MATCH(A208,'Form Responses 1'!A:A,0),5+MOD(ROW()-2,COUNTA('Form Responses 1'!$1:$1)-4),,TRUE,"Form Responses 1")))</f>
        <v>BAIK</v>
      </c>
      <c r="H208" s="12" t="str">
        <f t="shared" si="3"/>
        <v>Halaman</v>
      </c>
      <c r="I208" s="12" t="str">
        <f t="shared" si="4"/>
        <v>CLEANING SERVICE</v>
      </c>
      <c r="J208" s="12">
        <f t="array" ref="J208">IFERROR(INDEX(MASTER!B:B,MATCH(G208,MASTER!A:A,0))/100," ")</f>
        <v>0.95</v>
      </c>
      <c r="K208" s="9">
        <f t="shared" si="5"/>
        <v>8</v>
      </c>
      <c r="L208" s="9" t="str">
        <f t="shared" si="6"/>
        <v>2023 - WEEK 08</v>
      </c>
      <c r="M208" s="9" t="str">
        <f t="shared" si="7"/>
        <v>2023 - MONTH 02</v>
      </c>
      <c r="N208" s="12">
        <f t="shared" ref="N208:O208" si="217">IFERROR(AVERAGEIF(L:L,L208,$J:$J)," ")</f>
        <v>0.9396666667</v>
      </c>
      <c r="O208" s="12">
        <f t="shared" si="217"/>
        <v>0.9550666667</v>
      </c>
      <c r="P208" s="9" t="str">
        <f>IF(ISBLANK(A208)," ",IF(N208&gt;MASTER!$B$3/100,"SB",IF(N208&gt;MASTER!$B$4/100,"B",IF(N208&gt;MASTER!$B$5/100,"C","K"))))</f>
        <v>B</v>
      </c>
      <c r="Q208" s="9" t="str">
        <f>IF(ISBLANK(B208)," ",IF(O208&gt;MASTER!$B$3/100,"SB",IF(O208&gt;MASTER!$B$4/100,"B",IF(O208&gt;MASTER!$B$5/100,"C","K"))))</f>
        <v>SB</v>
      </c>
    </row>
    <row r="209">
      <c r="A209" s="8">
        <f>INDIRECT(ADDRESS(2+QUOTIENT(ROW()-2,COUNTA('Form Responses 1'!$1:$1)-4),1,,TRUE,"Form Responses 1"))</f>
        <v>45014.38627</v>
      </c>
      <c r="B209" s="9" t="str">
        <f>INDIRECT(ADDRESS(2+QUOTIENT(ROW()-2,COUNTA('Form Responses 1'!$1:$1)-4),2,,TRUE,"Form Responses 1"))</f>
        <v>poni002@brin.go.id</v>
      </c>
      <c r="C209" s="9" t="str">
        <f>INDIRECT(ADDRESS(2+QUOTIENT(ROW()-2,COUNTA('Form Responses 1'!$1:$1)-4),3,,TRUE,"Form Responses 1"))</f>
        <v>Ponidi</v>
      </c>
      <c r="D209" s="10">
        <f>INDIRECT(ADDRESS(2+QUOTIENT(ROW()-2,COUNTA('Form Responses 1'!$1:$1)-4),4,,TRUE,"Form Responses 1"))</f>
        <v>44982</v>
      </c>
      <c r="E209" s="11">
        <f t="shared" si="2"/>
        <v>6</v>
      </c>
      <c r="F209" s="9" t="str">
        <f>IF(ISBLANK(A209)," ",INDIRECT(ADDRESS(1,5+MOD(ROW()-2,COUNTA('Form Responses 1'!$1:$1)-4),,TRUE,"Form Responses 1")))</f>
        <v>Halaman [Pos Satpam]</v>
      </c>
      <c r="G209" s="9" t="str">
        <f>IF(ISBLANK(A209)," ",INDIRECT(ADDRESS(MATCH(A209,'Form Responses 1'!A:A,0),5+MOD(ROW()-2,COUNTA('Form Responses 1'!$1:$1)-4),,TRUE,"Form Responses 1")))</f>
        <v>BAIK</v>
      </c>
      <c r="H209" s="12" t="str">
        <f t="shared" si="3"/>
        <v>Halaman</v>
      </c>
      <c r="I209" s="12" t="str">
        <f t="shared" si="4"/>
        <v>CLEANING SERVICE</v>
      </c>
      <c r="J209" s="12">
        <f t="array" ref="J209">IFERROR(INDEX(MASTER!B:B,MATCH(G209,MASTER!A:A,0))/100," ")</f>
        <v>0.95</v>
      </c>
      <c r="K209" s="9">
        <f t="shared" si="5"/>
        <v>8</v>
      </c>
      <c r="L209" s="9" t="str">
        <f t="shared" si="6"/>
        <v>2023 - WEEK 08</v>
      </c>
      <c r="M209" s="9" t="str">
        <f t="shared" si="7"/>
        <v>2023 - MONTH 02</v>
      </c>
      <c r="N209" s="12">
        <f t="shared" ref="N209:O209" si="218">IFERROR(AVERAGEIF(L:L,L209,$J:$J)," ")</f>
        <v>0.9396666667</v>
      </c>
      <c r="O209" s="12">
        <f t="shared" si="218"/>
        <v>0.9550666667</v>
      </c>
      <c r="P209" s="9" t="str">
        <f>IF(ISBLANK(A209)," ",IF(N209&gt;MASTER!$B$3/100,"SB",IF(N209&gt;MASTER!$B$4/100,"B",IF(N209&gt;MASTER!$B$5/100,"C","K"))))</f>
        <v>B</v>
      </c>
      <c r="Q209" s="9" t="str">
        <f>IF(ISBLANK(B209)," ",IF(O209&gt;MASTER!$B$3/100,"SB",IF(O209&gt;MASTER!$B$4/100,"B",IF(O209&gt;MASTER!$B$5/100,"C","K"))))</f>
        <v>SB</v>
      </c>
    </row>
    <row r="210">
      <c r="A210" s="8">
        <f>INDIRECT(ADDRESS(2+QUOTIENT(ROW()-2,COUNTA('Form Responses 1'!$1:$1)-4),1,,TRUE,"Form Responses 1"))</f>
        <v>45014.38627</v>
      </c>
      <c r="B210" s="9" t="str">
        <f>INDIRECT(ADDRESS(2+QUOTIENT(ROW()-2,COUNTA('Form Responses 1'!$1:$1)-4),2,,TRUE,"Form Responses 1"))</f>
        <v>poni002@brin.go.id</v>
      </c>
      <c r="C210" s="9" t="str">
        <f>INDIRECT(ADDRESS(2+QUOTIENT(ROW()-2,COUNTA('Form Responses 1'!$1:$1)-4),3,,TRUE,"Form Responses 1"))</f>
        <v>Ponidi</v>
      </c>
      <c r="D210" s="10">
        <f>INDIRECT(ADDRESS(2+QUOTIENT(ROW()-2,COUNTA('Form Responses 1'!$1:$1)-4),4,,TRUE,"Form Responses 1"))</f>
        <v>44982</v>
      </c>
      <c r="E210" s="11">
        <f t="shared" si="2"/>
        <v>6</v>
      </c>
      <c r="F210" s="9" t="str">
        <f>IF(ISBLANK(A210)," ",INDIRECT(ADDRESS(1,5+MOD(ROW()-2,COUNTA('Form Responses 1'!$1:$1)-4),,TRUE,"Form Responses 1")))</f>
        <v>Halaman [Halaman depan samping dan belakang]</v>
      </c>
      <c r="G210" s="9" t="str">
        <f>IF(ISBLANK(A210)," ",INDIRECT(ADDRESS(MATCH(A210,'Form Responses 1'!A:A,0),5+MOD(ROW()-2,COUNTA('Form Responses 1'!$1:$1)-4),,TRUE,"Form Responses 1")))</f>
        <v>BAIK</v>
      </c>
      <c r="H210" s="12" t="str">
        <f t="shared" si="3"/>
        <v>Halaman</v>
      </c>
      <c r="I210" s="12" t="str">
        <f t="shared" si="4"/>
        <v>CLEANING SERVICE</v>
      </c>
      <c r="J210" s="12">
        <f t="array" ref="J210">IFERROR(INDEX(MASTER!B:B,MATCH(G210,MASTER!A:A,0))/100," ")</f>
        <v>0.95</v>
      </c>
      <c r="K210" s="9">
        <f t="shared" si="5"/>
        <v>8</v>
      </c>
      <c r="L210" s="9" t="str">
        <f t="shared" si="6"/>
        <v>2023 - WEEK 08</v>
      </c>
      <c r="M210" s="9" t="str">
        <f t="shared" si="7"/>
        <v>2023 - MONTH 02</v>
      </c>
      <c r="N210" s="12">
        <f t="shared" ref="N210:O210" si="219">IFERROR(AVERAGEIF(L:L,L210,$J:$J)," ")</f>
        <v>0.9396666667</v>
      </c>
      <c r="O210" s="12">
        <f t="shared" si="219"/>
        <v>0.9550666667</v>
      </c>
      <c r="P210" s="9" t="str">
        <f>IF(ISBLANK(A210)," ",IF(N210&gt;MASTER!$B$3/100,"SB",IF(N210&gt;MASTER!$B$4/100,"B",IF(N210&gt;MASTER!$B$5/100,"C","K"))))</f>
        <v>B</v>
      </c>
      <c r="Q210" s="9" t="str">
        <f>IF(ISBLANK(B210)," ",IF(O210&gt;MASTER!$B$3/100,"SB",IF(O210&gt;MASTER!$B$4/100,"B",IF(O210&gt;MASTER!$B$5/100,"C","K"))))</f>
        <v>SB</v>
      </c>
    </row>
    <row r="211">
      <c r="A211" s="8">
        <f>INDIRECT(ADDRESS(2+QUOTIENT(ROW()-2,COUNTA('Form Responses 1'!$1:$1)-4),1,,TRUE,"Form Responses 1"))</f>
        <v>45014.38627</v>
      </c>
      <c r="B211" s="9" t="str">
        <f>INDIRECT(ADDRESS(2+QUOTIENT(ROW()-2,COUNTA('Form Responses 1'!$1:$1)-4),2,,TRUE,"Form Responses 1"))</f>
        <v>poni002@brin.go.id</v>
      </c>
      <c r="C211" s="9" t="str">
        <f>INDIRECT(ADDRESS(2+QUOTIENT(ROW()-2,COUNTA('Form Responses 1'!$1:$1)-4),3,,TRUE,"Form Responses 1"))</f>
        <v>Ponidi</v>
      </c>
      <c r="D211" s="10">
        <f>INDIRECT(ADDRESS(2+QUOTIENT(ROW()-2,COUNTA('Form Responses 1'!$1:$1)-4),4,,TRUE,"Form Responses 1"))</f>
        <v>44982</v>
      </c>
      <c r="E211" s="11">
        <f t="shared" si="2"/>
        <v>6</v>
      </c>
      <c r="F211" s="9" t="str">
        <f>IF(ISBLANK(A211)," ",INDIRECT(ADDRESS(1,5+MOD(ROW()-2,COUNTA('Form Responses 1'!$1:$1)-4),,TRUE,"Form Responses 1")))</f>
        <v>Halaman [TPS]</v>
      </c>
      <c r="G211" s="9" t="str">
        <f>IF(ISBLANK(A211)," ",INDIRECT(ADDRESS(MATCH(A211,'Form Responses 1'!A:A,0),5+MOD(ROW()-2,COUNTA('Form Responses 1'!$1:$1)-4),,TRUE,"Form Responses 1")))</f>
        <v>BAIK</v>
      </c>
      <c r="H211" s="12" t="str">
        <f t="shared" si="3"/>
        <v>Halaman</v>
      </c>
      <c r="I211" s="12" t="str">
        <f t="shared" si="4"/>
        <v>CLEANING SERVICE</v>
      </c>
      <c r="J211" s="12">
        <f t="array" ref="J211">IFERROR(INDEX(MASTER!B:B,MATCH(G211,MASTER!A:A,0))/100," ")</f>
        <v>0.95</v>
      </c>
      <c r="K211" s="9">
        <f t="shared" si="5"/>
        <v>8</v>
      </c>
      <c r="L211" s="9" t="str">
        <f t="shared" si="6"/>
        <v>2023 - WEEK 08</v>
      </c>
      <c r="M211" s="9" t="str">
        <f t="shared" si="7"/>
        <v>2023 - MONTH 02</v>
      </c>
      <c r="N211" s="12">
        <f t="shared" ref="N211:O211" si="220">IFERROR(AVERAGEIF(L:L,L211,$J:$J)," ")</f>
        <v>0.9396666667</v>
      </c>
      <c r="O211" s="12">
        <f t="shared" si="220"/>
        <v>0.9550666667</v>
      </c>
      <c r="P211" s="9" t="str">
        <f>IF(ISBLANK(A211)," ",IF(N211&gt;MASTER!$B$3/100,"SB",IF(N211&gt;MASTER!$B$4/100,"B",IF(N211&gt;MASTER!$B$5/100,"C","K"))))</f>
        <v>B</v>
      </c>
      <c r="Q211" s="9" t="str">
        <f>IF(ISBLANK(B211)," ",IF(O211&gt;MASTER!$B$3/100,"SB",IF(O211&gt;MASTER!$B$4/100,"B",IF(O211&gt;MASTER!$B$5/100,"C","K"))))</f>
        <v>SB</v>
      </c>
    </row>
    <row r="212">
      <c r="A212" s="8">
        <f>INDIRECT(ADDRESS(2+QUOTIENT(ROW()-2,COUNTA('Form Responses 1'!$1:$1)-4),1,,TRUE,"Form Responses 1"))</f>
        <v>45014.38679</v>
      </c>
      <c r="B212" s="9" t="str">
        <f>INDIRECT(ADDRESS(2+QUOTIENT(ROW()-2,COUNTA('Form Responses 1'!$1:$1)-4),2,,TRUE,"Form Responses 1"))</f>
        <v>poni002@brin.go.id</v>
      </c>
      <c r="C212" s="9" t="str">
        <f>INDIRECT(ADDRESS(2+QUOTIENT(ROW()-2,COUNTA('Form Responses 1'!$1:$1)-4),3,,TRUE,"Form Responses 1"))</f>
        <v>Ponidi</v>
      </c>
      <c r="D212" s="10">
        <f>INDIRECT(ADDRESS(2+QUOTIENT(ROW()-2,COUNTA('Form Responses 1'!$1:$1)-4),4,,TRUE,"Form Responses 1"))</f>
        <v>45010</v>
      </c>
      <c r="E212" s="11">
        <f t="shared" si="2"/>
        <v>6</v>
      </c>
      <c r="F212" s="9" t="str">
        <f>IF(ISBLANK(A212)," ",INDIRECT(ADDRESS(1,5+MOD(ROW()-2,COUNTA('Form Responses 1'!$1:$1)-4),,TRUE,"Form Responses 1")))</f>
        <v>Security [Security Functions]</v>
      </c>
      <c r="G212" s="9" t="str">
        <f>IF(ISBLANK(A212)," ",INDIRECT(ADDRESS(MATCH(A212,'Form Responses 1'!A:A,0),5+MOD(ROW()-2,COUNTA('Form Responses 1'!$1:$1)-4),,TRUE,"Form Responses 1")))</f>
        <v>BAIK</v>
      </c>
      <c r="H212" s="12" t="str">
        <f t="shared" si="3"/>
        <v>Security</v>
      </c>
      <c r="I212" s="12" t="str">
        <f t="shared" si="4"/>
        <v>SECURITY SERVICE</v>
      </c>
      <c r="J212" s="12">
        <f t="array" ref="J212">IFERROR(INDEX(MASTER!B:B,MATCH(G212,MASTER!A:A,0))/100," ")</f>
        <v>0.95</v>
      </c>
      <c r="K212" s="9">
        <f t="shared" si="5"/>
        <v>12</v>
      </c>
      <c r="L212" s="9" t="str">
        <f t="shared" si="6"/>
        <v>2023 - WEEK 12</v>
      </c>
      <c r="M212" s="9" t="str">
        <f t="shared" si="7"/>
        <v>2023 - MONTH 03</v>
      </c>
      <c r="N212" s="12">
        <f t="shared" ref="N212:O212" si="221">IFERROR(AVERAGEIF(L:L,L212,$J:$J)," ")</f>
        <v>0.95</v>
      </c>
      <c r="O212" s="12">
        <f t="shared" si="221"/>
        <v>0.95</v>
      </c>
      <c r="P212" s="9" t="str">
        <f>IF(ISBLANK(A212)," ",IF(N212&gt;MASTER!$B$3/100,"SB",IF(N212&gt;MASTER!$B$4/100,"B",IF(N212&gt;MASTER!$B$5/100,"C","K"))))</f>
        <v>B</v>
      </c>
      <c r="Q212" s="9" t="str">
        <f>IF(ISBLANK(B212)," ",IF(O212&gt;MASTER!$B$3/100,"SB",IF(O212&gt;MASTER!$B$4/100,"B",IF(O212&gt;MASTER!$B$5/100,"C","K"))))</f>
        <v>SB</v>
      </c>
    </row>
    <row r="213">
      <c r="A213" s="8">
        <f>INDIRECT(ADDRESS(2+QUOTIENT(ROW()-2,COUNTA('Form Responses 1'!$1:$1)-4),1,,TRUE,"Form Responses 1"))</f>
        <v>45014.38679</v>
      </c>
      <c r="B213" s="9" t="str">
        <f>INDIRECT(ADDRESS(2+QUOTIENT(ROW()-2,COUNTA('Form Responses 1'!$1:$1)-4),2,,TRUE,"Form Responses 1"))</f>
        <v>poni002@brin.go.id</v>
      </c>
      <c r="C213" s="9" t="str">
        <f>INDIRECT(ADDRESS(2+QUOTIENT(ROW()-2,COUNTA('Form Responses 1'!$1:$1)-4),3,,TRUE,"Form Responses 1"))</f>
        <v>Ponidi</v>
      </c>
      <c r="D213" s="10">
        <f>INDIRECT(ADDRESS(2+QUOTIENT(ROW()-2,COUNTA('Form Responses 1'!$1:$1)-4),4,,TRUE,"Form Responses 1"))</f>
        <v>45010</v>
      </c>
      <c r="E213" s="11">
        <f t="shared" si="2"/>
        <v>6</v>
      </c>
      <c r="F213" s="9" t="str">
        <f>IF(ISBLANK(A213)," ",INDIRECT(ADDRESS(1,5+MOD(ROW()-2,COUNTA('Form Responses 1'!$1:$1)-4),,TRUE,"Form Responses 1")))</f>
        <v>Driver [Driving Safety]</v>
      </c>
      <c r="G213" s="9" t="str">
        <f>IF(ISBLANK(A213)," ",INDIRECT(ADDRESS(MATCH(A213,'Form Responses 1'!A:A,0),5+MOD(ROW()-2,COUNTA('Form Responses 1'!$1:$1)-4),,TRUE,"Form Responses 1")))</f>
        <v>BAIK</v>
      </c>
      <c r="H213" s="12" t="str">
        <f t="shared" si="3"/>
        <v>Driver</v>
      </c>
      <c r="I213" s="12" t="str">
        <f t="shared" si="4"/>
        <v>LABOR SERVICE</v>
      </c>
      <c r="J213" s="12">
        <f t="array" ref="J213">IFERROR(INDEX(MASTER!B:B,MATCH(G213,MASTER!A:A,0))/100," ")</f>
        <v>0.95</v>
      </c>
      <c r="K213" s="9">
        <f t="shared" si="5"/>
        <v>12</v>
      </c>
      <c r="L213" s="9" t="str">
        <f t="shared" si="6"/>
        <v>2023 - WEEK 12</v>
      </c>
      <c r="M213" s="9" t="str">
        <f t="shared" si="7"/>
        <v>2023 - MONTH 03</v>
      </c>
      <c r="N213" s="12">
        <f t="shared" ref="N213:O213" si="222">IFERROR(AVERAGEIF(L:L,L213,$J:$J)," ")</f>
        <v>0.95</v>
      </c>
      <c r="O213" s="12">
        <f t="shared" si="222"/>
        <v>0.95</v>
      </c>
      <c r="P213" s="9" t="str">
        <f>IF(ISBLANK(A213)," ",IF(N213&gt;MASTER!$B$3/100,"SB",IF(N213&gt;MASTER!$B$4/100,"B",IF(N213&gt;MASTER!$B$5/100,"C","K"))))</f>
        <v>B</v>
      </c>
      <c r="Q213" s="9" t="str">
        <f>IF(ISBLANK(B213)," ",IF(O213&gt;MASTER!$B$3/100,"SB",IF(O213&gt;MASTER!$B$4/100,"B",IF(O213&gt;MASTER!$B$5/100,"C","K"))))</f>
        <v>SB</v>
      </c>
    </row>
    <row r="214">
      <c r="A214" s="8">
        <f>INDIRECT(ADDRESS(2+QUOTIENT(ROW()-2,COUNTA('Form Responses 1'!$1:$1)-4),1,,TRUE,"Form Responses 1"))</f>
        <v>45014.38679</v>
      </c>
      <c r="B214" s="9" t="str">
        <f>INDIRECT(ADDRESS(2+QUOTIENT(ROW()-2,COUNTA('Form Responses 1'!$1:$1)-4),2,,TRUE,"Form Responses 1"))</f>
        <v>poni002@brin.go.id</v>
      </c>
      <c r="C214" s="9" t="str">
        <f>INDIRECT(ADDRESS(2+QUOTIENT(ROW()-2,COUNTA('Form Responses 1'!$1:$1)-4),3,,TRUE,"Form Responses 1"))</f>
        <v>Ponidi</v>
      </c>
      <c r="D214" s="10">
        <f>INDIRECT(ADDRESS(2+QUOTIENT(ROW()-2,COUNTA('Form Responses 1'!$1:$1)-4),4,,TRUE,"Form Responses 1"))</f>
        <v>45010</v>
      </c>
      <c r="E214" s="11">
        <f t="shared" si="2"/>
        <v>6</v>
      </c>
      <c r="F214" s="9" t="str">
        <f>IF(ISBLANK(A214)," ",INDIRECT(ADDRESS(1,5+MOD(ROW()-2,COUNTA('Form Responses 1'!$1:$1)-4),,TRUE,"Form Responses 1")))</f>
        <v>Driver [ Attendance]</v>
      </c>
      <c r="G214" s="9" t="str">
        <f>IF(ISBLANK(A214)," ",INDIRECT(ADDRESS(MATCH(A214,'Form Responses 1'!A:A,0),5+MOD(ROW()-2,COUNTA('Form Responses 1'!$1:$1)-4),,TRUE,"Form Responses 1")))</f>
        <v>BAIK</v>
      </c>
      <c r="H214" s="12" t="str">
        <f t="shared" si="3"/>
        <v>Driver</v>
      </c>
      <c r="I214" s="12" t="str">
        <f t="shared" si="4"/>
        <v>LABOR SERVICE</v>
      </c>
      <c r="J214" s="12">
        <f t="array" ref="J214">IFERROR(INDEX(MASTER!B:B,MATCH(G214,MASTER!A:A,0))/100," ")</f>
        <v>0.95</v>
      </c>
      <c r="K214" s="9">
        <f t="shared" si="5"/>
        <v>12</v>
      </c>
      <c r="L214" s="9" t="str">
        <f t="shared" si="6"/>
        <v>2023 - WEEK 12</v>
      </c>
      <c r="M214" s="9" t="str">
        <f t="shared" si="7"/>
        <v>2023 - MONTH 03</v>
      </c>
      <c r="N214" s="12">
        <f t="shared" ref="N214:O214" si="223">IFERROR(AVERAGEIF(L:L,L214,$J:$J)," ")</f>
        <v>0.95</v>
      </c>
      <c r="O214" s="12">
        <f t="shared" si="223"/>
        <v>0.95</v>
      </c>
      <c r="P214" s="9" t="str">
        <f>IF(ISBLANK(A214)," ",IF(N214&gt;MASTER!$B$3/100,"SB",IF(N214&gt;MASTER!$B$4/100,"B",IF(N214&gt;MASTER!$B$5/100,"C","K"))))</f>
        <v>B</v>
      </c>
      <c r="Q214" s="9" t="str">
        <f>IF(ISBLANK(B214)," ",IF(O214&gt;MASTER!$B$3/100,"SB",IF(O214&gt;MASTER!$B$4/100,"B",IF(O214&gt;MASTER!$B$5/100,"C","K"))))</f>
        <v>SB</v>
      </c>
    </row>
    <row r="215">
      <c r="A215" s="8">
        <f>INDIRECT(ADDRESS(2+QUOTIENT(ROW()-2,COUNTA('Form Responses 1'!$1:$1)-4),1,,TRUE,"Form Responses 1"))</f>
        <v>45014.38679</v>
      </c>
      <c r="B215" s="9" t="str">
        <f>INDIRECT(ADDRESS(2+QUOTIENT(ROW()-2,COUNTA('Form Responses 1'!$1:$1)-4),2,,TRUE,"Form Responses 1"))</f>
        <v>poni002@brin.go.id</v>
      </c>
      <c r="C215" s="9" t="str">
        <f>INDIRECT(ADDRESS(2+QUOTIENT(ROW()-2,COUNTA('Form Responses 1'!$1:$1)-4),3,,TRUE,"Form Responses 1"))</f>
        <v>Ponidi</v>
      </c>
      <c r="D215" s="10">
        <f>INDIRECT(ADDRESS(2+QUOTIENT(ROW()-2,COUNTA('Form Responses 1'!$1:$1)-4),4,,TRUE,"Form Responses 1"))</f>
        <v>45010</v>
      </c>
      <c r="E215" s="11">
        <f t="shared" si="2"/>
        <v>6</v>
      </c>
      <c r="F215" s="9" t="str">
        <f>IF(ISBLANK(A215)," ",INDIRECT(ADDRESS(1,5+MOD(ROW()-2,COUNTA('Form Responses 1'!$1:$1)-4),,TRUE,"Form Responses 1")))</f>
        <v>Lantai 2 [Tangga Exit Barat]</v>
      </c>
      <c r="G215" s="9" t="str">
        <f>IF(ISBLANK(A215)," ",INDIRECT(ADDRESS(MATCH(A215,'Form Responses 1'!A:A,0),5+MOD(ROW()-2,COUNTA('Form Responses 1'!$1:$1)-4),,TRUE,"Form Responses 1")))</f>
        <v>BAIK</v>
      </c>
      <c r="H215" s="12" t="str">
        <f t="shared" si="3"/>
        <v>Lantai 2</v>
      </c>
      <c r="I215" s="12" t="str">
        <f t="shared" si="4"/>
        <v>CLEANING SERVICE</v>
      </c>
      <c r="J215" s="12">
        <f t="array" ref="J215">IFERROR(INDEX(MASTER!B:B,MATCH(G215,MASTER!A:A,0))/100," ")</f>
        <v>0.95</v>
      </c>
      <c r="K215" s="9">
        <f t="shared" si="5"/>
        <v>12</v>
      </c>
      <c r="L215" s="9" t="str">
        <f t="shared" si="6"/>
        <v>2023 - WEEK 12</v>
      </c>
      <c r="M215" s="9" t="str">
        <f t="shared" si="7"/>
        <v>2023 - MONTH 03</v>
      </c>
      <c r="N215" s="12">
        <f t="shared" ref="N215:O215" si="224">IFERROR(AVERAGEIF(L:L,L215,$J:$J)," ")</f>
        <v>0.95</v>
      </c>
      <c r="O215" s="12">
        <f t="shared" si="224"/>
        <v>0.95</v>
      </c>
      <c r="P215" s="9" t="str">
        <f>IF(ISBLANK(A215)," ",IF(N215&gt;MASTER!$B$3/100,"SB",IF(N215&gt;MASTER!$B$4/100,"B",IF(N215&gt;MASTER!$B$5/100,"C","K"))))</f>
        <v>B</v>
      </c>
      <c r="Q215" s="9" t="str">
        <f>IF(ISBLANK(B215)," ",IF(O215&gt;MASTER!$B$3/100,"SB",IF(O215&gt;MASTER!$B$4/100,"B",IF(O215&gt;MASTER!$B$5/100,"C","K"))))</f>
        <v>SB</v>
      </c>
    </row>
    <row r="216">
      <c r="A216" s="8">
        <f>INDIRECT(ADDRESS(2+QUOTIENT(ROW()-2,COUNTA('Form Responses 1'!$1:$1)-4),1,,TRUE,"Form Responses 1"))</f>
        <v>45014.38679</v>
      </c>
      <c r="B216" s="9" t="str">
        <f>INDIRECT(ADDRESS(2+QUOTIENT(ROW()-2,COUNTA('Form Responses 1'!$1:$1)-4),2,,TRUE,"Form Responses 1"))</f>
        <v>poni002@brin.go.id</v>
      </c>
      <c r="C216" s="9" t="str">
        <f>INDIRECT(ADDRESS(2+QUOTIENT(ROW()-2,COUNTA('Form Responses 1'!$1:$1)-4),3,,TRUE,"Form Responses 1"))</f>
        <v>Ponidi</v>
      </c>
      <c r="D216" s="10">
        <f>INDIRECT(ADDRESS(2+QUOTIENT(ROW()-2,COUNTA('Form Responses 1'!$1:$1)-4),4,,TRUE,"Form Responses 1"))</f>
        <v>45010</v>
      </c>
      <c r="E216" s="11">
        <f t="shared" si="2"/>
        <v>6</v>
      </c>
      <c r="F216" s="9" t="str">
        <f>IF(ISBLANK(A216)," ",INDIRECT(ADDRESS(1,5+MOD(ROW()-2,COUNTA('Form Responses 1'!$1:$1)-4),,TRUE,"Form Responses 1")))</f>
        <v>Lantai 2 [ &amp; Timur]</v>
      </c>
      <c r="G216" s="9" t="str">
        <f>IF(ISBLANK(A216)," ",INDIRECT(ADDRESS(MATCH(A216,'Form Responses 1'!A:A,0),5+MOD(ROW()-2,COUNTA('Form Responses 1'!$1:$1)-4),,TRUE,"Form Responses 1")))</f>
        <v>BAIK</v>
      </c>
      <c r="H216" s="12" t="str">
        <f t="shared" si="3"/>
        <v>Lantai 2</v>
      </c>
      <c r="I216" s="12" t="str">
        <f t="shared" si="4"/>
        <v>CLEANING SERVICE</v>
      </c>
      <c r="J216" s="12">
        <f t="array" ref="J216">IFERROR(INDEX(MASTER!B:B,MATCH(G216,MASTER!A:A,0))/100," ")</f>
        <v>0.95</v>
      </c>
      <c r="K216" s="9">
        <f t="shared" si="5"/>
        <v>12</v>
      </c>
      <c r="L216" s="9" t="str">
        <f t="shared" si="6"/>
        <v>2023 - WEEK 12</v>
      </c>
      <c r="M216" s="9" t="str">
        <f t="shared" si="7"/>
        <v>2023 - MONTH 03</v>
      </c>
      <c r="N216" s="12">
        <f t="shared" ref="N216:O216" si="225">IFERROR(AVERAGEIF(L:L,L216,$J:$J)," ")</f>
        <v>0.95</v>
      </c>
      <c r="O216" s="12">
        <f t="shared" si="225"/>
        <v>0.95</v>
      </c>
      <c r="P216" s="9" t="str">
        <f>IF(ISBLANK(A216)," ",IF(N216&gt;MASTER!$B$3/100,"SB",IF(N216&gt;MASTER!$B$4/100,"B",IF(N216&gt;MASTER!$B$5/100,"C","K"))))</f>
        <v>B</v>
      </c>
      <c r="Q216" s="9" t="str">
        <f>IF(ISBLANK(B216)," ",IF(O216&gt;MASTER!$B$3/100,"SB",IF(O216&gt;MASTER!$B$4/100,"B",IF(O216&gt;MASTER!$B$5/100,"C","K"))))</f>
        <v>SB</v>
      </c>
    </row>
    <row r="217">
      <c r="A217" s="8">
        <f>INDIRECT(ADDRESS(2+QUOTIENT(ROW()-2,COUNTA('Form Responses 1'!$1:$1)-4),1,,TRUE,"Form Responses 1"))</f>
        <v>45014.38679</v>
      </c>
      <c r="B217" s="9" t="str">
        <f>INDIRECT(ADDRESS(2+QUOTIENT(ROW()-2,COUNTA('Form Responses 1'!$1:$1)-4),2,,TRUE,"Form Responses 1"))</f>
        <v>poni002@brin.go.id</v>
      </c>
      <c r="C217" s="9" t="str">
        <f>INDIRECT(ADDRESS(2+QUOTIENT(ROW()-2,COUNTA('Form Responses 1'!$1:$1)-4),3,,TRUE,"Form Responses 1"))</f>
        <v>Ponidi</v>
      </c>
      <c r="D217" s="10">
        <f>INDIRECT(ADDRESS(2+QUOTIENT(ROW()-2,COUNTA('Form Responses 1'!$1:$1)-4),4,,TRUE,"Form Responses 1"))</f>
        <v>45010</v>
      </c>
      <c r="E217" s="11">
        <f t="shared" si="2"/>
        <v>6</v>
      </c>
      <c r="F217" s="9" t="str">
        <f>IF(ISBLANK(A217)," ",INDIRECT(ADDRESS(1,5+MOD(ROW()-2,COUNTA('Form Responses 1'!$1:$1)-4),,TRUE,"Form Responses 1")))</f>
        <v>Lantai 2 [Ruang Tamu]</v>
      </c>
      <c r="G217" s="9" t="str">
        <f>IF(ISBLANK(A217)," ",INDIRECT(ADDRESS(MATCH(A217,'Form Responses 1'!A:A,0),5+MOD(ROW()-2,COUNTA('Form Responses 1'!$1:$1)-4),,TRUE,"Form Responses 1")))</f>
        <v>BAIK</v>
      </c>
      <c r="H217" s="12" t="str">
        <f t="shared" si="3"/>
        <v>Lantai 2</v>
      </c>
      <c r="I217" s="12" t="str">
        <f t="shared" si="4"/>
        <v>CLEANING SERVICE</v>
      </c>
      <c r="J217" s="12">
        <f t="array" ref="J217">IFERROR(INDEX(MASTER!B:B,MATCH(G217,MASTER!A:A,0))/100," ")</f>
        <v>0.95</v>
      </c>
      <c r="K217" s="9">
        <f t="shared" si="5"/>
        <v>12</v>
      </c>
      <c r="L217" s="9" t="str">
        <f t="shared" si="6"/>
        <v>2023 - WEEK 12</v>
      </c>
      <c r="M217" s="9" t="str">
        <f t="shared" si="7"/>
        <v>2023 - MONTH 03</v>
      </c>
      <c r="N217" s="12">
        <f t="shared" ref="N217:O217" si="226">IFERROR(AVERAGEIF(L:L,L217,$J:$J)," ")</f>
        <v>0.95</v>
      </c>
      <c r="O217" s="12">
        <f t="shared" si="226"/>
        <v>0.95</v>
      </c>
      <c r="P217" s="9" t="str">
        <f>IF(ISBLANK(A217)," ",IF(N217&gt;MASTER!$B$3/100,"SB",IF(N217&gt;MASTER!$B$4/100,"B",IF(N217&gt;MASTER!$B$5/100,"C","K"))))</f>
        <v>B</v>
      </c>
      <c r="Q217" s="9" t="str">
        <f>IF(ISBLANK(B217)," ",IF(O217&gt;MASTER!$B$3/100,"SB",IF(O217&gt;MASTER!$B$4/100,"B",IF(O217&gt;MASTER!$B$5/100,"C","K"))))</f>
        <v>SB</v>
      </c>
    </row>
    <row r="218">
      <c r="A218" s="8">
        <f>INDIRECT(ADDRESS(2+QUOTIENT(ROW()-2,COUNTA('Form Responses 1'!$1:$1)-4),1,,TRUE,"Form Responses 1"))</f>
        <v>45014.38679</v>
      </c>
      <c r="B218" s="9" t="str">
        <f>INDIRECT(ADDRESS(2+QUOTIENT(ROW()-2,COUNTA('Form Responses 1'!$1:$1)-4),2,,TRUE,"Form Responses 1"))</f>
        <v>poni002@brin.go.id</v>
      </c>
      <c r="C218" s="9" t="str">
        <f>INDIRECT(ADDRESS(2+QUOTIENT(ROW()-2,COUNTA('Form Responses 1'!$1:$1)-4),3,,TRUE,"Form Responses 1"))</f>
        <v>Ponidi</v>
      </c>
      <c r="D218" s="10">
        <f>INDIRECT(ADDRESS(2+QUOTIENT(ROW()-2,COUNTA('Form Responses 1'!$1:$1)-4),4,,TRUE,"Form Responses 1"))</f>
        <v>45010</v>
      </c>
      <c r="E218" s="11">
        <f t="shared" si="2"/>
        <v>6</v>
      </c>
      <c r="F218" s="9" t="str">
        <f>IF(ISBLANK(A218)," ",INDIRECT(ADDRESS(1,5+MOD(ROW()-2,COUNTA('Form Responses 1'!$1:$1)-4),,TRUE,"Form Responses 1")))</f>
        <v>Lantai 2 [Pantry ]</v>
      </c>
      <c r="G218" s="9" t="str">
        <f>IF(ISBLANK(A218)," ",INDIRECT(ADDRESS(MATCH(A218,'Form Responses 1'!A:A,0),5+MOD(ROW()-2,COUNTA('Form Responses 1'!$1:$1)-4),,TRUE,"Form Responses 1")))</f>
        <v>BAIK</v>
      </c>
      <c r="H218" s="12" t="str">
        <f t="shared" si="3"/>
        <v>Lantai 2</v>
      </c>
      <c r="I218" s="12" t="str">
        <f t="shared" si="4"/>
        <v>CLEANING SERVICE</v>
      </c>
      <c r="J218" s="12">
        <f t="array" ref="J218">IFERROR(INDEX(MASTER!B:B,MATCH(G218,MASTER!A:A,0))/100," ")</f>
        <v>0.95</v>
      </c>
      <c r="K218" s="9">
        <f t="shared" si="5"/>
        <v>12</v>
      </c>
      <c r="L218" s="9" t="str">
        <f t="shared" si="6"/>
        <v>2023 - WEEK 12</v>
      </c>
      <c r="M218" s="9" t="str">
        <f t="shared" si="7"/>
        <v>2023 - MONTH 03</v>
      </c>
      <c r="N218" s="12">
        <f t="shared" ref="N218:O218" si="227">IFERROR(AVERAGEIF(L:L,L218,$J:$J)," ")</f>
        <v>0.95</v>
      </c>
      <c r="O218" s="12">
        <f t="shared" si="227"/>
        <v>0.95</v>
      </c>
      <c r="P218" s="9" t="str">
        <f>IF(ISBLANK(A218)," ",IF(N218&gt;MASTER!$B$3/100,"SB",IF(N218&gt;MASTER!$B$4/100,"B",IF(N218&gt;MASTER!$B$5/100,"C","K"))))</f>
        <v>B</v>
      </c>
      <c r="Q218" s="9" t="str">
        <f>IF(ISBLANK(B218)," ",IF(O218&gt;MASTER!$B$3/100,"SB",IF(O218&gt;MASTER!$B$4/100,"B",IF(O218&gt;MASTER!$B$5/100,"C","K"))))</f>
        <v>SB</v>
      </c>
    </row>
    <row r="219">
      <c r="A219" s="8">
        <f>INDIRECT(ADDRESS(2+QUOTIENT(ROW()-2,COUNTA('Form Responses 1'!$1:$1)-4),1,,TRUE,"Form Responses 1"))</f>
        <v>45014.38679</v>
      </c>
      <c r="B219" s="9" t="str">
        <f>INDIRECT(ADDRESS(2+QUOTIENT(ROW()-2,COUNTA('Form Responses 1'!$1:$1)-4),2,,TRUE,"Form Responses 1"))</f>
        <v>poni002@brin.go.id</v>
      </c>
      <c r="C219" s="9" t="str">
        <f>INDIRECT(ADDRESS(2+QUOTIENT(ROW()-2,COUNTA('Form Responses 1'!$1:$1)-4),3,,TRUE,"Form Responses 1"))</f>
        <v>Ponidi</v>
      </c>
      <c r="D219" s="10">
        <f>INDIRECT(ADDRESS(2+QUOTIENT(ROW()-2,COUNTA('Form Responses 1'!$1:$1)-4),4,,TRUE,"Form Responses 1"))</f>
        <v>45010</v>
      </c>
      <c r="E219" s="11">
        <f t="shared" si="2"/>
        <v>6</v>
      </c>
      <c r="F219" s="9" t="str">
        <f>IF(ISBLANK(A219)," ",INDIRECT(ADDRESS(1,5+MOD(ROW()-2,COUNTA('Form Responses 1'!$1:$1)-4),,TRUE,"Form Responses 1")))</f>
        <v>Lantai 2 [Ruang Rapat ]</v>
      </c>
      <c r="G219" s="9" t="str">
        <f>IF(ISBLANK(A219)," ",INDIRECT(ADDRESS(MATCH(A219,'Form Responses 1'!A:A,0),5+MOD(ROW()-2,COUNTA('Form Responses 1'!$1:$1)-4),,TRUE,"Form Responses 1")))</f>
        <v>BAIK</v>
      </c>
      <c r="H219" s="12" t="str">
        <f t="shared" si="3"/>
        <v>Lantai 2</v>
      </c>
      <c r="I219" s="12" t="str">
        <f t="shared" si="4"/>
        <v>CLEANING SERVICE</v>
      </c>
      <c r="J219" s="12">
        <f t="array" ref="J219">IFERROR(INDEX(MASTER!B:B,MATCH(G219,MASTER!A:A,0))/100," ")</f>
        <v>0.95</v>
      </c>
      <c r="K219" s="9">
        <f t="shared" si="5"/>
        <v>12</v>
      </c>
      <c r="L219" s="9" t="str">
        <f t="shared" si="6"/>
        <v>2023 - WEEK 12</v>
      </c>
      <c r="M219" s="9" t="str">
        <f t="shared" si="7"/>
        <v>2023 - MONTH 03</v>
      </c>
      <c r="N219" s="12">
        <f t="shared" ref="N219:O219" si="228">IFERROR(AVERAGEIF(L:L,L219,$J:$J)," ")</f>
        <v>0.95</v>
      </c>
      <c r="O219" s="12">
        <f t="shared" si="228"/>
        <v>0.95</v>
      </c>
      <c r="P219" s="9" t="str">
        <f>IF(ISBLANK(A219)," ",IF(N219&gt;MASTER!$B$3/100,"SB",IF(N219&gt;MASTER!$B$4/100,"B",IF(N219&gt;MASTER!$B$5/100,"C","K"))))</f>
        <v>B</v>
      </c>
      <c r="Q219" s="9" t="str">
        <f>IF(ISBLANK(B219)," ",IF(O219&gt;MASTER!$B$3/100,"SB",IF(O219&gt;MASTER!$B$4/100,"B",IF(O219&gt;MASTER!$B$5/100,"C","K"))))</f>
        <v>SB</v>
      </c>
    </row>
    <row r="220">
      <c r="A220" s="8">
        <f>INDIRECT(ADDRESS(2+QUOTIENT(ROW()-2,COUNTA('Form Responses 1'!$1:$1)-4),1,,TRUE,"Form Responses 1"))</f>
        <v>45014.38679</v>
      </c>
      <c r="B220" s="9" t="str">
        <f>INDIRECT(ADDRESS(2+QUOTIENT(ROW()-2,COUNTA('Form Responses 1'!$1:$1)-4),2,,TRUE,"Form Responses 1"))</f>
        <v>poni002@brin.go.id</v>
      </c>
      <c r="C220" s="9" t="str">
        <f>INDIRECT(ADDRESS(2+QUOTIENT(ROW()-2,COUNTA('Form Responses 1'!$1:$1)-4),3,,TRUE,"Form Responses 1"))</f>
        <v>Ponidi</v>
      </c>
      <c r="D220" s="10">
        <f>INDIRECT(ADDRESS(2+QUOTIENT(ROW()-2,COUNTA('Form Responses 1'!$1:$1)-4),4,,TRUE,"Form Responses 1"))</f>
        <v>45010</v>
      </c>
      <c r="E220" s="11">
        <f t="shared" si="2"/>
        <v>6</v>
      </c>
      <c r="F220" s="9" t="str">
        <f>IF(ISBLANK(A220)," ",INDIRECT(ADDRESS(1,5+MOD(ROW()-2,COUNTA('Form Responses 1'!$1:$1)-4),,TRUE,"Form Responses 1")))</f>
        <v>Lantai 2 [Ruang Kerja]</v>
      </c>
      <c r="G220" s="9" t="str">
        <f>IF(ISBLANK(A220)," ",INDIRECT(ADDRESS(MATCH(A220,'Form Responses 1'!A:A,0),5+MOD(ROW()-2,COUNTA('Form Responses 1'!$1:$1)-4),,TRUE,"Form Responses 1")))</f>
        <v>BAIK</v>
      </c>
      <c r="H220" s="12" t="str">
        <f t="shared" si="3"/>
        <v>Lantai 2</v>
      </c>
      <c r="I220" s="12" t="str">
        <f t="shared" si="4"/>
        <v>CLEANING SERVICE</v>
      </c>
      <c r="J220" s="12">
        <f t="array" ref="J220">IFERROR(INDEX(MASTER!B:B,MATCH(G220,MASTER!A:A,0))/100," ")</f>
        <v>0.95</v>
      </c>
      <c r="K220" s="9">
        <f t="shared" si="5"/>
        <v>12</v>
      </c>
      <c r="L220" s="9" t="str">
        <f t="shared" si="6"/>
        <v>2023 - WEEK 12</v>
      </c>
      <c r="M220" s="9" t="str">
        <f t="shared" si="7"/>
        <v>2023 - MONTH 03</v>
      </c>
      <c r="N220" s="12">
        <f t="shared" ref="N220:O220" si="229">IFERROR(AVERAGEIF(L:L,L220,$J:$J)," ")</f>
        <v>0.95</v>
      </c>
      <c r="O220" s="12">
        <f t="shared" si="229"/>
        <v>0.95</v>
      </c>
      <c r="P220" s="9" t="str">
        <f>IF(ISBLANK(A220)," ",IF(N220&gt;MASTER!$B$3/100,"SB",IF(N220&gt;MASTER!$B$4/100,"B",IF(N220&gt;MASTER!$B$5/100,"C","K"))))</f>
        <v>B</v>
      </c>
      <c r="Q220" s="9" t="str">
        <f>IF(ISBLANK(B220)," ",IF(O220&gt;MASTER!$B$3/100,"SB",IF(O220&gt;MASTER!$B$4/100,"B",IF(O220&gt;MASTER!$B$5/100,"C","K"))))</f>
        <v>SB</v>
      </c>
    </row>
    <row r="221">
      <c r="A221" s="8">
        <f>INDIRECT(ADDRESS(2+QUOTIENT(ROW()-2,COUNTA('Form Responses 1'!$1:$1)-4),1,,TRUE,"Form Responses 1"))</f>
        <v>45014.38679</v>
      </c>
      <c r="B221" s="9" t="str">
        <f>INDIRECT(ADDRESS(2+QUOTIENT(ROW()-2,COUNTA('Form Responses 1'!$1:$1)-4),2,,TRUE,"Form Responses 1"))</f>
        <v>poni002@brin.go.id</v>
      </c>
      <c r="C221" s="9" t="str">
        <f>INDIRECT(ADDRESS(2+QUOTIENT(ROW()-2,COUNTA('Form Responses 1'!$1:$1)-4),3,,TRUE,"Form Responses 1"))</f>
        <v>Ponidi</v>
      </c>
      <c r="D221" s="10">
        <f>INDIRECT(ADDRESS(2+QUOTIENT(ROW()-2,COUNTA('Form Responses 1'!$1:$1)-4),4,,TRUE,"Form Responses 1"))</f>
        <v>45010</v>
      </c>
      <c r="E221" s="11">
        <f t="shared" si="2"/>
        <v>6</v>
      </c>
      <c r="F221" s="9" t="str">
        <f>IF(ISBLANK(A221)," ",INDIRECT(ADDRESS(1,5+MOD(ROW()-2,COUNTA('Form Responses 1'!$1:$1)-4),,TRUE,"Form Responses 1")))</f>
        <v>Lantai 2 [Ruang Perpustakaan]</v>
      </c>
      <c r="G221" s="9" t="str">
        <f>IF(ISBLANK(A221)," ",INDIRECT(ADDRESS(MATCH(A221,'Form Responses 1'!A:A,0),5+MOD(ROW()-2,COUNTA('Form Responses 1'!$1:$1)-4),,TRUE,"Form Responses 1")))</f>
        <v>BAIK</v>
      </c>
      <c r="H221" s="12" t="str">
        <f t="shared" si="3"/>
        <v>Lantai 2</v>
      </c>
      <c r="I221" s="12" t="str">
        <f t="shared" si="4"/>
        <v>CLEANING SERVICE</v>
      </c>
      <c r="J221" s="12">
        <f t="array" ref="J221">IFERROR(INDEX(MASTER!B:B,MATCH(G221,MASTER!A:A,0))/100," ")</f>
        <v>0.95</v>
      </c>
      <c r="K221" s="9">
        <f t="shared" si="5"/>
        <v>12</v>
      </c>
      <c r="L221" s="9" t="str">
        <f t="shared" si="6"/>
        <v>2023 - WEEK 12</v>
      </c>
      <c r="M221" s="9" t="str">
        <f t="shared" si="7"/>
        <v>2023 - MONTH 03</v>
      </c>
      <c r="N221" s="12">
        <f t="shared" ref="N221:O221" si="230">IFERROR(AVERAGEIF(L:L,L221,$J:$J)," ")</f>
        <v>0.95</v>
      </c>
      <c r="O221" s="12">
        <f t="shared" si="230"/>
        <v>0.95</v>
      </c>
      <c r="P221" s="9" t="str">
        <f>IF(ISBLANK(A221)," ",IF(N221&gt;MASTER!$B$3/100,"SB",IF(N221&gt;MASTER!$B$4/100,"B",IF(N221&gt;MASTER!$B$5/100,"C","K"))))</f>
        <v>B</v>
      </c>
      <c r="Q221" s="9" t="str">
        <f>IF(ISBLANK(B221)," ",IF(O221&gt;MASTER!$B$3/100,"SB",IF(O221&gt;MASTER!$B$4/100,"B",IF(O221&gt;MASTER!$B$5/100,"C","K"))))</f>
        <v>SB</v>
      </c>
    </row>
    <row r="222">
      <c r="A222" s="8">
        <f>INDIRECT(ADDRESS(2+QUOTIENT(ROW()-2,COUNTA('Form Responses 1'!$1:$1)-4),1,,TRUE,"Form Responses 1"))</f>
        <v>45014.38679</v>
      </c>
      <c r="B222" s="9" t="str">
        <f>INDIRECT(ADDRESS(2+QUOTIENT(ROW()-2,COUNTA('Form Responses 1'!$1:$1)-4),2,,TRUE,"Form Responses 1"))</f>
        <v>poni002@brin.go.id</v>
      </c>
      <c r="C222" s="9" t="str">
        <f>INDIRECT(ADDRESS(2+QUOTIENT(ROW()-2,COUNTA('Form Responses 1'!$1:$1)-4),3,,TRUE,"Form Responses 1"))</f>
        <v>Ponidi</v>
      </c>
      <c r="D222" s="10">
        <f>INDIRECT(ADDRESS(2+QUOTIENT(ROW()-2,COUNTA('Form Responses 1'!$1:$1)-4),4,,TRUE,"Form Responses 1"))</f>
        <v>45010</v>
      </c>
      <c r="E222" s="11">
        <f t="shared" si="2"/>
        <v>6</v>
      </c>
      <c r="F222" s="9" t="str">
        <f>IF(ISBLANK(A222)," ",INDIRECT(ADDRESS(1,5+MOD(ROW()-2,COUNTA('Form Responses 1'!$1:$1)-4),,TRUE,"Form Responses 1")))</f>
        <v>Lantai 2 [Ruang Pimpinan]</v>
      </c>
      <c r="G222" s="9" t="str">
        <f>IF(ISBLANK(A222)," ",INDIRECT(ADDRESS(MATCH(A222,'Form Responses 1'!A:A,0),5+MOD(ROW()-2,COUNTA('Form Responses 1'!$1:$1)-4),,TRUE,"Form Responses 1")))</f>
        <v>BAIK</v>
      </c>
      <c r="H222" s="12" t="str">
        <f t="shared" si="3"/>
        <v>Lantai 2</v>
      </c>
      <c r="I222" s="12" t="str">
        <f t="shared" si="4"/>
        <v>CLEANING SERVICE</v>
      </c>
      <c r="J222" s="12">
        <f t="array" ref="J222">IFERROR(INDEX(MASTER!B:B,MATCH(G222,MASTER!A:A,0))/100," ")</f>
        <v>0.95</v>
      </c>
      <c r="K222" s="9">
        <f t="shared" si="5"/>
        <v>12</v>
      </c>
      <c r="L222" s="9" t="str">
        <f t="shared" si="6"/>
        <v>2023 - WEEK 12</v>
      </c>
      <c r="M222" s="9" t="str">
        <f t="shared" si="7"/>
        <v>2023 - MONTH 03</v>
      </c>
      <c r="N222" s="12">
        <f t="shared" ref="N222:O222" si="231">IFERROR(AVERAGEIF(L:L,L222,$J:$J)," ")</f>
        <v>0.95</v>
      </c>
      <c r="O222" s="12">
        <f t="shared" si="231"/>
        <v>0.95</v>
      </c>
      <c r="P222" s="9" t="str">
        <f>IF(ISBLANK(A222)," ",IF(N222&gt;MASTER!$B$3/100,"SB",IF(N222&gt;MASTER!$B$4/100,"B",IF(N222&gt;MASTER!$B$5/100,"C","K"))))</f>
        <v>B</v>
      </c>
      <c r="Q222" s="9" t="str">
        <f>IF(ISBLANK(B222)," ",IF(O222&gt;MASTER!$B$3/100,"SB",IF(O222&gt;MASTER!$B$4/100,"B",IF(O222&gt;MASTER!$B$5/100,"C","K"))))</f>
        <v>SB</v>
      </c>
    </row>
    <row r="223">
      <c r="A223" s="8">
        <f>INDIRECT(ADDRESS(2+QUOTIENT(ROW()-2,COUNTA('Form Responses 1'!$1:$1)-4),1,,TRUE,"Form Responses 1"))</f>
        <v>45014.38679</v>
      </c>
      <c r="B223" s="9" t="str">
        <f>INDIRECT(ADDRESS(2+QUOTIENT(ROW()-2,COUNTA('Form Responses 1'!$1:$1)-4),2,,TRUE,"Form Responses 1"))</f>
        <v>poni002@brin.go.id</v>
      </c>
      <c r="C223" s="9" t="str">
        <f>INDIRECT(ADDRESS(2+QUOTIENT(ROW()-2,COUNTA('Form Responses 1'!$1:$1)-4),3,,TRUE,"Form Responses 1"))</f>
        <v>Ponidi</v>
      </c>
      <c r="D223" s="10">
        <f>INDIRECT(ADDRESS(2+QUOTIENT(ROW()-2,COUNTA('Form Responses 1'!$1:$1)-4),4,,TRUE,"Form Responses 1"))</f>
        <v>45010</v>
      </c>
      <c r="E223" s="11">
        <f t="shared" si="2"/>
        <v>6</v>
      </c>
      <c r="F223" s="9" t="str">
        <f>IF(ISBLANK(A223)," ",INDIRECT(ADDRESS(1,5+MOD(ROW()-2,COUNTA('Form Responses 1'!$1:$1)-4),,TRUE,"Form Responses 1")))</f>
        <v>Lantai 2 [Koridor ]</v>
      </c>
      <c r="G223" s="9" t="str">
        <f>IF(ISBLANK(A223)," ",INDIRECT(ADDRESS(MATCH(A223,'Form Responses 1'!A:A,0),5+MOD(ROW()-2,COUNTA('Form Responses 1'!$1:$1)-4),,TRUE,"Form Responses 1")))</f>
        <v>BAIK</v>
      </c>
      <c r="H223" s="12" t="str">
        <f t="shared" si="3"/>
        <v>Lantai 2</v>
      </c>
      <c r="I223" s="12" t="str">
        <f t="shared" si="4"/>
        <v>CLEANING SERVICE</v>
      </c>
      <c r="J223" s="12">
        <f t="array" ref="J223">IFERROR(INDEX(MASTER!B:B,MATCH(G223,MASTER!A:A,0))/100," ")</f>
        <v>0.95</v>
      </c>
      <c r="K223" s="9">
        <f t="shared" si="5"/>
        <v>12</v>
      </c>
      <c r="L223" s="9" t="str">
        <f t="shared" si="6"/>
        <v>2023 - WEEK 12</v>
      </c>
      <c r="M223" s="9" t="str">
        <f t="shared" si="7"/>
        <v>2023 - MONTH 03</v>
      </c>
      <c r="N223" s="12">
        <f t="shared" ref="N223:O223" si="232">IFERROR(AVERAGEIF(L:L,L223,$J:$J)," ")</f>
        <v>0.95</v>
      </c>
      <c r="O223" s="12">
        <f t="shared" si="232"/>
        <v>0.95</v>
      </c>
      <c r="P223" s="9" t="str">
        <f>IF(ISBLANK(A223)," ",IF(N223&gt;MASTER!$B$3/100,"SB",IF(N223&gt;MASTER!$B$4/100,"B",IF(N223&gt;MASTER!$B$5/100,"C","K"))))</f>
        <v>B</v>
      </c>
      <c r="Q223" s="9" t="str">
        <f>IF(ISBLANK(B223)," ",IF(O223&gt;MASTER!$B$3/100,"SB",IF(O223&gt;MASTER!$B$4/100,"B",IF(O223&gt;MASTER!$B$5/100,"C","K"))))</f>
        <v>SB</v>
      </c>
    </row>
    <row r="224">
      <c r="A224" s="8">
        <f>INDIRECT(ADDRESS(2+QUOTIENT(ROW()-2,COUNTA('Form Responses 1'!$1:$1)-4),1,,TRUE,"Form Responses 1"))</f>
        <v>45014.38679</v>
      </c>
      <c r="B224" s="9" t="str">
        <f>INDIRECT(ADDRESS(2+QUOTIENT(ROW()-2,COUNTA('Form Responses 1'!$1:$1)-4),2,,TRUE,"Form Responses 1"))</f>
        <v>poni002@brin.go.id</v>
      </c>
      <c r="C224" s="9" t="str">
        <f>INDIRECT(ADDRESS(2+QUOTIENT(ROW()-2,COUNTA('Form Responses 1'!$1:$1)-4),3,,TRUE,"Form Responses 1"))</f>
        <v>Ponidi</v>
      </c>
      <c r="D224" s="10">
        <f>INDIRECT(ADDRESS(2+QUOTIENT(ROW()-2,COUNTA('Form Responses 1'!$1:$1)-4),4,,TRUE,"Form Responses 1"))</f>
        <v>45010</v>
      </c>
      <c r="E224" s="11">
        <f t="shared" si="2"/>
        <v>6</v>
      </c>
      <c r="F224" s="9" t="str">
        <f>IF(ISBLANK(A224)," ",INDIRECT(ADDRESS(1,5+MOD(ROW()-2,COUNTA('Form Responses 1'!$1:$1)-4),,TRUE,"Form Responses 1")))</f>
        <v>Lantai 2 [Toilet Pria / Wanita]</v>
      </c>
      <c r="G224" s="9" t="str">
        <f>IF(ISBLANK(A224)," ",INDIRECT(ADDRESS(MATCH(A224,'Form Responses 1'!A:A,0),5+MOD(ROW()-2,COUNTA('Form Responses 1'!$1:$1)-4),,TRUE,"Form Responses 1")))</f>
        <v>BAIK</v>
      </c>
      <c r="H224" s="12" t="str">
        <f t="shared" si="3"/>
        <v>Lantai 2</v>
      </c>
      <c r="I224" s="12" t="str">
        <f t="shared" si="4"/>
        <v>CLEANING SERVICE</v>
      </c>
      <c r="J224" s="12">
        <f t="array" ref="J224">IFERROR(INDEX(MASTER!B:B,MATCH(G224,MASTER!A:A,0))/100," ")</f>
        <v>0.95</v>
      </c>
      <c r="K224" s="9">
        <f t="shared" si="5"/>
        <v>12</v>
      </c>
      <c r="L224" s="9" t="str">
        <f t="shared" si="6"/>
        <v>2023 - WEEK 12</v>
      </c>
      <c r="M224" s="9" t="str">
        <f t="shared" si="7"/>
        <v>2023 - MONTH 03</v>
      </c>
      <c r="N224" s="12">
        <f t="shared" ref="N224:O224" si="233">IFERROR(AVERAGEIF(L:L,L224,$J:$J)," ")</f>
        <v>0.95</v>
      </c>
      <c r="O224" s="12">
        <f t="shared" si="233"/>
        <v>0.95</v>
      </c>
      <c r="P224" s="9" t="str">
        <f>IF(ISBLANK(A224)," ",IF(N224&gt;MASTER!$B$3/100,"SB",IF(N224&gt;MASTER!$B$4/100,"B",IF(N224&gt;MASTER!$B$5/100,"C","K"))))</f>
        <v>B</v>
      </c>
      <c r="Q224" s="9" t="str">
        <f>IF(ISBLANK(B224)," ",IF(O224&gt;MASTER!$B$3/100,"SB",IF(O224&gt;MASTER!$B$4/100,"B",IF(O224&gt;MASTER!$B$5/100,"C","K"))))</f>
        <v>SB</v>
      </c>
    </row>
    <row r="225">
      <c r="A225" s="8">
        <f>INDIRECT(ADDRESS(2+QUOTIENT(ROW()-2,COUNTA('Form Responses 1'!$1:$1)-4),1,,TRUE,"Form Responses 1"))</f>
        <v>45014.38679</v>
      </c>
      <c r="B225" s="9" t="str">
        <f>INDIRECT(ADDRESS(2+QUOTIENT(ROW()-2,COUNTA('Form Responses 1'!$1:$1)-4),2,,TRUE,"Form Responses 1"))</f>
        <v>poni002@brin.go.id</v>
      </c>
      <c r="C225" s="9" t="str">
        <f>INDIRECT(ADDRESS(2+QUOTIENT(ROW()-2,COUNTA('Form Responses 1'!$1:$1)-4),3,,TRUE,"Form Responses 1"))</f>
        <v>Ponidi</v>
      </c>
      <c r="D225" s="10">
        <f>INDIRECT(ADDRESS(2+QUOTIENT(ROW()-2,COUNTA('Form Responses 1'!$1:$1)-4),4,,TRUE,"Form Responses 1"))</f>
        <v>45010</v>
      </c>
      <c r="E225" s="11">
        <f t="shared" si="2"/>
        <v>6</v>
      </c>
      <c r="F225" s="9" t="str">
        <f>IF(ISBLANK(A225)," ",INDIRECT(ADDRESS(1,5+MOD(ROW()-2,COUNTA('Form Responses 1'!$1:$1)-4),,TRUE,"Form Responses 1")))</f>
        <v>Lantai 1 [Pintu Barat &amp; Timur]</v>
      </c>
      <c r="G225" s="9" t="str">
        <f>IF(ISBLANK(A225)," ",INDIRECT(ADDRESS(MATCH(A225,'Form Responses 1'!A:A,0),5+MOD(ROW()-2,COUNTA('Form Responses 1'!$1:$1)-4),,TRUE,"Form Responses 1")))</f>
        <v>BAIK</v>
      </c>
      <c r="H225" s="12" t="str">
        <f t="shared" si="3"/>
        <v>Lantai 1</v>
      </c>
      <c r="I225" s="12" t="str">
        <f t="shared" si="4"/>
        <v>CLEANING SERVICE</v>
      </c>
      <c r="J225" s="12">
        <f t="array" ref="J225">IFERROR(INDEX(MASTER!B:B,MATCH(G225,MASTER!A:A,0))/100," ")</f>
        <v>0.95</v>
      </c>
      <c r="K225" s="9">
        <f t="shared" si="5"/>
        <v>12</v>
      </c>
      <c r="L225" s="9" t="str">
        <f t="shared" si="6"/>
        <v>2023 - WEEK 12</v>
      </c>
      <c r="M225" s="9" t="str">
        <f t="shared" si="7"/>
        <v>2023 - MONTH 03</v>
      </c>
      <c r="N225" s="12">
        <f t="shared" ref="N225:O225" si="234">IFERROR(AVERAGEIF(L:L,L225,$J:$J)," ")</f>
        <v>0.95</v>
      </c>
      <c r="O225" s="12">
        <f t="shared" si="234"/>
        <v>0.95</v>
      </c>
      <c r="P225" s="9" t="str">
        <f>IF(ISBLANK(A225)," ",IF(N225&gt;MASTER!$B$3/100,"SB",IF(N225&gt;MASTER!$B$4/100,"B",IF(N225&gt;MASTER!$B$5/100,"C","K"))))</f>
        <v>B</v>
      </c>
      <c r="Q225" s="9" t="str">
        <f>IF(ISBLANK(B225)," ",IF(O225&gt;MASTER!$B$3/100,"SB",IF(O225&gt;MASTER!$B$4/100,"B",IF(O225&gt;MASTER!$B$5/100,"C","K"))))</f>
        <v>SB</v>
      </c>
    </row>
    <row r="226">
      <c r="A226" s="8">
        <f>INDIRECT(ADDRESS(2+QUOTIENT(ROW()-2,COUNTA('Form Responses 1'!$1:$1)-4),1,,TRUE,"Form Responses 1"))</f>
        <v>45014.38679</v>
      </c>
      <c r="B226" s="9" t="str">
        <f>INDIRECT(ADDRESS(2+QUOTIENT(ROW()-2,COUNTA('Form Responses 1'!$1:$1)-4),2,,TRUE,"Form Responses 1"))</f>
        <v>poni002@brin.go.id</v>
      </c>
      <c r="C226" s="9" t="str">
        <f>INDIRECT(ADDRESS(2+QUOTIENT(ROW()-2,COUNTA('Form Responses 1'!$1:$1)-4),3,,TRUE,"Form Responses 1"))</f>
        <v>Ponidi</v>
      </c>
      <c r="D226" s="10">
        <f>INDIRECT(ADDRESS(2+QUOTIENT(ROW()-2,COUNTA('Form Responses 1'!$1:$1)-4),4,,TRUE,"Form Responses 1"))</f>
        <v>45010</v>
      </c>
      <c r="E226" s="11">
        <f t="shared" si="2"/>
        <v>6</v>
      </c>
      <c r="F226" s="9" t="str">
        <f>IF(ISBLANK(A226)," ",INDIRECT(ADDRESS(1,5+MOD(ROW()-2,COUNTA('Form Responses 1'!$1:$1)-4),,TRUE,"Form Responses 1")))</f>
        <v>Lantai 1 [Mushola ]</v>
      </c>
      <c r="G226" s="9" t="str">
        <f>IF(ISBLANK(A226)," ",INDIRECT(ADDRESS(MATCH(A226,'Form Responses 1'!A:A,0),5+MOD(ROW()-2,COUNTA('Form Responses 1'!$1:$1)-4),,TRUE,"Form Responses 1")))</f>
        <v>BAIK</v>
      </c>
      <c r="H226" s="12" t="str">
        <f t="shared" si="3"/>
        <v>Lantai 1</v>
      </c>
      <c r="I226" s="12" t="str">
        <f t="shared" si="4"/>
        <v>CLEANING SERVICE</v>
      </c>
      <c r="J226" s="12">
        <f t="array" ref="J226">IFERROR(INDEX(MASTER!B:B,MATCH(G226,MASTER!A:A,0))/100," ")</f>
        <v>0.95</v>
      </c>
      <c r="K226" s="9">
        <f t="shared" si="5"/>
        <v>12</v>
      </c>
      <c r="L226" s="9" t="str">
        <f t="shared" si="6"/>
        <v>2023 - WEEK 12</v>
      </c>
      <c r="M226" s="9" t="str">
        <f t="shared" si="7"/>
        <v>2023 - MONTH 03</v>
      </c>
      <c r="N226" s="12">
        <f t="shared" ref="N226:O226" si="235">IFERROR(AVERAGEIF(L:L,L226,$J:$J)," ")</f>
        <v>0.95</v>
      </c>
      <c r="O226" s="12">
        <f t="shared" si="235"/>
        <v>0.95</v>
      </c>
      <c r="P226" s="9" t="str">
        <f>IF(ISBLANK(A226)," ",IF(N226&gt;MASTER!$B$3/100,"SB",IF(N226&gt;MASTER!$B$4/100,"B",IF(N226&gt;MASTER!$B$5/100,"C","K"))))</f>
        <v>B</v>
      </c>
      <c r="Q226" s="9" t="str">
        <f>IF(ISBLANK(B226)," ",IF(O226&gt;MASTER!$B$3/100,"SB",IF(O226&gt;MASTER!$B$4/100,"B",IF(O226&gt;MASTER!$B$5/100,"C","K"))))</f>
        <v>SB</v>
      </c>
    </row>
    <row r="227">
      <c r="A227" s="8">
        <f>INDIRECT(ADDRESS(2+QUOTIENT(ROW()-2,COUNTA('Form Responses 1'!$1:$1)-4),1,,TRUE,"Form Responses 1"))</f>
        <v>45014.38679</v>
      </c>
      <c r="B227" s="9" t="str">
        <f>INDIRECT(ADDRESS(2+QUOTIENT(ROW()-2,COUNTA('Form Responses 1'!$1:$1)-4),2,,TRUE,"Form Responses 1"))</f>
        <v>poni002@brin.go.id</v>
      </c>
      <c r="C227" s="9" t="str">
        <f>INDIRECT(ADDRESS(2+QUOTIENT(ROW()-2,COUNTA('Form Responses 1'!$1:$1)-4),3,,TRUE,"Form Responses 1"))</f>
        <v>Ponidi</v>
      </c>
      <c r="D227" s="10">
        <f>INDIRECT(ADDRESS(2+QUOTIENT(ROW()-2,COUNTA('Form Responses 1'!$1:$1)-4),4,,TRUE,"Form Responses 1"))</f>
        <v>45010</v>
      </c>
      <c r="E227" s="11">
        <f t="shared" si="2"/>
        <v>6</v>
      </c>
      <c r="F227" s="9" t="str">
        <f>IF(ISBLANK(A227)," ",INDIRECT(ADDRESS(1,5+MOD(ROW()-2,COUNTA('Form Responses 1'!$1:$1)-4),,TRUE,"Form Responses 1")))</f>
        <v>Lantai 1 [Pantry ]</v>
      </c>
      <c r="G227" s="9" t="str">
        <f>IF(ISBLANK(A227)," ",INDIRECT(ADDRESS(MATCH(A227,'Form Responses 1'!A:A,0),5+MOD(ROW()-2,COUNTA('Form Responses 1'!$1:$1)-4),,TRUE,"Form Responses 1")))</f>
        <v>BAIK</v>
      </c>
      <c r="H227" s="12" t="str">
        <f t="shared" si="3"/>
        <v>Lantai 1</v>
      </c>
      <c r="I227" s="12" t="str">
        <f t="shared" si="4"/>
        <v>CLEANING SERVICE</v>
      </c>
      <c r="J227" s="12">
        <f t="array" ref="J227">IFERROR(INDEX(MASTER!B:B,MATCH(G227,MASTER!A:A,0))/100," ")</f>
        <v>0.95</v>
      </c>
      <c r="K227" s="9">
        <f t="shared" si="5"/>
        <v>12</v>
      </c>
      <c r="L227" s="9" t="str">
        <f t="shared" si="6"/>
        <v>2023 - WEEK 12</v>
      </c>
      <c r="M227" s="9" t="str">
        <f t="shared" si="7"/>
        <v>2023 - MONTH 03</v>
      </c>
      <c r="N227" s="12">
        <f t="shared" ref="N227:O227" si="236">IFERROR(AVERAGEIF(L:L,L227,$J:$J)," ")</f>
        <v>0.95</v>
      </c>
      <c r="O227" s="12">
        <f t="shared" si="236"/>
        <v>0.95</v>
      </c>
      <c r="P227" s="9" t="str">
        <f>IF(ISBLANK(A227)," ",IF(N227&gt;MASTER!$B$3/100,"SB",IF(N227&gt;MASTER!$B$4/100,"B",IF(N227&gt;MASTER!$B$5/100,"C","K"))))</f>
        <v>B</v>
      </c>
      <c r="Q227" s="9" t="str">
        <f>IF(ISBLANK(B227)," ",IF(O227&gt;MASTER!$B$3/100,"SB",IF(O227&gt;MASTER!$B$4/100,"B",IF(O227&gt;MASTER!$B$5/100,"C","K"))))</f>
        <v>SB</v>
      </c>
    </row>
    <row r="228">
      <c r="A228" s="8">
        <f>INDIRECT(ADDRESS(2+QUOTIENT(ROW()-2,COUNTA('Form Responses 1'!$1:$1)-4),1,,TRUE,"Form Responses 1"))</f>
        <v>45014.38679</v>
      </c>
      <c r="B228" s="9" t="str">
        <f>INDIRECT(ADDRESS(2+QUOTIENT(ROW()-2,COUNTA('Form Responses 1'!$1:$1)-4),2,,TRUE,"Form Responses 1"))</f>
        <v>poni002@brin.go.id</v>
      </c>
      <c r="C228" s="9" t="str">
        <f>INDIRECT(ADDRESS(2+QUOTIENT(ROW()-2,COUNTA('Form Responses 1'!$1:$1)-4),3,,TRUE,"Form Responses 1"))</f>
        <v>Ponidi</v>
      </c>
      <c r="D228" s="10">
        <f>INDIRECT(ADDRESS(2+QUOTIENT(ROW()-2,COUNTA('Form Responses 1'!$1:$1)-4),4,,TRUE,"Form Responses 1"))</f>
        <v>45010</v>
      </c>
      <c r="E228" s="11">
        <f t="shared" si="2"/>
        <v>6</v>
      </c>
      <c r="F228" s="9" t="str">
        <f>IF(ISBLANK(A228)," ",INDIRECT(ADDRESS(1,5+MOD(ROW()-2,COUNTA('Form Responses 1'!$1:$1)-4),,TRUE,"Form Responses 1")))</f>
        <v>Lantai 1 [Ruang Rapat]</v>
      </c>
      <c r="G228" s="9" t="str">
        <f>IF(ISBLANK(A228)," ",INDIRECT(ADDRESS(MATCH(A228,'Form Responses 1'!A:A,0),5+MOD(ROW()-2,COUNTA('Form Responses 1'!$1:$1)-4),,TRUE,"Form Responses 1")))</f>
        <v>BAIK</v>
      </c>
      <c r="H228" s="12" t="str">
        <f t="shared" si="3"/>
        <v>Lantai 1</v>
      </c>
      <c r="I228" s="12" t="str">
        <f t="shared" si="4"/>
        <v>CLEANING SERVICE</v>
      </c>
      <c r="J228" s="12">
        <f t="array" ref="J228">IFERROR(INDEX(MASTER!B:B,MATCH(G228,MASTER!A:A,0))/100," ")</f>
        <v>0.95</v>
      </c>
      <c r="K228" s="9">
        <f t="shared" si="5"/>
        <v>12</v>
      </c>
      <c r="L228" s="9" t="str">
        <f t="shared" si="6"/>
        <v>2023 - WEEK 12</v>
      </c>
      <c r="M228" s="9" t="str">
        <f t="shared" si="7"/>
        <v>2023 - MONTH 03</v>
      </c>
      <c r="N228" s="12">
        <f t="shared" ref="N228:O228" si="237">IFERROR(AVERAGEIF(L:L,L228,$J:$J)," ")</f>
        <v>0.95</v>
      </c>
      <c r="O228" s="12">
        <f t="shared" si="237"/>
        <v>0.95</v>
      </c>
      <c r="P228" s="9" t="str">
        <f>IF(ISBLANK(A228)," ",IF(N228&gt;MASTER!$B$3/100,"SB",IF(N228&gt;MASTER!$B$4/100,"B",IF(N228&gt;MASTER!$B$5/100,"C","K"))))</f>
        <v>B</v>
      </c>
      <c r="Q228" s="9" t="str">
        <f>IF(ISBLANK(B228)," ",IF(O228&gt;MASTER!$B$3/100,"SB",IF(O228&gt;MASTER!$B$4/100,"B",IF(O228&gt;MASTER!$B$5/100,"C","K"))))</f>
        <v>SB</v>
      </c>
    </row>
    <row r="229">
      <c r="A229" s="8">
        <f>INDIRECT(ADDRESS(2+QUOTIENT(ROW()-2,COUNTA('Form Responses 1'!$1:$1)-4),1,,TRUE,"Form Responses 1"))</f>
        <v>45014.38679</v>
      </c>
      <c r="B229" s="9" t="str">
        <f>INDIRECT(ADDRESS(2+QUOTIENT(ROW()-2,COUNTA('Form Responses 1'!$1:$1)-4),2,,TRUE,"Form Responses 1"))</f>
        <v>poni002@brin.go.id</v>
      </c>
      <c r="C229" s="9" t="str">
        <f>INDIRECT(ADDRESS(2+QUOTIENT(ROW()-2,COUNTA('Form Responses 1'!$1:$1)-4),3,,TRUE,"Form Responses 1"))</f>
        <v>Ponidi</v>
      </c>
      <c r="D229" s="10">
        <f>INDIRECT(ADDRESS(2+QUOTIENT(ROW()-2,COUNTA('Form Responses 1'!$1:$1)-4),4,,TRUE,"Form Responses 1"))</f>
        <v>45010</v>
      </c>
      <c r="E229" s="11">
        <f t="shared" si="2"/>
        <v>6</v>
      </c>
      <c r="F229" s="9" t="str">
        <f>IF(ISBLANK(A229)," ",INDIRECT(ADDRESS(1,5+MOD(ROW()-2,COUNTA('Form Responses 1'!$1:$1)-4),,TRUE,"Form Responses 1")))</f>
        <v>Lantai 1 [Ruang Penelitian]</v>
      </c>
      <c r="G229" s="9" t="str">
        <f>IF(ISBLANK(A229)," ",INDIRECT(ADDRESS(MATCH(A229,'Form Responses 1'!A:A,0),5+MOD(ROW()-2,COUNTA('Form Responses 1'!$1:$1)-4),,TRUE,"Form Responses 1")))</f>
        <v>BAIK</v>
      </c>
      <c r="H229" s="12" t="str">
        <f t="shared" si="3"/>
        <v>Lantai 1</v>
      </c>
      <c r="I229" s="12" t="str">
        <f t="shared" si="4"/>
        <v>CLEANING SERVICE</v>
      </c>
      <c r="J229" s="12">
        <f t="array" ref="J229">IFERROR(INDEX(MASTER!B:B,MATCH(G229,MASTER!A:A,0))/100," ")</f>
        <v>0.95</v>
      </c>
      <c r="K229" s="9">
        <f t="shared" si="5"/>
        <v>12</v>
      </c>
      <c r="L229" s="9" t="str">
        <f t="shared" si="6"/>
        <v>2023 - WEEK 12</v>
      </c>
      <c r="M229" s="9" t="str">
        <f t="shared" si="7"/>
        <v>2023 - MONTH 03</v>
      </c>
      <c r="N229" s="12">
        <f t="shared" ref="N229:O229" si="238">IFERROR(AVERAGEIF(L:L,L229,$J:$J)," ")</f>
        <v>0.95</v>
      </c>
      <c r="O229" s="12">
        <f t="shared" si="238"/>
        <v>0.95</v>
      </c>
      <c r="P229" s="9" t="str">
        <f>IF(ISBLANK(A229)," ",IF(N229&gt;MASTER!$B$3/100,"SB",IF(N229&gt;MASTER!$B$4/100,"B",IF(N229&gt;MASTER!$B$5/100,"C","K"))))</f>
        <v>B</v>
      </c>
      <c r="Q229" s="9" t="str">
        <f>IF(ISBLANK(B229)," ",IF(O229&gt;MASTER!$B$3/100,"SB",IF(O229&gt;MASTER!$B$4/100,"B",IF(O229&gt;MASTER!$B$5/100,"C","K"))))</f>
        <v>SB</v>
      </c>
    </row>
    <row r="230">
      <c r="A230" s="8">
        <f>INDIRECT(ADDRESS(2+QUOTIENT(ROW()-2,COUNTA('Form Responses 1'!$1:$1)-4),1,,TRUE,"Form Responses 1"))</f>
        <v>45014.38679</v>
      </c>
      <c r="B230" s="9" t="str">
        <f>INDIRECT(ADDRESS(2+QUOTIENT(ROW()-2,COUNTA('Form Responses 1'!$1:$1)-4),2,,TRUE,"Form Responses 1"))</f>
        <v>poni002@brin.go.id</v>
      </c>
      <c r="C230" s="9" t="str">
        <f>INDIRECT(ADDRESS(2+QUOTIENT(ROW()-2,COUNTA('Form Responses 1'!$1:$1)-4),3,,TRUE,"Form Responses 1"))</f>
        <v>Ponidi</v>
      </c>
      <c r="D230" s="10">
        <f>INDIRECT(ADDRESS(2+QUOTIENT(ROW()-2,COUNTA('Form Responses 1'!$1:$1)-4),4,,TRUE,"Form Responses 1"))</f>
        <v>45010</v>
      </c>
      <c r="E230" s="11">
        <f t="shared" si="2"/>
        <v>6</v>
      </c>
      <c r="F230" s="9" t="str">
        <f>IF(ISBLANK(A230)," ",INDIRECT(ADDRESS(1,5+MOD(ROW()-2,COUNTA('Form Responses 1'!$1:$1)-4),,TRUE,"Form Responses 1")))</f>
        <v>Lantai 1 [Ruang Kepegawaian]</v>
      </c>
      <c r="G230" s="9" t="str">
        <f>IF(ISBLANK(A230)," ",INDIRECT(ADDRESS(MATCH(A230,'Form Responses 1'!A:A,0),5+MOD(ROW()-2,COUNTA('Form Responses 1'!$1:$1)-4),,TRUE,"Form Responses 1")))</f>
        <v>BAIK</v>
      </c>
      <c r="H230" s="12" t="str">
        <f t="shared" si="3"/>
        <v>Lantai 1</v>
      </c>
      <c r="I230" s="12" t="str">
        <f t="shared" si="4"/>
        <v>CLEANING SERVICE</v>
      </c>
      <c r="J230" s="12">
        <f t="array" ref="J230">IFERROR(INDEX(MASTER!B:B,MATCH(G230,MASTER!A:A,0))/100," ")</f>
        <v>0.95</v>
      </c>
      <c r="K230" s="9">
        <f t="shared" si="5"/>
        <v>12</v>
      </c>
      <c r="L230" s="9" t="str">
        <f t="shared" si="6"/>
        <v>2023 - WEEK 12</v>
      </c>
      <c r="M230" s="9" t="str">
        <f t="shared" si="7"/>
        <v>2023 - MONTH 03</v>
      </c>
      <c r="N230" s="12">
        <f t="shared" ref="N230:O230" si="239">IFERROR(AVERAGEIF(L:L,L230,$J:$J)," ")</f>
        <v>0.95</v>
      </c>
      <c r="O230" s="12">
        <f t="shared" si="239"/>
        <v>0.95</v>
      </c>
      <c r="P230" s="9" t="str">
        <f>IF(ISBLANK(A230)," ",IF(N230&gt;MASTER!$B$3/100,"SB",IF(N230&gt;MASTER!$B$4/100,"B",IF(N230&gt;MASTER!$B$5/100,"C","K"))))</f>
        <v>B</v>
      </c>
      <c r="Q230" s="9" t="str">
        <f>IF(ISBLANK(B230)," ",IF(O230&gt;MASTER!$B$3/100,"SB",IF(O230&gt;MASTER!$B$4/100,"B",IF(O230&gt;MASTER!$B$5/100,"C","K"))))</f>
        <v>SB</v>
      </c>
    </row>
    <row r="231">
      <c r="A231" s="8">
        <f>INDIRECT(ADDRESS(2+QUOTIENT(ROW()-2,COUNTA('Form Responses 1'!$1:$1)-4),1,,TRUE,"Form Responses 1"))</f>
        <v>45014.38679</v>
      </c>
      <c r="B231" s="9" t="str">
        <f>INDIRECT(ADDRESS(2+QUOTIENT(ROW()-2,COUNTA('Form Responses 1'!$1:$1)-4),2,,TRUE,"Form Responses 1"))</f>
        <v>poni002@brin.go.id</v>
      </c>
      <c r="C231" s="9" t="str">
        <f>INDIRECT(ADDRESS(2+QUOTIENT(ROW()-2,COUNTA('Form Responses 1'!$1:$1)-4),3,,TRUE,"Form Responses 1"))</f>
        <v>Ponidi</v>
      </c>
      <c r="D231" s="10">
        <f>INDIRECT(ADDRESS(2+QUOTIENT(ROW()-2,COUNTA('Form Responses 1'!$1:$1)-4),4,,TRUE,"Form Responses 1"))</f>
        <v>45010</v>
      </c>
      <c r="E231" s="11">
        <f t="shared" si="2"/>
        <v>6</v>
      </c>
      <c r="F231" s="9" t="str">
        <f>IF(ISBLANK(A231)," ",INDIRECT(ADDRESS(1,5+MOD(ROW()-2,COUNTA('Form Responses 1'!$1:$1)-4),,TRUE,"Form Responses 1")))</f>
        <v>Lantai 1 [Ruang Kerja]</v>
      </c>
      <c r="G231" s="9" t="str">
        <f>IF(ISBLANK(A231)," ",INDIRECT(ADDRESS(MATCH(A231,'Form Responses 1'!A:A,0),5+MOD(ROW()-2,COUNTA('Form Responses 1'!$1:$1)-4),,TRUE,"Form Responses 1")))</f>
        <v>BAIK</v>
      </c>
      <c r="H231" s="12" t="str">
        <f t="shared" si="3"/>
        <v>Lantai 1</v>
      </c>
      <c r="I231" s="12" t="str">
        <f t="shared" si="4"/>
        <v>CLEANING SERVICE</v>
      </c>
      <c r="J231" s="12">
        <f t="array" ref="J231">IFERROR(INDEX(MASTER!B:B,MATCH(G231,MASTER!A:A,0))/100," ")</f>
        <v>0.95</v>
      </c>
      <c r="K231" s="9">
        <f t="shared" si="5"/>
        <v>12</v>
      </c>
      <c r="L231" s="9" t="str">
        <f t="shared" si="6"/>
        <v>2023 - WEEK 12</v>
      </c>
      <c r="M231" s="9" t="str">
        <f t="shared" si="7"/>
        <v>2023 - MONTH 03</v>
      </c>
      <c r="N231" s="12">
        <f t="shared" ref="N231:O231" si="240">IFERROR(AVERAGEIF(L:L,L231,$J:$J)," ")</f>
        <v>0.95</v>
      </c>
      <c r="O231" s="12">
        <f t="shared" si="240"/>
        <v>0.95</v>
      </c>
      <c r="P231" s="9" t="str">
        <f>IF(ISBLANK(A231)," ",IF(N231&gt;MASTER!$B$3/100,"SB",IF(N231&gt;MASTER!$B$4/100,"B",IF(N231&gt;MASTER!$B$5/100,"C","K"))))</f>
        <v>B</v>
      </c>
      <c r="Q231" s="9" t="str">
        <f>IF(ISBLANK(B231)," ",IF(O231&gt;MASTER!$B$3/100,"SB",IF(O231&gt;MASTER!$B$4/100,"B",IF(O231&gt;MASTER!$B$5/100,"C","K"))))</f>
        <v>SB</v>
      </c>
    </row>
    <row r="232">
      <c r="A232" s="8">
        <f>INDIRECT(ADDRESS(2+QUOTIENT(ROW()-2,COUNTA('Form Responses 1'!$1:$1)-4),1,,TRUE,"Form Responses 1"))</f>
        <v>45014.38679</v>
      </c>
      <c r="B232" s="9" t="str">
        <f>INDIRECT(ADDRESS(2+QUOTIENT(ROW()-2,COUNTA('Form Responses 1'!$1:$1)-4),2,,TRUE,"Form Responses 1"))</f>
        <v>poni002@brin.go.id</v>
      </c>
      <c r="C232" s="9" t="str">
        <f>INDIRECT(ADDRESS(2+QUOTIENT(ROW()-2,COUNTA('Form Responses 1'!$1:$1)-4),3,,TRUE,"Form Responses 1"))</f>
        <v>Ponidi</v>
      </c>
      <c r="D232" s="10">
        <f>INDIRECT(ADDRESS(2+QUOTIENT(ROW()-2,COUNTA('Form Responses 1'!$1:$1)-4),4,,TRUE,"Form Responses 1"))</f>
        <v>45010</v>
      </c>
      <c r="E232" s="11">
        <f t="shared" si="2"/>
        <v>6</v>
      </c>
      <c r="F232" s="9" t="str">
        <f>IF(ISBLANK(A232)," ",INDIRECT(ADDRESS(1,5+MOD(ROW()-2,COUNTA('Form Responses 1'!$1:$1)-4),,TRUE,"Form Responses 1")))</f>
        <v>Lantai 1 [Mess]</v>
      </c>
      <c r="G232" s="9" t="str">
        <f>IF(ISBLANK(A232)," ",INDIRECT(ADDRESS(MATCH(A232,'Form Responses 1'!A:A,0),5+MOD(ROW()-2,COUNTA('Form Responses 1'!$1:$1)-4),,TRUE,"Form Responses 1")))</f>
        <v>BAIK</v>
      </c>
      <c r="H232" s="12" t="str">
        <f t="shared" si="3"/>
        <v>Lantai 1</v>
      </c>
      <c r="I232" s="12" t="str">
        <f t="shared" si="4"/>
        <v>CLEANING SERVICE</v>
      </c>
      <c r="J232" s="12">
        <f t="array" ref="J232">IFERROR(INDEX(MASTER!B:B,MATCH(G232,MASTER!A:A,0))/100," ")</f>
        <v>0.95</v>
      </c>
      <c r="K232" s="9">
        <f t="shared" si="5"/>
        <v>12</v>
      </c>
      <c r="L232" s="9" t="str">
        <f t="shared" si="6"/>
        <v>2023 - WEEK 12</v>
      </c>
      <c r="M232" s="9" t="str">
        <f t="shared" si="7"/>
        <v>2023 - MONTH 03</v>
      </c>
      <c r="N232" s="12">
        <f t="shared" ref="N232:O232" si="241">IFERROR(AVERAGEIF(L:L,L232,$J:$J)," ")</f>
        <v>0.95</v>
      </c>
      <c r="O232" s="12">
        <f t="shared" si="241"/>
        <v>0.95</v>
      </c>
      <c r="P232" s="9" t="str">
        <f>IF(ISBLANK(A232)," ",IF(N232&gt;MASTER!$B$3/100,"SB",IF(N232&gt;MASTER!$B$4/100,"B",IF(N232&gt;MASTER!$B$5/100,"C","K"))))</f>
        <v>B</v>
      </c>
      <c r="Q232" s="9" t="str">
        <f>IF(ISBLANK(B232)," ",IF(O232&gt;MASTER!$B$3/100,"SB",IF(O232&gt;MASTER!$B$4/100,"B",IF(O232&gt;MASTER!$B$5/100,"C","K"))))</f>
        <v>SB</v>
      </c>
    </row>
    <row r="233">
      <c r="A233" s="8">
        <f>INDIRECT(ADDRESS(2+QUOTIENT(ROW()-2,COUNTA('Form Responses 1'!$1:$1)-4),1,,TRUE,"Form Responses 1"))</f>
        <v>45014.38679</v>
      </c>
      <c r="B233" s="9" t="str">
        <f>INDIRECT(ADDRESS(2+QUOTIENT(ROW()-2,COUNTA('Form Responses 1'!$1:$1)-4),2,,TRUE,"Form Responses 1"))</f>
        <v>poni002@brin.go.id</v>
      </c>
      <c r="C233" s="9" t="str">
        <f>INDIRECT(ADDRESS(2+QUOTIENT(ROW()-2,COUNTA('Form Responses 1'!$1:$1)-4),3,,TRUE,"Form Responses 1"))</f>
        <v>Ponidi</v>
      </c>
      <c r="D233" s="10">
        <f>INDIRECT(ADDRESS(2+QUOTIENT(ROW()-2,COUNTA('Form Responses 1'!$1:$1)-4),4,,TRUE,"Form Responses 1"))</f>
        <v>45010</v>
      </c>
      <c r="E233" s="11">
        <f t="shared" si="2"/>
        <v>6</v>
      </c>
      <c r="F233" s="9" t="str">
        <f>IF(ISBLANK(A233)," ",INDIRECT(ADDRESS(1,5+MOD(ROW()-2,COUNTA('Form Responses 1'!$1:$1)-4),,TRUE,"Form Responses 1")))</f>
        <v>Lantai 1 [Koridor ]</v>
      </c>
      <c r="G233" s="9" t="str">
        <f>IF(ISBLANK(A233)," ",INDIRECT(ADDRESS(MATCH(A233,'Form Responses 1'!A:A,0),5+MOD(ROW()-2,COUNTA('Form Responses 1'!$1:$1)-4),,TRUE,"Form Responses 1")))</f>
        <v>BAIK</v>
      </c>
      <c r="H233" s="12" t="str">
        <f t="shared" si="3"/>
        <v>Lantai 1</v>
      </c>
      <c r="I233" s="12" t="str">
        <f t="shared" si="4"/>
        <v>CLEANING SERVICE</v>
      </c>
      <c r="J233" s="12">
        <f t="array" ref="J233">IFERROR(INDEX(MASTER!B:B,MATCH(G233,MASTER!A:A,0))/100," ")</f>
        <v>0.95</v>
      </c>
      <c r="K233" s="9">
        <f t="shared" si="5"/>
        <v>12</v>
      </c>
      <c r="L233" s="9" t="str">
        <f t="shared" si="6"/>
        <v>2023 - WEEK 12</v>
      </c>
      <c r="M233" s="9" t="str">
        <f t="shared" si="7"/>
        <v>2023 - MONTH 03</v>
      </c>
      <c r="N233" s="12">
        <f t="shared" ref="N233:O233" si="242">IFERROR(AVERAGEIF(L:L,L233,$J:$J)," ")</f>
        <v>0.95</v>
      </c>
      <c r="O233" s="12">
        <f t="shared" si="242"/>
        <v>0.95</v>
      </c>
      <c r="P233" s="9" t="str">
        <f>IF(ISBLANK(A233)," ",IF(N233&gt;MASTER!$B$3/100,"SB",IF(N233&gt;MASTER!$B$4/100,"B",IF(N233&gt;MASTER!$B$5/100,"C","K"))))</f>
        <v>B</v>
      </c>
      <c r="Q233" s="9" t="str">
        <f>IF(ISBLANK(B233)," ",IF(O233&gt;MASTER!$B$3/100,"SB",IF(O233&gt;MASTER!$B$4/100,"B",IF(O233&gt;MASTER!$B$5/100,"C","K"))))</f>
        <v>SB</v>
      </c>
    </row>
    <row r="234">
      <c r="A234" s="8">
        <f>INDIRECT(ADDRESS(2+QUOTIENT(ROW()-2,COUNTA('Form Responses 1'!$1:$1)-4),1,,TRUE,"Form Responses 1"))</f>
        <v>45014.38679</v>
      </c>
      <c r="B234" s="9" t="str">
        <f>INDIRECT(ADDRESS(2+QUOTIENT(ROW()-2,COUNTA('Form Responses 1'!$1:$1)-4),2,,TRUE,"Form Responses 1"))</f>
        <v>poni002@brin.go.id</v>
      </c>
      <c r="C234" s="9" t="str">
        <f>INDIRECT(ADDRESS(2+QUOTIENT(ROW()-2,COUNTA('Form Responses 1'!$1:$1)-4),3,,TRUE,"Form Responses 1"))</f>
        <v>Ponidi</v>
      </c>
      <c r="D234" s="10">
        <f>INDIRECT(ADDRESS(2+QUOTIENT(ROW()-2,COUNTA('Form Responses 1'!$1:$1)-4),4,,TRUE,"Form Responses 1"))</f>
        <v>45010</v>
      </c>
      <c r="E234" s="11">
        <f t="shared" si="2"/>
        <v>6</v>
      </c>
      <c r="F234" s="9" t="str">
        <f>IF(ISBLANK(A234)," ",INDIRECT(ADDRESS(1,5+MOD(ROW()-2,COUNTA('Form Responses 1'!$1:$1)-4),,TRUE,"Form Responses 1")))</f>
        <v>Lantai 1 [Toilet Pria / Wanita]</v>
      </c>
      <c r="G234" s="9" t="str">
        <f>IF(ISBLANK(A234)," ",INDIRECT(ADDRESS(MATCH(A234,'Form Responses 1'!A:A,0),5+MOD(ROW()-2,COUNTA('Form Responses 1'!$1:$1)-4),,TRUE,"Form Responses 1")))</f>
        <v>BAIK</v>
      </c>
      <c r="H234" s="12" t="str">
        <f t="shared" si="3"/>
        <v>Lantai 1</v>
      </c>
      <c r="I234" s="12" t="str">
        <f t="shared" si="4"/>
        <v>CLEANING SERVICE</v>
      </c>
      <c r="J234" s="12">
        <f t="array" ref="J234">IFERROR(INDEX(MASTER!B:B,MATCH(G234,MASTER!A:A,0))/100," ")</f>
        <v>0.95</v>
      </c>
      <c r="K234" s="9">
        <f t="shared" si="5"/>
        <v>12</v>
      </c>
      <c r="L234" s="9" t="str">
        <f t="shared" si="6"/>
        <v>2023 - WEEK 12</v>
      </c>
      <c r="M234" s="9" t="str">
        <f t="shared" si="7"/>
        <v>2023 - MONTH 03</v>
      </c>
      <c r="N234" s="12">
        <f t="shared" ref="N234:O234" si="243">IFERROR(AVERAGEIF(L:L,L234,$J:$J)," ")</f>
        <v>0.95</v>
      </c>
      <c r="O234" s="12">
        <f t="shared" si="243"/>
        <v>0.95</v>
      </c>
      <c r="P234" s="9" t="str">
        <f>IF(ISBLANK(A234)," ",IF(N234&gt;MASTER!$B$3/100,"SB",IF(N234&gt;MASTER!$B$4/100,"B",IF(N234&gt;MASTER!$B$5/100,"C","K"))))</f>
        <v>B</v>
      </c>
      <c r="Q234" s="9" t="str">
        <f>IF(ISBLANK(B234)," ",IF(O234&gt;MASTER!$B$3/100,"SB",IF(O234&gt;MASTER!$B$4/100,"B",IF(O234&gt;MASTER!$B$5/100,"C","K"))))</f>
        <v>SB</v>
      </c>
    </row>
    <row r="235">
      <c r="A235" s="8">
        <f>INDIRECT(ADDRESS(2+QUOTIENT(ROW()-2,COUNTA('Form Responses 1'!$1:$1)-4),1,,TRUE,"Form Responses 1"))</f>
        <v>45014.38679</v>
      </c>
      <c r="B235" s="9" t="str">
        <f>INDIRECT(ADDRESS(2+QUOTIENT(ROW()-2,COUNTA('Form Responses 1'!$1:$1)-4),2,,TRUE,"Form Responses 1"))</f>
        <v>poni002@brin.go.id</v>
      </c>
      <c r="C235" s="9" t="str">
        <f>INDIRECT(ADDRESS(2+QUOTIENT(ROW()-2,COUNTA('Form Responses 1'!$1:$1)-4),3,,TRUE,"Form Responses 1"))</f>
        <v>Ponidi</v>
      </c>
      <c r="D235" s="10">
        <f>INDIRECT(ADDRESS(2+QUOTIENT(ROW()-2,COUNTA('Form Responses 1'!$1:$1)-4),4,,TRUE,"Form Responses 1"))</f>
        <v>45010</v>
      </c>
      <c r="E235" s="11">
        <f t="shared" si="2"/>
        <v>6</v>
      </c>
      <c r="F235" s="9" t="str">
        <f>IF(ISBLANK(A235)," ",INDIRECT(ADDRESS(1,5+MOD(ROW()-2,COUNTA('Form Responses 1'!$1:$1)-4),,TRUE,"Form Responses 1")))</f>
        <v>Halaman [Taman ]</v>
      </c>
      <c r="G235" s="9" t="str">
        <f>IF(ISBLANK(A235)," ",INDIRECT(ADDRESS(MATCH(A235,'Form Responses 1'!A:A,0),5+MOD(ROW()-2,COUNTA('Form Responses 1'!$1:$1)-4),,TRUE,"Form Responses 1")))</f>
        <v>BAIK</v>
      </c>
      <c r="H235" s="12" t="str">
        <f t="shared" si="3"/>
        <v>Halaman</v>
      </c>
      <c r="I235" s="12" t="str">
        <f t="shared" si="4"/>
        <v>CLEANING SERVICE</v>
      </c>
      <c r="J235" s="12">
        <f t="array" ref="J235">IFERROR(INDEX(MASTER!B:B,MATCH(G235,MASTER!A:A,0))/100," ")</f>
        <v>0.95</v>
      </c>
      <c r="K235" s="9">
        <f t="shared" si="5"/>
        <v>12</v>
      </c>
      <c r="L235" s="9" t="str">
        <f t="shared" si="6"/>
        <v>2023 - WEEK 12</v>
      </c>
      <c r="M235" s="9" t="str">
        <f t="shared" si="7"/>
        <v>2023 - MONTH 03</v>
      </c>
      <c r="N235" s="12">
        <f t="shared" ref="N235:O235" si="244">IFERROR(AVERAGEIF(L:L,L235,$J:$J)," ")</f>
        <v>0.95</v>
      </c>
      <c r="O235" s="12">
        <f t="shared" si="244"/>
        <v>0.95</v>
      </c>
      <c r="P235" s="9" t="str">
        <f>IF(ISBLANK(A235)," ",IF(N235&gt;MASTER!$B$3/100,"SB",IF(N235&gt;MASTER!$B$4/100,"B",IF(N235&gt;MASTER!$B$5/100,"C","K"))))</f>
        <v>B</v>
      </c>
      <c r="Q235" s="9" t="str">
        <f>IF(ISBLANK(B235)," ",IF(O235&gt;MASTER!$B$3/100,"SB",IF(O235&gt;MASTER!$B$4/100,"B",IF(O235&gt;MASTER!$B$5/100,"C","K"))))</f>
        <v>SB</v>
      </c>
    </row>
    <row r="236">
      <c r="A236" s="8">
        <f>INDIRECT(ADDRESS(2+QUOTIENT(ROW()-2,COUNTA('Form Responses 1'!$1:$1)-4),1,,TRUE,"Form Responses 1"))</f>
        <v>45014.38679</v>
      </c>
      <c r="B236" s="9" t="str">
        <f>INDIRECT(ADDRESS(2+QUOTIENT(ROW()-2,COUNTA('Form Responses 1'!$1:$1)-4),2,,TRUE,"Form Responses 1"))</f>
        <v>poni002@brin.go.id</v>
      </c>
      <c r="C236" s="9" t="str">
        <f>INDIRECT(ADDRESS(2+QUOTIENT(ROW()-2,COUNTA('Form Responses 1'!$1:$1)-4),3,,TRUE,"Form Responses 1"))</f>
        <v>Ponidi</v>
      </c>
      <c r="D236" s="10">
        <f>INDIRECT(ADDRESS(2+QUOTIENT(ROW()-2,COUNTA('Form Responses 1'!$1:$1)-4),4,,TRUE,"Form Responses 1"))</f>
        <v>45010</v>
      </c>
      <c r="E236" s="11">
        <f t="shared" si="2"/>
        <v>6</v>
      </c>
      <c r="F236" s="9" t="str">
        <f>IF(ISBLANK(A236)," ",INDIRECT(ADDRESS(1,5+MOD(ROW()-2,COUNTA('Form Responses 1'!$1:$1)-4),,TRUE,"Form Responses 1")))</f>
        <v>Halaman [Parkir Motor ]</v>
      </c>
      <c r="G236" s="9" t="str">
        <f>IF(ISBLANK(A236)," ",INDIRECT(ADDRESS(MATCH(A236,'Form Responses 1'!A:A,0),5+MOD(ROW()-2,COUNTA('Form Responses 1'!$1:$1)-4),,TRUE,"Form Responses 1")))</f>
        <v>BAIK</v>
      </c>
      <c r="H236" s="12" t="str">
        <f t="shared" si="3"/>
        <v>Halaman</v>
      </c>
      <c r="I236" s="12" t="str">
        <f t="shared" si="4"/>
        <v>CLEANING SERVICE</v>
      </c>
      <c r="J236" s="12">
        <f t="array" ref="J236">IFERROR(INDEX(MASTER!B:B,MATCH(G236,MASTER!A:A,0))/100," ")</f>
        <v>0.95</v>
      </c>
      <c r="K236" s="9">
        <f t="shared" si="5"/>
        <v>12</v>
      </c>
      <c r="L236" s="9" t="str">
        <f t="shared" si="6"/>
        <v>2023 - WEEK 12</v>
      </c>
      <c r="M236" s="9" t="str">
        <f t="shared" si="7"/>
        <v>2023 - MONTH 03</v>
      </c>
      <c r="N236" s="12">
        <f t="shared" ref="N236:O236" si="245">IFERROR(AVERAGEIF(L:L,L236,$J:$J)," ")</f>
        <v>0.95</v>
      </c>
      <c r="O236" s="12">
        <f t="shared" si="245"/>
        <v>0.95</v>
      </c>
      <c r="P236" s="9" t="str">
        <f>IF(ISBLANK(A236)," ",IF(N236&gt;MASTER!$B$3/100,"SB",IF(N236&gt;MASTER!$B$4/100,"B",IF(N236&gt;MASTER!$B$5/100,"C","K"))))</f>
        <v>B</v>
      </c>
      <c r="Q236" s="9" t="str">
        <f>IF(ISBLANK(B236)," ",IF(O236&gt;MASTER!$B$3/100,"SB",IF(O236&gt;MASTER!$B$4/100,"B",IF(O236&gt;MASTER!$B$5/100,"C","K"))))</f>
        <v>SB</v>
      </c>
    </row>
    <row r="237">
      <c r="A237" s="8">
        <f>INDIRECT(ADDRESS(2+QUOTIENT(ROW()-2,COUNTA('Form Responses 1'!$1:$1)-4),1,,TRUE,"Form Responses 1"))</f>
        <v>45014.38679</v>
      </c>
      <c r="B237" s="9" t="str">
        <f>INDIRECT(ADDRESS(2+QUOTIENT(ROW()-2,COUNTA('Form Responses 1'!$1:$1)-4),2,,TRUE,"Form Responses 1"))</f>
        <v>poni002@brin.go.id</v>
      </c>
      <c r="C237" s="9" t="str">
        <f>INDIRECT(ADDRESS(2+QUOTIENT(ROW()-2,COUNTA('Form Responses 1'!$1:$1)-4),3,,TRUE,"Form Responses 1"))</f>
        <v>Ponidi</v>
      </c>
      <c r="D237" s="10">
        <f>INDIRECT(ADDRESS(2+QUOTIENT(ROW()-2,COUNTA('Form Responses 1'!$1:$1)-4),4,,TRUE,"Form Responses 1"))</f>
        <v>45010</v>
      </c>
      <c r="E237" s="11">
        <f t="shared" si="2"/>
        <v>6</v>
      </c>
      <c r="F237" s="9" t="str">
        <f>IF(ISBLANK(A237)," ",INDIRECT(ADDRESS(1,5+MOD(ROW()-2,COUNTA('Form Responses 1'!$1:$1)-4),,TRUE,"Form Responses 1")))</f>
        <v>Halaman [Parkir Mobil]</v>
      </c>
      <c r="G237" s="9" t="str">
        <f>IF(ISBLANK(A237)," ",INDIRECT(ADDRESS(MATCH(A237,'Form Responses 1'!A:A,0),5+MOD(ROW()-2,COUNTA('Form Responses 1'!$1:$1)-4),,TRUE,"Form Responses 1")))</f>
        <v>BAIK</v>
      </c>
      <c r="H237" s="12" t="str">
        <f t="shared" si="3"/>
        <v>Halaman</v>
      </c>
      <c r="I237" s="12" t="str">
        <f t="shared" si="4"/>
        <v>CLEANING SERVICE</v>
      </c>
      <c r="J237" s="12">
        <f t="array" ref="J237">IFERROR(INDEX(MASTER!B:B,MATCH(G237,MASTER!A:A,0))/100," ")</f>
        <v>0.95</v>
      </c>
      <c r="K237" s="9">
        <f t="shared" si="5"/>
        <v>12</v>
      </c>
      <c r="L237" s="9" t="str">
        <f t="shared" si="6"/>
        <v>2023 - WEEK 12</v>
      </c>
      <c r="M237" s="9" t="str">
        <f t="shared" si="7"/>
        <v>2023 - MONTH 03</v>
      </c>
      <c r="N237" s="12">
        <f t="shared" ref="N237:O237" si="246">IFERROR(AVERAGEIF(L:L,L237,$J:$J)," ")</f>
        <v>0.95</v>
      </c>
      <c r="O237" s="12">
        <f t="shared" si="246"/>
        <v>0.95</v>
      </c>
      <c r="P237" s="9" t="str">
        <f>IF(ISBLANK(A237)," ",IF(N237&gt;MASTER!$B$3/100,"SB",IF(N237&gt;MASTER!$B$4/100,"B",IF(N237&gt;MASTER!$B$5/100,"C","K"))))</f>
        <v>B</v>
      </c>
      <c r="Q237" s="9" t="str">
        <f>IF(ISBLANK(B237)," ",IF(O237&gt;MASTER!$B$3/100,"SB",IF(O237&gt;MASTER!$B$4/100,"B",IF(O237&gt;MASTER!$B$5/100,"C","K"))))</f>
        <v>SB</v>
      </c>
    </row>
    <row r="238">
      <c r="A238" s="8">
        <f>INDIRECT(ADDRESS(2+QUOTIENT(ROW()-2,COUNTA('Form Responses 1'!$1:$1)-4),1,,TRUE,"Form Responses 1"))</f>
        <v>45014.38679</v>
      </c>
      <c r="B238" s="9" t="str">
        <f>INDIRECT(ADDRESS(2+QUOTIENT(ROW()-2,COUNTA('Form Responses 1'!$1:$1)-4),2,,TRUE,"Form Responses 1"))</f>
        <v>poni002@brin.go.id</v>
      </c>
      <c r="C238" s="9" t="str">
        <f>INDIRECT(ADDRESS(2+QUOTIENT(ROW()-2,COUNTA('Form Responses 1'!$1:$1)-4),3,,TRUE,"Form Responses 1"))</f>
        <v>Ponidi</v>
      </c>
      <c r="D238" s="10">
        <f>INDIRECT(ADDRESS(2+QUOTIENT(ROW()-2,COUNTA('Form Responses 1'!$1:$1)-4),4,,TRUE,"Form Responses 1"))</f>
        <v>45010</v>
      </c>
      <c r="E238" s="11">
        <f t="shared" si="2"/>
        <v>6</v>
      </c>
      <c r="F238" s="9" t="str">
        <f>IF(ISBLANK(A238)," ",INDIRECT(ADDRESS(1,5+MOD(ROW()-2,COUNTA('Form Responses 1'!$1:$1)-4),,TRUE,"Form Responses 1")))</f>
        <v>Halaman [Smoking Area]</v>
      </c>
      <c r="G238" s="9" t="str">
        <f>IF(ISBLANK(A238)," ",INDIRECT(ADDRESS(MATCH(A238,'Form Responses 1'!A:A,0),5+MOD(ROW()-2,COUNTA('Form Responses 1'!$1:$1)-4),,TRUE,"Form Responses 1")))</f>
        <v>BAIK</v>
      </c>
      <c r="H238" s="12" t="str">
        <f t="shared" si="3"/>
        <v>Halaman</v>
      </c>
      <c r="I238" s="12" t="str">
        <f t="shared" si="4"/>
        <v>CLEANING SERVICE</v>
      </c>
      <c r="J238" s="12">
        <f t="array" ref="J238">IFERROR(INDEX(MASTER!B:B,MATCH(G238,MASTER!A:A,0))/100," ")</f>
        <v>0.95</v>
      </c>
      <c r="K238" s="9">
        <f t="shared" si="5"/>
        <v>12</v>
      </c>
      <c r="L238" s="9" t="str">
        <f t="shared" si="6"/>
        <v>2023 - WEEK 12</v>
      </c>
      <c r="M238" s="9" t="str">
        <f t="shared" si="7"/>
        <v>2023 - MONTH 03</v>
      </c>
      <c r="N238" s="12">
        <f t="shared" ref="N238:O238" si="247">IFERROR(AVERAGEIF(L:L,L238,$J:$J)," ")</f>
        <v>0.95</v>
      </c>
      <c r="O238" s="12">
        <f t="shared" si="247"/>
        <v>0.95</v>
      </c>
      <c r="P238" s="9" t="str">
        <f>IF(ISBLANK(A238)," ",IF(N238&gt;MASTER!$B$3/100,"SB",IF(N238&gt;MASTER!$B$4/100,"B",IF(N238&gt;MASTER!$B$5/100,"C","K"))))</f>
        <v>B</v>
      </c>
      <c r="Q238" s="9" t="str">
        <f>IF(ISBLANK(B238)," ",IF(O238&gt;MASTER!$B$3/100,"SB",IF(O238&gt;MASTER!$B$4/100,"B",IF(O238&gt;MASTER!$B$5/100,"C","K"))))</f>
        <v>SB</v>
      </c>
    </row>
    <row r="239">
      <c r="A239" s="8">
        <f>INDIRECT(ADDRESS(2+QUOTIENT(ROW()-2,COUNTA('Form Responses 1'!$1:$1)-4),1,,TRUE,"Form Responses 1"))</f>
        <v>45014.38679</v>
      </c>
      <c r="B239" s="9" t="str">
        <f>INDIRECT(ADDRESS(2+QUOTIENT(ROW()-2,COUNTA('Form Responses 1'!$1:$1)-4),2,,TRUE,"Form Responses 1"))</f>
        <v>poni002@brin.go.id</v>
      </c>
      <c r="C239" s="9" t="str">
        <f>INDIRECT(ADDRESS(2+QUOTIENT(ROW()-2,COUNTA('Form Responses 1'!$1:$1)-4),3,,TRUE,"Form Responses 1"))</f>
        <v>Ponidi</v>
      </c>
      <c r="D239" s="10">
        <f>INDIRECT(ADDRESS(2+QUOTIENT(ROW()-2,COUNTA('Form Responses 1'!$1:$1)-4),4,,TRUE,"Form Responses 1"))</f>
        <v>45010</v>
      </c>
      <c r="E239" s="11">
        <f t="shared" si="2"/>
        <v>6</v>
      </c>
      <c r="F239" s="9" t="str">
        <f>IF(ISBLANK(A239)," ",INDIRECT(ADDRESS(1,5+MOD(ROW()-2,COUNTA('Form Responses 1'!$1:$1)-4),,TRUE,"Form Responses 1")))</f>
        <v>Halaman [Pos Satpam]</v>
      </c>
      <c r="G239" s="9" t="str">
        <f>IF(ISBLANK(A239)," ",INDIRECT(ADDRESS(MATCH(A239,'Form Responses 1'!A:A,0),5+MOD(ROW()-2,COUNTA('Form Responses 1'!$1:$1)-4),,TRUE,"Form Responses 1")))</f>
        <v>BAIK</v>
      </c>
      <c r="H239" s="12" t="str">
        <f t="shared" si="3"/>
        <v>Halaman</v>
      </c>
      <c r="I239" s="12" t="str">
        <f t="shared" si="4"/>
        <v>CLEANING SERVICE</v>
      </c>
      <c r="J239" s="12">
        <f t="array" ref="J239">IFERROR(INDEX(MASTER!B:B,MATCH(G239,MASTER!A:A,0))/100," ")</f>
        <v>0.95</v>
      </c>
      <c r="K239" s="9">
        <f t="shared" si="5"/>
        <v>12</v>
      </c>
      <c r="L239" s="9" t="str">
        <f t="shared" si="6"/>
        <v>2023 - WEEK 12</v>
      </c>
      <c r="M239" s="9" t="str">
        <f t="shared" si="7"/>
        <v>2023 - MONTH 03</v>
      </c>
      <c r="N239" s="12">
        <f t="shared" ref="N239:O239" si="248">IFERROR(AVERAGEIF(L:L,L239,$J:$J)," ")</f>
        <v>0.95</v>
      </c>
      <c r="O239" s="12">
        <f t="shared" si="248"/>
        <v>0.95</v>
      </c>
      <c r="P239" s="9" t="str">
        <f>IF(ISBLANK(A239)," ",IF(N239&gt;MASTER!$B$3/100,"SB",IF(N239&gt;MASTER!$B$4/100,"B",IF(N239&gt;MASTER!$B$5/100,"C","K"))))</f>
        <v>B</v>
      </c>
      <c r="Q239" s="9" t="str">
        <f>IF(ISBLANK(B239)," ",IF(O239&gt;MASTER!$B$3/100,"SB",IF(O239&gt;MASTER!$B$4/100,"B",IF(O239&gt;MASTER!$B$5/100,"C","K"))))</f>
        <v>SB</v>
      </c>
    </row>
    <row r="240">
      <c r="A240" s="8">
        <f>INDIRECT(ADDRESS(2+QUOTIENT(ROW()-2,COUNTA('Form Responses 1'!$1:$1)-4),1,,TRUE,"Form Responses 1"))</f>
        <v>45014.38679</v>
      </c>
      <c r="B240" s="9" t="str">
        <f>INDIRECT(ADDRESS(2+QUOTIENT(ROW()-2,COUNTA('Form Responses 1'!$1:$1)-4),2,,TRUE,"Form Responses 1"))</f>
        <v>poni002@brin.go.id</v>
      </c>
      <c r="C240" s="9" t="str">
        <f>INDIRECT(ADDRESS(2+QUOTIENT(ROW()-2,COUNTA('Form Responses 1'!$1:$1)-4),3,,TRUE,"Form Responses 1"))</f>
        <v>Ponidi</v>
      </c>
      <c r="D240" s="10">
        <f>INDIRECT(ADDRESS(2+QUOTIENT(ROW()-2,COUNTA('Form Responses 1'!$1:$1)-4),4,,TRUE,"Form Responses 1"))</f>
        <v>45010</v>
      </c>
      <c r="E240" s="11">
        <f t="shared" si="2"/>
        <v>6</v>
      </c>
      <c r="F240" s="9" t="str">
        <f>IF(ISBLANK(A240)," ",INDIRECT(ADDRESS(1,5+MOD(ROW()-2,COUNTA('Form Responses 1'!$1:$1)-4),,TRUE,"Form Responses 1")))</f>
        <v>Halaman [Halaman depan samping dan belakang]</v>
      </c>
      <c r="G240" s="9" t="str">
        <f>IF(ISBLANK(A240)," ",INDIRECT(ADDRESS(MATCH(A240,'Form Responses 1'!A:A,0),5+MOD(ROW()-2,COUNTA('Form Responses 1'!$1:$1)-4),,TRUE,"Form Responses 1")))</f>
        <v>BAIK</v>
      </c>
      <c r="H240" s="12" t="str">
        <f t="shared" si="3"/>
        <v>Halaman</v>
      </c>
      <c r="I240" s="12" t="str">
        <f t="shared" si="4"/>
        <v>CLEANING SERVICE</v>
      </c>
      <c r="J240" s="12">
        <f t="array" ref="J240">IFERROR(INDEX(MASTER!B:B,MATCH(G240,MASTER!A:A,0))/100," ")</f>
        <v>0.95</v>
      </c>
      <c r="K240" s="9">
        <f t="shared" si="5"/>
        <v>12</v>
      </c>
      <c r="L240" s="9" t="str">
        <f t="shared" si="6"/>
        <v>2023 - WEEK 12</v>
      </c>
      <c r="M240" s="9" t="str">
        <f t="shared" si="7"/>
        <v>2023 - MONTH 03</v>
      </c>
      <c r="N240" s="12">
        <f t="shared" ref="N240:O240" si="249">IFERROR(AVERAGEIF(L:L,L240,$J:$J)," ")</f>
        <v>0.95</v>
      </c>
      <c r="O240" s="12">
        <f t="shared" si="249"/>
        <v>0.95</v>
      </c>
      <c r="P240" s="9" t="str">
        <f>IF(ISBLANK(A240)," ",IF(N240&gt;MASTER!$B$3/100,"SB",IF(N240&gt;MASTER!$B$4/100,"B",IF(N240&gt;MASTER!$B$5/100,"C","K"))))</f>
        <v>B</v>
      </c>
      <c r="Q240" s="9" t="str">
        <f>IF(ISBLANK(B240)," ",IF(O240&gt;MASTER!$B$3/100,"SB",IF(O240&gt;MASTER!$B$4/100,"B",IF(O240&gt;MASTER!$B$5/100,"C","K"))))</f>
        <v>SB</v>
      </c>
    </row>
    <row r="241">
      <c r="A241" s="8">
        <f>INDIRECT(ADDRESS(2+QUOTIENT(ROW()-2,COUNTA('Form Responses 1'!$1:$1)-4),1,,TRUE,"Form Responses 1"))</f>
        <v>45014.38679</v>
      </c>
      <c r="B241" s="9" t="str">
        <f>INDIRECT(ADDRESS(2+QUOTIENT(ROW()-2,COUNTA('Form Responses 1'!$1:$1)-4),2,,TRUE,"Form Responses 1"))</f>
        <v>poni002@brin.go.id</v>
      </c>
      <c r="C241" s="9" t="str">
        <f>INDIRECT(ADDRESS(2+QUOTIENT(ROW()-2,COUNTA('Form Responses 1'!$1:$1)-4),3,,TRUE,"Form Responses 1"))</f>
        <v>Ponidi</v>
      </c>
      <c r="D241" s="10">
        <f>INDIRECT(ADDRESS(2+QUOTIENT(ROW()-2,COUNTA('Form Responses 1'!$1:$1)-4),4,,TRUE,"Form Responses 1"))</f>
        <v>45010</v>
      </c>
      <c r="E241" s="11">
        <f t="shared" si="2"/>
        <v>6</v>
      </c>
      <c r="F241" s="9" t="str">
        <f>IF(ISBLANK(A241)," ",INDIRECT(ADDRESS(1,5+MOD(ROW()-2,COUNTA('Form Responses 1'!$1:$1)-4),,TRUE,"Form Responses 1")))</f>
        <v>Halaman [TPS]</v>
      </c>
      <c r="G241" s="9" t="str">
        <f>IF(ISBLANK(A241)," ",INDIRECT(ADDRESS(MATCH(A241,'Form Responses 1'!A:A,0),5+MOD(ROW()-2,COUNTA('Form Responses 1'!$1:$1)-4),,TRUE,"Form Responses 1")))</f>
        <v>BAIK</v>
      </c>
      <c r="H241" s="12" t="str">
        <f t="shared" si="3"/>
        <v>Halaman</v>
      </c>
      <c r="I241" s="12" t="str">
        <f t="shared" si="4"/>
        <v>CLEANING SERVICE</v>
      </c>
      <c r="J241" s="12">
        <f t="array" ref="J241">IFERROR(INDEX(MASTER!B:B,MATCH(G241,MASTER!A:A,0))/100," ")</f>
        <v>0.95</v>
      </c>
      <c r="K241" s="9">
        <f t="shared" si="5"/>
        <v>12</v>
      </c>
      <c r="L241" s="9" t="str">
        <f t="shared" si="6"/>
        <v>2023 - WEEK 12</v>
      </c>
      <c r="M241" s="9" t="str">
        <f t="shared" si="7"/>
        <v>2023 - MONTH 03</v>
      </c>
      <c r="N241" s="12">
        <f t="shared" ref="N241:O241" si="250">IFERROR(AVERAGEIF(L:L,L241,$J:$J)," ")</f>
        <v>0.95</v>
      </c>
      <c r="O241" s="12">
        <f t="shared" si="250"/>
        <v>0.95</v>
      </c>
      <c r="P241" s="9" t="str">
        <f>IF(ISBLANK(A241)," ",IF(N241&gt;MASTER!$B$3/100,"SB",IF(N241&gt;MASTER!$B$4/100,"B",IF(N241&gt;MASTER!$B$5/100,"C","K"))))</f>
        <v>B</v>
      </c>
      <c r="Q241" s="9" t="str">
        <f>IF(ISBLANK(B241)," ",IF(O241&gt;MASTER!$B$3/100,"SB",IF(O241&gt;MASTER!$B$4/100,"B",IF(O241&gt;MASTER!$B$5/100,"C","K"))))</f>
        <v>SB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I1" s="5"/>
      <c r="J1" s="5"/>
      <c r="K1" s="5"/>
    </row>
    <row r="2">
      <c r="I2" s="5"/>
      <c r="J2" s="5"/>
      <c r="K2" s="5"/>
    </row>
    <row r="3">
      <c r="I3" s="5"/>
      <c r="J3" s="5"/>
      <c r="K3" s="5"/>
    </row>
    <row r="4">
      <c r="I4" s="5"/>
      <c r="J4" s="5"/>
      <c r="K4" s="5"/>
    </row>
    <row r="5">
      <c r="I5" s="5"/>
      <c r="J5" s="5"/>
      <c r="K5" s="5"/>
    </row>
    <row r="6">
      <c r="I6" s="5"/>
      <c r="J6" s="5"/>
      <c r="K6" s="5"/>
    </row>
    <row r="7">
      <c r="I7" s="5"/>
      <c r="J7" s="5"/>
      <c r="K7" s="5"/>
    </row>
    <row r="8">
      <c r="I8" s="5"/>
      <c r="J8" s="5"/>
      <c r="K8" s="5"/>
    </row>
    <row r="9">
      <c r="I9" s="5"/>
      <c r="J9" s="5"/>
      <c r="K9" s="5"/>
    </row>
    <row r="10">
      <c r="I10" s="5"/>
      <c r="J10" s="5"/>
      <c r="K10" s="5"/>
    </row>
    <row r="11">
      <c r="I11" s="5"/>
      <c r="J11" s="5"/>
      <c r="K11" s="5"/>
    </row>
    <row r="12">
      <c r="I12" s="5"/>
      <c r="J12" s="5"/>
      <c r="K12" s="5"/>
    </row>
    <row r="13">
      <c r="I13" s="5"/>
      <c r="J13" s="5"/>
      <c r="K13" s="5"/>
    </row>
    <row r="14">
      <c r="I14" s="5"/>
      <c r="J14" s="5"/>
      <c r="K14" s="5"/>
    </row>
    <row r="15">
      <c r="I15" s="5"/>
      <c r="J15" s="5"/>
      <c r="K15" s="5"/>
    </row>
    <row r="16">
      <c r="I16" s="5"/>
      <c r="J16" s="5"/>
      <c r="K16" s="5"/>
    </row>
    <row r="17">
      <c r="I17" s="5"/>
      <c r="J17" s="5"/>
      <c r="K17" s="5"/>
    </row>
    <row r="18">
      <c r="I18" s="5"/>
      <c r="J18" s="5"/>
      <c r="K18" s="5"/>
    </row>
    <row r="19">
      <c r="I19" s="5"/>
      <c r="J19" s="5"/>
      <c r="K19" s="5"/>
    </row>
    <row r="20">
      <c r="I20" s="5"/>
      <c r="J20" s="5"/>
      <c r="K20" s="5"/>
    </row>
    <row r="21">
      <c r="I21" s="5"/>
      <c r="J21" s="5"/>
      <c r="K21" s="5"/>
    </row>
    <row r="22">
      <c r="I22" s="5"/>
      <c r="J22" s="5"/>
      <c r="K22" s="5"/>
    </row>
    <row r="23">
      <c r="I23" s="5"/>
      <c r="J23" s="5"/>
      <c r="K23" s="5"/>
    </row>
    <row r="24">
      <c r="I24" s="5"/>
      <c r="J24" s="5"/>
      <c r="K24" s="5"/>
    </row>
    <row r="25">
      <c r="I25" s="5"/>
      <c r="J25" s="5"/>
      <c r="K25" s="5"/>
    </row>
    <row r="26">
      <c r="I26" s="5"/>
      <c r="J26" s="5"/>
      <c r="K26" s="5"/>
    </row>
    <row r="27">
      <c r="I27" s="5"/>
      <c r="J27" s="5"/>
      <c r="K27" s="5"/>
    </row>
    <row r="28">
      <c r="I28" s="5"/>
      <c r="J28" s="5"/>
      <c r="K28" s="5"/>
    </row>
    <row r="29">
      <c r="I29" s="5"/>
      <c r="J29" s="5"/>
      <c r="K29" s="5"/>
    </row>
    <row r="30">
      <c r="I30" s="5"/>
      <c r="J30" s="5"/>
      <c r="K30" s="5"/>
    </row>
    <row r="31">
      <c r="I31" s="5"/>
      <c r="J31" s="5"/>
      <c r="K31" s="5"/>
    </row>
    <row r="32">
      <c r="I32" s="5"/>
      <c r="J32" s="5"/>
      <c r="K32" s="5"/>
    </row>
    <row r="33">
      <c r="I33" s="5"/>
      <c r="J33" s="5"/>
      <c r="K33" s="5"/>
    </row>
    <row r="34">
      <c r="I34" s="5"/>
      <c r="J34" s="5"/>
      <c r="K34" s="5"/>
    </row>
    <row r="35">
      <c r="I35" s="5"/>
      <c r="J35" s="5"/>
      <c r="K35" s="5"/>
    </row>
    <row r="36"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155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156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157</v>
      </c>
      <c r="E3" s="20"/>
      <c r="F3" s="21">
        <v>2023.0</v>
      </c>
      <c r="G3" s="22"/>
      <c r="H3" s="20" t="s">
        <v>48</v>
      </c>
      <c r="I3" s="20"/>
      <c r="J3" s="21" t="s">
        <v>62</v>
      </c>
      <c r="K3" s="18"/>
      <c r="L3" s="18"/>
      <c r="N3" s="23">
        <f>$J$6/$F$6</f>
        <v>0.2608695652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158</v>
      </c>
      <c r="E4" s="20"/>
      <c r="F4" s="25">
        <f t="array" ref="F4">DATE(F3,INDEX(MASTER!G:G,MATCH(J3,MASTER!F:F,0)),1)</f>
        <v>44986</v>
      </c>
      <c r="G4" s="26"/>
      <c r="H4" s="20" t="s">
        <v>159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161</v>
      </c>
      <c r="E5" s="20"/>
      <c r="F5" s="25">
        <f>EOMONTH(F4,0)</f>
        <v>45016</v>
      </c>
      <c r="G5" s="26"/>
      <c r="H5" s="20" t="s">
        <v>162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163</v>
      </c>
      <c r="E6" s="20"/>
      <c r="F6" s="27">
        <f>NETWORKDAYS(F4,F5)</f>
        <v>23</v>
      </c>
      <c r="G6" s="30"/>
      <c r="H6" s="20" t="s">
        <v>164</v>
      </c>
      <c r="I6" s="20"/>
      <c r="J6" s="27">
        <f>COUNTIFS($AK:$AK,"&lt;=7",$AL:$AL,"&gt;="&amp;$J$4,$AL:$AL,"&lt;="&amp;$J$5,$AM:$AM,$L$1)</f>
        <v>6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6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153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165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B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B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0.95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>
        <f>IFERROR(AVERAGEIFS(DATA!$J:$J,DATA!$L:$L,H11,DATA!$M:$M,$L$1,DATA!$I:$I,$B9,DATA!$E:$E,"&lt;=7")," ")</f>
        <v>0.95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149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165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61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B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B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61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0.95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>
        <f>IFERROR(AVERAGEIFS(DATA!$J:$J,DATA!$L:$L,H18,DATA!$M:$M,$L$1,DATA!$I:$I,$B16,DATA!$E:$E,"&lt;=7")," ")</f>
        <v>0.95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151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165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61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B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B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61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>
        <f>IFERROR(AVERAGEIFS(DATA!$J:$J,DATA!$L:$L,B25,DATA!$M:$M,$L$1,DATA!$I:$I,$B23,DATA!$E:$E,"&lt;=7")," ")</f>
        <v>0.95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>
        <f>IFERROR(AVERAGEIFS(DATA!$J:$J,DATA!$L:$L,H25,DATA!$M:$M,$L$1,DATA!$I:$I,$B23,DATA!$E:$E,"&lt;=7")," ")</f>
        <v>0.95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0.95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160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160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166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157</v>
      </c>
      <c r="E3" s="20"/>
      <c r="F3" s="21">
        <f>DASHBOARD!F3</f>
        <v>2023</v>
      </c>
      <c r="G3" s="22"/>
      <c r="H3" s="20" t="s">
        <v>48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158</v>
      </c>
      <c r="E4" s="20"/>
      <c r="F4" s="25">
        <f t="array" ref="F4">DATE(F3,INDEX(MASTER!G:G,MATCH(J3,MASTER!F:F,0)),1)</f>
        <v>44986</v>
      </c>
      <c r="G4" s="26"/>
      <c r="H4" s="20" t="s">
        <v>159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161</v>
      </c>
      <c r="E5" s="20"/>
      <c r="F5" s="25">
        <f>EOMONTH(F4,0)</f>
        <v>45016</v>
      </c>
      <c r="G5" s="26"/>
      <c r="H5" s="20" t="s">
        <v>162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163</v>
      </c>
      <c r="E6" s="20"/>
      <c r="F6" s="27">
        <f>NETWORKDAYS(F4,F5)</f>
        <v>23</v>
      </c>
      <c r="G6" s="30"/>
      <c r="H6" s="20" t="s">
        <v>164</v>
      </c>
      <c r="I6" s="20"/>
      <c r="J6" s="27">
        <f>COUNTIFS($AK:$AK,"&lt;=7",$AL:$AL,"&gt;="&amp;$J$4,$AL:$AL,"&lt;="&amp;$J$5,$AM:$AM,$L$1)</f>
        <v>2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09</v>
      </c>
      <c r="E9" s="38"/>
      <c r="F9" s="33" t="str">
        <f>IF($J$4+DIVIDE(COLUMN(),2)-2&lt;=$J$5,CONCATENATE($F$3," - WEEK ",TEXT($J$4+DIVIDE(COLUMN(),2)-2,"00"))," ")</f>
        <v>2023 - WEEK 10</v>
      </c>
      <c r="G9" s="38"/>
      <c r="H9" s="33" t="str">
        <f>IF($J$4+DIVIDE(COLUMN(),2)-2&lt;=$J$5,CONCATENATE($F$3," - WEEK ",TEXT($J$4+DIVIDE(COLUMN(),2)-2,"00"))," ")</f>
        <v>2023 - WEEK 11</v>
      </c>
      <c r="I9" s="38"/>
      <c r="J9" s="33" t="str">
        <f>IF($J$4+DIVIDE(COLUMN(),2)-2&lt;=$J$5,CONCATENATE($F$3," - WEEK ",TEXT($J$4+DIVIDE(COLUMN(),2)-2,"00"))," ")</f>
        <v>2023 - WEEK 12</v>
      </c>
      <c r="K9" s="38"/>
      <c r="L9" s="33" t="str">
        <f>IF($J$4+DIVIDE(COLUMN(),2)-2&lt;=$J$5,CONCATENATE($F$3," - WEEK ",TEXT($J$4+DIVIDE(COLUMN(),2)-2,"00"))," ")</f>
        <v>2023 - WEEK 13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153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B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B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151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3" t="s">
        <v>6</v>
      </c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B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B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5" t="s">
        <v>5</v>
      </c>
      <c r="C15" s="56"/>
      <c r="D15" s="45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B</v>
      </c>
      <c r="E15" s="45"/>
      <c r="F15" s="45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5"/>
      <c r="H15" s="45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5"/>
      <c r="J15" s="45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B</v>
      </c>
      <c r="K15" s="45"/>
      <c r="L15" s="45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6"/>
      <c r="N15" s="45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7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2" t="s">
        <v>149</v>
      </c>
      <c r="C17" s="57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3" t="s">
        <v>32</v>
      </c>
      <c r="C18" s="44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B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B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5" t="s">
        <v>29</v>
      </c>
      <c r="C19" s="44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B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B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8" t="s">
        <v>28</v>
      </c>
      <c r="C20" s="44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B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B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5" t="s">
        <v>31</v>
      </c>
      <c r="C21" s="44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B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B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5" t="s">
        <v>30</v>
      </c>
      <c r="C22" s="44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B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B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5" t="s">
        <v>27</v>
      </c>
      <c r="C23" s="44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B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B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5" t="s">
        <v>33</v>
      </c>
      <c r="C24" s="44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B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B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5" t="s">
        <v>25</v>
      </c>
      <c r="C25" s="44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B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B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5" t="s">
        <v>24</v>
      </c>
      <c r="C26" s="44"/>
      <c r="D26" s="45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B</v>
      </c>
      <c r="E26" s="45"/>
      <c r="F26" s="45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5"/>
      <c r="H26" s="45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5"/>
      <c r="J26" s="45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B</v>
      </c>
      <c r="K26" s="45"/>
      <c r="L26" s="45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6"/>
      <c r="N26" s="45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5" t="s">
        <v>18</v>
      </c>
      <c r="C27" s="44"/>
      <c r="D27" s="45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B</v>
      </c>
      <c r="E27" s="45"/>
      <c r="F27" s="45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5"/>
      <c r="H27" s="45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5"/>
      <c r="J27" s="45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B</v>
      </c>
      <c r="K27" s="45"/>
      <c r="L27" s="45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6"/>
      <c r="N27" s="45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5" t="s">
        <v>19</v>
      </c>
      <c r="C28" s="44"/>
      <c r="D28" s="45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B</v>
      </c>
      <c r="E28" s="45"/>
      <c r="F28" s="45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5"/>
      <c r="H28" s="45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5"/>
      <c r="J28" s="45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B</v>
      </c>
      <c r="K28" s="45"/>
      <c r="L28" s="45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6"/>
      <c r="N28" s="45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5" t="s">
        <v>17</v>
      </c>
      <c r="C29" s="44"/>
      <c r="D29" s="45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B</v>
      </c>
      <c r="E29" s="45"/>
      <c r="F29" s="45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5"/>
      <c r="H29" s="45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5"/>
      <c r="J29" s="45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B</v>
      </c>
      <c r="K29" s="45"/>
      <c r="L29" s="45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6"/>
      <c r="N29" s="45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5" t="s">
        <v>22</v>
      </c>
      <c r="C30" s="44"/>
      <c r="D30" s="45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B</v>
      </c>
      <c r="E30" s="45"/>
      <c r="F30" s="45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5"/>
      <c r="H30" s="45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5"/>
      <c r="J30" s="45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B</v>
      </c>
      <c r="K30" s="45"/>
      <c r="L30" s="45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6"/>
      <c r="N30" s="45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5" t="s">
        <v>23</v>
      </c>
      <c r="C31" s="44"/>
      <c r="D31" s="45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B</v>
      </c>
      <c r="E31" s="45"/>
      <c r="F31" s="45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5"/>
      <c r="H31" s="45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5"/>
      <c r="J31" s="45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B</v>
      </c>
      <c r="K31" s="45"/>
      <c r="L31" s="45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6"/>
      <c r="N31" s="45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5" t="s">
        <v>21</v>
      </c>
      <c r="C32" s="44"/>
      <c r="D32" s="45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B</v>
      </c>
      <c r="E32" s="45"/>
      <c r="F32" s="45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5"/>
      <c r="H32" s="45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5"/>
      <c r="J32" s="45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B</v>
      </c>
      <c r="K32" s="45"/>
      <c r="L32" s="45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6"/>
      <c r="N32" s="45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5" t="s">
        <v>20</v>
      </c>
      <c r="C33" s="44"/>
      <c r="D33" s="45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B</v>
      </c>
      <c r="E33" s="45"/>
      <c r="F33" s="45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5"/>
      <c r="H33" s="45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5"/>
      <c r="J33" s="45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B</v>
      </c>
      <c r="K33" s="45"/>
      <c r="L33" s="45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6"/>
      <c r="N33" s="45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5" t="s">
        <v>26</v>
      </c>
      <c r="C34" s="44"/>
      <c r="D34" s="45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B</v>
      </c>
      <c r="E34" s="45"/>
      <c r="F34" s="45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5"/>
      <c r="H34" s="45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5"/>
      <c r="J34" s="45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B</v>
      </c>
      <c r="K34" s="45"/>
      <c r="L34" s="45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6"/>
      <c r="N34" s="45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5" t="s">
        <v>8</v>
      </c>
      <c r="C35" s="44"/>
      <c r="D35" s="45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B</v>
      </c>
      <c r="E35" s="45"/>
      <c r="F35" s="45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5"/>
      <c r="H35" s="45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5"/>
      <c r="J35" s="45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B</v>
      </c>
      <c r="K35" s="45"/>
      <c r="L35" s="45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6"/>
      <c r="N35" s="45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5" t="s">
        <v>15</v>
      </c>
      <c r="C36" s="44"/>
      <c r="D36" s="45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B</v>
      </c>
      <c r="E36" s="45"/>
      <c r="F36" s="45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5"/>
      <c r="H36" s="45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5"/>
      <c r="J36" s="45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B</v>
      </c>
      <c r="K36" s="45"/>
      <c r="L36" s="45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6"/>
      <c r="N36" s="45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35"/>
      <c r="B37" s="55" t="s">
        <v>10</v>
      </c>
      <c r="C37" s="44"/>
      <c r="D37" s="45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B</v>
      </c>
      <c r="E37" s="45"/>
      <c r="F37" s="45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5"/>
      <c r="H37" s="45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5"/>
      <c r="J37" s="45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B</v>
      </c>
      <c r="K37" s="45"/>
      <c r="L37" s="45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6"/>
      <c r="N37" s="45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</row>
    <row r="38">
      <c r="A38" s="15"/>
      <c r="B38" s="55" t="s">
        <v>12</v>
      </c>
      <c r="C38" s="44"/>
      <c r="D38" s="45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B</v>
      </c>
      <c r="E38" s="45"/>
      <c r="F38" s="45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5"/>
      <c r="H38" s="45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5"/>
      <c r="J38" s="45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B</v>
      </c>
      <c r="K38" s="45"/>
      <c r="L38" s="45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6"/>
      <c r="N38" s="45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5" t="s">
        <v>13</v>
      </c>
      <c r="C39" s="44"/>
      <c r="D39" s="45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B</v>
      </c>
      <c r="E39" s="45"/>
      <c r="F39" s="45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5"/>
      <c r="H39" s="45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5"/>
      <c r="J39" s="45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B</v>
      </c>
      <c r="K39" s="45"/>
      <c r="L39" s="45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6"/>
      <c r="N39" s="45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5" t="s">
        <v>14</v>
      </c>
      <c r="C40" s="44"/>
      <c r="D40" s="45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B</v>
      </c>
      <c r="E40" s="45"/>
      <c r="F40" s="45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5"/>
      <c r="H40" s="45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5"/>
      <c r="J40" s="45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B</v>
      </c>
      <c r="K40" s="45"/>
      <c r="L40" s="45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6"/>
      <c r="N40" s="45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5" t="s">
        <v>11</v>
      </c>
      <c r="C41" s="44"/>
      <c r="D41" s="45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B</v>
      </c>
      <c r="E41" s="45"/>
      <c r="F41" s="45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5"/>
      <c r="H41" s="45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5"/>
      <c r="J41" s="45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B</v>
      </c>
      <c r="K41" s="45"/>
      <c r="L41" s="45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6"/>
      <c r="N41" s="45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5" t="s">
        <v>9</v>
      </c>
      <c r="C42" s="44"/>
      <c r="D42" s="45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B</v>
      </c>
      <c r="E42" s="45"/>
      <c r="F42" s="45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5"/>
      <c r="H42" s="45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5"/>
      <c r="J42" s="45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B</v>
      </c>
      <c r="K42" s="45"/>
      <c r="L42" s="45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6"/>
      <c r="N42" s="45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5" t="s">
        <v>7</v>
      </c>
      <c r="C43" s="44"/>
      <c r="D43" s="45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B</v>
      </c>
      <c r="E43" s="45"/>
      <c r="F43" s="45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5"/>
      <c r="H43" s="45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5"/>
      <c r="J43" s="45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B</v>
      </c>
      <c r="K43" s="45"/>
      <c r="L43" s="45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6"/>
      <c r="N43" s="45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5" t="s">
        <v>16</v>
      </c>
      <c r="C44" s="44"/>
      <c r="D44" s="45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B</v>
      </c>
      <c r="E44" s="45"/>
      <c r="F44" s="45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5"/>
      <c r="H44" s="45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5"/>
      <c r="J44" s="45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B</v>
      </c>
      <c r="K44" s="45"/>
      <c r="L44" s="45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6"/>
      <c r="N44" s="45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9"/>
      <c r="C45" s="15"/>
      <c r="D45" s="59"/>
      <c r="E45" s="15"/>
      <c r="F45" s="59"/>
      <c r="G45" s="15"/>
      <c r="H45" s="59"/>
      <c r="I45" s="15"/>
      <c r="J45" s="59"/>
      <c r="K45" s="15"/>
      <c r="L45" s="59"/>
      <c r="M45" s="15"/>
      <c r="N45" s="60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35"/>
      <c r="B46" s="61"/>
      <c r="C46" s="35"/>
      <c r="D46" s="61"/>
      <c r="E46" s="35"/>
      <c r="F46" s="61"/>
      <c r="G46" s="35"/>
      <c r="H46" s="61"/>
      <c r="I46" s="35"/>
      <c r="J46" s="61"/>
      <c r="K46" s="35"/>
      <c r="L46" s="61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</row>
    <row r="47">
      <c r="A47" s="14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62" t="s">
        <v>167</v>
      </c>
      <c r="C49" s="15"/>
      <c r="E49" s="15"/>
      <c r="F49" s="62" t="s">
        <v>168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4" t="s">
        <v>169</v>
      </c>
      <c r="C58" s="15"/>
      <c r="D58" s="15"/>
      <c r="E58" s="15"/>
      <c r="F58" s="14" t="s">
        <v>169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4" t="s">
        <v>170</v>
      </c>
      <c r="C59" s="15"/>
      <c r="D59" s="15"/>
      <c r="E59" s="15"/>
      <c r="F59" s="14" t="s">
        <v>170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