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<sst xmlns="http://schemas.openxmlformats.org/spreadsheetml/2006/main" count="347" uniqueCount="151">
  <si>
    <t>Timestamp</t>
  </si>
  <si>
    <t>Email Address</t>
  </si>
  <si>
    <t>Full Name</t>
  </si>
  <si>
    <t>Penilaian untuk pekerjaan tanggal</t>
  </si>
  <si>
    <t>Security [Security Functions]</t>
  </si>
  <si>
    <t>Outdoor [Halaman]</t>
  </si>
  <si>
    <t>Gedung Balai Arkiologi [Teras]</t>
  </si>
  <si>
    <t>Gedung Balai Arkiologi [Koridor]</t>
  </si>
  <si>
    <t>Gedung Balai Arkiologi [Ruang Peneliti ]</t>
  </si>
  <si>
    <t>Gedung Balai Arkiologi [Gudang Barang Akeologi]</t>
  </si>
  <si>
    <t>Gedung Balai Arkiologi [Dapur]</t>
  </si>
  <si>
    <t>Gedung Balai Arkiologi [Toilet]</t>
  </si>
  <si>
    <t>Gedung Balai Arkiologi [Teras Belakang]</t>
  </si>
  <si>
    <t>theresia1@gmail.com</t>
  </si>
  <si>
    <t>SANGATBAIK</t>
  </si>
  <si>
    <t>theresia2@gmail.com</t>
  </si>
  <si>
    <t>theresia v</t>
  </si>
  <si>
    <t>BAIK</t>
  </si>
  <si>
    <t>theresia3@gmail.com</t>
  </si>
  <si>
    <t>theresia4@gmail.com</t>
  </si>
  <si>
    <t>theresia5@gmail.com</t>
  </si>
  <si>
    <t>na.wicaksono77@gmail.com</t>
  </si>
  <si>
    <t xml:space="preserve">Nugroho Adi Wicaksono 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</si>
  <si>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</si>
  <si>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</si>
  <si>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</si>
  <si>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</si>
  <si>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</si>
  <si>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</si>
  <si>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</si>
  <si>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</si>
  <si>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</si>
  <si>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</si>
  <si>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</si>
  <si>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</si>
  <si>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</si>
  <si>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</si>
  <si>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</si>
  <si>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</si>
  <si>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</si>
  <si>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</si>
  <si>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</si>
  <si>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</si>
  <si>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</si>
  <si>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</si>
  <si>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</si>
  <si>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</si>
  <si>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</si>
  <si>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</si>
  <si>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</si>
  <si>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</si>
  <si>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</si>
  <si>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</si>
  <si>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</si>
  <si>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</si>
  <si>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</si>
  <si>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</si>
  <si>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</si>
  <si>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</si>
  <si>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</si>
  <si>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</si>
  <si>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</si>
  <si>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</si>
  <si>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</si>
  <si>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</si>
  <si>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</si>
  <si>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</si>
  <si>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</si>
  <si>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</si>
  <si>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</si>
  <si>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</si>
  <si>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</si>
  <si>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</si>
  <si>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</si>
  <si>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</si>
  <si>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</si>
  <si>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</si>
  <si>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</si>
  <si>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</si>
  <si>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</si>
  <si>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</si>
  <si>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</si>
  <si>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</si>
  <si>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</si>
  <si>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</si>
  <si>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</si>
  <si>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</si>
  <si>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</si>
  <si>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</si>
  <si>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</si>
  <si>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</si>
  <si>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</si>
  <si>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</si>
  <si>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</si>
  <si>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</si>
  <si>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</si>
  <si>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</si>
  <si>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</si>
  <si>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</si>
  <si>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</si>
  <si>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</si>
  <si>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</si>
  <si>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</si>
  <si>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</si>
  <si>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</si>
  <si>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</si>
  <si>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</si>
  <si>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</si>
  <si>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</si>
  <si>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</si>
  <si>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</si>
  <si>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</si>
  <si>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</si>
  <si>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</si>
  <si>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</si>
  <si>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</si>
  <si>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</si>
  <si>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</si>
  <si>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</si>
  <si>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</si>
  <si>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</si>
  <si>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</si>
  <si>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</si>
  <si>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</si>
  <si>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</si>
  <si>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</si>
  <si>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</si>
  <si>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</si>
  <si>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</si>
  <si>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</si>
  <si>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</si>
  <si>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</si>
  <si>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</si>
  <si>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</si>
  <si>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</si>
  <si>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</si>
  <si>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</si>
  <si>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</si>
  <si>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</si>
  <si>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</si>
  <si>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</si>
  <si>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</si>
  <si>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</si>
  <si>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</si>
  <si>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</si>
  <si>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Driver [ Attendance]</t>
  </si>
  <si>
    <t>Driver [Driving Safety]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</si>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</sst>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4:48:51Z"/>
        <d v="2023-03-20T14:49:27Z"/>
        <d v="2023-03-20T14:50:59Z"/>
        <d v="2023-03-20T14:51:29Z"/>
        <d v="2023-03-20T14:52:04Z"/>
        <d v="2023-04-20T12:03:38Z"/>
        <d v="2023-04-20T12:04:16Z"/>
        <d v="2023-04-20T12:05:08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na.wicaksono77@gmail.com"/>
        <m/>
      </sharedItems>
    </cacheField>
    <cacheField name="Full Name" numFmtId="0">
      <sharedItems containsBlank="1">
        <s v="theresia1@gmail.com"/>
        <s v="theresia v"/>
        <s v="Nugroho Adi Wicaksono "/>
        <m/>
      </sharedItems>
    </cacheField>
    <cacheField name="Penilaian untuk pekerjaan tanggal" numFmtId="14">
      <sharedItems containsDate="1" containsString="0" containsBlank="1">
        <d v="2023-02-01T00:00:00Z"/>
        <d v="2023-02-06T00:00:00Z"/>
        <d v="2023-02-13T00:00:00Z"/>
        <d v="2023-02-24T00:00:00Z"/>
        <d v="2023-03-03T00:00:00Z"/>
        <d v="2023-01-31T00:00:00Z"/>
        <d v="2023-02-28T00:00:00Z"/>
        <d v="2023-03-31T00:00:00Z"/>
        <m/>
      </sharedItems>
    </cacheField>
    <cacheField name="weekday">
      <sharedItems containsMixedTypes="1" containsNumber="1" containsInteger="1">
        <n v="3.0"/>
        <n v="1.0"/>
        <n v="5.0"/>
        <n v="2.0"/>
        <s v=" "/>
      </sharedItems>
    </cacheField>
    <cacheField name="Sub Area" numFmtId="0">
      <sharedItems>
        <s v="Security [Security Functions]"/>
        <s v="Outdoor [Halaman]"/>
        <s v="Gedung Balai Arkiologi [Teras]"/>
        <s v="Gedung Balai Arkiologi [Koridor]"/>
        <s v="Gedung Balai Arkiologi [Ruang Peneliti ]"/>
        <s v="Gedung Balai Arkiologi [Gudang Barang Akeologi]"/>
        <s v="Gedung Balai Arkiologi [Dapur]"/>
        <s v="Gedung Balai Arkiologi [Toilet]"/>
        <s v="Gedung Balai Arkiologi [Teras Belakang]"/>
        <s v=" "/>
      </sharedItems>
    </cacheField>
    <cacheField name="Value" numFmtId="0">
      <sharedItems>
        <s v="SANGATBAIK"/>
        <s v="BAIK"/>
        <s v=" "/>
      </sharedItems>
    </cacheField>
    <cacheField name="Area" numFmtId="10">
      <sharedItems>
        <s v="Security"/>
        <s v="Outdoor"/>
        <s v="Gedung Balai Arkiologi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1.0"/>
        <n v="0.95"/>
        <s v=" "/>
      </sharedItems>
    </cacheField>
    <cacheField name="WeekNum">
      <sharedItems containsMixedTypes="1" containsNumber="1" containsInteger="1">
        <n v="5.0"/>
        <n v="6.0"/>
        <n v="7.0"/>
        <n v="8.0"/>
        <n v="9.0"/>
        <n v="13.0"/>
        <s v=" "/>
      </sharedItems>
    </cacheField>
    <cacheField name="Week" numFmtId="0">
      <sharedItems>
        <s v="2023 - WEEK 05"/>
        <s v="2023 - WEEK 06"/>
        <s v="2023 - WEEK 07"/>
        <s v="2023 - WEEK 08"/>
        <s v="2023 - WEEK 09"/>
        <s v="2023 - WEEK 13"/>
        <s v=" "/>
      </sharedItems>
    </cacheField>
    <cacheField name="Month" numFmtId="0">
      <sharedItems>
        <s v="2023 - MONTH 02"/>
        <s v="2023 - MONTH 03"/>
        <s v="2023 - MONTH 01"/>
        <s v=" "/>
      </sharedItems>
    </cacheField>
    <cacheField name="Average Week">
      <sharedItems containsMixedTypes="1" containsNumber="1">
        <n v="0.9749999999999996"/>
        <n v="0.9500000000000001"/>
        <n v="0.9888888888888889"/>
        <n v="0.9611111111111111"/>
        <n v="0.9611111111111108"/>
        <s v=" "/>
      </sharedItems>
    </cacheField>
    <cacheField name="Average Value Month">
      <sharedItems containsMixedTypes="1" containsNumber="1">
        <n v="0.9700000000000006"/>
        <n v="0.9611111111111108"/>
        <n v="0.9500000000000001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8"/>
        <item x="5"/>
        <item x="0"/>
        <item x="1"/>
        <item x="2"/>
        <item x="3"/>
        <item x="6"/>
        <item x="4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9"/>
        <item x="6"/>
        <item x="5"/>
        <item x="3"/>
        <item x="4"/>
        <item x="8"/>
        <item x="2"/>
        <item x="7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9"/>
        <item x="6"/>
        <item x="5"/>
        <item x="3"/>
        <item x="4"/>
        <item x="8"/>
        <item x="2"/>
        <item x="7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0"/>
        <item x="1"/>
        <item x="2"/>
        <item x="3"/>
        <item x="6"/>
        <item x="4"/>
        <item x="7"/>
      </items>
    </pivotField>
    <pivotField name="weekday" axis="axisRow" compact="0" outline="0" multipleItemSelectionAllowed="1" showAll="0" sortType="ascending" defaultSubtotal="0">
      <items>
        <item x="1"/>
        <item x="3"/>
        <item x="0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0"/>
        <item x="1"/>
        <item x="2"/>
        <item x="3"/>
        <item x="6"/>
        <item x="4"/>
        <item x="7"/>
      </items>
    </pivotField>
    <pivotField name="weekday" axis="axisRow" compact="0" outline="0" multipleItemSelectionAllowed="1" showAll="0" sortType="ascending" defaultSubtotal="0">
      <items>
        <item x="1"/>
        <item x="3"/>
        <item x="0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45005.617264479166</v>
      </c>
      <c r="B2" s="3" t="s">
        <v>13</v>
      </c>
      <c r="C2" s="3" t="s">
        <v>13</v>
      </c>
      <c r="D2" s="4">
        <v>44958.0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</row>
    <row r="3">
      <c r="A3" s="2">
        <v>45005.61768494213</v>
      </c>
      <c r="B3" s="3" t="s">
        <v>15</v>
      </c>
      <c r="C3" s="3" t="s">
        <v>16</v>
      </c>
      <c r="D3" s="4">
        <v>44963.0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</row>
    <row r="4">
      <c r="A4" s="2">
        <v>45005.618746064814</v>
      </c>
      <c r="B4" s="3" t="s">
        <v>18</v>
      </c>
      <c r="C4" s="3" t="s">
        <v>16</v>
      </c>
      <c r="D4" s="4">
        <v>44970.0</v>
      </c>
      <c r="E4" s="3" t="s">
        <v>17</v>
      </c>
      <c r="F4" s="3" t="s">
        <v>17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</row>
    <row r="5">
      <c r="A5" s="2">
        <v>45005.61909663194</v>
      </c>
      <c r="B5" s="3" t="s">
        <v>19</v>
      </c>
      <c r="C5" s="3" t="s">
        <v>16</v>
      </c>
      <c r="D5" s="4">
        <v>44981.0</v>
      </c>
      <c r="E5" s="3" t="s">
        <v>14</v>
      </c>
      <c r="F5" s="3" t="s">
        <v>14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</row>
    <row r="6">
      <c r="A6" s="2">
        <v>45005.61949386574</v>
      </c>
      <c r="B6" s="3" t="s">
        <v>20</v>
      </c>
      <c r="C6" s="3" t="s">
        <v>16</v>
      </c>
      <c r="D6" s="4">
        <v>44988.0</v>
      </c>
      <c r="E6" s="3" t="s">
        <v>17</v>
      </c>
      <c r="F6" s="3" t="s">
        <v>14</v>
      </c>
      <c r="G6" s="3" t="s">
        <v>17</v>
      </c>
      <c r="H6" s="3" t="s">
        <v>14</v>
      </c>
      <c r="I6" s="3" t="s">
        <v>17</v>
      </c>
      <c r="J6" s="3" t="s">
        <v>14</v>
      </c>
      <c r="K6" s="3" t="s">
        <v>17</v>
      </c>
      <c r="L6" s="3" t="s">
        <v>14</v>
      </c>
      <c r="M6" s="3" t="s">
        <v>17</v>
      </c>
    </row>
    <row r="7">
      <c r="A7" s="2">
        <v>45036.50252606481</v>
      </c>
      <c r="B7" s="3" t="s">
        <v>21</v>
      </c>
      <c r="C7" s="3" t="s">
        <v>22</v>
      </c>
      <c r="D7" s="4">
        <v>44957.0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</row>
    <row r="8">
      <c r="A8" s="2">
        <v>45036.50296923611</v>
      </c>
      <c r="B8" s="3" t="s">
        <v>21</v>
      </c>
      <c r="C8" s="3" t="s">
        <v>22</v>
      </c>
      <c r="D8" s="4">
        <v>44985.0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</row>
    <row r="9">
      <c r="A9" s="2">
        <v>45036.50357230324</v>
      </c>
      <c r="B9" s="3" t="s">
        <v>21</v>
      </c>
      <c r="C9" s="3" t="s">
        <v>22</v>
      </c>
      <c r="D9" s="4">
        <v>45016.0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23</v>
      </c>
      <c r="B1" s="3" t="s">
        <v>24</v>
      </c>
      <c r="C1" s="3" t="s">
        <v>25</v>
      </c>
      <c r="E1" s="3" t="s">
        <v>26</v>
      </c>
      <c r="F1" s="3" t="s">
        <v>27</v>
      </c>
      <c r="G1" s="3" t="s">
        <v>28</v>
      </c>
      <c r="I1" s="3" t="s">
        <v>29</v>
      </c>
    </row>
    <row r="2">
      <c r="A2" s="3" t="s">
        <v>14</v>
      </c>
      <c r="B2" s="3">
        <v>100.0</v>
      </c>
      <c r="C2" s="3" t="s">
        <v>30</v>
      </c>
      <c r="E2" s="3" t="s">
        <v>31</v>
      </c>
      <c r="F2" s="3" t="s">
        <v>32</v>
      </c>
      <c r="G2" s="3">
        <v>1.0</v>
      </c>
      <c r="I2" s="5" t="s">
        <v>33</v>
      </c>
    </row>
    <row r="3">
      <c r="A3" s="3" t="s">
        <v>17</v>
      </c>
      <c r="B3" s="3">
        <v>95.0</v>
      </c>
      <c r="C3" s="3" t="s">
        <v>34</v>
      </c>
      <c r="E3" s="3" t="s">
        <v>35</v>
      </c>
      <c r="F3" s="3" t="s">
        <v>36</v>
      </c>
      <c r="G3" s="3">
        <v>2.0</v>
      </c>
      <c r="I3" s="5" t="s">
        <v>37</v>
      </c>
    </row>
    <row r="4">
      <c r="A4" s="3" t="s">
        <v>38</v>
      </c>
      <c r="B4" s="3">
        <v>89.0</v>
      </c>
      <c r="C4" s="3" t="s">
        <v>39</v>
      </c>
      <c r="E4" s="3" t="s">
        <v>40</v>
      </c>
      <c r="F4" s="3" t="s">
        <v>41</v>
      </c>
      <c r="G4" s="3">
        <v>3.0</v>
      </c>
      <c r="I4" s="5" t="s">
        <v>42</v>
      </c>
    </row>
    <row r="5">
      <c r="A5" s="3" t="s">
        <v>43</v>
      </c>
      <c r="B5" s="3">
        <v>74.0</v>
      </c>
      <c r="C5" s="3" t="s">
        <v>44</v>
      </c>
      <c r="E5" s="3" t="s">
        <v>45</v>
      </c>
      <c r="F5" s="3" t="s">
        <v>46</v>
      </c>
      <c r="G5" s="3">
        <v>4.0</v>
      </c>
      <c r="I5" s="5" t="s">
        <v>47</v>
      </c>
    </row>
    <row r="6">
      <c r="E6" s="3" t="s">
        <v>48</v>
      </c>
      <c r="F6" s="3" t="s">
        <v>49</v>
      </c>
      <c r="G6" s="3">
        <v>5.0</v>
      </c>
      <c r="I6" s="5" t="s">
        <v>50</v>
      </c>
    </row>
    <row r="7">
      <c r="E7" s="3" t="s">
        <v>51</v>
      </c>
      <c r="F7" s="3" t="s">
        <v>52</v>
      </c>
      <c r="G7" s="3">
        <v>6.0</v>
      </c>
      <c r="I7" s="5" t="s">
        <v>53</v>
      </c>
    </row>
    <row r="8">
      <c r="E8" s="3" t="s">
        <v>54</v>
      </c>
      <c r="F8" s="3" t="s">
        <v>55</v>
      </c>
      <c r="G8" s="3">
        <v>7.0</v>
      </c>
      <c r="I8" s="5" t="s">
        <v>56</v>
      </c>
    </row>
    <row r="9">
      <c r="E9" s="3" t="s">
        <v>57</v>
      </c>
      <c r="F9" s="3" t="s">
        <v>58</v>
      </c>
      <c r="G9" s="3">
        <v>8.0</v>
      </c>
      <c r="I9" s="5" t="s">
        <v>59</v>
      </c>
    </row>
    <row r="10">
      <c r="E10" s="3" t="s">
        <v>60</v>
      </c>
      <c r="F10" s="3" t="s">
        <v>61</v>
      </c>
      <c r="G10" s="3">
        <v>9.0</v>
      </c>
      <c r="I10" s="5" t="s">
        <v>62</v>
      </c>
    </row>
    <row r="11">
      <c r="E11" s="3" t="s">
        <v>63</v>
      </c>
      <c r="F11" s="3" t="s">
        <v>64</v>
      </c>
      <c r="G11" s="3">
        <v>10.0</v>
      </c>
      <c r="I11" s="5" t="s">
        <v>65</v>
      </c>
    </row>
    <row r="12">
      <c r="E12" s="3" t="s">
        <v>66</v>
      </c>
      <c r="F12" s="3" t="s">
        <v>67</v>
      </c>
      <c r="G12" s="3">
        <v>11.0</v>
      </c>
      <c r="I12" s="5" t="s">
        <v>68</v>
      </c>
    </row>
    <row r="13">
      <c r="E13" s="3" t="s">
        <v>69</v>
      </c>
      <c r="F13" s="3" t="s">
        <v>70</v>
      </c>
      <c r="G13" s="3">
        <v>12.0</v>
      </c>
      <c r="I13" s="5" t="s">
        <v>71</v>
      </c>
    </row>
    <row r="14">
      <c r="I14" s="5" t="s">
        <v>72</v>
      </c>
    </row>
    <row r="15">
      <c r="I15" s="5" t="s">
        <v>73</v>
      </c>
    </row>
    <row r="16">
      <c r="I16" s="5" t="s">
        <v>74</v>
      </c>
    </row>
    <row r="17">
      <c r="I17" s="5" t="s">
        <v>75</v>
      </c>
    </row>
    <row r="18">
      <c r="I18" s="5" t="s">
        <v>76</v>
      </c>
    </row>
    <row r="19">
      <c r="I19" s="5" t="s">
        <v>77</v>
      </c>
    </row>
    <row r="20">
      <c r="I20" s="5" t="s">
        <v>78</v>
      </c>
    </row>
    <row r="21">
      <c r="I21" s="5" t="s">
        <v>79</v>
      </c>
    </row>
    <row r="22">
      <c r="I22" s="5" t="s">
        <v>80</v>
      </c>
    </row>
    <row r="23">
      <c r="I23" s="5" t="s">
        <v>81</v>
      </c>
    </row>
    <row r="24">
      <c r="I24" s="5" t="s">
        <v>82</v>
      </c>
    </row>
    <row r="25">
      <c r="I25" s="5" t="s">
        <v>83</v>
      </c>
    </row>
    <row r="26">
      <c r="I26" s="5" t="s">
        <v>84</v>
      </c>
    </row>
    <row r="27">
      <c r="I27" s="5" t="s">
        <v>85</v>
      </c>
    </row>
    <row r="28">
      <c r="I28" s="5" t="s">
        <v>86</v>
      </c>
    </row>
    <row r="29">
      <c r="I29" s="5" t="s">
        <v>87</v>
      </c>
    </row>
    <row r="30">
      <c r="I30" s="5" t="s">
        <v>88</v>
      </c>
    </row>
    <row r="31">
      <c r="I31" s="5" t="s">
        <v>89</v>
      </c>
    </row>
    <row r="32">
      <c r="I32" s="5" t="s">
        <v>90</v>
      </c>
    </row>
    <row r="33">
      <c r="I33" s="5" t="s">
        <v>91</v>
      </c>
    </row>
    <row r="34">
      <c r="I34" s="5" t="s">
        <v>92</v>
      </c>
    </row>
    <row r="35">
      <c r="I35" s="5" t="s">
        <v>93</v>
      </c>
    </row>
    <row r="36">
      <c r="I36" s="5" t="s">
        <v>94</v>
      </c>
    </row>
    <row r="37">
      <c r="I37" s="5" t="s">
        <v>95</v>
      </c>
    </row>
    <row r="38">
      <c r="I38" s="5" t="s">
        <v>96</v>
      </c>
    </row>
    <row r="39">
      <c r="I39" s="5" t="s">
        <v>97</v>
      </c>
    </row>
    <row r="40">
      <c r="I40" s="5" t="s">
        <v>98</v>
      </c>
    </row>
    <row r="41">
      <c r="I41" s="5" t="s">
        <v>99</v>
      </c>
    </row>
    <row r="42">
      <c r="I42" s="5" t="s">
        <v>100</v>
      </c>
    </row>
    <row r="43">
      <c r="I43" s="5" t="s">
        <v>101</v>
      </c>
    </row>
    <row r="44">
      <c r="I44" s="5" t="s">
        <v>102</v>
      </c>
    </row>
    <row r="45">
      <c r="I45" s="5" t="s">
        <v>103</v>
      </c>
    </row>
    <row r="46">
      <c r="I46" s="5" t="s">
        <v>104</v>
      </c>
    </row>
    <row r="47">
      <c r="I47" s="5" t="s">
        <v>105</v>
      </c>
    </row>
    <row r="48">
      <c r="I48" s="5" t="s">
        <v>106</v>
      </c>
    </row>
    <row r="49">
      <c r="I49" s="5" t="s">
        <v>107</v>
      </c>
    </row>
    <row r="50">
      <c r="I50" s="5" t="s">
        <v>108</v>
      </c>
    </row>
    <row r="51">
      <c r="I51" s="5" t="s">
        <v>109</v>
      </c>
    </row>
    <row r="52">
      <c r="I52" s="5" t="s">
        <v>110</v>
      </c>
    </row>
    <row r="53">
      <c r="I53" s="5" t="s">
        <v>111</v>
      </c>
    </row>
    <row r="54">
      <c r="I54" s="5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117</v>
      </c>
      <c r="J1" s="7" t="s">
        <v>118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124</v>
      </c>
      <c r="Q1" s="6" t="s">
        <v>125</v>
      </c>
      <c r="R1" s="1"/>
      <c r="S1" s="1"/>
    </row>
    <row r="2">
      <c r="A2" s="8">
        <f>INDIRECT(ADDRESS(2+QUOTIENT(ROW()-2,COUNTA('Form Responses 1'!$1:$1)-4),1,,TRUE,"Form Responses 1"))</f>
        <v>45005.61726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theresia1@gmail.com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0.975</v>
      </c>
      <c r="O2" s="12">
        <f t="shared" si="1"/>
        <v>0.97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45005.61726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theresia1@gmail.com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Outdoor [Halaman]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Outdoor</v>
      </c>
      <c r="I3" s="12" t="str">
        <f t="shared" si="4"/>
        <v>CLEANING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0.975</v>
      </c>
      <c r="O3" s="12">
        <f t="shared" si="8"/>
        <v>0.97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45005.61726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theresia1@gmail.com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Gedung Balai Arkiologi [Teras]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Gedung Balai Arkiologi</v>
      </c>
      <c r="I4" s="12" t="str">
        <f t="shared" si="4"/>
        <v>CLEANING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0.975</v>
      </c>
      <c r="O4" s="12">
        <f t="shared" si="9"/>
        <v>0.97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45005.61726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theresia1@gmail.com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Gedung Balai Arkiologi [Koridor]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Gedung Balai Arkiologi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0.975</v>
      </c>
      <c r="O5" s="12">
        <f t="shared" si="10"/>
        <v>0.97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45005.61726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theresia1@gmail.com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Gedung Balai Arkiologi [Ruang Peneliti 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Gedung Balai Arkiologi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0.975</v>
      </c>
      <c r="O6" s="12">
        <f t="shared" si="11"/>
        <v>0.97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45005.61726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theresia1@gmail.com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Gedung Balai Arkiologi [Gudang Barang Akeologi]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Gedung Balai Arkiologi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0.975</v>
      </c>
      <c r="O7" s="12">
        <f t="shared" si="12"/>
        <v>0.97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45005.61726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theresia1@gmail.com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Gedung Balai Arkiologi [Dapur]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Gedung Balai Arkiologi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0.975</v>
      </c>
      <c r="O8" s="12">
        <f t="shared" si="13"/>
        <v>0.97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45005.61726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theresia1@gmail.com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Gedung Balai Arkiologi [Toilet]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Gedung Balai Arkiologi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0.975</v>
      </c>
      <c r="O9" s="12">
        <f t="shared" si="18"/>
        <v>0.97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45005.61726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theresia1@gmail.com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Balai Arkiologi [Teras Belakang]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Gedung Balai Arkiologi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0.975</v>
      </c>
      <c r="O10" s="12">
        <f t="shared" si="19"/>
        <v>0.97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45005.61768</v>
      </c>
      <c r="B11" s="9" t="str">
        <f>INDIRECT(ADDRESS(2+QUOTIENT(ROW()-2,COUNTA('Form Responses 1'!$1:$1)-4),2,,TRUE,"Form Responses 1"))</f>
        <v>theresia2@gmail.com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44963</v>
      </c>
      <c r="E11" s="11">
        <f t="shared" si="2"/>
        <v>1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6</v>
      </c>
      <c r="L11" s="9" t="str">
        <f t="shared" si="6"/>
        <v>2023 - WEEK 06</v>
      </c>
      <c r="M11" s="9" t="str">
        <f t="shared" si="7"/>
        <v>2023 - MONTH 02</v>
      </c>
      <c r="N11" s="12">
        <f t="shared" ref="N11:O11" si="20">IFERROR(AVERAGEIF(L:L,L11,$J:$J)," ")</f>
        <v>0.95</v>
      </c>
      <c r="O11" s="12">
        <f t="shared" si="20"/>
        <v>0.97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6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45005.61768</v>
      </c>
      <c r="B12" s="9" t="str">
        <f>INDIRECT(ADDRESS(2+QUOTIENT(ROW()-2,COUNTA('Form Responses 1'!$1:$1)-4),2,,TRUE,"Form Responses 1"))</f>
        <v>theresia2@gmail.com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44963</v>
      </c>
      <c r="E12" s="11">
        <f t="shared" si="2"/>
        <v>1</v>
      </c>
      <c r="F12" s="9" t="str">
        <f>IF(ISBLANK(A12)," ",INDIRECT(ADDRESS(1,5+MOD(ROW()-2,COUNTA('Form Responses 1'!$1:$1)-4),,TRUE,"Form Responses 1")))</f>
        <v>Outdoor [Halaman]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Outdoor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6</v>
      </c>
      <c r="L12" s="9" t="str">
        <f t="shared" si="6"/>
        <v>2023 - WEEK 06</v>
      </c>
      <c r="M12" s="9" t="str">
        <f t="shared" si="7"/>
        <v>2023 - MONTH 02</v>
      </c>
      <c r="N12" s="12">
        <f t="shared" ref="N12:O12" si="21">IFERROR(AVERAGEIF(L:L,L12,$J:$J)," ")</f>
        <v>0.95</v>
      </c>
      <c r="O12" s="12">
        <f t="shared" si="21"/>
        <v>0.97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6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45005.61768</v>
      </c>
      <c r="B13" s="9" t="str">
        <f>INDIRECT(ADDRESS(2+QUOTIENT(ROW()-2,COUNTA('Form Responses 1'!$1:$1)-4),2,,TRUE,"Form Responses 1"))</f>
        <v>theresia2@gmail.com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44963</v>
      </c>
      <c r="E13" s="11">
        <f t="shared" si="2"/>
        <v>1</v>
      </c>
      <c r="F13" s="9" t="str">
        <f>IF(ISBLANK(A13)," ",INDIRECT(ADDRESS(1,5+MOD(ROW()-2,COUNTA('Form Responses 1'!$1:$1)-4),,TRUE,"Form Responses 1")))</f>
        <v>Gedung Balai Arkiologi [Teras]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Balai Arkiologi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6</v>
      </c>
      <c r="L13" s="9" t="str">
        <f t="shared" si="6"/>
        <v>2023 - WEEK 06</v>
      </c>
      <c r="M13" s="9" t="str">
        <f t="shared" si="7"/>
        <v>2023 - MONTH 02</v>
      </c>
      <c r="N13" s="12">
        <f t="shared" ref="N13:O13" si="22">IFERROR(AVERAGEIF(L:L,L13,$J:$J)," ")</f>
        <v>0.95</v>
      </c>
      <c r="O13" s="12">
        <f t="shared" si="22"/>
        <v>0.97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6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45005.61768</v>
      </c>
      <c r="B14" s="9" t="str">
        <f>INDIRECT(ADDRESS(2+QUOTIENT(ROW()-2,COUNTA('Form Responses 1'!$1:$1)-4),2,,TRUE,"Form Responses 1"))</f>
        <v>theresia2@gmail.com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44963</v>
      </c>
      <c r="E14" s="11">
        <f t="shared" si="2"/>
        <v>1</v>
      </c>
      <c r="F14" s="9" t="str">
        <f>IF(ISBLANK(A14)," ",INDIRECT(ADDRESS(1,5+MOD(ROW()-2,COUNTA('Form Responses 1'!$1:$1)-4),,TRUE,"Form Responses 1")))</f>
        <v>Gedung Balai Arkiologi [Koridor]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Balai Arkiologi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6</v>
      </c>
      <c r="L14" s="9" t="str">
        <f t="shared" si="6"/>
        <v>2023 - WEEK 06</v>
      </c>
      <c r="M14" s="9" t="str">
        <f t="shared" si="7"/>
        <v>2023 - MONTH 02</v>
      </c>
      <c r="N14" s="12">
        <f t="shared" ref="N14:O14" si="23">IFERROR(AVERAGEIF(L:L,L14,$J:$J)," ")</f>
        <v>0.95</v>
      </c>
      <c r="O14" s="12">
        <f t="shared" si="23"/>
        <v>0.97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6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45005.61768</v>
      </c>
      <c r="B15" s="9" t="str">
        <f>INDIRECT(ADDRESS(2+QUOTIENT(ROW()-2,COUNTA('Form Responses 1'!$1:$1)-4),2,,TRUE,"Form Responses 1"))</f>
        <v>theresia2@gmail.com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44963</v>
      </c>
      <c r="E15" s="11">
        <f t="shared" si="2"/>
        <v>1</v>
      </c>
      <c r="F15" s="9" t="str">
        <f>IF(ISBLANK(A15)," ",INDIRECT(ADDRESS(1,5+MOD(ROW()-2,COUNTA('Form Responses 1'!$1:$1)-4),,TRUE,"Form Responses 1")))</f>
        <v>Gedung Balai Arkiologi [Ruang Peneliti 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Balai Arkiologi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6</v>
      </c>
      <c r="L15" s="9" t="str">
        <f t="shared" si="6"/>
        <v>2023 - WEEK 06</v>
      </c>
      <c r="M15" s="9" t="str">
        <f t="shared" si="7"/>
        <v>2023 - MONTH 02</v>
      </c>
      <c r="N15" s="12">
        <f t="shared" ref="N15:O15" si="24">IFERROR(AVERAGEIF(L:L,L15,$J:$J)," ")</f>
        <v>0.95</v>
      </c>
      <c r="O15" s="12">
        <f t="shared" si="24"/>
        <v>0.97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6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45005.61768</v>
      </c>
      <c r="B16" s="9" t="str">
        <f>INDIRECT(ADDRESS(2+QUOTIENT(ROW()-2,COUNTA('Form Responses 1'!$1:$1)-4),2,,TRUE,"Form Responses 1"))</f>
        <v>theresia2@gmail.com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44963</v>
      </c>
      <c r="E16" s="11">
        <f t="shared" si="2"/>
        <v>1</v>
      </c>
      <c r="F16" s="9" t="str">
        <f>IF(ISBLANK(A16)," ",INDIRECT(ADDRESS(1,5+MOD(ROW()-2,COUNTA('Form Responses 1'!$1:$1)-4),,TRUE,"Form Responses 1")))</f>
        <v>Gedung Balai Arkiologi [Gudang Barang Akeologi]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Balai Arkiologi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6</v>
      </c>
      <c r="L16" s="9" t="str">
        <f t="shared" si="6"/>
        <v>2023 - WEEK 06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0.97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6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45005.61768</v>
      </c>
      <c r="B17" s="9" t="str">
        <f>INDIRECT(ADDRESS(2+QUOTIENT(ROW()-2,COUNTA('Form Responses 1'!$1:$1)-4),2,,TRUE,"Form Responses 1"))</f>
        <v>theresia2@gmail.com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44963</v>
      </c>
      <c r="E17" s="11">
        <f t="shared" si="2"/>
        <v>1</v>
      </c>
      <c r="F17" s="9" t="str">
        <f>IF(ISBLANK(A17)," ",INDIRECT(ADDRESS(1,5+MOD(ROW()-2,COUNTA('Form Responses 1'!$1:$1)-4),,TRUE,"Form Responses 1")))</f>
        <v>Gedung Balai Arkiologi [Dapur]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Balai Arkiologi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6</v>
      </c>
      <c r="L17" s="9" t="str">
        <f t="shared" si="6"/>
        <v>2023 - WEEK 06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0.97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6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45005.61768</v>
      </c>
      <c r="B18" s="9" t="str">
        <f>INDIRECT(ADDRESS(2+QUOTIENT(ROW()-2,COUNTA('Form Responses 1'!$1:$1)-4),2,,TRUE,"Form Responses 1"))</f>
        <v>theresia2@gmail.com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44963</v>
      </c>
      <c r="E18" s="11">
        <f t="shared" si="2"/>
        <v>1</v>
      </c>
      <c r="F18" s="9" t="str">
        <f>IF(ISBLANK(A18)," ",INDIRECT(ADDRESS(1,5+MOD(ROW()-2,COUNTA('Form Responses 1'!$1:$1)-4),,TRUE,"Form Responses 1")))</f>
        <v>Gedung Balai Arkiologi [Toilet]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Balai Arkiologi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6</v>
      </c>
      <c r="L18" s="9" t="str">
        <f t="shared" si="6"/>
        <v>2023 - WEEK 06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0.97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6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45005.61768</v>
      </c>
      <c r="B19" s="9" t="str">
        <f>INDIRECT(ADDRESS(2+QUOTIENT(ROW()-2,COUNTA('Form Responses 1'!$1:$1)-4),2,,TRUE,"Form Responses 1"))</f>
        <v>theresia2@gmail.com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44963</v>
      </c>
      <c r="E19" s="11">
        <f t="shared" si="2"/>
        <v>1</v>
      </c>
      <c r="F19" s="9" t="str">
        <f>IF(ISBLANK(A19)," ",INDIRECT(ADDRESS(1,5+MOD(ROW()-2,COUNTA('Form Responses 1'!$1:$1)-4),,TRUE,"Form Responses 1")))</f>
        <v>Gedung Balai Arkiologi [Teras Belakang]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Balai Arkiologi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6</v>
      </c>
      <c r="L19" s="9" t="str">
        <f t="shared" si="6"/>
        <v>2023 - WEEK 06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0.97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6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45005.61875</v>
      </c>
      <c r="B20" s="9" t="str">
        <f>INDIRECT(ADDRESS(2+QUOTIENT(ROW()-2,COUNTA('Form Responses 1'!$1:$1)-4),2,,TRUE,"Form Responses 1"))</f>
        <v>theresia3@gmail.com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44970</v>
      </c>
      <c r="E20" s="11">
        <f t="shared" si="2"/>
        <v>1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7</v>
      </c>
      <c r="L20" s="9" t="str">
        <f t="shared" si="6"/>
        <v>2023 - WEEK 07</v>
      </c>
      <c r="M20" s="9" t="str">
        <f t="shared" si="7"/>
        <v>2023 - MONTH 02</v>
      </c>
      <c r="N20" s="12">
        <f t="shared" ref="N20:O20" si="29">IFERROR(AVERAGEIF(L:L,L20,$J:$J)," ")</f>
        <v>0.9888888889</v>
      </c>
      <c r="O20" s="12">
        <f t="shared" si="29"/>
        <v>0.97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7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45005.61875</v>
      </c>
      <c r="B21" s="9" t="str">
        <f>INDIRECT(ADDRESS(2+QUOTIENT(ROW()-2,COUNTA('Form Responses 1'!$1:$1)-4),2,,TRUE,"Form Responses 1"))</f>
        <v>theresia3@gmail.com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44970</v>
      </c>
      <c r="E21" s="11">
        <f t="shared" si="2"/>
        <v>1</v>
      </c>
      <c r="F21" s="9" t="str">
        <f>IF(ISBLANK(A21)," ",INDIRECT(ADDRESS(1,5+MOD(ROW()-2,COUNTA('Form Responses 1'!$1:$1)-4),,TRUE,"Form Responses 1")))</f>
        <v>Outdoor [Halaman]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Outdoor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7</v>
      </c>
      <c r="L21" s="9" t="str">
        <f t="shared" si="6"/>
        <v>2023 - WEEK 07</v>
      </c>
      <c r="M21" s="9" t="str">
        <f t="shared" si="7"/>
        <v>2023 - MONTH 02</v>
      </c>
      <c r="N21" s="12">
        <f t="shared" ref="N21:O21" si="30">IFERROR(AVERAGEIF(L:L,L21,$J:$J)," ")</f>
        <v>0.9888888889</v>
      </c>
      <c r="O21" s="12">
        <f t="shared" si="30"/>
        <v>0.97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7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45005.61875</v>
      </c>
      <c r="B22" s="9" t="str">
        <f>INDIRECT(ADDRESS(2+QUOTIENT(ROW()-2,COUNTA('Form Responses 1'!$1:$1)-4),2,,TRUE,"Form Responses 1"))</f>
        <v>theresia3@gmail.com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44970</v>
      </c>
      <c r="E22" s="11">
        <f t="shared" si="2"/>
        <v>1</v>
      </c>
      <c r="F22" s="9" t="str">
        <f>IF(ISBLANK(A22)," ",INDIRECT(ADDRESS(1,5+MOD(ROW()-2,COUNTA('Form Responses 1'!$1:$1)-4),,TRUE,"Form Responses 1")))</f>
        <v>Gedung Balai Arkiologi [Teras]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Gedung Balai Arkiologi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7</v>
      </c>
      <c r="L22" s="9" t="str">
        <f t="shared" si="6"/>
        <v>2023 - WEEK 07</v>
      </c>
      <c r="M22" s="9" t="str">
        <f t="shared" si="7"/>
        <v>2023 - MONTH 02</v>
      </c>
      <c r="N22" s="12">
        <f t="shared" ref="N22:O22" si="31">IFERROR(AVERAGEIF(L:L,L22,$J:$J)," ")</f>
        <v>0.9888888889</v>
      </c>
      <c r="O22" s="12">
        <f t="shared" si="31"/>
        <v>0.97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7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45005.61875</v>
      </c>
      <c r="B23" s="9" t="str">
        <f>INDIRECT(ADDRESS(2+QUOTIENT(ROW()-2,COUNTA('Form Responses 1'!$1:$1)-4),2,,TRUE,"Form Responses 1"))</f>
        <v>theresia3@gmail.com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44970</v>
      </c>
      <c r="E23" s="11">
        <f t="shared" si="2"/>
        <v>1</v>
      </c>
      <c r="F23" s="9" t="str">
        <f>IF(ISBLANK(A23)," ",INDIRECT(ADDRESS(1,5+MOD(ROW()-2,COUNTA('Form Responses 1'!$1:$1)-4),,TRUE,"Form Responses 1")))</f>
        <v>Gedung Balai Arkiologi [Koridor]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Gedung Balai Arkiologi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7</v>
      </c>
      <c r="L23" s="9" t="str">
        <f t="shared" si="6"/>
        <v>2023 - WEEK 07</v>
      </c>
      <c r="M23" s="9" t="str">
        <f t="shared" si="7"/>
        <v>2023 - MONTH 02</v>
      </c>
      <c r="N23" s="12">
        <f t="shared" ref="N23:O23" si="32">IFERROR(AVERAGEIF(L:L,L23,$J:$J)," ")</f>
        <v>0.9888888889</v>
      </c>
      <c r="O23" s="12">
        <f t="shared" si="32"/>
        <v>0.97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7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45005.61875</v>
      </c>
      <c r="B24" s="9" t="str">
        <f>INDIRECT(ADDRESS(2+QUOTIENT(ROW()-2,COUNTA('Form Responses 1'!$1:$1)-4),2,,TRUE,"Form Responses 1"))</f>
        <v>theresia3@gmail.com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44970</v>
      </c>
      <c r="E24" s="11">
        <f t="shared" si="2"/>
        <v>1</v>
      </c>
      <c r="F24" s="9" t="str">
        <f>IF(ISBLANK(A24)," ",INDIRECT(ADDRESS(1,5+MOD(ROW()-2,COUNTA('Form Responses 1'!$1:$1)-4),,TRUE,"Form Responses 1")))</f>
        <v>Gedung Balai Arkiologi [Ruang Peneliti 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 Balai Arkiologi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7</v>
      </c>
      <c r="L24" s="9" t="str">
        <f t="shared" si="6"/>
        <v>2023 - WEEK 07</v>
      </c>
      <c r="M24" s="9" t="str">
        <f t="shared" si="7"/>
        <v>2023 - MONTH 02</v>
      </c>
      <c r="N24" s="12">
        <f t="shared" ref="N24:O24" si="33">IFERROR(AVERAGEIF(L:L,L24,$J:$J)," ")</f>
        <v>0.9888888889</v>
      </c>
      <c r="O24" s="12">
        <f t="shared" si="33"/>
        <v>0.97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7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45005.61875</v>
      </c>
      <c r="B25" s="9" t="str">
        <f>INDIRECT(ADDRESS(2+QUOTIENT(ROW()-2,COUNTA('Form Responses 1'!$1:$1)-4),2,,TRUE,"Form Responses 1"))</f>
        <v>theresia3@gmail.com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44970</v>
      </c>
      <c r="E25" s="11">
        <f t="shared" si="2"/>
        <v>1</v>
      </c>
      <c r="F25" s="9" t="str">
        <f>IF(ISBLANK(A25)," ",INDIRECT(ADDRESS(1,5+MOD(ROW()-2,COUNTA('Form Responses 1'!$1:$1)-4),,TRUE,"Form Responses 1")))</f>
        <v>Gedung Balai Arkiologi [Gudang Barang Akeologi]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Gedung Balai Arkiologi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7</v>
      </c>
      <c r="L25" s="9" t="str">
        <f t="shared" si="6"/>
        <v>2023 - WEEK 07</v>
      </c>
      <c r="M25" s="9" t="str">
        <f t="shared" si="7"/>
        <v>2023 - MONTH 02</v>
      </c>
      <c r="N25" s="12">
        <f t="shared" ref="N25:O25" si="34">IFERROR(AVERAGEIF(L:L,L25,$J:$J)," ")</f>
        <v>0.9888888889</v>
      </c>
      <c r="O25" s="12">
        <f t="shared" si="34"/>
        <v>0.97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7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45005.61875</v>
      </c>
      <c r="B26" s="9" t="str">
        <f>INDIRECT(ADDRESS(2+QUOTIENT(ROW()-2,COUNTA('Form Responses 1'!$1:$1)-4),2,,TRUE,"Form Responses 1"))</f>
        <v>theresia3@gmail.com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44970</v>
      </c>
      <c r="E26" s="11">
        <f t="shared" si="2"/>
        <v>1</v>
      </c>
      <c r="F26" s="9" t="str">
        <f>IF(ISBLANK(A26)," ",INDIRECT(ADDRESS(1,5+MOD(ROW()-2,COUNTA('Form Responses 1'!$1:$1)-4),,TRUE,"Form Responses 1")))</f>
        <v>Gedung Balai Arkiologi [Dapur]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Gedung Balai Arkiologi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7</v>
      </c>
      <c r="L26" s="9" t="str">
        <f t="shared" si="6"/>
        <v>2023 - WEEK 07</v>
      </c>
      <c r="M26" s="9" t="str">
        <f t="shared" si="7"/>
        <v>2023 - MONTH 02</v>
      </c>
      <c r="N26" s="12">
        <f t="shared" ref="N26:O26" si="35">IFERROR(AVERAGEIF(L:L,L26,$J:$J)," ")</f>
        <v>0.9888888889</v>
      </c>
      <c r="O26" s="12">
        <f t="shared" si="35"/>
        <v>0.97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7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45005.61875</v>
      </c>
      <c r="B27" s="9" t="str">
        <f>INDIRECT(ADDRESS(2+QUOTIENT(ROW()-2,COUNTA('Form Responses 1'!$1:$1)-4),2,,TRUE,"Form Responses 1"))</f>
        <v>theresia3@gmail.com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44970</v>
      </c>
      <c r="E27" s="11">
        <f t="shared" si="2"/>
        <v>1</v>
      </c>
      <c r="F27" s="9" t="str">
        <f>IF(ISBLANK(A27)," ",INDIRECT(ADDRESS(1,5+MOD(ROW()-2,COUNTA('Form Responses 1'!$1:$1)-4),,TRUE,"Form Responses 1")))</f>
        <v>Gedung Balai Arkiologi [Toilet]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Gedung Balai Arkiologi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7</v>
      </c>
      <c r="L27" s="9" t="str">
        <f t="shared" si="6"/>
        <v>2023 - WEEK 07</v>
      </c>
      <c r="M27" s="9" t="str">
        <f t="shared" si="7"/>
        <v>2023 - MONTH 02</v>
      </c>
      <c r="N27" s="12">
        <f t="shared" ref="N27:O27" si="36">IFERROR(AVERAGEIF(L:L,L27,$J:$J)," ")</f>
        <v>0.9888888889</v>
      </c>
      <c r="O27" s="12">
        <f t="shared" si="36"/>
        <v>0.97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7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45005.61875</v>
      </c>
      <c r="B28" s="9" t="str">
        <f>INDIRECT(ADDRESS(2+QUOTIENT(ROW()-2,COUNTA('Form Responses 1'!$1:$1)-4),2,,TRUE,"Form Responses 1"))</f>
        <v>theresia3@gmail.com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44970</v>
      </c>
      <c r="E28" s="11">
        <f t="shared" si="2"/>
        <v>1</v>
      </c>
      <c r="F28" s="9" t="str">
        <f>IF(ISBLANK(A28)," ",INDIRECT(ADDRESS(1,5+MOD(ROW()-2,COUNTA('Form Responses 1'!$1:$1)-4),,TRUE,"Form Responses 1")))</f>
        <v>Gedung Balai Arkiologi [Teras Belakang]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Gedung Balai Arkiologi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7</v>
      </c>
      <c r="L28" s="9" t="str">
        <f t="shared" si="6"/>
        <v>2023 - WEEK 07</v>
      </c>
      <c r="M28" s="9" t="str">
        <f t="shared" si="7"/>
        <v>2023 - MONTH 02</v>
      </c>
      <c r="N28" s="12">
        <f t="shared" ref="N28:O28" si="37">IFERROR(AVERAGEIF(L:L,L28,$J:$J)," ")</f>
        <v>0.9888888889</v>
      </c>
      <c r="O28" s="12">
        <f t="shared" si="37"/>
        <v>0.97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7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45005.6191</v>
      </c>
      <c r="B29" s="9" t="str">
        <f>INDIRECT(ADDRESS(2+QUOTIENT(ROW()-2,COUNTA('Form Responses 1'!$1:$1)-4),2,,TRUE,"Form Responses 1"))</f>
        <v>theresia4@gmail.com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44981</v>
      </c>
      <c r="E29" s="11">
        <f t="shared" si="2"/>
        <v>5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1</v>
      </c>
      <c r="K29" s="9">
        <f t="shared" si="5"/>
        <v>8</v>
      </c>
      <c r="L29" s="9" t="str">
        <f t="shared" si="6"/>
        <v>2023 - WEEK 08</v>
      </c>
      <c r="M29" s="9" t="str">
        <f t="shared" si="7"/>
        <v>2023 - MONTH 02</v>
      </c>
      <c r="N29" s="12">
        <f t="shared" ref="N29:O29" si="38">IFERROR(AVERAGEIF(L:L,L29,$J:$J)," ")</f>
        <v>0.9611111111</v>
      </c>
      <c r="O29" s="12">
        <f t="shared" si="38"/>
        <v>0.97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8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45005.6191</v>
      </c>
      <c r="B30" s="9" t="str">
        <f>INDIRECT(ADDRESS(2+QUOTIENT(ROW()-2,COUNTA('Form Responses 1'!$1:$1)-4),2,,TRUE,"Form Responses 1"))</f>
        <v>theresia4@gmail.com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44981</v>
      </c>
      <c r="E30" s="11">
        <f t="shared" si="2"/>
        <v>5</v>
      </c>
      <c r="F30" s="9" t="str">
        <f>IF(ISBLANK(A30)," ",INDIRECT(ADDRESS(1,5+MOD(ROW()-2,COUNTA('Form Responses 1'!$1:$1)-4),,TRUE,"Form Responses 1")))</f>
        <v>Outdoor [Halaman]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Outdoor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8</v>
      </c>
      <c r="L30" s="9" t="str">
        <f t="shared" si="6"/>
        <v>2023 - WEEK 08</v>
      </c>
      <c r="M30" s="9" t="str">
        <f t="shared" si="7"/>
        <v>2023 - MONTH 02</v>
      </c>
      <c r="N30" s="12">
        <f t="shared" ref="N30:O30" si="39">IFERROR(AVERAGEIF(L:L,L30,$J:$J)," ")</f>
        <v>0.9611111111</v>
      </c>
      <c r="O30" s="12">
        <f t="shared" si="39"/>
        <v>0.97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8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45005.6191</v>
      </c>
      <c r="B31" s="9" t="str">
        <f>INDIRECT(ADDRESS(2+QUOTIENT(ROW()-2,COUNTA('Form Responses 1'!$1:$1)-4),2,,TRUE,"Form Responses 1"))</f>
        <v>theresia4@gmail.com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44981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Balai Arkiologi [Teras]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Balai Arkiologi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8</v>
      </c>
      <c r="L31" s="9" t="str">
        <f t="shared" si="6"/>
        <v>2023 - WEEK 08</v>
      </c>
      <c r="M31" s="9" t="str">
        <f t="shared" si="7"/>
        <v>2023 - MONTH 02</v>
      </c>
      <c r="N31" s="12">
        <f t="shared" ref="N31:O31" si="40">IFERROR(AVERAGEIF(L:L,L31,$J:$J)," ")</f>
        <v>0.9611111111</v>
      </c>
      <c r="O31" s="12">
        <f t="shared" si="40"/>
        <v>0.97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8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45005.6191</v>
      </c>
      <c r="B32" s="9" t="str">
        <f>INDIRECT(ADDRESS(2+QUOTIENT(ROW()-2,COUNTA('Form Responses 1'!$1:$1)-4),2,,TRUE,"Form Responses 1"))</f>
        <v>theresia4@gmail.com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44981</v>
      </c>
      <c r="E32" s="11">
        <f t="shared" si="2"/>
        <v>5</v>
      </c>
      <c r="F32" s="9" t="str">
        <f>IF(ISBLANK(A32)," ",INDIRECT(ADDRESS(1,5+MOD(ROW()-2,COUNTA('Form Responses 1'!$1:$1)-4),,TRUE,"Form Responses 1")))</f>
        <v>Gedung Balai Arkiologi [Koridor]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Balai Arkiologi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8</v>
      </c>
      <c r="L32" s="9" t="str">
        <f t="shared" si="6"/>
        <v>2023 - WEEK 08</v>
      </c>
      <c r="M32" s="9" t="str">
        <f t="shared" si="7"/>
        <v>2023 - MONTH 02</v>
      </c>
      <c r="N32" s="12">
        <f t="shared" ref="N32:O32" si="41">IFERROR(AVERAGEIF(L:L,L32,$J:$J)," ")</f>
        <v>0.9611111111</v>
      </c>
      <c r="O32" s="12">
        <f t="shared" si="41"/>
        <v>0.97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8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45005.6191</v>
      </c>
      <c r="B33" s="9" t="str">
        <f>INDIRECT(ADDRESS(2+QUOTIENT(ROW()-2,COUNTA('Form Responses 1'!$1:$1)-4),2,,TRUE,"Form Responses 1"))</f>
        <v>theresia4@gmail.com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44981</v>
      </c>
      <c r="E33" s="11">
        <f t="shared" si="2"/>
        <v>5</v>
      </c>
      <c r="F33" s="9" t="str">
        <f>IF(ISBLANK(A33)," ",INDIRECT(ADDRESS(1,5+MOD(ROW()-2,COUNTA('Form Responses 1'!$1:$1)-4),,TRUE,"Form Responses 1")))</f>
        <v>Gedung Balai Arkiologi [Ruang Peneliti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Balai Arkiologi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8</v>
      </c>
      <c r="L33" s="9" t="str">
        <f t="shared" si="6"/>
        <v>2023 - WEEK 08</v>
      </c>
      <c r="M33" s="9" t="str">
        <f t="shared" si="7"/>
        <v>2023 - MONTH 02</v>
      </c>
      <c r="N33" s="12">
        <f t="shared" ref="N33:O33" si="42">IFERROR(AVERAGEIF(L:L,L33,$J:$J)," ")</f>
        <v>0.9611111111</v>
      </c>
      <c r="O33" s="12">
        <f t="shared" si="42"/>
        <v>0.97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8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45005.6191</v>
      </c>
      <c r="B34" s="9" t="str">
        <f>INDIRECT(ADDRESS(2+QUOTIENT(ROW()-2,COUNTA('Form Responses 1'!$1:$1)-4),2,,TRUE,"Form Responses 1"))</f>
        <v>theresia4@gmail.com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44981</v>
      </c>
      <c r="E34" s="11">
        <f t="shared" si="2"/>
        <v>5</v>
      </c>
      <c r="F34" s="9" t="str">
        <f>IF(ISBLANK(A34)," ",INDIRECT(ADDRESS(1,5+MOD(ROW()-2,COUNTA('Form Responses 1'!$1:$1)-4),,TRUE,"Form Responses 1")))</f>
        <v>Gedung Balai Arkiologi [Gudang Barang Akeologi]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Balai Arkiologi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8</v>
      </c>
      <c r="L34" s="9" t="str">
        <f t="shared" si="6"/>
        <v>2023 - WEEK 08</v>
      </c>
      <c r="M34" s="9" t="str">
        <f t="shared" si="7"/>
        <v>2023 - MONTH 02</v>
      </c>
      <c r="N34" s="12">
        <f t="shared" ref="N34:O34" si="43">IFERROR(AVERAGEIF(L:L,L34,$J:$J)," ")</f>
        <v>0.9611111111</v>
      </c>
      <c r="O34" s="12">
        <f t="shared" si="43"/>
        <v>0.97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8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45005.6191</v>
      </c>
      <c r="B35" s="9" t="str">
        <f>INDIRECT(ADDRESS(2+QUOTIENT(ROW()-2,COUNTA('Form Responses 1'!$1:$1)-4),2,,TRUE,"Form Responses 1"))</f>
        <v>theresia4@gmail.com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44981</v>
      </c>
      <c r="E35" s="11">
        <f t="shared" si="2"/>
        <v>5</v>
      </c>
      <c r="F35" s="9" t="str">
        <f>IF(ISBLANK(A35)," ",INDIRECT(ADDRESS(1,5+MOD(ROW()-2,COUNTA('Form Responses 1'!$1:$1)-4),,TRUE,"Form Responses 1")))</f>
        <v>Gedung Balai Arkiologi [Dapur]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Balai Arkiologi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8</v>
      </c>
      <c r="L35" s="9" t="str">
        <f t="shared" si="6"/>
        <v>2023 - WEEK 08</v>
      </c>
      <c r="M35" s="9" t="str">
        <f t="shared" si="7"/>
        <v>2023 - MONTH 02</v>
      </c>
      <c r="N35" s="12">
        <f t="shared" ref="N35:O35" si="44">IFERROR(AVERAGEIF(L:L,L35,$J:$J)," ")</f>
        <v>0.9611111111</v>
      </c>
      <c r="O35" s="12">
        <f t="shared" si="44"/>
        <v>0.97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8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45005.6191</v>
      </c>
      <c r="B36" s="9" t="str">
        <f>INDIRECT(ADDRESS(2+QUOTIENT(ROW()-2,COUNTA('Form Responses 1'!$1:$1)-4),2,,TRUE,"Form Responses 1"))</f>
        <v>theresia4@gmail.com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44981</v>
      </c>
      <c r="E36" s="11">
        <f t="shared" si="2"/>
        <v>5</v>
      </c>
      <c r="F36" s="9" t="str">
        <f>IF(ISBLANK(A36)," ",INDIRECT(ADDRESS(1,5+MOD(ROW()-2,COUNTA('Form Responses 1'!$1:$1)-4),,TRUE,"Form Responses 1")))</f>
        <v>Gedung Balai Arkiologi [Toilet]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Balai Arkiologi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8</v>
      </c>
      <c r="L36" s="9" t="str">
        <f t="shared" si="6"/>
        <v>2023 - WEEK 08</v>
      </c>
      <c r="M36" s="9" t="str">
        <f t="shared" si="7"/>
        <v>2023 - MONTH 02</v>
      </c>
      <c r="N36" s="12">
        <f t="shared" ref="N36:O36" si="45">IFERROR(AVERAGEIF(L:L,L36,$J:$J)," ")</f>
        <v>0.9611111111</v>
      </c>
      <c r="O36" s="12">
        <f t="shared" si="45"/>
        <v>0.97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8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45005.6191</v>
      </c>
      <c r="B37" s="9" t="str">
        <f>INDIRECT(ADDRESS(2+QUOTIENT(ROW()-2,COUNTA('Form Responses 1'!$1:$1)-4),2,,TRUE,"Form Responses 1"))</f>
        <v>theresia4@gmail.com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44981</v>
      </c>
      <c r="E37" s="11">
        <f t="shared" si="2"/>
        <v>5</v>
      </c>
      <c r="F37" s="9" t="str">
        <f>IF(ISBLANK(A37)," ",INDIRECT(ADDRESS(1,5+MOD(ROW()-2,COUNTA('Form Responses 1'!$1:$1)-4),,TRUE,"Form Responses 1")))</f>
        <v>Gedung Balai Arkiologi [Teras Belakang]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Balai Arkiologi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8</v>
      </c>
      <c r="L37" s="9" t="str">
        <f t="shared" si="6"/>
        <v>2023 - WEEK 08</v>
      </c>
      <c r="M37" s="9" t="str">
        <f t="shared" si="7"/>
        <v>2023 - MONTH 02</v>
      </c>
      <c r="N37" s="12">
        <f t="shared" ref="N37:O37" si="46">IFERROR(AVERAGEIF(L:L,L37,$J:$J)," ")</f>
        <v>0.9611111111</v>
      </c>
      <c r="O37" s="12">
        <f t="shared" si="46"/>
        <v>0.97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8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45005.61949</v>
      </c>
      <c r="B38" s="9" t="str">
        <f>INDIRECT(ADDRESS(2+QUOTIENT(ROW()-2,COUNTA('Form Responses 1'!$1:$1)-4),2,,TRUE,"Form Responses 1"))</f>
        <v>theresia5@gmail.com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44988</v>
      </c>
      <c r="E38" s="11">
        <f t="shared" si="2"/>
        <v>5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0.9611111111</v>
      </c>
      <c r="O38" s="12">
        <f t="shared" si="47"/>
        <v>0.9611111111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45005.61949</v>
      </c>
      <c r="B39" s="9" t="str">
        <f>INDIRECT(ADDRESS(2+QUOTIENT(ROW()-2,COUNTA('Form Responses 1'!$1:$1)-4),2,,TRUE,"Form Responses 1"))</f>
        <v>theresia5@gmail.com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44988</v>
      </c>
      <c r="E39" s="11">
        <f t="shared" si="2"/>
        <v>5</v>
      </c>
      <c r="F39" s="9" t="str">
        <f>IF(ISBLANK(A39)," ",INDIRECT(ADDRESS(1,5+MOD(ROW()-2,COUNTA('Form Responses 1'!$1:$1)-4),,TRUE,"Form Responses 1")))</f>
        <v>Outdoor [Halaman]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Outdoor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0.9611111111</v>
      </c>
      <c r="O39" s="12">
        <f t="shared" si="48"/>
        <v>0.9611111111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45005.61949</v>
      </c>
      <c r="B40" s="9" t="str">
        <f>INDIRECT(ADDRESS(2+QUOTIENT(ROW()-2,COUNTA('Form Responses 1'!$1:$1)-4),2,,TRUE,"Form Responses 1"))</f>
        <v>theresia5@gmail.com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44988</v>
      </c>
      <c r="E40" s="11">
        <f t="shared" si="2"/>
        <v>5</v>
      </c>
      <c r="F40" s="9" t="str">
        <f>IF(ISBLANK(A40)," ",INDIRECT(ADDRESS(1,5+MOD(ROW()-2,COUNTA('Form Responses 1'!$1:$1)-4),,TRUE,"Form Responses 1")))</f>
        <v>Gedung Balai Arkiologi [Teras]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Balai Arkiologi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0.9611111111</v>
      </c>
      <c r="O40" s="12">
        <f t="shared" si="49"/>
        <v>0.9611111111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45005.61949</v>
      </c>
      <c r="B41" s="9" t="str">
        <f>INDIRECT(ADDRESS(2+QUOTIENT(ROW()-2,COUNTA('Form Responses 1'!$1:$1)-4),2,,TRUE,"Form Responses 1"))</f>
        <v>theresia5@gmail.com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44988</v>
      </c>
      <c r="E41" s="11">
        <f t="shared" si="2"/>
        <v>5</v>
      </c>
      <c r="F41" s="9" t="str">
        <f>IF(ISBLANK(A41)," ",INDIRECT(ADDRESS(1,5+MOD(ROW()-2,COUNTA('Form Responses 1'!$1:$1)-4),,TRUE,"Form Responses 1")))</f>
        <v>Gedung Balai Arkiologi [Koridor]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Gedung Balai Arkiologi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0.9611111111</v>
      </c>
      <c r="O41" s="12">
        <f t="shared" si="50"/>
        <v>0.9611111111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45005.61949</v>
      </c>
      <c r="B42" s="9" t="str">
        <f>INDIRECT(ADDRESS(2+QUOTIENT(ROW()-2,COUNTA('Form Responses 1'!$1:$1)-4),2,,TRUE,"Form Responses 1"))</f>
        <v>theresia5@gmail.com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44988</v>
      </c>
      <c r="E42" s="11">
        <f t="shared" si="2"/>
        <v>5</v>
      </c>
      <c r="F42" s="9" t="str">
        <f>IF(ISBLANK(A42)," ",INDIRECT(ADDRESS(1,5+MOD(ROW()-2,COUNTA('Form Responses 1'!$1:$1)-4),,TRUE,"Form Responses 1")))</f>
        <v>Gedung Balai Arkiologi [Ruang Peneliti 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Balai Arkiologi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0.9611111111</v>
      </c>
      <c r="O42" s="12">
        <f t="shared" si="51"/>
        <v>0.9611111111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45005.61949</v>
      </c>
      <c r="B43" s="9" t="str">
        <f>INDIRECT(ADDRESS(2+QUOTIENT(ROW()-2,COUNTA('Form Responses 1'!$1:$1)-4),2,,TRUE,"Form Responses 1"))</f>
        <v>theresia5@gmail.com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44988</v>
      </c>
      <c r="E43" s="11">
        <f t="shared" si="2"/>
        <v>5</v>
      </c>
      <c r="F43" s="9" t="str">
        <f>IF(ISBLANK(A43)," ",INDIRECT(ADDRESS(1,5+MOD(ROW()-2,COUNTA('Form Responses 1'!$1:$1)-4),,TRUE,"Form Responses 1")))</f>
        <v>Gedung Balai Arkiologi [Gudang Barang Akeologi]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Balai Arkiologi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0.9611111111</v>
      </c>
      <c r="O43" s="12">
        <f t="shared" si="52"/>
        <v>0.9611111111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45005.61949</v>
      </c>
      <c r="B44" s="9" t="str">
        <f>INDIRECT(ADDRESS(2+QUOTIENT(ROW()-2,COUNTA('Form Responses 1'!$1:$1)-4),2,,TRUE,"Form Responses 1"))</f>
        <v>theresia5@gmail.com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44988</v>
      </c>
      <c r="E44" s="11">
        <f t="shared" si="2"/>
        <v>5</v>
      </c>
      <c r="F44" s="9" t="str">
        <f>IF(ISBLANK(A44)," ",INDIRECT(ADDRESS(1,5+MOD(ROW()-2,COUNTA('Form Responses 1'!$1:$1)-4),,TRUE,"Form Responses 1")))</f>
        <v>Gedung Balai Arkiologi [Dapur]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 Balai Arkiologi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0.9611111111</v>
      </c>
      <c r="O44" s="12">
        <f t="shared" si="53"/>
        <v>0.9611111111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45005.61949</v>
      </c>
      <c r="B45" s="9" t="str">
        <f>INDIRECT(ADDRESS(2+QUOTIENT(ROW()-2,COUNTA('Form Responses 1'!$1:$1)-4),2,,TRUE,"Form Responses 1"))</f>
        <v>theresia5@gmail.com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44988</v>
      </c>
      <c r="E45" s="11">
        <f t="shared" si="2"/>
        <v>5</v>
      </c>
      <c r="F45" s="9" t="str">
        <f>IF(ISBLANK(A45)," ",INDIRECT(ADDRESS(1,5+MOD(ROW()-2,COUNTA('Form Responses 1'!$1:$1)-4),,TRUE,"Form Responses 1")))</f>
        <v>Gedung Balai Arkiologi [Toilet]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Gedung Balai Arkiologi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0.9611111111</v>
      </c>
      <c r="O45" s="12">
        <f t="shared" si="54"/>
        <v>0.9611111111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45005.61949</v>
      </c>
      <c r="B46" s="9" t="str">
        <f>INDIRECT(ADDRESS(2+QUOTIENT(ROW()-2,COUNTA('Form Responses 1'!$1:$1)-4),2,,TRUE,"Form Responses 1"))</f>
        <v>theresia5@gmail.com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44988</v>
      </c>
      <c r="E46" s="11">
        <f t="shared" si="2"/>
        <v>5</v>
      </c>
      <c r="F46" s="9" t="str">
        <f>IF(ISBLANK(A46)," ",INDIRECT(ADDRESS(1,5+MOD(ROW()-2,COUNTA('Form Responses 1'!$1:$1)-4),,TRUE,"Form Responses 1")))</f>
        <v>Gedung Balai Arkiologi [Teras Belakang]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Balai Arkiologi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0.9611111111</v>
      </c>
      <c r="O46" s="12">
        <f t="shared" si="55"/>
        <v>0.9611111111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45036.50253</v>
      </c>
      <c r="B47" s="9" t="str">
        <f>INDIRECT(ADDRESS(2+QUOTIENT(ROW()-2,COUNTA('Form Responses 1'!$1:$1)-4),2,,TRUE,"Form Responses 1"))</f>
        <v>na.wicaksono77@gmail.com</v>
      </c>
      <c r="C47" s="9" t="str">
        <f>INDIRECT(ADDRESS(2+QUOTIENT(ROW()-2,COUNTA('Form Responses 1'!$1:$1)-4),3,,TRUE,"Form Responses 1"))</f>
        <v>Nugroho Adi Wicaksono </v>
      </c>
      <c r="D47" s="10">
        <f>INDIRECT(ADDRESS(2+QUOTIENT(ROW()-2,COUNTA('Form Responses 1'!$1:$1)-4),4,,TRUE,"Form Responses 1"))</f>
        <v>44957</v>
      </c>
      <c r="E47" s="11">
        <f t="shared" si="2"/>
        <v>2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0.95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01</v>
      </c>
      <c r="N47" s="12">
        <f t="shared" ref="N47:O47" si="56">IFERROR(AVERAGEIF(L:L,L47,$J:$J)," ")</f>
        <v>0.975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45036.50253</v>
      </c>
      <c r="B48" s="9" t="str">
        <f>INDIRECT(ADDRESS(2+QUOTIENT(ROW()-2,COUNTA('Form Responses 1'!$1:$1)-4),2,,TRUE,"Form Responses 1"))</f>
        <v>na.wicaksono77@gmail.com</v>
      </c>
      <c r="C48" s="9" t="str">
        <f>INDIRECT(ADDRESS(2+QUOTIENT(ROW()-2,COUNTA('Form Responses 1'!$1:$1)-4),3,,TRUE,"Form Responses 1"))</f>
        <v>Nugroho Adi Wicaksono </v>
      </c>
      <c r="D48" s="10">
        <f>INDIRECT(ADDRESS(2+QUOTIENT(ROW()-2,COUNTA('Form Responses 1'!$1:$1)-4),4,,TRUE,"Form Responses 1"))</f>
        <v>44957</v>
      </c>
      <c r="E48" s="11">
        <f t="shared" si="2"/>
        <v>2</v>
      </c>
      <c r="F48" s="9" t="str">
        <f>IF(ISBLANK(A48)," ",INDIRECT(ADDRESS(1,5+MOD(ROW()-2,COUNTA('Form Responses 1'!$1:$1)-4),,TRUE,"Form Responses 1")))</f>
        <v>Outdoor [Halaman]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Outdoor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01</v>
      </c>
      <c r="N48" s="12">
        <f t="shared" ref="N48:O48" si="57">IFERROR(AVERAGEIF(L:L,L48,$J:$J)," ")</f>
        <v>0.975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45036.50253</v>
      </c>
      <c r="B49" s="9" t="str">
        <f>INDIRECT(ADDRESS(2+QUOTIENT(ROW()-2,COUNTA('Form Responses 1'!$1:$1)-4),2,,TRUE,"Form Responses 1"))</f>
        <v>na.wicaksono77@gmail.com</v>
      </c>
      <c r="C49" s="9" t="str">
        <f>INDIRECT(ADDRESS(2+QUOTIENT(ROW()-2,COUNTA('Form Responses 1'!$1:$1)-4),3,,TRUE,"Form Responses 1"))</f>
        <v>Nugroho Adi Wicaksono </v>
      </c>
      <c r="D49" s="10">
        <f>INDIRECT(ADDRESS(2+QUOTIENT(ROW()-2,COUNTA('Form Responses 1'!$1:$1)-4),4,,TRUE,"Form Responses 1"))</f>
        <v>44957</v>
      </c>
      <c r="E49" s="11">
        <f t="shared" si="2"/>
        <v>2</v>
      </c>
      <c r="F49" s="9" t="str">
        <f>IF(ISBLANK(A49)," ",INDIRECT(ADDRESS(1,5+MOD(ROW()-2,COUNTA('Form Responses 1'!$1:$1)-4),,TRUE,"Form Responses 1")))</f>
        <v>Gedung Balai Arkiologi [Teras]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 Balai Arkiologi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01</v>
      </c>
      <c r="N49" s="12">
        <f t="shared" ref="N49:O49" si="58">IFERROR(AVERAGEIF(L:L,L49,$J:$J)," ")</f>
        <v>0.975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45036.50253</v>
      </c>
      <c r="B50" s="9" t="str">
        <f>INDIRECT(ADDRESS(2+QUOTIENT(ROW()-2,COUNTA('Form Responses 1'!$1:$1)-4),2,,TRUE,"Form Responses 1"))</f>
        <v>na.wicaksono77@gmail.com</v>
      </c>
      <c r="C50" s="9" t="str">
        <f>INDIRECT(ADDRESS(2+QUOTIENT(ROW()-2,COUNTA('Form Responses 1'!$1:$1)-4),3,,TRUE,"Form Responses 1"))</f>
        <v>Nugroho Adi Wicaksono </v>
      </c>
      <c r="D50" s="10">
        <f>INDIRECT(ADDRESS(2+QUOTIENT(ROW()-2,COUNTA('Form Responses 1'!$1:$1)-4),4,,TRUE,"Form Responses 1"))</f>
        <v>44957</v>
      </c>
      <c r="E50" s="11">
        <f t="shared" si="2"/>
        <v>2</v>
      </c>
      <c r="F50" s="9" t="str">
        <f>IF(ISBLANK(A50)," ",INDIRECT(ADDRESS(1,5+MOD(ROW()-2,COUNTA('Form Responses 1'!$1:$1)-4),,TRUE,"Form Responses 1")))</f>
        <v>Gedung Balai Arkiologi [Koridor]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Balai Arkiologi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01</v>
      </c>
      <c r="N50" s="12">
        <f t="shared" ref="N50:O50" si="59">IFERROR(AVERAGEIF(L:L,L50,$J:$J)," ")</f>
        <v>0.975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45036.50253</v>
      </c>
      <c r="B51" s="9" t="str">
        <f>INDIRECT(ADDRESS(2+QUOTIENT(ROW()-2,COUNTA('Form Responses 1'!$1:$1)-4),2,,TRUE,"Form Responses 1"))</f>
        <v>na.wicaksono77@gmail.com</v>
      </c>
      <c r="C51" s="9" t="str">
        <f>INDIRECT(ADDRESS(2+QUOTIENT(ROW()-2,COUNTA('Form Responses 1'!$1:$1)-4),3,,TRUE,"Form Responses 1"))</f>
        <v>Nugroho Adi Wicaksono </v>
      </c>
      <c r="D51" s="10">
        <f>INDIRECT(ADDRESS(2+QUOTIENT(ROW()-2,COUNTA('Form Responses 1'!$1:$1)-4),4,,TRUE,"Form Responses 1"))</f>
        <v>44957</v>
      </c>
      <c r="E51" s="11">
        <f t="shared" si="2"/>
        <v>2</v>
      </c>
      <c r="F51" s="9" t="str">
        <f>IF(ISBLANK(A51)," ",INDIRECT(ADDRESS(1,5+MOD(ROW()-2,COUNTA('Form Responses 1'!$1:$1)-4),,TRUE,"Form Responses 1")))</f>
        <v>Gedung Balai Arkiologi [Ruang Peneliti 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Balai Arkiologi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01</v>
      </c>
      <c r="N51" s="12">
        <f t="shared" ref="N51:O51" si="60">IFERROR(AVERAGEIF(L:L,L51,$J:$J)," ")</f>
        <v>0.975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45036.50253</v>
      </c>
      <c r="B52" s="9" t="str">
        <f>INDIRECT(ADDRESS(2+QUOTIENT(ROW()-2,COUNTA('Form Responses 1'!$1:$1)-4),2,,TRUE,"Form Responses 1"))</f>
        <v>na.wicaksono77@gmail.com</v>
      </c>
      <c r="C52" s="9" t="str">
        <f>INDIRECT(ADDRESS(2+QUOTIENT(ROW()-2,COUNTA('Form Responses 1'!$1:$1)-4),3,,TRUE,"Form Responses 1"))</f>
        <v>Nugroho Adi Wicaksono </v>
      </c>
      <c r="D52" s="10">
        <f>INDIRECT(ADDRESS(2+QUOTIENT(ROW()-2,COUNTA('Form Responses 1'!$1:$1)-4),4,,TRUE,"Form Responses 1"))</f>
        <v>44957</v>
      </c>
      <c r="E52" s="11">
        <f t="shared" si="2"/>
        <v>2</v>
      </c>
      <c r="F52" s="9" t="str">
        <f>IF(ISBLANK(A52)," ",INDIRECT(ADDRESS(1,5+MOD(ROW()-2,COUNTA('Form Responses 1'!$1:$1)-4),,TRUE,"Form Responses 1")))</f>
        <v>Gedung Balai Arkiologi [Gudang Barang Akeologi]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Balai Arkiologi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01</v>
      </c>
      <c r="N52" s="12">
        <f t="shared" ref="N52:O52" si="61">IFERROR(AVERAGEIF(L:L,L52,$J:$J)," ")</f>
        <v>0.975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45036.50253</v>
      </c>
      <c r="B53" s="9" t="str">
        <f>INDIRECT(ADDRESS(2+QUOTIENT(ROW()-2,COUNTA('Form Responses 1'!$1:$1)-4),2,,TRUE,"Form Responses 1"))</f>
        <v>na.wicaksono77@gmail.com</v>
      </c>
      <c r="C53" s="9" t="str">
        <f>INDIRECT(ADDRESS(2+QUOTIENT(ROW()-2,COUNTA('Form Responses 1'!$1:$1)-4),3,,TRUE,"Form Responses 1"))</f>
        <v>Nugroho Adi Wicaksono </v>
      </c>
      <c r="D53" s="10">
        <f>INDIRECT(ADDRESS(2+QUOTIENT(ROW()-2,COUNTA('Form Responses 1'!$1:$1)-4),4,,TRUE,"Form Responses 1"))</f>
        <v>44957</v>
      </c>
      <c r="E53" s="11">
        <f t="shared" si="2"/>
        <v>2</v>
      </c>
      <c r="F53" s="9" t="str">
        <f>IF(ISBLANK(A53)," ",INDIRECT(ADDRESS(1,5+MOD(ROW()-2,COUNTA('Form Responses 1'!$1:$1)-4),,TRUE,"Form Responses 1")))</f>
        <v>Gedung Balai Arkiologi [Dapur]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Balai Arkiologi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01</v>
      </c>
      <c r="N53" s="12">
        <f t="shared" ref="N53:O53" si="62">IFERROR(AVERAGEIF(L:L,L53,$J:$J)," ")</f>
        <v>0.975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45036.50253</v>
      </c>
      <c r="B54" s="9" t="str">
        <f>INDIRECT(ADDRESS(2+QUOTIENT(ROW()-2,COUNTA('Form Responses 1'!$1:$1)-4),2,,TRUE,"Form Responses 1"))</f>
        <v>na.wicaksono77@gmail.com</v>
      </c>
      <c r="C54" s="9" t="str">
        <f>INDIRECT(ADDRESS(2+QUOTIENT(ROW()-2,COUNTA('Form Responses 1'!$1:$1)-4),3,,TRUE,"Form Responses 1"))</f>
        <v>Nugroho Adi Wicaksono </v>
      </c>
      <c r="D54" s="10">
        <f>INDIRECT(ADDRESS(2+QUOTIENT(ROW()-2,COUNTA('Form Responses 1'!$1:$1)-4),4,,TRUE,"Form Responses 1"))</f>
        <v>44957</v>
      </c>
      <c r="E54" s="11">
        <f t="shared" si="2"/>
        <v>2</v>
      </c>
      <c r="F54" s="9" t="str">
        <f>IF(ISBLANK(A54)," ",INDIRECT(ADDRESS(1,5+MOD(ROW()-2,COUNTA('Form Responses 1'!$1:$1)-4),,TRUE,"Form Responses 1")))</f>
        <v>Gedung Balai Arkiologi [Toilet]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Balai Arkiologi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01</v>
      </c>
      <c r="N54" s="12">
        <f t="shared" ref="N54:O54" si="63">IFERROR(AVERAGEIF(L:L,L54,$J:$J)," ")</f>
        <v>0.975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45036.50253</v>
      </c>
      <c r="B55" s="9" t="str">
        <f>INDIRECT(ADDRESS(2+QUOTIENT(ROW()-2,COUNTA('Form Responses 1'!$1:$1)-4),2,,TRUE,"Form Responses 1"))</f>
        <v>na.wicaksono77@gmail.com</v>
      </c>
      <c r="C55" s="9" t="str">
        <f>INDIRECT(ADDRESS(2+QUOTIENT(ROW()-2,COUNTA('Form Responses 1'!$1:$1)-4),3,,TRUE,"Form Responses 1"))</f>
        <v>Nugroho Adi Wicaksono </v>
      </c>
      <c r="D55" s="10">
        <f>INDIRECT(ADDRESS(2+QUOTIENT(ROW()-2,COUNTA('Form Responses 1'!$1:$1)-4),4,,TRUE,"Form Responses 1"))</f>
        <v>44957</v>
      </c>
      <c r="E55" s="11">
        <f t="shared" si="2"/>
        <v>2</v>
      </c>
      <c r="F55" s="9" t="str">
        <f>IF(ISBLANK(A55)," ",INDIRECT(ADDRESS(1,5+MOD(ROW()-2,COUNTA('Form Responses 1'!$1:$1)-4),,TRUE,"Form Responses 1")))</f>
        <v>Gedung Balai Arkiologi [Teras Belakang]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 Balai Arkiologi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01</v>
      </c>
      <c r="N55" s="12">
        <f t="shared" ref="N55:O55" si="64">IFERROR(AVERAGEIF(L:L,L55,$J:$J)," ")</f>
        <v>0.975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45036.50297</v>
      </c>
      <c r="B56" s="9" t="str">
        <f>INDIRECT(ADDRESS(2+QUOTIENT(ROW()-2,COUNTA('Form Responses 1'!$1:$1)-4),2,,TRUE,"Form Responses 1"))</f>
        <v>na.wicaksono77@gmail.com</v>
      </c>
      <c r="C56" s="9" t="str">
        <f>INDIRECT(ADDRESS(2+QUOTIENT(ROW()-2,COUNTA('Form Responses 1'!$1:$1)-4),3,,TRUE,"Form Responses 1"))</f>
        <v>Nugroho Adi Wicaksono </v>
      </c>
      <c r="D56" s="10">
        <f>INDIRECT(ADDRESS(2+QUOTIENT(ROW()-2,COUNTA('Form Responses 1'!$1:$1)-4),4,,TRUE,"Form Responses 1"))</f>
        <v>44985</v>
      </c>
      <c r="E56" s="11">
        <f t="shared" si="2"/>
        <v>2</v>
      </c>
      <c r="F56" s="9" t="str">
        <f>IF(ISBLANK(A56)," ",INDIRECT(ADDRESS(1,5+MOD(ROW()-2,COUNTA('Form Responses 1'!$1:$1)-4),,TRUE,"Form Responses 1")))</f>
        <v>Security [Security Functions]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Security</v>
      </c>
      <c r="I56" s="12" t="str">
        <f t="shared" si="4"/>
        <v>SECURITY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02</v>
      </c>
      <c r="N56" s="12">
        <f t="shared" ref="N56:O56" si="65">IFERROR(AVERAGEIF(L:L,L56,$J:$J)," ")</f>
        <v>0.9611111111</v>
      </c>
      <c r="O56" s="12">
        <f t="shared" si="65"/>
        <v>0.97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45036.50297</v>
      </c>
      <c r="B57" s="9" t="str">
        <f>INDIRECT(ADDRESS(2+QUOTIENT(ROW()-2,COUNTA('Form Responses 1'!$1:$1)-4),2,,TRUE,"Form Responses 1"))</f>
        <v>na.wicaksono77@gmail.com</v>
      </c>
      <c r="C57" s="9" t="str">
        <f>INDIRECT(ADDRESS(2+QUOTIENT(ROW()-2,COUNTA('Form Responses 1'!$1:$1)-4),3,,TRUE,"Form Responses 1"))</f>
        <v>Nugroho Adi Wicaksono </v>
      </c>
      <c r="D57" s="10">
        <f>INDIRECT(ADDRESS(2+QUOTIENT(ROW()-2,COUNTA('Form Responses 1'!$1:$1)-4),4,,TRUE,"Form Responses 1"))</f>
        <v>44985</v>
      </c>
      <c r="E57" s="11">
        <f t="shared" si="2"/>
        <v>2</v>
      </c>
      <c r="F57" s="9" t="str">
        <f>IF(ISBLANK(A57)," ",INDIRECT(ADDRESS(1,5+MOD(ROW()-2,COUNTA('Form Responses 1'!$1:$1)-4),,TRUE,"Form Responses 1")))</f>
        <v>Outdoor [Halaman]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Outdoor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02</v>
      </c>
      <c r="N57" s="12">
        <f t="shared" ref="N57:O57" si="66">IFERROR(AVERAGEIF(L:L,L57,$J:$J)," ")</f>
        <v>0.9611111111</v>
      </c>
      <c r="O57" s="12">
        <f t="shared" si="66"/>
        <v>0.97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45036.50297</v>
      </c>
      <c r="B58" s="9" t="str">
        <f>INDIRECT(ADDRESS(2+QUOTIENT(ROW()-2,COUNTA('Form Responses 1'!$1:$1)-4),2,,TRUE,"Form Responses 1"))</f>
        <v>na.wicaksono77@gmail.com</v>
      </c>
      <c r="C58" s="9" t="str">
        <f>INDIRECT(ADDRESS(2+QUOTIENT(ROW()-2,COUNTA('Form Responses 1'!$1:$1)-4),3,,TRUE,"Form Responses 1"))</f>
        <v>Nugroho Adi Wicaksono </v>
      </c>
      <c r="D58" s="10">
        <f>INDIRECT(ADDRESS(2+QUOTIENT(ROW()-2,COUNTA('Form Responses 1'!$1:$1)-4),4,,TRUE,"Form Responses 1"))</f>
        <v>44985</v>
      </c>
      <c r="E58" s="11">
        <f t="shared" si="2"/>
        <v>2</v>
      </c>
      <c r="F58" s="9" t="str">
        <f>IF(ISBLANK(A58)," ",INDIRECT(ADDRESS(1,5+MOD(ROW()-2,COUNTA('Form Responses 1'!$1:$1)-4),,TRUE,"Form Responses 1")))</f>
        <v>Gedung Balai Arkiologi [Teras]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Balai Arkiologi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02</v>
      </c>
      <c r="N58" s="12">
        <f t="shared" ref="N58:O58" si="67">IFERROR(AVERAGEIF(L:L,L58,$J:$J)," ")</f>
        <v>0.9611111111</v>
      </c>
      <c r="O58" s="12">
        <f t="shared" si="67"/>
        <v>0.97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45036.50297</v>
      </c>
      <c r="B59" s="9" t="str">
        <f>INDIRECT(ADDRESS(2+QUOTIENT(ROW()-2,COUNTA('Form Responses 1'!$1:$1)-4),2,,TRUE,"Form Responses 1"))</f>
        <v>na.wicaksono77@gmail.com</v>
      </c>
      <c r="C59" s="9" t="str">
        <f>INDIRECT(ADDRESS(2+QUOTIENT(ROW()-2,COUNTA('Form Responses 1'!$1:$1)-4),3,,TRUE,"Form Responses 1"))</f>
        <v>Nugroho Adi Wicaksono </v>
      </c>
      <c r="D59" s="10">
        <f>INDIRECT(ADDRESS(2+QUOTIENT(ROW()-2,COUNTA('Form Responses 1'!$1:$1)-4),4,,TRUE,"Form Responses 1"))</f>
        <v>44985</v>
      </c>
      <c r="E59" s="11">
        <f t="shared" si="2"/>
        <v>2</v>
      </c>
      <c r="F59" s="9" t="str">
        <f>IF(ISBLANK(A59)," ",INDIRECT(ADDRESS(1,5+MOD(ROW()-2,COUNTA('Form Responses 1'!$1:$1)-4),,TRUE,"Form Responses 1")))</f>
        <v>Gedung Balai Arkiologi [Koridor]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Balai Arkiologi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02</v>
      </c>
      <c r="N59" s="12">
        <f t="shared" ref="N59:O59" si="68">IFERROR(AVERAGEIF(L:L,L59,$J:$J)," ")</f>
        <v>0.9611111111</v>
      </c>
      <c r="O59" s="12">
        <f t="shared" si="68"/>
        <v>0.97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45036.50297</v>
      </c>
      <c r="B60" s="9" t="str">
        <f>INDIRECT(ADDRESS(2+QUOTIENT(ROW()-2,COUNTA('Form Responses 1'!$1:$1)-4),2,,TRUE,"Form Responses 1"))</f>
        <v>na.wicaksono77@gmail.com</v>
      </c>
      <c r="C60" s="9" t="str">
        <f>INDIRECT(ADDRESS(2+QUOTIENT(ROW()-2,COUNTA('Form Responses 1'!$1:$1)-4),3,,TRUE,"Form Responses 1"))</f>
        <v>Nugroho Adi Wicaksono </v>
      </c>
      <c r="D60" s="10">
        <f>INDIRECT(ADDRESS(2+QUOTIENT(ROW()-2,COUNTA('Form Responses 1'!$1:$1)-4),4,,TRUE,"Form Responses 1"))</f>
        <v>44985</v>
      </c>
      <c r="E60" s="11">
        <f t="shared" si="2"/>
        <v>2</v>
      </c>
      <c r="F60" s="9" t="str">
        <f>IF(ISBLANK(A60)," ",INDIRECT(ADDRESS(1,5+MOD(ROW()-2,COUNTA('Form Responses 1'!$1:$1)-4),,TRUE,"Form Responses 1")))</f>
        <v>Gedung Balai Arkiologi [Ruang Peneliti 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Balai Arkiologi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02</v>
      </c>
      <c r="N60" s="12">
        <f t="shared" ref="N60:O60" si="69">IFERROR(AVERAGEIF(L:L,L60,$J:$J)," ")</f>
        <v>0.9611111111</v>
      </c>
      <c r="O60" s="12">
        <f t="shared" si="69"/>
        <v>0.97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45036.50297</v>
      </c>
      <c r="B61" s="9" t="str">
        <f>INDIRECT(ADDRESS(2+QUOTIENT(ROW()-2,COUNTA('Form Responses 1'!$1:$1)-4),2,,TRUE,"Form Responses 1"))</f>
        <v>na.wicaksono77@gmail.com</v>
      </c>
      <c r="C61" s="9" t="str">
        <f>INDIRECT(ADDRESS(2+QUOTIENT(ROW()-2,COUNTA('Form Responses 1'!$1:$1)-4),3,,TRUE,"Form Responses 1"))</f>
        <v>Nugroho Adi Wicaksono </v>
      </c>
      <c r="D61" s="10">
        <f>INDIRECT(ADDRESS(2+QUOTIENT(ROW()-2,COUNTA('Form Responses 1'!$1:$1)-4),4,,TRUE,"Form Responses 1"))</f>
        <v>44985</v>
      </c>
      <c r="E61" s="11">
        <f t="shared" si="2"/>
        <v>2</v>
      </c>
      <c r="F61" s="9" t="str">
        <f>IF(ISBLANK(A61)," ",INDIRECT(ADDRESS(1,5+MOD(ROW()-2,COUNTA('Form Responses 1'!$1:$1)-4),,TRUE,"Form Responses 1")))</f>
        <v>Gedung Balai Arkiologi [Gudang Barang Akeologi]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 Balai Arkiologi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02</v>
      </c>
      <c r="N61" s="12">
        <f t="shared" ref="N61:O61" si="70">IFERROR(AVERAGEIF(L:L,L61,$J:$J)," ")</f>
        <v>0.9611111111</v>
      </c>
      <c r="O61" s="12">
        <f t="shared" si="70"/>
        <v>0.97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45036.50297</v>
      </c>
      <c r="B62" s="9" t="str">
        <f>INDIRECT(ADDRESS(2+QUOTIENT(ROW()-2,COUNTA('Form Responses 1'!$1:$1)-4),2,,TRUE,"Form Responses 1"))</f>
        <v>na.wicaksono77@gmail.com</v>
      </c>
      <c r="C62" s="9" t="str">
        <f>INDIRECT(ADDRESS(2+QUOTIENT(ROW()-2,COUNTA('Form Responses 1'!$1:$1)-4),3,,TRUE,"Form Responses 1"))</f>
        <v>Nugroho Adi Wicaksono </v>
      </c>
      <c r="D62" s="10">
        <f>INDIRECT(ADDRESS(2+QUOTIENT(ROW()-2,COUNTA('Form Responses 1'!$1:$1)-4),4,,TRUE,"Form Responses 1"))</f>
        <v>44985</v>
      </c>
      <c r="E62" s="11">
        <f t="shared" si="2"/>
        <v>2</v>
      </c>
      <c r="F62" s="9" t="str">
        <f>IF(ISBLANK(A62)," ",INDIRECT(ADDRESS(1,5+MOD(ROW()-2,COUNTA('Form Responses 1'!$1:$1)-4),,TRUE,"Form Responses 1")))</f>
        <v>Gedung Balai Arkiologi [Dapur]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Balai Arkiologi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02</v>
      </c>
      <c r="N62" s="12">
        <f t="shared" ref="N62:O62" si="71">IFERROR(AVERAGEIF(L:L,L62,$J:$J)," ")</f>
        <v>0.9611111111</v>
      </c>
      <c r="O62" s="12">
        <f t="shared" si="71"/>
        <v>0.97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45036.50297</v>
      </c>
      <c r="B63" s="9" t="str">
        <f>INDIRECT(ADDRESS(2+QUOTIENT(ROW()-2,COUNTA('Form Responses 1'!$1:$1)-4),2,,TRUE,"Form Responses 1"))</f>
        <v>na.wicaksono77@gmail.com</v>
      </c>
      <c r="C63" s="9" t="str">
        <f>INDIRECT(ADDRESS(2+QUOTIENT(ROW()-2,COUNTA('Form Responses 1'!$1:$1)-4),3,,TRUE,"Form Responses 1"))</f>
        <v>Nugroho Adi Wicaksono </v>
      </c>
      <c r="D63" s="10">
        <f>INDIRECT(ADDRESS(2+QUOTIENT(ROW()-2,COUNTA('Form Responses 1'!$1:$1)-4),4,,TRUE,"Form Responses 1"))</f>
        <v>44985</v>
      </c>
      <c r="E63" s="11">
        <f t="shared" si="2"/>
        <v>2</v>
      </c>
      <c r="F63" s="9" t="str">
        <f>IF(ISBLANK(A63)," ",INDIRECT(ADDRESS(1,5+MOD(ROW()-2,COUNTA('Form Responses 1'!$1:$1)-4),,TRUE,"Form Responses 1")))</f>
        <v>Gedung Balai Arkiologi [Toilet]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Balai Arkiologi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02</v>
      </c>
      <c r="N63" s="12">
        <f t="shared" ref="N63:O63" si="72">IFERROR(AVERAGEIF(L:L,L63,$J:$J)," ")</f>
        <v>0.9611111111</v>
      </c>
      <c r="O63" s="12">
        <f t="shared" si="72"/>
        <v>0.97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45036.50297</v>
      </c>
      <c r="B64" s="9" t="str">
        <f>INDIRECT(ADDRESS(2+QUOTIENT(ROW()-2,COUNTA('Form Responses 1'!$1:$1)-4),2,,TRUE,"Form Responses 1"))</f>
        <v>na.wicaksono77@gmail.com</v>
      </c>
      <c r="C64" s="9" t="str">
        <f>INDIRECT(ADDRESS(2+QUOTIENT(ROW()-2,COUNTA('Form Responses 1'!$1:$1)-4),3,,TRUE,"Form Responses 1"))</f>
        <v>Nugroho Adi Wicaksono </v>
      </c>
      <c r="D64" s="10">
        <f>INDIRECT(ADDRESS(2+QUOTIENT(ROW()-2,COUNTA('Form Responses 1'!$1:$1)-4),4,,TRUE,"Form Responses 1"))</f>
        <v>44985</v>
      </c>
      <c r="E64" s="11">
        <f t="shared" si="2"/>
        <v>2</v>
      </c>
      <c r="F64" s="9" t="str">
        <f>IF(ISBLANK(A64)," ",INDIRECT(ADDRESS(1,5+MOD(ROW()-2,COUNTA('Form Responses 1'!$1:$1)-4),,TRUE,"Form Responses 1")))</f>
        <v>Gedung Balai Arkiologi [Teras Belakang]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Balai Arkiologi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02</v>
      </c>
      <c r="N64" s="12">
        <f t="shared" ref="N64:O64" si="73">IFERROR(AVERAGEIF(L:L,L64,$J:$J)," ")</f>
        <v>0.9611111111</v>
      </c>
      <c r="O64" s="12">
        <f t="shared" si="73"/>
        <v>0.97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45036.50357</v>
      </c>
      <c r="B65" s="9" t="str">
        <f>INDIRECT(ADDRESS(2+QUOTIENT(ROW()-2,COUNTA('Form Responses 1'!$1:$1)-4),2,,TRUE,"Form Responses 1"))</f>
        <v>na.wicaksono77@gmail.com</v>
      </c>
      <c r="C65" s="9" t="str">
        <f>INDIRECT(ADDRESS(2+QUOTIENT(ROW()-2,COUNTA('Form Responses 1'!$1:$1)-4),3,,TRUE,"Form Responses 1"))</f>
        <v>Nugroho Adi Wicaksono </v>
      </c>
      <c r="D65" s="10">
        <f>INDIRECT(ADDRESS(2+QUOTIENT(ROW()-2,COUNTA('Form Responses 1'!$1:$1)-4),4,,TRUE,"Form Responses 1"))</f>
        <v>45016</v>
      </c>
      <c r="E65" s="11">
        <f t="shared" si="2"/>
        <v>5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0.95</v>
      </c>
      <c r="K65" s="9">
        <f t="shared" si="5"/>
        <v>13</v>
      </c>
      <c r="L65" s="9" t="str">
        <f t="shared" si="6"/>
        <v>2023 - WEEK 13</v>
      </c>
      <c r="M65" s="9" t="str">
        <f t="shared" si="7"/>
        <v>2023 - MONTH 03</v>
      </c>
      <c r="N65" s="12">
        <f t="shared" ref="N65:O65" si="74">IFERROR(AVERAGEIF(L:L,L65,$J:$J)," ")</f>
        <v>0.95</v>
      </c>
      <c r="O65" s="12">
        <f t="shared" si="74"/>
        <v>0.9611111111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13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45036.50357</v>
      </c>
      <c r="B66" s="9" t="str">
        <f>INDIRECT(ADDRESS(2+QUOTIENT(ROW()-2,COUNTA('Form Responses 1'!$1:$1)-4),2,,TRUE,"Form Responses 1"))</f>
        <v>na.wicaksono77@gmail.com</v>
      </c>
      <c r="C66" s="9" t="str">
        <f>INDIRECT(ADDRESS(2+QUOTIENT(ROW()-2,COUNTA('Form Responses 1'!$1:$1)-4),3,,TRUE,"Form Responses 1"))</f>
        <v>Nugroho Adi Wicaksono </v>
      </c>
      <c r="D66" s="10">
        <f>INDIRECT(ADDRESS(2+QUOTIENT(ROW()-2,COUNTA('Form Responses 1'!$1:$1)-4),4,,TRUE,"Form Responses 1"))</f>
        <v>45016</v>
      </c>
      <c r="E66" s="11">
        <f t="shared" si="2"/>
        <v>5</v>
      </c>
      <c r="F66" s="9" t="str">
        <f>IF(ISBLANK(A66)," ",INDIRECT(ADDRESS(1,5+MOD(ROW()-2,COUNTA('Form Responses 1'!$1:$1)-4),,TRUE,"Form Responses 1")))</f>
        <v>Outdoor [Halaman]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Outdoor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13</v>
      </c>
      <c r="L66" s="9" t="str">
        <f t="shared" si="6"/>
        <v>2023 - WEEK 13</v>
      </c>
      <c r="M66" s="9" t="str">
        <f t="shared" si="7"/>
        <v>2023 - MONTH 03</v>
      </c>
      <c r="N66" s="12">
        <f t="shared" ref="N66:O66" si="75">IFERROR(AVERAGEIF(L:L,L66,$J:$J)," ")</f>
        <v>0.95</v>
      </c>
      <c r="O66" s="12">
        <f t="shared" si="75"/>
        <v>0.9611111111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13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45036.50357</v>
      </c>
      <c r="B67" s="9" t="str">
        <f>INDIRECT(ADDRESS(2+QUOTIENT(ROW()-2,COUNTA('Form Responses 1'!$1:$1)-4),2,,TRUE,"Form Responses 1"))</f>
        <v>na.wicaksono77@gmail.com</v>
      </c>
      <c r="C67" s="9" t="str">
        <f>INDIRECT(ADDRESS(2+QUOTIENT(ROW()-2,COUNTA('Form Responses 1'!$1:$1)-4),3,,TRUE,"Form Responses 1"))</f>
        <v>Nugroho Adi Wicaksono </v>
      </c>
      <c r="D67" s="10">
        <f>INDIRECT(ADDRESS(2+QUOTIENT(ROW()-2,COUNTA('Form Responses 1'!$1:$1)-4),4,,TRUE,"Form Responses 1"))</f>
        <v>45016</v>
      </c>
      <c r="E67" s="11">
        <f t="shared" si="2"/>
        <v>5</v>
      </c>
      <c r="F67" s="9" t="str">
        <f>IF(ISBLANK(A67)," ",INDIRECT(ADDRESS(1,5+MOD(ROW()-2,COUNTA('Form Responses 1'!$1:$1)-4),,TRUE,"Form Responses 1")))</f>
        <v>Gedung Balai Arkiologi [Teras]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Balai Arkiologi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13</v>
      </c>
      <c r="L67" s="9" t="str">
        <f t="shared" si="6"/>
        <v>2023 - WEEK 13</v>
      </c>
      <c r="M67" s="9" t="str">
        <f t="shared" si="7"/>
        <v>2023 - MONTH 03</v>
      </c>
      <c r="N67" s="12">
        <f t="shared" ref="N67:O67" si="76">IFERROR(AVERAGEIF(L:L,L67,$J:$J)," ")</f>
        <v>0.95</v>
      </c>
      <c r="O67" s="12">
        <f t="shared" si="76"/>
        <v>0.9611111111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13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45036.50357</v>
      </c>
      <c r="B68" s="9" t="str">
        <f>INDIRECT(ADDRESS(2+QUOTIENT(ROW()-2,COUNTA('Form Responses 1'!$1:$1)-4),2,,TRUE,"Form Responses 1"))</f>
        <v>na.wicaksono77@gmail.com</v>
      </c>
      <c r="C68" s="9" t="str">
        <f>INDIRECT(ADDRESS(2+QUOTIENT(ROW()-2,COUNTA('Form Responses 1'!$1:$1)-4),3,,TRUE,"Form Responses 1"))</f>
        <v>Nugroho Adi Wicaksono </v>
      </c>
      <c r="D68" s="10">
        <f>INDIRECT(ADDRESS(2+QUOTIENT(ROW()-2,COUNTA('Form Responses 1'!$1:$1)-4),4,,TRUE,"Form Responses 1"))</f>
        <v>45016</v>
      </c>
      <c r="E68" s="11">
        <f t="shared" si="2"/>
        <v>5</v>
      </c>
      <c r="F68" s="9" t="str">
        <f>IF(ISBLANK(A68)," ",INDIRECT(ADDRESS(1,5+MOD(ROW()-2,COUNTA('Form Responses 1'!$1:$1)-4),,TRUE,"Form Responses 1")))</f>
        <v>Gedung Balai Arkiologi [Koridor]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 Balai Arkiologi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13</v>
      </c>
      <c r="L68" s="9" t="str">
        <f t="shared" si="6"/>
        <v>2023 - WEEK 13</v>
      </c>
      <c r="M68" s="9" t="str">
        <f t="shared" si="7"/>
        <v>2023 - MONTH 03</v>
      </c>
      <c r="N68" s="12">
        <f t="shared" ref="N68:O68" si="77">IFERROR(AVERAGEIF(L:L,L68,$J:$J)," ")</f>
        <v>0.95</v>
      </c>
      <c r="O68" s="12">
        <f t="shared" si="77"/>
        <v>0.9611111111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13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45036.50357</v>
      </c>
      <c r="B69" s="9" t="str">
        <f>INDIRECT(ADDRESS(2+QUOTIENT(ROW()-2,COUNTA('Form Responses 1'!$1:$1)-4),2,,TRUE,"Form Responses 1"))</f>
        <v>na.wicaksono77@gmail.com</v>
      </c>
      <c r="C69" s="9" t="str">
        <f>INDIRECT(ADDRESS(2+QUOTIENT(ROW()-2,COUNTA('Form Responses 1'!$1:$1)-4),3,,TRUE,"Form Responses 1"))</f>
        <v>Nugroho Adi Wicaksono </v>
      </c>
      <c r="D69" s="10">
        <f>INDIRECT(ADDRESS(2+QUOTIENT(ROW()-2,COUNTA('Form Responses 1'!$1:$1)-4),4,,TRUE,"Form Responses 1"))</f>
        <v>45016</v>
      </c>
      <c r="E69" s="11">
        <f t="shared" si="2"/>
        <v>5</v>
      </c>
      <c r="F69" s="9" t="str">
        <f>IF(ISBLANK(A69)," ",INDIRECT(ADDRESS(1,5+MOD(ROW()-2,COUNTA('Form Responses 1'!$1:$1)-4),,TRUE,"Form Responses 1")))</f>
        <v>Gedung Balai Arkiologi [Ruang Peneliti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 Balai Arkiologi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13</v>
      </c>
      <c r="L69" s="9" t="str">
        <f t="shared" si="6"/>
        <v>2023 - WEEK 13</v>
      </c>
      <c r="M69" s="9" t="str">
        <f t="shared" si="7"/>
        <v>2023 - MONTH 03</v>
      </c>
      <c r="N69" s="12">
        <f t="shared" ref="N69:O69" si="78">IFERROR(AVERAGEIF(L:L,L69,$J:$J)," ")</f>
        <v>0.95</v>
      </c>
      <c r="O69" s="12">
        <f t="shared" si="78"/>
        <v>0.9611111111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13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45036.50357</v>
      </c>
      <c r="B70" s="9" t="str">
        <f>INDIRECT(ADDRESS(2+QUOTIENT(ROW()-2,COUNTA('Form Responses 1'!$1:$1)-4),2,,TRUE,"Form Responses 1"))</f>
        <v>na.wicaksono77@gmail.com</v>
      </c>
      <c r="C70" s="9" t="str">
        <f>INDIRECT(ADDRESS(2+QUOTIENT(ROW()-2,COUNTA('Form Responses 1'!$1:$1)-4),3,,TRUE,"Form Responses 1"))</f>
        <v>Nugroho Adi Wicaksono </v>
      </c>
      <c r="D70" s="10">
        <f>INDIRECT(ADDRESS(2+QUOTIENT(ROW()-2,COUNTA('Form Responses 1'!$1:$1)-4),4,,TRUE,"Form Responses 1"))</f>
        <v>45016</v>
      </c>
      <c r="E70" s="11">
        <f t="shared" si="2"/>
        <v>5</v>
      </c>
      <c r="F70" s="9" t="str">
        <f>IF(ISBLANK(A70)," ",INDIRECT(ADDRESS(1,5+MOD(ROW()-2,COUNTA('Form Responses 1'!$1:$1)-4),,TRUE,"Form Responses 1")))</f>
        <v>Gedung Balai Arkiologi [Gudang Barang Akeologi]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 Balai Arkiologi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13</v>
      </c>
      <c r="L70" s="9" t="str">
        <f t="shared" si="6"/>
        <v>2023 - WEEK 13</v>
      </c>
      <c r="M70" s="9" t="str">
        <f t="shared" si="7"/>
        <v>2023 - MONTH 03</v>
      </c>
      <c r="N70" s="12">
        <f t="shared" ref="N70:O70" si="79">IFERROR(AVERAGEIF(L:L,L70,$J:$J)," ")</f>
        <v>0.95</v>
      </c>
      <c r="O70" s="12">
        <f t="shared" si="79"/>
        <v>0.9611111111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13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45036.50357</v>
      </c>
      <c r="B71" s="9" t="str">
        <f>INDIRECT(ADDRESS(2+QUOTIENT(ROW()-2,COUNTA('Form Responses 1'!$1:$1)-4),2,,TRUE,"Form Responses 1"))</f>
        <v>na.wicaksono77@gmail.com</v>
      </c>
      <c r="C71" s="9" t="str">
        <f>INDIRECT(ADDRESS(2+QUOTIENT(ROW()-2,COUNTA('Form Responses 1'!$1:$1)-4),3,,TRUE,"Form Responses 1"))</f>
        <v>Nugroho Adi Wicaksono </v>
      </c>
      <c r="D71" s="10">
        <f>INDIRECT(ADDRESS(2+QUOTIENT(ROW()-2,COUNTA('Form Responses 1'!$1:$1)-4),4,,TRUE,"Form Responses 1"))</f>
        <v>45016</v>
      </c>
      <c r="E71" s="11">
        <f t="shared" si="2"/>
        <v>5</v>
      </c>
      <c r="F71" s="9" t="str">
        <f>IF(ISBLANK(A71)," ",INDIRECT(ADDRESS(1,5+MOD(ROW()-2,COUNTA('Form Responses 1'!$1:$1)-4),,TRUE,"Form Responses 1")))</f>
        <v>Gedung Balai Arkiologi [Dapur]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 Balai Arkiologi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13</v>
      </c>
      <c r="L71" s="9" t="str">
        <f t="shared" si="6"/>
        <v>2023 - WEEK 13</v>
      </c>
      <c r="M71" s="9" t="str">
        <f t="shared" si="7"/>
        <v>2023 - MONTH 03</v>
      </c>
      <c r="N71" s="12">
        <f t="shared" ref="N71:O71" si="80">IFERROR(AVERAGEIF(L:L,L71,$J:$J)," ")</f>
        <v>0.95</v>
      </c>
      <c r="O71" s="12">
        <f t="shared" si="80"/>
        <v>0.9611111111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13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45036.50357</v>
      </c>
      <c r="B72" s="9" t="str">
        <f>INDIRECT(ADDRESS(2+QUOTIENT(ROW()-2,COUNTA('Form Responses 1'!$1:$1)-4),2,,TRUE,"Form Responses 1"))</f>
        <v>na.wicaksono77@gmail.com</v>
      </c>
      <c r="C72" s="9" t="str">
        <f>INDIRECT(ADDRESS(2+QUOTIENT(ROW()-2,COUNTA('Form Responses 1'!$1:$1)-4),3,,TRUE,"Form Responses 1"))</f>
        <v>Nugroho Adi Wicaksono </v>
      </c>
      <c r="D72" s="10">
        <f>INDIRECT(ADDRESS(2+QUOTIENT(ROW()-2,COUNTA('Form Responses 1'!$1:$1)-4),4,,TRUE,"Form Responses 1"))</f>
        <v>45016</v>
      </c>
      <c r="E72" s="11">
        <f t="shared" si="2"/>
        <v>5</v>
      </c>
      <c r="F72" s="9" t="str">
        <f>IF(ISBLANK(A72)," ",INDIRECT(ADDRESS(1,5+MOD(ROW()-2,COUNTA('Form Responses 1'!$1:$1)-4),,TRUE,"Form Responses 1")))</f>
        <v>Gedung Balai Arkiologi [Toilet]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 Balai Arkiologi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13</v>
      </c>
      <c r="L72" s="9" t="str">
        <f t="shared" si="6"/>
        <v>2023 - WEEK 13</v>
      </c>
      <c r="M72" s="9" t="str">
        <f t="shared" si="7"/>
        <v>2023 - MONTH 03</v>
      </c>
      <c r="N72" s="12">
        <f t="shared" ref="N72:O72" si="81">IFERROR(AVERAGEIF(L:L,L72,$J:$J)," ")</f>
        <v>0.95</v>
      </c>
      <c r="O72" s="12">
        <f t="shared" si="81"/>
        <v>0.9611111111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13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45036.50357</v>
      </c>
      <c r="B73" s="9" t="str">
        <f>INDIRECT(ADDRESS(2+QUOTIENT(ROW()-2,COUNTA('Form Responses 1'!$1:$1)-4),2,,TRUE,"Form Responses 1"))</f>
        <v>na.wicaksono77@gmail.com</v>
      </c>
      <c r="C73" s="9" t="str">
        <f>INDIRECT(ADDRESS(2+QUOTIENT(ROW()-2,COUNTA('Form Responses 1'!$1:$1)-4),3,,TRUE,"Form Responses 1"))</f>
        <v>Nugroho Adi Wicaksono </v>
      </c>
      <c r="D73" s="10">
        <f>INDIRECT(ADDRESS(2+QUOTIENT(ROW()-2,COUNTA('Form Responses 1'!$1:$1)-4),4,,TRUE,"Form Responses 1"))</f>
        <v>45016</v>
      </c>
      <c r="E73" s="11">
        <f t="shared" si="2"/>
        <v>5</v>
      </c>
      <c r="F73" s="9" t="str">
        <f>IF(ISBLANK(A73)," ",INDIRECT(ADDRESS(1,5+MOD(ROW()-2,COUNTA('Form Responses 1'!$1:$1)-4),,TRUE,"Form Responses 1")))</f>
        <v>Gedung Balai Arkiologi [Teras Belakang]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Gedung Balai Arkiologi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13</v>
      </c>
      <c r="L73" s="9" t="str">
        <f t="shared" si="6"/>
        <v>2023 - WEEK 13</v>
      </c>
      <c r="M73" s="9" t="str">
        <f t="shared" si="7"/>
        <v>2023 - MONTH 03</v>
      </c>
      <c r="N73" s="12">
        <f t="shared" ref="N73:O73" si="82">IFERROR(AVERAGEIF(L:L,L73,$J:$J)," ")</f>
        <v>0.95</v>
      </c>
      <c r="O73" s="12">
        <f t="shared" si="82"/>
        <v>0.9611111111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13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3" width="19.63"/>
    <col customWidth="1" min="4" max="4" width="26.13"/>
    <col customWidth="1" min="5" max="5" width="23.88"/>
    <col customWidth="1" min="6" max="6" width="38.0"/>
    <col customWidth="1" min="7" max="7" width="24.75"/>
    <col customWidth="1" min="8" max="8" width="30.63"/>
    <col customWidth="1" min="9" max="9" width="30.88"/>
    <col customWidth="1" min="10" max="10" width="23.38"/>
    <col customWidth="1" min="11" max="11" width="23.25"/>
    <col customWidth="1" min="12" max="12" width="15.13"/>
    <col customWidth="1" min="13" max="13" width="22.13"/>
    <col customWidth="1" min="14" max="14" width="9.6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132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134</v>
      </c>
      <c r="E3" s="20"/>
      <c r="F3" s="21">
        <v>2023.0</v>
      </c>
      <c r="G3" s="22"/>
      <c r="H3" s="20" t="s">
        <v>26</v>
      </c>
      <c r="I3" s="20"/>
      <c r="J3" s="21" t="s">
        <v>41</v>
      </c>
      <c r="K3" s="18"/>
      <c r="L3" s="18"/>
      <c r="N3" s="23">
        <f>$J$6/$F$6</f>
        <v>0.2608695652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135</v>
      </c>
      <c r="E4" s="20"/>
      <c r="F4" s="25">
        <f t="array" ref="F4">DATE(F3,INDEX(MASTER!G:G,MATCH(J3,MASTER!F:F,0)),1)</f>
        <v>44986</v>
      </c>
      <c r="G4" s="26"/>
      <c r="H4" s="20" t="s">
        <v>136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138</v>
      </c>
      <c r="E5" s="20"/>
      <c r="F5" s="25">
        <f>EOMONTH(F4,0)</f>
        <v>45016</v>
      </c>
      <c r="G5" s="26"/>
      <c r="H5" s="20" t="s">
        <v>139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140</v>
      </c>
      <c r="E6" s="20"/>
      <c r="F6" s="27">
        <f>NETWORKDAYS(F4,F5)</f>
        <v>23</v>
      </c>
      <c r="G6" s="30"/>
      <c r="H6" s="20" t="s">
        <v>141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128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40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40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0.975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0.9625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40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40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134</v>
      </c>
      <c r="E3" s="20"/>
      <c r="F3" s="21">
        <f>DASHBOARD!F3</f>
        <v>2023</v>
      </c>
      <c r="G3" s="22"/>
      <c r="H3" s="20" t="s">
        <v>26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135</v>
      </c>
      <c r="E4" s="20"/>
      <c r="F4" s="25">
        <f t="array" ref="F4">DATE(F3,INDEX(MASTER!G:G,MATCH(J3,MASTER!F:F,0)),1)</f>
        <v>44986</v>
      </c>
      <c r="G4" s="26"/>
      <c r="H4" s="20" t="s">
        <v>136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138</v>
      </c>
      <c r="E5" s="20"/>
      <c r="F5" s="25">
        <f>EOMONTH(F4,0)</f>
        <v>45016</v>
      </c>
      <c r="G5" s="26"/>
      <c r="H5" s="20" t="s">
        <v>139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140</v>
      </c>
      <c r="E6" s="20"/>
      <c r="F6" s="27">
        <f>NETWORKDAYS(F4,F5)</f>
        <v>23</v>
      </c>
      <c r="G6" s="30"/>
      <c r="H6" s="20" t="s">
        <v>141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0.9611111111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143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145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146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128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10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9</v>
      </c>
      <c r="C19" s="56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7</v>
      </c>
      <c r="C20" s="56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35"/>
      <c r="B21" s="55" t="s">
        <v>8</v>
      </c>
      <c r="C21" s="59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>
      <c r="A22" s="15"/>
      <c r="B22" s="55" t="s">
        <v>12</v>
      </c>
      <c r="C22" s="56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6</v>
      </c>
      <c r="C23" s="56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11</v>
      </c>
      <c r="C24" s="56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5</v>
      </c>
      <c r="C25" s="56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35"/>
      <c r="C26" s="15"/>
      <c r="D26" s="35"/>
      <c r="E26" s="15"/>
      <c r="F26" s="35"/>
      <c r="G26" s="15"/>
      <c r="H26" s="35"/>
      <c r="I26" s="15"/>
      <c r="J26" s="35"/>
      <c r="K26" s="15"/>
      <c r="L26" s="35"/>
      <c r="M26" s="15"/>
      <c r="N26" s="5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60"/>
      <c r="C27" s="15"/>
      <c r="D27" s="60"/>
      <c r="E27" s="15"/>
      <c r="F27" s="60"/>
      <c r="G27" s="15"/>
      <c r="H27" s="60"/>
      <c r="I27" s="15"/>
      <c r="J27" s="60"/>
      <c r="K27" s="15"/>
      <c r="L27" s="60"/>
      <c r="M27" s="15"/>
      <c r="N27" s="6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35"/>
      <c r="B28" s="62"/>
      <c r="C28" s="35"/>
      <c r="D28" s="62"/>
      <c r="E28" s="35"/>
      <c r="F28" s="62"/>
      <c r="G28" s="35"/>
      <c r="H28" s="62"/>
      <c r="I28" s="35"/>
      <c r="J28" s="62"/>
      <c r="K28" s="35"/>
      <c r="L28" s="62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</row>
    <row r="29">
      <c r="A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63" t="s">
        <v>147</v>
      </c>
      <c r="C31" s="15"/>
      <c r="E31" s="15"/>
      <c r="F31" s="63" t="s">
        <v>148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149</v>
      </c>
      <c r="C40" s="15"/>
      <c r="D40" s="15"/>
      <c r="E40" s="15"/>
      <c r="F40" s="14" t="s">
        <v>149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150</v>
      </c>
      <c r="C41" s="15"/>
      <c r="D41" s="15"/>
      <c r="E41" s="15"/>
      <c r="F41" s="14" t="s">
        <v>150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