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<sst xmlns="http://schemas.openxmlformats.org/spreadsheetml/2006/main" count="322" uniqueCount="153">
  <si>
    <t>Timestamp</t>
  </si>
  <si>
    <t>Email Address</t>
  </si>
  <si>
    <t>Full Name</t>
  </si>
  <si>
    <t>Penilaian untuk pekerjaan tanggal</t>
  </si>
  <si>
    <t>Security [Security Functions]</t>
  </si>
  <si>
    <t>Outdoor [Halaman]</t>
  </si>
  <si>
    <t>Gedung Balai Arkiologi [Teras]</t>
  </si>
  <si>
    <t>Gedung Balai Arkiologi [Koridor]</t>
  </si>
  <si>
    <t>Gedung Balai Arkiologi [Ruang Peneliti ]</t>
  </si>
  <si>
    <t>Gedung Balai Arkiologi [Gudang Barang Akeologi]</t>
  </si>
  <si>
    <t>Gedung Balai Arkiologi [Dapur]</t>
  </si>
  <si>
    <t>Gedung Balai Arkiologi [Toilet]</t>
  </si>
  <si>
    <t>Gedung Balai Arkiologi [Teras Belakang]</t>
  </si>
  <si>
    <t>na.wicaksono77@gmail.com</t>
  </si>
  <si>
    <t xml:space="preserve">Nugroho Adi Wicaksono </t>
  </si>
  <si>
    <t>BAIK</t>
  </si>
  <si>
    <t>n_adiwicaksono@yahoo.com</t>
  </si>
  <si>
    <t>Nugroho Adi Wicaksono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</si>
  <si>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</si>
  <si>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</si>
  <si>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</si>
  <si>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</si>
  <si>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</si>
  <si>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</si>
  <si>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</si>
  <si>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</si>
  <si>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</si>
  <si>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</si>
  <si>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</si>
  <si>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</si>
  <si>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</si>
  <si>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</si>
  <si>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</si>
  <si>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</si>
  <si>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</si>
  <si>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</si>
  <si>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</si>
  <si>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</si>
  <si>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</si>
  <si>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</si>
  <si>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</si>
  <si>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</si>
  <si>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</si>
  <si>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</si>
  <si>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</si>
  <si>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</si>
  <si>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</si>
  <si>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</si>
  <si>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</si>
  <si>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</si>
  <si>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</si>
  <si>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</si>
  <si>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</si>
  <si>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</si>
  <si>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</si>
  <si>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</si>
  <si>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</si>
  <si>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</si>
  <si>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</si>
  <si>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</si>
  <si>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</si>
  <si>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</si>
  <si>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</si>
  <si>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</si>
  <si>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</si>
  <si>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</si>
  <si>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</si>
  <si>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</si>
  <si>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</si>
  <si>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</si>
  <si>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</si>
  <si>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</si>
  <si>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</si>
  <si>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</si>
  <si>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</si>
  <si>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</si>
  <si>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</si>
  <si>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</si>
  <si>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</si>
  <si>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</si>
  <si>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</si>
  <si>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</si>
  <si>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</si>
  <si>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</si>
  <si>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</si>
  <si>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</si>
  <si>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</si>
  <si>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</si>
  <si>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</si>
  <si>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</si>
  <si>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</si>
  <si>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</si>
  <si>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</si>
  <si>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</si>
  <si>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</si>
  <si>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</si>
  <si>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</si>
  <si>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</si>
  <si>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</si>
  <si>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</si>
  <si>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</si>
  <si>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</si>
  <si>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</si>
  <si>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</si>
  <si>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</si>
  <si>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</si>
  <si>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</si>
  <si>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</si>
  <si>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</si>
  <si>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</si>
  <si>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</si>
  <si>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</si>
  <si>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</si>
  <si>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</si>
  <si>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</si>
  <si>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</si>
  <si>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</si>
  <si>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</si>
  <si>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</si>
  <si>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</si>
  <si>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</si>
  <si>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</si>
  <si>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</si>
  <si>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</si>
  <si>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</si>
  <si>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</si>
  <si>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</si>
  <si>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</si>
  <si>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</si>
  <si>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</si>
  <si>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</si>
  <si>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</si>
  <si>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</si>
  <si>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</si>
  <si>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</si>
  <si>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</si>
  <si>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</si>
  <si>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</si>
  <si>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</si>
  <si>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</si>
  <si>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</si>
  <si>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>LABOR SERVICE</t>
  </si>
  <si>
    <t xml:space="preserve"> </t>
  </si>
  <si>
    <t>AVERAGE VALUE</t>
  </si>
  <si>
    <t>PT. SHIELD ON SERVICE, TBK.</t>
  </si>
  <si>
    <t>BRIN</t>
  </si>
  <si>
    <t>nama :</t>
  </si>
  <si>
    <t>tanggal :</t>
  </si>
  <si>
    <t>SUMUT - ARKENAS GD ARTEFAK BARUS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</si>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</sst>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20" applyNumberFormat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13" borderId="1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0" borderId="18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0.371828703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4-20T12:03:38"/>
        <d v="2023-04-20T12:04:17"/>
        <d v="2023-04-20T12:05:09"/>
        <d v="2023-05-15T17:24:38"/>
        <n v="0"/>
      </sharedItems>
    </cacheField>
    <cacheField name="Email Address" numFmtId="0">
      <sharedItems containsNumber="1" containsInteger="1" containsMixedTypes="1" count="3">
        <s v="na.wicaksono77@gmail.com"/>
        <s v="n_adiwicaksono@yahoo.com"/>
        <n v="0"/>
      </sharedItems>
    </cacheField>
    <cacheField name="Full Name" numFmtId="0">
      <sharedItems containsNumber="1" containsInteger="1" containsMixedTypes="1" count="3">
        <s v="Nugroho Adi Wicaksono "/>
        <s v="Nugroho Adi Wicaksono"/>
        <n v="0"/>
      </sharedItems>
    </cacheField>
    <cacheField name="Penilaian untuk pekerjaan tanggal" numFmtId="0">
      <sharedItems containsSemiMixedTypes="0" containsString="0" containsDate="1" containsMixedTypes="1" count="5">
        <d v="2023-01-31T00:00:00"/>
        <d v="2023-02-28T00:00:00"/>
        <d v="2023-03-31T00:00:00"/>
        <d v="2023-04-30T00:00:00"/>
        <n v="0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9">
        <s v="Security [Security Functions]"/>
        <s v="Outdoor [Halaman]"/>
        <s v="Gedung Balai Arkiologi [Teras]"/>
        <s v="Gedung Balai Arkiologi [Koridor]"/>
        <s v="Gedung Balai Arkiologi [Ruang Peneliti ]"/>
        <s v="Gedung Balai Arkiologi [Gudang Barang Akeologi]"/>
        <s v="Gedung Balai Arkiologi [Dapur]"/>
        <s v="Gedung Balai Arkiologi [Toilet]"/>
        <s v="Gedung Balai Arkiologi [Teras Belakang]"/>
      </sharedItems>
    </cacheField>
    <cacheField name="Value" numFmtId="0">
      <sharedItems count="3">
        <s v="BAIK"/>
        <s v="CUKUP BAIK"/>
        <e v="#N/A"/>
      </sharedItems>
    </cacheField>
    <cacheField name="Area" numFmtId="10">
      <sharedItems count="3">
        <s v="Security"/>
        <s v="Outdoor"/>
        <s v="Gedung Balai Arkiologi"/>
      </sharedItems>
    </cacheField>
    <cacheField name="Category" numFmtId="10">
      <sharedItems count="2">
        <s v="SECURITY SERVICE"/>
        <s v="CLEANING SERVICE"/>
      </sharedItems>
    </cacheField>
    <cacheField name="Score" numFmtId="10">
      <sharedItems containsNumber="1" containsMixedTypes="1" count="3">
        <n v="0.95"/>
        <n v="0.89"/>
        <s v=" "/>
      </sharedItems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5">
        <s v="2023 - WEEK 05"/>
        <s v="2023 - WEEK 09"/>
        <s v="2023 - WEEK 13"/>
        <s v="2023 - WEEK 18"/>
        <s v="1900 - WEEK 00"/>
      </sharedItems>
    </cacheField>
    <cacheField name="Month" numFmtId="0">
      <sharedItems count="5">
        <s v="2023 - MONTH 01"/>
        <s v="2023 - MONTH 02"/>
        <s v="2023 - MONTH 03"/>
        <s v="2023 - MONTH 04"/>
        <s v="1900 - MONTH 01"/>
      </sharedItems>
    </cacheField>
    <cacheField name="Average Week" numFmtId="10">
      <sharedItems containsNumber="1" containsMixedTypes="1" count="3">
        <n v="0.95"/>
        <n v="0.943333333333333"/>
        <s v=" "/>
      </sharedItems>
    </cacheField>
    <cacheField name="Average Value Month" numFmtId="10">
      <sharedItems containsNumber="1" containsMixedTypes="1" count="3">
        <n v="0.95"/>
        <n v="0.943333333333333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2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1"/>
    <x v="0"/>
    <x v="0"/>
    <x v="0"/>
    <x v="0"/>
    <x v="0"/>
    <x v="0"/>
    <x v="0"/>
    <x v="0"/>
  </r>
  <r>
    <x v="0"/>
    <x v="0"/>
    <x v="0"/>
    <x v="0"/>
    <x v="0"/>
    <x v="4"/>
    <x v="0"/>
    <x v="2"/>
    <x v="1"/>
    <x v="0"/>
    <x v="0"/>
    <x v="0"/>
    <x v="0"/>
    <x v="0"/>
    <x v="0"/>
    <x v="0"/>
    <x v="0"/>
  </r>
  <r>
    <x v="0"/>
    <x v="0"/>
    <x v="0"/>
    <x v="0"/>
    <x v="0"/>
    <x v="5"/>
    <x v="0"/>
    <x v="2"/>
    <x v="1"/>
    <x v="0"/>
    <x v="0"/>
    <x v="0"/>
    <x v="0"/>
    <x v="0"/>
    <x v="0"/>
    <x v="0"/>
    <x v="0"/>
  </r>
  <r>
    <x v="0"/>
    <x v="0"/>
    <x v="0"/>
    <x v="0"/>
    <x v="0"/>
    <x v="6"/>
    <x v="0"/>
    <x v="2"/>
    <x v="1"/>
    <x v="0"/>
    <x v="0"/>
    <x v="0"/>
    <x v="0"/>
    <x v="0"/>
    <x v="0"/>
    <x v="0"/>
    <x v="0"/>
  </r>
  <r>
    <x v="0"/>
    <x v="0"/>
    <x v="0"/>
    <x v="0"/>
    <x v="0"/>
    <x v="7"/>
    <x v="0"/>
    <x v="2"/>
    <x v="1"/>
    <x v="0"/>
    <x v="0"/>
    <x v="0"/>
    <x v="0"/>
    <x v="0"/>
    <x v="0"/>
    <x v="0"/>
    <x v="0"/>
  </r>
  <r>
    <x v="0"/>
    <x v="0"/>
    <x v="0"/>
    <x v="0"/>
    <x v="0"/>
    <x v="8"/>
    <x v="0"/>
    <x v="2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1"/>
    <x v="1"/>
    <x v="1"/>
    <x v="0"/>
    <x v="0"/>
    <x v="0"/>
    <x v="0"/>
  </r>
  <r>
    <x v="1"/>
    <x v="0"/>
    <x v="0"/>
    <x v="1"/>
    <x v="0"/>
    <x v="1"/>
    <x v="0"/>
    <x v="1"/>
    <x v="1"/>
    <x v="0"/>
    <x v="1"/>
    <x v="1"/>
    <x v="1"/>
    <x v="0"/>
    <x v="0"/>
    <x v="0"/>
    <x v="0"/>
  </r>
  <r>
    <x v="1"/>
    <x v="0"/>
    <x v="0"/>
    <x v="1"/>
    <x v="0"/>
    <x v="2"/>
    <x v="0"/>
    <x v="2"/>
    <x v="1"/>
    <x v="0"/>
    <x v="1"/>
    <x v="1"/>
    <x v="1"/>
    <x v="0"/>
    <x v="0"/>
    <x v="0"/>
    <x v="0"/>
  </r>
  <r>
    <x v="1"/>
    <x v="0"/>
    <x v="0"/>
    <x v="1"/>
    <x v="0"/>
    <x v="3"/>
    <x v="0"/>
    <x v="2"/>
    <x v="1"/>
    <x v="0"/>
    <x v="1"/>
    <x v="1"/>
    <x v="1"/>
    <x v="0"/>
    <x v="0"/>
    <x v="0"/>
    <x v="0"/>
  </r>
  <r>
    <x v="1"/>
    <x v="0"/>
    <x v="0"/>
    <x v="1"/>
    <x v="0"/>
    <x v="4"/>
    <x v="0"/>
    <x v="2"/>
    <x v="1"/>
    <x v="0"/>
    <x v="1"/>
    <x v="1"/>
    <x v="1"/>
    <x v="0"/>
    <x v="0"/>
    <x v="0"/>
    <x v="0"/>
  </r>
  <r>
    <x v="1"/>
    <x v="0"/>
    <x v="0"/>
    <x v="1"/>
    <x v="0"/>
    <x v="5"/>
    <x v="0"/>
    <x v="2"/>
    <x v="1"/>
    <x v="0"/>
    <x v="1"/>
    <x v="1"/>
    <x v="1"/>
    <x v="0"/>
    <x v="0"/>
    <x v="0"/>
    <x v="0"/>
  </r>
  <r>
    <x v="1"/>
    <x v="0"/>
    <x v="0"/>
    <x v="1"/>
    <x v="0"/>
    <x v="6"/>
    <x v="0"/>
    <x v="2"/>
    <x v="1"/>
    <x v="0"/>
    <x v="1"/>
    <x v="1"/>
    <x v="1"/>
    <x v="0"/>
    <x v="0"/>
    <x v="0"/>
    <x v="0"/>
  </r>
  <r>
    <x v="1"/>
    <x v="0"/>
    <x v="0"/>
    <x v="1"/>
    <x v="0"/>
    <x v="7"/>
    <x v="0"/>
    <x v="2"/>
    <x v="1"/>
    <x v="0"/>
    <x v="1"/>
    <x v="1"/>
    <x v="1"/>
    <x v="0"/>
    <x v="0"/>
    <x v="0"/>
    <x v="0"/>
  </r>
  <r>
    <x v="1"/>
    <x v="0"/>
    <x v="0"/>
    <x v="1"/>
    <x v="0"/>
    <x v="8"/>
    <x v="0"/>
    <x v="2"/>
    <x v="1"/>
    <x v="0"/>
    <x v="1"/>
    <x v="1"/>
    <x v="1"/>
    <x v="0"/>
    <x v="0"/>
    <x v="0"/>
    <x v="0"/>
  </r>
  <r>
    <x v="2"/>
    <x v="0"/>
    <x v="0"/>
    <x v="2"/>
    <x v="1"/>
    <x v="0"/>
    <x v="0"/>
    <x v="0"/>
    <x v="0"/>
    <x v="0"/>
    <x v="2"/>
    <x v="2"/>
    <x v="2"/>
    <x v="0"/>
    <x v="0"/>
    <x v="0"/>
    <x v="0"/>
  </r>
  <r>
    <x v="2"/>
    <x v="0"/>
    <x v="0"/>
    <x v="2"/>
    <x v="1"/>
    <x v="1"/>
    <x v="0"/>
    <x v="1"/>
    <x v="1"/>
    <x v="0"/>
    <x v="2"/>
    <x v="2"/>
    <x v="2"/>
    <x v="0"/>
    <x v="0"/>
    <x v="0"/>
    <x v="0"/>
  </r>
  <r>
    <x v="2"/>
    <x v="0"/>
    <x v="0"/>
    <x v="2"/>
    <x v="1"/>
    <x v="2"/>
    <x v="0"/>
    <x v="2"/>
    <x v="1"/>
    <x v="0"/>
    <x v="2"/>
    <x v="2"/>
    <x v="2"/>
    <x v="0"/>
    <x v="0"/>
    <x v="0"/>
    <x v="0"/>
  </r>
  <r>
    <x v="2"/>
    <x v="0"/>
    <x v="0"/>
    <x v="2"/>
    <x v="1"/>
    <x v="3"/>
    <x v="0"/>
    <x v="2"/>
    <x v="1"/>
    <x v="0"/>
    <x v="2"/>
    <x v="2"/>
    <x v="2"/>
    <x v="0"/>
    <x v="0"/>
    <x v="0"/>
    <x v="0"/>
  </r>
  <r>
    <x v="2"/>
    <x v="0"/>
    <x v="0"/>
    <x v="2"/>
    <x v="1"/>
    <x v="4"/>
    <x v="0"/>
    <x v="2"/>
    <x v="1"/>
    <x v="0"/>
    <x v="2"/>
    <x v="2"/>
    <x v="2"/>
    <x v="0"/>
    <x v="0"/>
    <x v="0"/>
    <x v="0"/>
  </r>
  <r>
    <x v="2"/>
    <x v="0"/>
    <x v="0"/>
    <x v="2"/>
    <x v="1"/>
    <x v="5"/>
    <x v="0"/>
    <x v="2"/>
    <x v="1"/>
    <x v="0"/>
    <x v="2"/>
    <x v="2"/>
    <x v="2"/>
    <x v="0"/>
    <x v="0"/>
    <x v="0"/>
    <x v="0"/>
  </r>
  <r>
    <x v="2"/>
    <x v="0"/>
    <x v="0"/>
    <x v="2"/>
    <x v="1"/>
    <x v="6"/>
    <x v="0"/>
    <x v="2"/>
    <x v="1"/>
    <x v="0"/>
    <x v="2"/>
    <x v="2"/>
    <x v="2"/>
    <x v="0"/>
    <x v="0"/>
    <x v="0"/>
    <x v="0"/>
  </r>
  <r>
    <x v="2"/>
    <x v="0"/>
    <x v="0"/>
    <x v="2"/>
    <x v="1"/>
    <x v="7"/>
    <x v="0"/>
    <x v="2"/>
    <x v="1"/>
    <x v="0"/>
    <x v="2"/>
    <x v="2"/>
    <x v="2"/>
    <x v="0"/>
    <x v="0"/>
    <x v="0"/>
    <x v="0"/>
  </r>
  <r>
    <x v="2"/>
    <x v="0"/>
    <x v="0"/>
    <x v="2"/>
    <x v="1"/>
    <x v="8"/>
    <x v="0"/>
    <x v="2"/>
    <x v="1"/>
    <x v="0"/>
    <x v="2"/>
    <x v="2"/>
    <x v="2"/>
    <x v="0"/>
    <x v="0"/>
    <x v="0"/>
    <x v="0"/>
  </r>
  <r>
    <x v="3"/>
    <x v="1"/>
    <x v="1"/>
    <x v="3"/>
    <x v="2"/>
    <x v="0"/>
    <x v="0"/>
    <x v="0"/>
    <x v="0"/>
    <x v="0"/>
    <x v="3"/>
    <x v="3"/>
    <x v="3"/>
    <x v="1"/>
    <x v="1"/>
    <x v="0"/>
    <x v="0"/>
  </r>
  <r>
    <x v="3"/>
    <x v="1"/>
    <x v="1"/>
    <x v="3"/>
    <x v="2"/>
    <x v="1"/>
    <x v="1"/>
    <x v="1"/>
    <x v="1"/>
    <x v="1"/>
    <x v="3"/>
    <x v="3"/>
    <x v="3"/>
    <x v="1"/>
    <x v="1"/>
    <x v="0"/>
    <x v="0"/>
  </r>
  <r>
    <x v="3"/>
    <x v="1"/>
    <x v="1"/>
    <x v="3"/>
    <x v="2"/>
    <x v="2"/>
    <x v="0"/>
    <x v="2"/>
    <x v="1"/>
    <x v="0"/>
    <x v="3"/>
    <x v="3"/>
    <x v="3"/>
    <x v="1"/>
    <x v="1"/>
    <x v="0"/>
    <x v="0"/>
  </r>
  <r>
    <x v="3"/>
    <x v="1"/>
    <x v="1"/>
    <x v="3"/>
    <x v="2"/>
    <x v="3"/>
    <x v="0"/>
    <x v="2"/>
    <x v="1"/>
    <x v="0"/>
    <x v="3"/>
    <x v="3"/>
    <x v="3"/>
    <x v="1"/>
    <x v="1"/>
    <x v="0"/>
    <x v="0"/>
  </r>
  <r>
    <x v="3"/>
    <x v="1"/>
    <x v="1"/>
    <x v="3"/>
    <x v="2"/>
    <x v="4"/>
    <x v="0"/>
    <x v="2"/>
    <x v="1"/>
    <x v="0"/>
    <x v="3"/>
    <x v="3"/>
    <x v="3"/>
    <x v="1"/>
    <x v="1"/>
    <x v="0"/>
    <x v="0"/>
  </r>
  <r>
    <x v="3"/>
    <x v="1"/>
    <x v="1"/>
    <x v="3"/>
    <x v="2"/>
    <x v="5"/>
    <x v="0"/>
    <x v="2"/>
    <x v="1"/>
    <x v="0"/>
    <x v="3"/>
    <x v="3"/>
    <x v="3"/>
    <x v="1"/>
    <x v="1"/>
    <x v="0"/>
    <x v="0"/>
  </r>
  <r>
    <x v="3"/>
    <x v="1"/>
    <x v="1"/>
    <x v="3"/>
    <x v="2"/>
    <x v="6"/>
    <x v="0"/>
    <x v="2"/>
    <x v="1"/>
    <x v="0"/>
    <x v="3"/>
    <x v="3"/>
    <x v="3"/>
    <x v="1"/>
    <x v="1"/>
    <x v="0"/>
    <x v="0"/>
  </r>
  <r>
    <x v="3"/>
    <x v="1"/>
    <x v="1"/>
    <x v="3"/>
    <x v="2"/>
    <x v="7"/>
    <x v="0"/>
    <x v="2"/>
    <x v="1"/>
    <x v="0"/>
    <x v="3"/>
    <x v="3"/>
    <x v="3"/>
    <x v="1"/>
    <x v="1"/>
    <x v="0"/>
    <x v="0"/>
  </r>
  <r>
    <x v="3"/>
    <x v="1"/>
    <x v="1"/>
    <x v="3"/>
    <x v="2"/>
    <x v="8"/>
    <x v="0"/>
    <x v="2"/>
    <x v="1"/>
    <x v="0"/>
    <x v="3"/>
    <x v="3"/>
    <x v="3"/>
    <x v="1"/>
    <x v="1"/>
    <x v="0"/>
    <x v="0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  <r>
    <x v="4"/>
    <x v="2"/>
    <x v="2"/>
    <x v="4"/>
    <x v="3"/>
    <x v="0"/>
    <x v="2"/>
    <x v="0"/>
    <x v="0"/>
    <x v="2"/>
    <x v="4"/>
    <x v="4"/>
    <x v="4"/>
    <x v="2"/>
    <x v="2"/>
    <x v="1"/>
    <x v="1"/>
  </r>
  <r>
    <x v="4"/>
    <x v="2"/>
    <x v="2"/>
    <x v="4"/>
    <x v="3"/>
    <x v="1"/>
    <x v="2"/>
    <x v="1"/>
    <x v="1"/>
    <x v="2"/>
    <x v="4"/>
    <x v="4"/>
    <x v="4"/>
    <x v="2"/>
    <x v="2"/>
    <x v="1"/>
    <x v="1"/>
  </r>
  <r>
    <x v="4"/>
    <x v="2"/>
    <x v="2"/>
    <x v="4"/>
    <x v="3"/>
    <x v="2"/>
    <x v="2"/>
    <x v="2"/>
    <x v="1"/>
    <x v="2"/>
    <x v="4"/>
    <x v="4"/>
    <x v="4"/>
    <x v="2"/>
    <x v="2"/>
    <x v="1"/>
    <x v="1"/>
  </r>
  <r>
    <x v="4"/>
    <x v="2"/>
    <x v="2"/>
    <x v="4"/>
    <x v="3"/>
    <x v="3"/>
    <x v="2"/>
    <x v="2"/>
    <x v="1"/>
    <x v="2"/>
    <x v="4"/>
    <x v="4"/>
    <x v="4"/>
    <x v="2"/>
    <x v="2"/>
    <x v="1"/>
    <x v="1"/>
  </r>
  <r>
    <x v="4"/>
    <x v="2"/>
    <x v="2"/>
    <x v="4"/>
    <x v="3"/>
    <x v="4"/>
    <x v="2"/>
    <x v="2"/>
    <x v="1"/>
    <x v="2"/>
    <x v="4"/>
    <x v="4"/>
    <x v="4"/>
    <x v="2"/>
    <x v="2"/>
    <x v="1"/>
    <x v="1"/>
  </r>
  <r>
    <x v="4"/>
    <x v="2"/>
    <x v="2"/>
    <x v="4"/>
    <x v="3"/>
    <x v="5"/>
    <x v="2"/>
    <x v="2"/>
    <x v="1"/>
    <x v="2"/>
    <x v="4"/>
    <x v="4"/>
    <x v="4"/>
    <x v="2"/>
    <x v="2"/>
    <x v="1"/>
    <x v="1"/>
  </r>
  <r>
    <x v="4"/>
    <x v="2"/>
    <x v="2"/>
    <x v="4"/>
    <x v="3"/>
    <x v="6"/>
    <x v="2"/>
    <x v="2"/>
    <x v="1"/>
    <x v="2"/>
    <x v="4"/>
    <x v="4"/>
    <x v="4"/>
    <x v="2"/>
    <x v="2"/>
    <x v="1"/>
    <x v="1"/>
  </r>
  <r>
    <x v="4"/>
    <x v="2"/>
    <x v="2"/>
    <x v="4"/>
    <x v="3"/>
    <x v="7"/>
    <x v="2"/>
    <x v="2"/>
    <x v="1"/>
    <x v="2"/>
    <x v="4"/>
    <x v="4"/>
    <x v="4"/>
    <x v="2"/>
    <x v="2"/>
    <x v="1"/>
    <x v="1"/>
  </r>
  <r>
    <x v="4"/>
    <x v="2"/>
    <x v="2"/>
    <x v="4"/>
    <x v="3"/>
    <x v="8"/>
    <x v="2"/>
    <x v="2"/>
    <x v="1"/>
    <x v="2"/>
    <x v="4"/>
    <x v="4"/>
    <x v="4"/>
    <x v="2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N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outline="0" multipleItemSelectionAllowed="1" numFmtId="58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10">
        <item x="6"/>
        <item x="5"/>
        <item x="3"/>
        <item x="4"/>
        <item x="8"/>
        <item x="2"/>
        <item x="7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2"/>
      <x v="2"/>
      <x v="1"/>
    </i>
    <i>
      <x v="2"/>
      <x v="2"/>
      <x v="2"/>
      <x v="2"/>
    </i>
    <i>
      <x v="3"/>
      <x v="2"/>
      <x v="2"/>
      <x v="3"/>
    </i>
    <i>
      <x v="4"/>
      <x v="1"/>
      <x v="1"/>
      <x v="4"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16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10">
        <item x="6"/>
        <item x="5"/>
        <item x="3"/>
        <item x="4"/>
        <item x="8"/>
        <item x="2"/>
        <item x="7"/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3"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axis="axisPage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12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  <x v="8"/>
    </i>
    <i t="default">
      <x v="1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4">
        <item x="0"/>
        <item x="1"/>
        <item x="3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1"/>
        <item x="2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1"/>
        <item x="2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/>
      <x v="1"/>
      <x v="1"/>
    </i>
    <i>
      <x v="2"/>
      <x/>
      <x v="2"/>
      <x v="2"/>
    </i>
    <i>
      <x v="3"/>
      <x v="1"/>
      <x v="3"/>
      <x v="3"/>
    </i>
    <i>
      <x v="4"/>
      <x v="3"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19" width="18.8761904761905" customWidth="1"/>
  </cols>
  <sheetData>
    <row r="1" customHeight="1" spans="1:13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</row>
    <row r="2" customHeight="1" spans="1:13">
      <c r="A2" s="86">
        <v>45036.5025260648</v>
      </c>
      <c r="B2" s="80" t="s">
        <v>13</v>
      </c>
      <c r="C2" s="80" t="s">
        <v>14</v>
      </c>
      <c r="D2" s="87">
        <v>44957</v>
      </c>
      <c r="E2" s="80" t="s">
        <v>15</v>
      </c>
      <c r="F2" s="80" t="s">
        <v>15</v>
      </c>
      <c r="G2" s="80" t="s">
        <v>15</v>
      </c>
      <c r="H2" s="80" t="s">
        <v>15</v>
      </c>
      <c r="I2" s="80" t="s">
        <v>15</v>
      </c>
      <c r="J2" s="80" t="s">
        <v>15</v>
      </c>
      <c r="K2" s="80" t="s">
        <v>15</v>
      </c>
      <c r="L2" s="80" t="s">
        <v>15</v>
      </c>
      <c r="M2" s="80" t="s">
        <v>15</v>
      </c>
    </row>
    <row r="3" customHeight="1" spans="1:13">
      <c r="A3" s="86">
        <v>45036.5029692361</v>
      </c>
      <c r="B3" s="80" t="s">
        <v>13</v>
      </c>
      <c r="C3" s="80" t="s">
        <v>14</v>
      </c>
      <c r="D3" s="87">
        <v>44985</v>
      </c>
      <c r="E3" s="80" t="s">
        <v>15</v>
      </c>
      <c r="F3" s="80" t="s">
        <v>15</v>
      </c>
      <c r="G3" s="80" t="s">
        <v>15</v>
      </c>
      <c r="H3" s="80" t="s">
        <v>15</v>
      </c>
      <c r="I3" s="80" t="s">
        <v>15</v>
      </c>
      <c r="J3" s="80" t="s">
        <v>15</v>
      </c>
      <c r="K3" s="80" t="s">
        <v>15</v>
      </c>
      <c r="L3" s="80" t="s">
        <v>15</v>
      </c>
      <c r="M3" s="80" t="s">
        <v>15</v>
      </c>
    </row>
    <row r="4" customHeight="1" spans="1:13">
      <c r="A4" s="86">
        <v>45036.5035723032</v>
      </c>
      <c r="B4" s="80" t="s">
        <v>13</v>
      </c>
      <c r="C4" s="80" t="s">
        <v>14</v>
      </c>
      <c r="D4" s="87">
        <v>45016</v>
      </c>
      <c r="E4" s="80" t="s">
        <v>15</v>
      </c>
      <c r="F4" s="80" t="s">
        <v>15</v>
      </c>
      <c r="G4" s="80" t="s">
        <v>15</v>
      </c>
      <c r="H4" s="80" t="s">
        <v>15</v>
      </c>
      <c r="I4" s="80" t="s">
        <v>15</v>
      </c>
      <c r="J4" s="80" t="s">
        <v>15</v>
      </c>
      <c r="K4" s="80" t="s">
        <v>15</v>
      </c>
      <c r="L4" s="80" t="s">
        <v>15</v>
      </c>
      <c r="M4" s="80" t="s">
        <v>15</v>
      </c>
    </row>
    <row r="5" customHeight="1" spans="1:13">
      <c r="A5" s="86">
        <v>45061.7254355324</v>
      </c>
      <c r="B5" s="80" t="s">
        <v>16</v>
      </c>
      <c r="C5" s="80" t="s">
        <v>17</v>
      </c>
      <c r="D5" s="87">
        <v>45046</v>
      </c>
      <c r="E5" s="80" t="s">
        <v>15</v>
      </c>
      <c r="F5" s="80" t="s">
        <v>18</v>
      </c>
      <c r="G5" s="80" t="s">
        <v>15</v>
      </c>
      <c r="H5" s="80" t="s">
        <v>15</v>
      </c>
      <c r="I5" s="80" t="s">
        <v>15</v>
      </c>
      <c r="J5" s="80" t="s">
        <v>15</v>
      </c>
      <c r="K5" s="80" t="s">
        <v>15</v>
      </c>
      <c r="L5" s="80" t="s">
        <v>15</v>
      </c>
      <c r="M5" s="80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19</v>
      </c>
      <c r="B1" s="80" t="s">
        <v>20</v>
      </c>
      <c r="C1" s="80" t="s">
        <v>21</v>
      </c>
      <c r="E1" s="80" t="s">
        <v>22</v>
      </c>
      <c r="F1" s="80" t="s">
        <v>23</v>
      </c>
      <c r="G1" s="80" t="s">
        <v>24</v>
      </c>
      <c r="I1" s="80" t="s">
        <v>25</v>
      </c>
    </row>
    <row r="2" customHeight="1" spans="1:9">
      <c r="A2" s="80" t="s">
        <v>26</v>
      </c>
      <c r="B2" s="80">
        <v>100</v>
      </c>
      <c r="C2" s="80" t="s">
        <v>27</v>
      </c>
      <c r="E2" s="80" t="s">
        <v>28</v>
      </c>
      <c r="F2" s="80" t="s">
        <v>29</v>
      </c>
      <c r="G2" s="80">
        <v>1</v>
      </c>
      <c r="I2" s="67" t="s">
        <v>30</v>
      </c>
    </row>
    <row r="3" customHeight="1" spans="1:9">
      <c r="A3" s="80" t="s">
        <v>15</v>
      </c>
      <c r="B3" s="80">
        <v>95</v>
      </c>
      <c r="C3" s="80" t="s">
        <v>31</v>
      </c>
      <c r="E3" s="80" t="s">
        <v>32</v>
      </c>
      <c r="F3" s="80" t="s">
        <v>33</v>
      </c>
      <c r="G3" s="80">
        <v>2</v>
      </c>
      <c r="I3" s="67" t="s">
        <v>34</v>
      </c>
    </row>
    <row r="4" customHeight="1" spans="1:9">
      <c r="A4" s="80" t="s">
        <v>18</v>
      </c>
      <c r="B4" s="80">
        <v>89</v>
      </c>
      <c r="C4" s="80" t="s">
        <v>35</v>
      </c>
      <c r="E4" s="80" t="s">
        <v>36</v>
      </c>
      <c r="F4" s="80" t="s">
        <v>37</v>
      </c>
      <c r="G4" s="80">
        <v>3</v>
      </c>
      <c r="I4" s="67" t="s">
        <v>38</v>
      </c>
    </row>
    <row r="5" customHeight="1" spans="1:9">
      <c r="A5" s="80" t="s">
        <v>39</v>
      </c>
      <c r="B5" s="80">
        <v>74</v>
      </c>
      <c r="C5" s="80" t="s">
        <v>40</v>
      </c>
      <c r="E5" s="80" t="s">
        <v>41</v>
      </c>
      <c r="F5" s="80" t="s">
        <v>42</v>
      </c>
      <c r="G5" s="80">
        <v>4</v>
      </c>
      <c r="I5" s="67" t="s">
        <v>43</v>
      </c>
    </row>
    <row r="6" customHeight="1" spans="5:9">
      <c r="E6" s="80" t="s">
        <v>44</v>
      </c>
      <c r="F6" s="80" t="s">
        <v>45</v>
      </c>
      <c r="G6" s="80">
        <v>5</v>
      </c>
      <c r="I6" s="67" t="s">
        <v>46</v>
      </c>
    </row>
    <row r="7" customHeight="1" spans="5:9">
      <c r="E7" s="80" t="s">
        <v>47</v>
      </c>
      <c r="F7" s="80" t="s">
        <v>48</v>
      </c>
      <c r="G7" s="80">
        <v>6</v>
      </c>
      <c r="I7" s="67" t="s">
        <v>49</v>
      </c>
    </row>
    <row r="8" customHeight="1" spans="5:9">
      <c r="E8" s="80" t="s">
        <v>50</v>
      </c>
      <c r="F8" s="80" t="s">
        <v>51</v>
      </c>
      <c r="G8" s="80">
        <v>7</v>
      </c>
      <c r="I8" s="67" t="s">
        <v>52</v>
      </c>
    </row>
    <row r="9" customHeight="1" spans="5:9">
      <c r="E9" s="80" t="s">
        <v>53</v>
      </c>
      <c r="F9" s="80" t="s">
        <v>54</v>
      </c>
      <c r="G9" s="80">
        <v>8</v>
      </c>
      <c r="I9" s="67" t="s">
        <v>55</v>
      </c>
    </row>
    <row r="10" customHeight="1" spans="5:9">
      <c r="E10" s="80" t="s">
        <v>56</v>
      </c>
      <c r="F10" s="80" t="s">
        <v>57</v>
      </c>
      <c r="G10" s="80">
        <v>9</v>
      </c>
      <c r="I10" s="67" t="s">
        <v>58</v>
      </c>
    </row>
    <row r="11" customHeight="1" spans="5:9">
      <c r="E11" s="80" t="s">
        <v>59</v>
      </c>
      <c r="F11" s="80" t="s">
        <v>60</v>
      </c>
      <c r="G11" s="80">
        <v>10</v>
      </c>
      <c r="I11" s="67" t="s">
        <v>61</v>
      </c>
    </row>
    <row r="12" customHeight="1" spans="5:9">
      <c r="E12" s="80" t="s">
        <v>62</v>
      </c>
      <c r="F12" s="80" t="s">
        <v>63</v>
      </c>
      <c r="G12" s="80">
        <v>11</v>
      </c>
      <c r="I12" s="67" t="s">
        <v>64</v>
      </c>
    </row>
    <row r="13" customHeight="1" spans="5:9">
      <c r="E13" s="80" t="s">
        <v>65</v>
      </c>
      <c r="F13" s="80" t="s">
        <v>66</v>
      </c>
      <c r="G13" s="80">
        <v>12</v>
      </c>
      <c r="I13" s="67" t="s">
        <v>67</v>
      </c>
    </row>
    <row r="14" customHeight="1" spans="9:9">
      <c r="I14" s="67" t="s">
        <v>68</v>
      </c>
    </row>
    <row r="15" customHeight="1" spans="9:9">
      <c r="I15" s="67" t="s">
        <v>69</v>
      </c>
    </row>
    <row r="16" customHeight="1" spans="9:9">
      <c r="I16" s="67" t="s">
        <v>70</v>
      </c>
    </row>
    <row r="17" customHeight="1" spans="9:9">
      <c r="I17" s="67" t="s">
        <v>71</v>
      </c>
    </row>
    <row r="18" customHeight="1" spans="9:9">
      <c r="I18" s="67" t="s">
        <v>72</v>
      </c>
    </row>
    <row r="19" customHeight="1" spans="9:9">
      <c r="I19" s="67" t="s">
        <v>73</v>
      </c>
    </row>
    <row r="20" customHeight="1" spans="9:9">
      <c r="I20" s="67" t="s">
        <v>74</v>
      </c>
    </row>
    <row r="21" customHeight="1" spans="9:9">
      <c r="I21" s="67" t="s">
        <v>75</v>
      </c>
    </row>
    <row r="22" customHeight="1" spans="9:9">
      <c r="I22" s="67" t="s">
        <v>76</v>
      </c>
    </row>
    <row r="23" customHeight="1" spans="9:9">
      <c r="I23" s="67" t="s">
        <v>77</v>
      </c>
    </row>
    <row r="24" customHeight="1" spans="9:9">
      <c r="I24" s="67" t="s">
        <v>78</v>
      </c>
    </row>
    <row r="25" customHeight="1" spans="9:9">
      <c r="I25" s="67" t="s">
        <v>79</v>
      </c>
    </row>
    <row r="26" customHeight="1" spans="9:9">
      <c r="I26" s="67" t="s">
        <v>80</v>
      </c>
    </row>
    <row r="27" customHeight="1" spans="9:9">
      <c r="I27" s="67" t="s">
        <v>81</v>
      </c>
    </row>
    <row r="28" customHeight="1" spans="9:9">
      <c r="I28" s="67" t="s">
        <v>82</v>
      </c>
    </row>
    <row r="29" customHeight="1" spans="9:9">
      <c r="I29" s="67" t="s">
        <v>83</v>
      </c>
    </row>
    <row r="30" customHeight="1" spans="9:9">
      <c r="I30" s="67" t="s">
        <v>84</v>
      </c>
    </row>
    <row r="31" customHeight="1" spans="9:9">
      <c r="I31" s="67" t="s">
        <v>85</v>
      </c>
    </row>
    <row r="32" customHeight="1" spans="9:9">
      <c r="I32" s="67" t="s">
        <v>86</v>
      </c>
    </row>
    <row r="33" customHeight="1" spans="9:9">
      <c r="I33" s="67" t="s">
        <v>87</v>
      </c>
    </row>
    <row r="34" customHeight="1" spans="9:9">
      <c r="I34" s="67" t="s">
        <v>88</v>
      </c>
    </row>
    <row r="35" customHeight="1" spans="9:9">
      <c r="I35" s="67" t="s">
        <v>89</v>
      </c>
    </row>
    <row r="36" customHeight="1" spans="9:9">
      <c r="I36" s="67" t="s">
        <v>90</v>
      </c>
    </row>
    <row r="37" customHeight="1" spans="9:9">
      <c r="I37" s="67" t="s">
        <v>91</v>
      </c>
    </row>
    <row r="38" customHeight="1" spans="9:9">
      <c r="I38" s="67" t="s">
        <v>92</v>
      </c>
    </row>
    <row r="39" customHeight="1" spans="9:9">
      <c r="I39" s="67" t="s">
        <v>93</v>
      </c>
    </row>
    <row r="40" customHeight="1" spans="9:9">
      <c r="I40" s="67" t="s">
        <v>94</v>
      </c>
    </row>
    <row r="41" customHeight="1" spans="9:9">
      <c r="I41" s="67" t="s">
        <v>95</v>
      </c>
    </row>
    <row r="42" customHeight="1" spans="9:9">
      <c r="I42" s="67" t="s">
        <v>96</v>
      </c>
    </row>
    <row r="43" customHeight="1" spans="9:9">
      <c r="I43" s="67" t="s">
        <v>97</v>
      </c>
    </row>
    <row r="44" customHeight="1" spans="9:9">
      <c r="I44" s="67" t="s">
        <v>98</v>
      </c>
    </row>
    <row r="45" customHeight="1" spans="9:9">
      <c r="I45" s="67" t="s">
        <v>99</v>
      </c>
    </row>
    <row r="46" customHeight="1" spans="9:9">
      <c r="I46" s="67" t="s">
        <v>100</v>
      </c>
    </row>
    <row r="47" customHeight="1" spans="9:9">
      <c r="I47" s="67" t="s">
        <v>101</v>
      </c>
    </row>
    <row r="48" customHeight="1" spans="9:9">
      <c r="I48" s="67" t="s">
        <v>102</v>
      </c>
    </row>
    <row r="49" customHeight="1" spans="9:9">
      <c r="I49" s="67" t="s">
        <v>103</v>
      </c>
    </row>
    <row r="50" customHeight="1" spans="9:9">
      <c r="I50" s="67" t="s">
        <v>104</v>
      </c>
    </row>
    <row r="51" customHeight="1" spans="9:9">
      <c r="I51" s="67" t="s">
        <v>105</v>
      </c>
    </row>
    <row r="52" customHeight="1" spans="9:9">
      <c r="I52" s="67" t="s">
        <v>106</v>
      </c>
    </row>
    <row r="53" customHeight="1" spans="9:9">
      <c r="I53" s="67" t="s">
        <v>107</v>
      </c>
    </row>
    <row r="54" customHeight="1" spans="9:9">
      <c r="I54" s="67" t="s">
        <v>108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109</v>
      </c>
      <c r="F1" s="80" t="s">
        <v>110</v>
      </c>
      <c r="G1" s="80" t="s">
        <v>111</v>
      </c>
      <c r="H1" s="80" t="s">
        <v>112</v>
      </c>
      <c r="I1" s="80" t="s">
        <v>113</v>
      </c>
      <c r="J1" s="85" t="s">
        <v>114</v>
      </c>
      <c r="K1" s="80" t="s">
        <v>115</v>
      </c>
      <c r="L1" s="80" t="s">
        <v>116</v>
      </c>
      <c r="M1" s="80" t="s">
        <v>117</v>
      </c>
      <c r="N1" s="80" t="s">
        <v>118</v>
      </c>
      <c r="O1" s="80" t="s">
        <v>119</v>
      </c>
      <c r="P1" s="80" t="s">
        <v>120</v>
      </c>
      <c r="Q1" s="80" t="s">
        <v>121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45036.5025260648</v>
      </c>
      <c r="B2" s="67" t="str">
        <f ca="1">INDIRECT(ADDRESS(2+QUOTIENT(ROW()-2,COUNTA('Form Responses 1'!$1:$1)-4),2,,TRUE,"Form Responses 1"))</f>
        <v>na.wicaksono77@gmail.com</v>
      </c>
      <c r="C2" s="67" t="str">
        <f ca="1">INDIRECT(ADDRESS(2+QUOTIENT(ROW()-2,COUNTA('Form Responses 1'!$1:$1)-4),3,,TRUE,"Form Responses 1"))</f>
        <v>Nugroho Adi Wicaksono </v>
      </c>
      <c r="D2" s="82">
        <f ca="1">INDIRECT(ADDRESS(2+QUOTIENT(ROW()-2,COUNTA('Form Responses 1'!$1:$1)-4),4,,TRUE,"Form Responses 1"))</f>
        <v>44957</v>
      </c>
      <c r="E2" s="83">
        <f ca="1" t="shared" ref="E2:E1000" si="0">IF(ISBLANK(D2)," ",WEEKDAY(D2,2))</f>
        <v>2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5</v>
      </c>
      <c r="L2" s="67" t="str">
        <f ca="1" t="shared" ref="L2:L1000" si="4">IF(ISBLANK(A2)," ",CONCATENATE(TEXT($D2,"YYY")," - WEEK ",TEXT(WEEKNUM($D2),"00")))</f>
        <v>2023 - WEEK 05</v>
      </c>
      <c r="M2" s="67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0.95</v>
      </c>
      <c r="O2" s="84">
        <f ca="1" t="shared" si="6"/>
        <v>0.95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45036.5025260648</v>
      </c>
      <c r="B3" s="67" t="str">
        <f ca="1">INDIRECT(ADDRESS(2+QUOTIENT(ROW()-2,COUNTA('Form Responses 1'!$1:$1)-4),2,,TRUE,"Form Responses 1"))</f>
        <v>na.wicaksono77@gmail.com</v>
      </c>
      <c r="C3" s="67" t="str">
        <f ca="1">INDIRECT(ADDRESS(2+QUOTIENT(ROW()-2,COUNTA('Form Responses 1'!$1:$1)-4),3,,TRUE,"Form Responses 1"))</f>
        <v>Nugroho Adi Wicaksono </v>
      </c>
      <c r="D3" s="82">
        <f ca="1">INDIRECT(ADDRESS(2+QUOTIENT(ROW()-2,COUNTA('Form Responses 1'!$1:$1)-4),4,,TRUE,"Form Responses 1"))</f>
        <v>44957</v>
      </c>
      <c r="E3" s="83">
        <f ca="1" t="shared" si="0"/>
        <v>2</v>
      </c>
      <c r="F3" s="67" t="str">
        <f ca="1">IF(ISBLANK(A3)," ",INDIRECT(ADDRESS(1,5+MOD(ROW()-2,COUNTA('Form Responses 1'!$1:$1)-4),,TRUE,"Form Responses 1")))</f>
        <v>Outdoor [Halaman]</v>
      </c>
      <c r="G3" s="67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Outdoor</v>
      </c>
      <c r="I3" s="84" t="str">
        <f ca="1" t="shared" si="2"/>
        <v>CLEANING SERVICE</v>
      </c>
      <c r="J3" s="84">
        <f ca="1" t="array" ref="J3">IFERROR(INDEX(MASTER!B:B,MATCH(G3,MASTER!A:A,0))/100," ")</f>
        <v>0.95</v>
      </c>
      <c r="K3" s="67">
        <f ca="1" t="shared" si="3"/>
        <v>5</v>
      </c>
      <c r="L3" s="67" t="str">
        <f ca="1" t="shared" si="4"/>
        <v>2023 - WEEK 05</v>
      </c>
      <c r="M3" s="67" t="str">
        <f ca="1" t="shared" si="5"/>
        <v>2023 - MONTH 01</v>
      </c>
      <c r="N3" s="84">
        <f ca="1" t="shared" ref="N3:O3" si="7">IFERROR(AVERAGEIF(L:L,L3,$J:$J)," ")</f>
        <v>0.95</v>
      </c>
      <c r="O3" s="84">
        <f ca="1" t="shared" si="7"/>
        <v>0.95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45036.5025260648</v>
      </c>
      <c r="B4" s="67" t="str">
        <f ca="1">INDIRECT(ADDRESS(2+QUOTIENT(ROW()-2,COUNTA('Form Responses 1'!$1:$1)-4),2,,TRUE,"Form Responses 1"))</f>
        <v>na.wicaksono77@gmail.com</v>
      </c>
      <c r="C4" s="67" t="str">
        <f ca="1">INDIRECT(ADDRESS(2+QUOTIENT(ROW()-2,COUNTA('Form Responses 1'!$1:$1)-4),3,,TRUE,"Form Responses 1"))</f>
        <v>Nugroho Adi Wicaksono </v>
      </c>
      <c r="D4" s="82">
        <f ca="1">INDIRECT(ADDRESS(2+QUOTIENT(ROW()-2,COUNTA('Form Responses 1'!$1:$1)-4),4,,TRUE,"Form Responses 1"))</f>
        <v>44957</v>
      </c>
      <c r="E4" s="83">
        <f ca="1" t="shared" si="0"/>
        <v>2</v>
      </c>
      <c r="F4" s="67" t="str">
        <f ca="1">IF(ISBLANK(A4)," ",INDIRECT(ADDRESS(1,5+MOD(ROW()-2,COUNTA('Form Responses 1'!$1:$1)-4),,TRUE,"Form Responses 1")))</f>
        <v>Gedung Balai Arkiologi [Teras]</v>
      </c>
      <c r="G4" s="67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Gedung Balai Arkiologi</v>
      </c>
      <c r="I4" s="84" t="str">
        <f ca="1" t="shared" si="2"/>
        <v>CLEANING SERVICE</v>
      </c>
      <c r="J4" s="84">
        <f ca="1" t="array" ref="J4">IFERROR(INDEX(MASTER!B:B,MATCH(G4,MASTER!A:A,0))/100," ")</f>
        <v>0.95</v>
      </c>
      <c r="K4" s="67">
        <f ca="1" t="shared" si="3"/>
        <v>5</v>
      </c>
      <c r="L4" s="67" t="str">
        <f ca="1" t="shared" si="4"/>
        <v>2023 - WEEK 05</v>
      </c>
      <c r="M4" s="67" t="str">
        <f ca="1" t="shared" si="5"/>
        <v>2023 - MONTH 01</v>
      </c>
      <c r="N4" s="84">
        <f ca="1" t="shared" ref="N4:O4" si="8">IFERROR(AVERAGEIF(L:L,L4,$J:$J)," ")</f>
        <v>0.95</v>
      </c>
      <c r="O4" s="84">
        <f ca="1" t="shared" si="8"/>
        <v>0.95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45036.5025260648</v>
      </c>
      <c r="B5" s="67" t="str">
        <f ca="1">INDIRECT(ADDRESS(2+QUOTIENT(ROW()-2,COUNTA('Form Responses 1'!$1:$1)-4),2,,TRUE,"Form Responses 1"))</f>
        <v>na.wicaksono77@gmail.com</v>
      </c>
      <c r="C5" s="67" t="str">
        <f ca="1">INDIRECT(ADDRESS(2+QUOTIENT(ROW()-2,COUNTA('Form Responses 1'!$1:$1)-4),3,,TRUE,"Form Responses 1"))</f>
        <v>Nugroho Adi Wicaksono </v>
      </c>
      <c r="D5" s="82">
        <f ca="1">INDIRECT(ADDRESS(2+QUOTIENT(ROW()-2,COUNTA('Form Responses 1'!$1:$1)-4),4,,TRUE,"Form Responses 1"))</f>
        <v>44957</v>
      </c>
      <c r="E5" s="83">
        <f ca="1" t="shared" si="0"/>
        <v>2</v>
      </c>
      <c r="F5" s="67" t="str">
        <f ca="1">IF(ISBLANK(A5)," ",INDIRECT(ADDRESS(1,5+MOD(ROW()-2,COUNTA('Form Responses 1'!$1:$1)-4),,TRUE,"Form Responses 1")))</f>
        <v>Gedung Balai Arkiologi [Koridor]</v>
      </c>
      <c r="G5" s="67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Gedung Balai Arkiologi</v>
      </c>
      <c r="I5" s="84" t="str">
        <f ca="1" t="shared" si="2"/>
        <v>CLEANING SERVICE</v>
      </c>
      <c r="J5" s="84">
        <f ca="1" t="array" ref="J5">IFERROR(INDEX(MASTER!B:B,MATCH(G5,MASTER!A:A,0))/100," ")</f>
        <v>0.95</v>
      </c>
      <c r="K5" s="67">
        <f ca="1" t="shared" si="3"/>
        <v>5</v>
      </c>
      <c r="L5" s="67" t="str">
        <f ca="1" t="shared" si="4"/>
        <v>2023 - WEEK 05</v>
      </c>
      <c r="M5" s="67" t="str">
        <f ca="1" t="shared" si="5"/>
        <v>2023 - MONTH 01</v>
      </c>
      <c r="N5" s="84">
        <f ca="1" t="shared" ref="N5:O5" si="9">IFERROR(AVERAGEIF(L:L,L5,$J:$J)," ")</f>
        <v>0.95</v>
      </c>
      <c r="O5" s="84">
        <f ca="1" t="shared" si="9"/>
        <v>0.95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45036.5025260648</v>
      </c>
      <c r="B6" s="67" t="str">
        <f ca="1">INDIRECT(ADDRESS(2+QUOTIENT(ROW()-2,COUNTA('Form Responses 1'!$1:$1)-4),2,,TRUE,"Form Responses 1"))</f>
        <v>na.wicaksono77@gmail.com</v>
      </c>
      <c r="C6" s="67" t="str">
        <f ca="1">INDIRECT(ADDRESS(2+QUOTIENT(ROW()-2,COUNTA('Form Responses 1'!$1:$1)-4),3,,TRUE,"Form Responses 1"))</f>
        <v>Nugroho Adi Wicaksono </v>
      </c>
      <c r="D6" s="82">
        <f ca="1">INDIRECT(ADDRESS(2+QUOTIENT(ROW()-2,COUNTA('Form Responses 1'!$1:$1)-4),4,,TRUE,"Form Responses 1"))</f>
        <v>44957</v>
      </c>
      <c r="E6" s="83">
        <f ca="1" t="shared" si="0"/>
        <v>2</v>
      </c>
      <c r="F6" s="67" t="str">
        <f ca="1">IF(ISBLANK(A6)," ",INDIRECT(ADDRESS(1,5+MOD(ROW()-2,COUNTA('Form Responses 1'!$1:$1)-4),,TRUE,"Form Responses 1")))</f>
        <v>Gedung Balai Arkiologi [Ruang Peneliti ]</v>
      </c>
      <c r="G6" s="67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Gedung Balai Arkiologi</v>
      </c>
      <c r="I6" s="84" t="str">
        <f ca="1" t="shared" si="2"/>
        <v>CLEANING SERVICE</v>
      </c>
      <c r="J6" s="84">
        <f ca="1" t="array" ref="J6">IFERROR(INDEX(MASTER!B:B,MATCH(G6,MASTER!A:A,0))/100," ")</f>
        <v>0.95</v>
      </c>
      <c r="K6" s="67">
        <f ca="1" t="shared" si="3"/>
        <v>5</v>
      </c>
      <c r="L6" s="67" t="str">
        <f ca="1" t="shared" si="4"/>
        <v>2023 - WEEK 05</v>
      </c>
      <c r="M6" s="67" t="str">
        <f ca="1" t="shared" si="5"/>
        <v>2023 - MONTH 01</v>
      </c>
      <c r="N6" s="84">
        <f ca="1" t="shared" ref="N6:O6" si="10">IFERROR(AVERAGEIF(L:L,L6,$J:$J)," ")</f>
        <v>0.95</v>
      </c>
      <c r="O6" s="84">
        <f ca="1" t="shared" si="10"/>
        <v>0.95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45036.5025260648</v>
      </c>
      <c r="B7" s="67" t="str">
        <f ca="1">INDIRECT(ADDRESS(2+QUOTIENT(ROW()-2,COUNTA('Form Responses 1'!$1:$1)-4),2,,TRUE,"Form Responses 1"))</f>
        <v>na.wicaksono77@gmail.com</v>
      </c>
      <c r="C7" s="67" t="str">
        <f ca="1">INDIRECT(ADDRESS(2+QUOTIENT(ROW()-2,COUNTA('Form Responses 1'!$1:$1)-4),3,,TRUE,"Form Responses 1"))</f>
        <v>Nugroho Adi Wicaksono </v>
      </c>
      <c r="D7" s="82">
        <f ca="1">INDIRECT(ADDRESS(2+QUOTIENT(ROW()-2,COUNTA('Form Responses 1'!$1:$1)-4),4,,TRUE,"Form Responses 1"))</f>
        <v>44957</v>
      </c>
      <c r="E7" s="83">
        <f ca="1" t="shared" si="0"/>
        <v>2</v>
      </c>
      <c r="F7" s="67" t="str">
        <f ca="1">IF(ISBLANK(A7)," ",INDIRECT(ADDRESS(1,5+MOD(ROW()-2,COUNTA('Form Responses 1'!$1:$1)-4),,TRUE,"Form Responses 1")))</f>
        <v>Gedung Balai Arkiologi [Gudang Barang Akeologi]</v>
      </c>
      <c r="G7" s="67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Gedung Balai Arkiologi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67">
        <f ca="1" t="shared" si="3"/>
        <v>5</v>
      </c>
      <c r="L7" s="67" t="str">
        <f ca="1" t="shared" si="4"/>
        <v>2023 - WEEK 05</v>
      </c>
      <c r="M7" s="67" t="str">
        <f ca="1" t="shared" si="5"/>
        <v>2023 - MONTH 01</v>
      </c>
      <c r="N7" s="84">
        <f ca="1" t="shared" ref="N7:O7" si="11">IFERROR(AVERAGEIF(L:L,L7,$J:$J)," ")</f>
        <v>0.95</v>
      </c>
      <c r="O7" s="84">
        <f ca="1" t="shared" si="11"/>
        <v>0.95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5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45036.5025260648</v>
      </c>
      <c r="B8" s="67" t="str">
        <f ca="1">INDIRECT(ADDRESS(2+QUOTIENT(ROW()-2,COUNTA('Form Responses 1'!$1:$1)-4),2,,TRUE,"Form Responses 1"))</f>
        <v>na.wicaksono77@gmail.com</v>
      </c>
      <c r="C8" s="67" t="str">
        <f ca="1">INDIRECT(ADDRESS(2+QUOTIENT(ROW()-2,COUNTA('Form Responses 1'!$1:$1)-4),3,,TRUE,"Form Responses 1"))</f>
        <v>Nugroho Adi Wicaksono </v>
      </c>
      <c r="D8" s="82">
        <f ca="1">INDIRECT(ADDRESS(2+QUOTIENT(ROW()-2,COUNTA('Form Responses 1'!$1:$1)-4),4,,TRUE,"Form Responses 1"))</f>
        <v>44957</v>
      </c>
      <c r="E8" s="83">
        <f ca="1" t="shared" si="0"/>
        <v>2</v>
      </c>
      <c r="F8" s="67" t="str">
        <f ca="1">IF(ISBLANK(A8)," ",INDIRECT(ADDRESS(1,5+MOD(ROW()-2,COUNTA('Form Responses 1'!$1:$1)-4),,TRUE,"Form Responses 1")))</f>
        <v>Gedung Balai Arkiologi [Dapur]</v>
      </c>
      <c r="G8" s="67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Gedung Balai Arkiologi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67">
        <f ca="1" t="shared" si="3"/>
        <v>5</v>
      </c>
      <c r="L8" s="67" t="str">
        <f ca="1" t="shared" si="4"/>
        <v>2023 - WEEK 05</v>
      </c>
      <c r="M8" s="67" t="str">
        <f ca="1" t="shared" si="5"/>
        <v>2023 - MONTH 01</v>
      </c>
      <c r="N8" s="84">
        <f ca="1" t="shared" ref="N8:O8" si="16">IFERROR(AVERAGEIF(L:L,L8,$J:$J)," ")</f>
        <v>0.95</v>
      </c>
      <c r="O8" s="84">
        <f ca="1" t="shared" si="16"/>
        <v>0.95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5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45036.5025260648</v>
      </c>
      <c r="B9" s="67" t="str">
        <f ca="1">INDIRECT(ADDRESS(2+QUOTIENT(ROW()-2,COUNTA('Form Responses 1'!$1:$1)-4),2,,TRUE,"Form Responses 1"))</f>
        <v>na.wicaksono77@gmail.com</v>
      </c>
      <c r="C9" s="67" t="str">
        <f ca="1">INDIRECT(ADDRESS(2+QUOTIENT(ROW()-2,COUNTA('Form Responses 1'!$1:$1)-4),3,,TRUE,"Form Responses 1"))</f>
        <v>Nugroho Adi Wicaksono </v>
      </c>
      <c r="D9" s="82">
        <f ca="1">INDIRECT(ADDRESS(2+QUOTIENT(ROW()-2,COUNTA('Form Responses 1'!$1:$1)-4),4,,TRUE,"Form Responses 1"))</f>
        <v>44957</v>
      </c>
      <c r="E9" s="83">
        <f ca="1" t="shared" si="0"/>
        <v>2</v>
      </c>
      <c r="F9" s="67" t="str">
        <f ca="1">IF(ISBLANK(A9)," ",INDIRECT(ADDRESS(1,5+MOD(ROW()-2,COUNTA('Form Responses 1'!$1:$1)-4),,TRUE,"Form Responses 1")))</f>
        <v>Gedung Balai Arkiologi [Toilet]</v>
      </c>
      <c r="G9" s="67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Gedung Balai Arkiologi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7">
        <f ca="1" t="shared" si="3"/>
        <v>5</v>
      </c>
      <c r="L9" s="67" t="str">
        <f ca="1" t="shared" si="4"/>
        <v>2023 - WEEK 05</v>
      </c>
      <c r="M9" s="67" t="str">
        <f ca="1" t="shared" si="5"/>
        <v>2023 - MONTH 01</v>
      </c>
      <c r="N9" s="84">
        <f ca="1" t="shared" ref="N9:O9" si="17">IFERROR(AVERAGEIF(L:L,L9,$J:$J)," ")</f>
        <v>0.95</v>
      </c>
      <c r="O9" s="84">
        <f ca="1" t="shared" si="17"/>
        <v>0.95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5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45036.5025260648</v>
      </c>
      <c r="B10" s="67" t="str">
        <f ca="1">INDIRECT(ADDRESS(2+QUOTIENT(ROW()-2,COUNTA('Form Responses 1'!$1:$1)-4),2,,TRUE,"Form Responses 1"))</f>
        <v>na.wicaksono77@gmail.com</v>
      </c>
      <c r="C10" s="67" t="str">
        <f ca="1">INDIRECT(ADDRESS(2+QUOTIENT(ROW()-2,COUNTA('Form Responses 1'!$1:$1)-4),3,,TRUE,"Form Responses 1"))</f>
        <v>Nugroho Adi Wicaksono </v>
      </c>
      <c r="D10" s="82">
        <f ca="1">INDIRECT(ADDRESS(2+QUOTIENT(ROW()-2,COUNTA('Form Responses 1'!$1:$1)-4),4,,TRUE,"Form Responses 1"))</f>
        <v>44957</v>
      </c>
      <c r="E10" s="83">
        <f ca="1" t="shared" si="0"/>
        <v>2</v>
      </c>
      <c r="F10" s="67" t="str">
        <f ca="1">IF(ISBLANK(A10)," ",INDIRECT(ADDRESS(1,5+MOD(ROW()-2,COUNTA('Form Responses 1'!$1:$1)-4),,TRUE,"Form Responses 1")))</f>
        <v>Gedung Balai Arkiologi [Teras Belakang]</v>
      </c>
      <c r="G10" s="67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Gedung Balai Arkiologi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7">
        <f ca="1" t="shared" si="3"/>
        <v>5</v>
      </c>
      <c r="L10" s="67" t="str">
        <f ca="1" t="shared" si="4"/>
        <v>2023 - WEEK 05</v>
      </c>
      <c r="M10" s="67" t="str">
        <f ca="1" t="shared" si="5"/>
        <v>2023 - MONTH 01</v>
      </c>
      <c r="N10" s="84">
        <f ca="1" t="shared" ref="N10:O10" si="18">IFERROR(AVERAGEIF(L:L,L10,$J:$J)," ")</f>
        <v>0.95</v>
      </c>
      <c r="O10" s="84">
        <f ca="1" t="shared" si="18"/>
        <v>0.95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5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45036.5029692361</v>
      </c>
      <c r="B11" s="67" t="str">
        <f ca="1">INDIRECT(ADDRESS(2+QUOTIENT(ROW()-2,COUNTA('Form Responses 1'!$1:$1)-4),2,,TRUE,"Form Responses 1"))</f>
        <v>na.wicaksono77@gmail.com</v>
      </c>
      <c r="C11" s="67" t="str">
        <f ca="1">INDIRECT(ADDRESS(2+QUOTIENT(ROW()-2,COUNTA('Form Responses 1'!$1:$1)-4),3,,TRUE,"Form Responses 1"))</f>
        <v>Nugroho Adi Wicaksono </v>
      </c>
      <c r="D11" s="82">
        <f ca="1">INDIRECT(ADDRESS(2+QUOTIENT(ROW()-2,COUNTA('Form Responses 1'!$1:$1)-4),4,,TRUE,"Form Responses 1"))</f>
        <v>44985</v>
      </c>
      <c r="E11" s="83">
        <f ca="1" t="shared" si="0"/>
        <v>2</v>
      </c>
      <c r="F11" s="67" t="str">
        <f ca="1">IF(ISBLANK(A11)," ",INDIRECT(ADDRESS(1,5+MOD(ROW()-2,COUNTA('Form Responses 1'!$1:$1)-4),,TRUE,"Form Responses 1")))</f>
        <v>Security [Security Functions]</v>
      </c>
      <c r="G11" s="67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Security</v>
      </c>
      <c r="I11" s="84" t="str">
        <f ca="1" t="shared" si="2"/>
        <v>SECURITY SERVICE</v>
      </c>
      <c r="J11" s="84">
        <f ca="1" t="array" ref="J11">IFERROR(INDEX(MASTER!B:B,MATCH(G11,MASTER!A:A,0))/100," ")</f>
        <v>0.95</v>
      </c>
      <c r="K11" s="67">
        <f ca="1" t="shared" si="3"/>
        <v>9</v>
      </c>
      <c r="L11" s="67" t="str">
        <f ca="1" t="shared" si="4"/>
        <v>2023 - WEEK 09</v>
      </c>
      <c r="M11" s="67" t="str">
        <f ca="1" t="shared" si="5"/>
        <v>2023 - MONTH 02</v>
      </c>
      <c r="N11" s="84">
        <f ca="1" t="shared" ref="N11:O11" si="19">IFERROR(AVERAGEIF(L:L,L11,$J:$J)," ")</f>
        <v>0.95</v>
      </c>
      <c r="O11" s="84">
        <f ca="1" t="shared" si="19"/>
        <v>0.95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9</v>
      </c>
      <c r="AF11" s="67" t="str">
        <f ca="1" t="shared" si="13"/>
        <v>2023 02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45036.5029692361</v>
      </c>
      <c r="B12" s="67" t="str">
        <f ca="1">INDIRECT(ADDRESS(2+QUOTIENT(ROW()-2,COUNTA('Form Responses 1'!$1:$1)-4),2,,TRUE,"Form Responses 1"))</f>
        <v>na.wicaksono77@gmail.com</v>
      </c>
      <c r="C12" s="67" t="str">
        <f ca="1">INDIRECT(ADDRESS(2+QUOTIENT(ROW()-2,COUNTA('Form Responses 1'!$1:$1)-4),3,,TRUE,"Form Responses 1"))</f>
        <v>Nugroho Adi Wicaksono </v>
      </c>
      <c r="D12" s="82">
        <f ca="1">INDIRECT(ADDRESS(2+QUOTIENT(ROW()-2,COUNTA('Form Responses 1'!$1:$1)-4),4,,TRUE,"Form Responses 1"))</f>
        <v>44985</v>
      </c>
      <c r="E12" s="83">
        <f ca="1" t="shared" si="0"/>
        <v>2</v>
      </c>
      <c r="F12" s="67" t="str">
        <f ca="1">IF(ISBLANK(A12)," ",INDIRECT(ADDRESS(1,5+MOD(ROW()-2,COUNTA('Form Responses 1'!$1:$1)-4),,TRUE,"Form Responses 1")))</f>
        <v>Outdoor [Halaman]</v>
      </c>
      <c r="G12" s="67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Outdoor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67">
        <f ca="1" t="shared" si="3"/>
        <v>9</v>
      </c>
      <c r="L12" s="67" t="str">
        <f ca="1" t="shared" si="4"/>
        <v>2023 - WEEK 09</v>
      </c>
      <c r="M12" s="67" t="str">
        <f ca="1" t="shared" si="5"/>
        <v>2023 - MONTH 02</v>
      </c>
      <c r="N12" s="84">
        <f ca="1" t="shared" ref="N12:O12" si="20">IFERROR(AVERAGEIF(L:L,L12,$J:$J)," ")</f>
        <v>0.95</v>
      </c>
      <c r="O12" s="84">
        <f ca="1" t="shared" si="20"/>
        <v>0.95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9</v>
      </c>
      <c r="AF12" s="67" t="str">
        <f ca="1" t="shared" si="13"/>
        <v>2023 02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45036.5029692361</v>
      </c>
      <c r="B13" s="67" t="str">
        <f ca="1">INDIRECT(ADDRESS(2+QUOTIENT(ROW()-2,COUNTA('Form Responses 1'!$1:$1)-4),2,,TRUE,"Form Responses 1"))</f>
        <v>na.wicaksono77@gmail.com</v>
      </c>
      <c r="C13" s="67" t="str">
        <f ca="1">INDIRECT(ADDRESS(2+QUOTIENT(ROW()-2,COUNTA('Form Responses 1'!$1:$1)-4),3,,TRUE,"Form Responses 1"))</f>
        <v>Nugroho Adi Wicaksono </v>
      </c>
      <c r="D13" s="82">
        <f ca="1">INDIRECT(ADDRESS(2+QUOTIENT(ROW()-2,COUNTA('Form Responses 1'!$1:$1)-4),4,,TRUE,"Form Responses 1"))</f>
        <v>44985</v>
      </c>
      <c r="E13" s="83">
        <f ca="1" t="shared" si="0"/>
        <v>2</v>
      </c>
      <c r="F13" s="67" t="str">
        <f ca="1">IF(ISBLANK(A13)," ",INDIRECT(ADDRESS(1,5+MOD(ROW()-2,COUNTA('Form Responses 1'!$1:$1)-4),,TRUE,"Form Responses 1")))</f>
        <v>Gedung Balai Arkiologi [Teras]</v>
      </c>
      <c r="G13" s="67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Gedung Balai Arkiologi</v>
      </c>
      <c r="I13" s="84" t="str">
        <f ca="1" t="shared" si="2"/>
        <v>CLEANING SERVICE</v>
      </c>
      <c r="J13" s="84">
        <f ca="1" t="array" ref="J13">IFERROR(INDEX(MASTER!B:B,MATCH(G13,MASTER!A:A,0))/100," ")</f>
        <v>0.95</v>
      </c>
      <c r="K13" s="67">
        <f ca="1" t="shared" si="3"/>
        <v>9</v>
      </c>
      <c r="L13" s="67" t="str">
        <f ca="1" t="shared" si="4"/>
        <v>2023 - WEEK 09</v>
      </c>
      <c r="M13" s="67" t="str">
        <f ca="1" t="shared" si="5"/>
        <v>2023 - MONTH 02</v>
      </c>
      <c r="N13" s="84">
        <f ca="1" t="shared" ref="N13:O13" si="21">IFERROR(AVERAGEIF(L:L,L13,$J:$J)," ")</f>
        <v>0.95</v>
      </c>
      <c r="O13" s="84">
        <f ca="1" t="shared" si="21"/>
        <v>0.95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9</v>
      </c>
      <c r="AF13" s="67" t="str">
        <f ca="1" t="shared" si="13"/>
        <v>2023 02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45036.5029692361</v>
      </c>
      <c r="B14" s="67" t="str">
        <f ca="1">INDIRECT(ADDRESS(2+QUOTIENT(ROW()-2,COUNTA('Form Responses 1'!$1:$1)-4),2,,TRUE,"Form Responses 1"))</f>
        <v>na.wicaksono77@gmail.com</v>
      </c>
      <c r="C14" s="67" t="str">
        <f ca="1">INDIRECT(ADDRESS(2+QUOTIENT(ROW()-2,COUNTA('Form Responses 1'!$1:$1)-4),3,,TRUE,"Form Responses 1"))</f>
        <v>Nugroho Adi Wicaksono </v>
      </c>
      <c r="D14" s="82">
        <f ca="1">INDIRECT(ADDRESS(2+QUOTIENT(ROW()-2,COUNTA('Form Responses 1'!$1:$1)-4),4,,TRUE,"Form Responses 1"))</f>
        <v>44985</v>
      </c>
      <c r="E14" s="83">
        <f ca="1" t="shared" si="0"/>
        <v>2</v>
      </c>
      <c r="F14" s="67" t="str">
        <f ca="1">IF(ISBLANK(A14)," ",INDIRECT(ADDRESS(1,5+MOD(ROW()-2,COUNTA('Form Responses 1'!$1:$1)-4),,TRUE,"Form Responses 1")))</f>
        <v>Gedung Balai Arkiologi [Koridor]</v>
      </c>
      <c r="G14" s="67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Gedung Balai Arkiologi</v>
      </c>
      <c r="I14" s="84" t="str">
        <f ca="1" t="shared" si="2"/>
        <v>CLEANING SERVICE</v>
      </c>
      <c r="J14" s="84">
        <f ca="1" t="array" ref="J14">IFERROR(INDEX(MASTER!B:B,MATCH(G14,MASTER!A:A,0))/100," ")</f>
        <v>0.95</v>
      </c>
      <c r="K14" s="67">
        <f ca="1" t="shared" si="3"/>
        <v>9</v>
      </c>
      <c r="L14" s="67" t="str">
        <f ca="1" t="shared" si="4"/>
        <v>2023 - WEEK 09</v>
      </c>
      <c r="M14" s="67" t="str">
        <f ca="1" t="shared" si="5"/>
        <v>2023 - MONTH 02</v>
      </c>
      <c r="N14" s="84">
        <f ca="1" t="shared" ref="N14:O14" si="22">IFERROR(AVERAGEIF(L:L,L14,$J:$J)," ")</f>
        <v>0.95</v>
      </c>
      <c r="O14" s="84">
        <f ca="1" t="shared" si="22"/>
        <v>0.95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9</v>
      </c>
      <c r="AF14" s="67" t="str">
        <f ca="1" t="shared" si="13"/>
        <v>2023 02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45036.5029692361</v>
      </c>
      <c r="B15" s="67" t="str">
        <f ca="1">INDIRECT(ADDRESS(2+QUOTIENT(ROW()-2,COUNTA('Form Responses 1'!$1:$1)-4),2,,TRUE,"Form Responses 1"))</f>
        <v>na.wicaksono77@gmail.com</v>
      </c>
      <c r="C15" s="67" t="str">
        <f ca="1">INDIRECT(ADDRESS(2+QUOTIENT(ROW()-2,COUNTA('Form Responses 1'!$1:$1)-4),3,,TRUE,"Form Responses 1"))</f>
        <v>Nugroho Adi Wicaksono </v>
      </c>
      <c r="D15" s="82">
        <f ca="1">INDIRECT(ADDRESS(2+QUOTIENT(ROW()-2,COUNTA('Form Responses 1'!$1:$1)-4),4,,TRUE,"Form Responses 1"))</f>
        <v>44985</v>
      </c>
      <c r="E15" s="83">
        <f ca="1" t="shared" si="0"/>
        <v>2</v>
      </c>
      <c r="F15" s="67" t="str">
        <f ca="1">IF(ISBLANK(A15)," ",INDIRECT(ADDRESS(1,5+MOD(ROW()-2,COUNTA('Form Responses 1'!$1:$1)-4),,TRUE,"Form Responses 1")))</f>
        <v>Gedung Balai Arkiologi [Ruang Peneliti ]</v>
      </c>
      <c r="G15" s="67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Gedung Balai Arkiologi</v>
      </c>
      <c r="I15" s="84" t="str">
        <f ca="1" t="shared" si="2"/>
        <v>CLEANING SERVICE</v>
      </c>
      <c r="J15" s="84">
        <f ca="1" t="array" ref="J15">IFERROR(INDEX(MASTER!B:B,MATCH(G15,MASTER!A:A,0))/100," ")</f>
        <v>0.95</v>
      </c>
      <c r="K15" s="67">
        <f ca="1" t="shared" si="3"/>
        <v>9</v>
      </c>
      <c r="L15" s="67" t="str">
        <f ca="1" t="shared" si="4"/>
        <v>2023 - WEEK 09</v>
      </c>
      <c r="M15" s="67" t="str">
        <f ca="1" t="shared" si="5"/>
        <v>2023 - MONTH 02</v>
      </c>
      <c r="N15" s="84">
        <f ca="1" t="shared" ref="N15:O15" si="23">IFERROR(AVERAGEIF(L:L,L15,$J:$J)," ")</f>
        <v>0.95</v>
      </c>
      <c r="O15" s="84">
        <f ca="1" t="shared" si="23"/>
        <v>0.95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9</v>
      </c>
      <c r="AF15" s="67" t="str">
        <f ca="1" t="shared" si="13"/>
        <v>2023 02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45036.5029692361</v>
      </c>
      <c r="B16" s="67" t="str">
        <f ca="1">INDIRECT(ADDRESS(2+QUOTIENT(ROW()-2,COUNTA('Form Responses 1'!$1:$1)-4),2,,TRUE,"Form Responses 1"))</f>
        <v>na.wicaksono77@gmail.com</v>
      </c>
      <c r="C16" s="67" t="str">
        <f ca="1">INDIRECT(ADDRESS(2+QUOTIENT(ROW()-2,COUNTA('Form Responses 1'!$1:$1)-4),3,,TRUE,"Form Responses 1"))</f>
        <v>Nugroho Adi Wicaksono </v>
      </c>
      <c r="D16" s="82">
        <f ca="1">INDIRECT(ADDRESS(2+QUOTIENT(ROW()-2,COUNTA('Form Responses 1'!$1:$1)-4),4,,TRUE,"Form Responses 1"))</f>
        <v>44985</v>
      </c>
      <c r="E16" s="83">
        <f ca="1" t="shared" si="0"/>
        <v>2</v>
      </c>
      <c r="F16" s="67" t="str">
        <f ca="1">IF(ISBLANK(A16)," ",INDIRECT(ADDRESS(1,5+MOD(ROW()-2,COUNTA('Form Responses 1'!$1:$1)-4),,TRUE,"Form Responses 1")))</f>
        <v>Gedung Balai Arkiologi [Gudang Barang Akeologi]</v>
      </c>
      <c r="G16" s="67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Gedung Balai Arkiologi</v>
      </c>
      <c r="I16" s="84" t="str">
        <f ca="1" t="shared" si="2"/>
        <v>CLEANING SERVICE</v>
      </c>
      <c r="J16" s="84">
        <f ca="1" t="array" ref="J16">IFERROR(INDEX(MASTER!B:B,MATCH(G16,MASTER!A:A,0))/100," ")</f>
        <v>0.95</v>
      </c>
      <c r="K16" s="67">
        <f ca="1" t="shared" si="3"/>
        <v>9</v>
      </c>
      <c r="L16" s="67" t="str">
        <f ca="1" t="shared" si="4"/>
        <v>2023 - WEEK 09</v>
      </c>
      <c r="M16" s="67" t="str">
        <f ca="1" t="shared" si="5"/>
        <v>2023 - MONTH 02</v>
      </c>
      <c r="N16" s="84">
        <f ca="1" t="shared" ref="N16:O16" si="24">IFERROR(AVERAGEIF(L:L,L16,$J:$J)," ")</f>
        <v>0.95</v>
      </c>
      <c r="O16" s="84">
        <f ca="1" t="shared" si="24"/>
        <v>0.95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9</v>
      </c>
      <c r="AF16" s="67" t="str">
        <f ca="1" t="shared" si="13"/>
        <v>2023 02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45036.5029692361</v>
      </c>
      <c r="B17" s="67" t="str">
        <f ca="1">INDIRECT(ADDRESS(2+QUOTIENT(ROW()-2,COUNTA('Form Responses 1'!$1:$1)-4),2,,TRUE,"Form Responses 1"))</f>
        <v>na.wicaksono77@gmail.com</v>
      </c>
      <c r="C17" s="67" t="str">
        <f ca="1">INDIRECT(ADDRESS(2+QUOTIENT(ROW()-2,COUNTA('Form Responses 1'!$1:$1)-4),3,,TRUE,"Form Responses 1"))</f>
        <v>Nugroho Adi Wicaksono </v>
      </c>
      <c r="D17" s="82">
        <f ca="1">INDIRECT(ADDRESS(2+QUOTIENT(ROW()-2,COUNTA('Form Responses 1'!$1:$1)-4),4,,TRUE,"Form Responses 1"))</f>
        <v>44985</v>
      </c>
      <c r="E17" s="83">
        <f ca="1" t="shared" si="0"/>
        <v>2</v>
      </c>
      <c r="F17" s="67" t="str">
        <f ca="1">IF(ISBLANK(A17)," ",INDIRECT(ADDRESS(1,5+MOD(ROW()-2,COUNTA('Form Responses 1'!$1:$1)-4),,TRUE,"Form Responses 1")))</f>
        <v>Gedung Balai Arkiologi [Dapur]</v>
      </c>
      <c r="G17" s="67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Gedung Balai Arkiologi</v>
      </c>
      <c r="I17" s="84" t="str">
        <f ca="1" t="shared" si="2"/>
        <v>CLEANING SERVICE</v>
      </c>
      <c r="J17" s="84">
        <f ca="1" t="array" ref="J17">IFERROR(INDEX(MASTER!B:B,MATCH(G17,MASTER!A:A,0))/100," ")</f>
        <v>0.95</v>
      </c>
      <c r="K17" s="67">
        <f ca="1" t="shared" si="3"/>
        <v>9</v>
      </c>
      <c r="L17" s="67" t="str">
        <f ca="1" t="shared" si="4"/>
        <v>2023 - WEEK 09</v>
      </c>
      <c r="M17" s="67" t="str">
        <f ca="1" t="shared" si="5"/>
        <v>2023 - MONTH 02</v>
      </c>
      <c r="N17" s="84">
        <f ca="1" t="shared" ref="N17:O17" si="25">IFERROR(AVERAGEIF(L:L,L17,$J:$J)," ")</f>
        <v>0.95</v>
      </c>
      <c r="O17" s="84">
        <f ca="1" t="shared" si="25"/>
        <v>0.95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9</v>
      </c>
      <c r="AF17" s="67" t="str">
        <f ca="1" t="shared" si="13"/>
        <v>2023 02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45036.5029692361</v>
      </c>
      <c r="B18" s="67" t="str">
        <f ca="1">INDIRECT(ADDRESS(2+QUOTIENT(ROW()-2,COUNTA('Form Responses 1'!$1:$1)-4),2,,TRUE,"Form Responses 1"))</f>
        <v>na.wicaksono77@gmail.com</v>
      </c>
      <c r="C18" s="67" t="str">
        <f ca="1">INDIRECT(ADDRESS(2+QUOTIENT(ROW()-2,COUNTA('Form Responses 1'!$1:$1)-4),3,,TRUE,"Form Responses 1"))</f>
        <v>Nugroho Adi Wicaksono </v>
      </c>
      <c r="D18" s="82">
        <f ca="1">INDIRECT(ADDRESS(2+QUOTIENT(ROW()-2,COUNTA('Form Responses 1'!$1:$1)-4),4,,TRUE,"Form Responses 1"))</f>
        <v>44985</v>
      </c>
      <c r="E18" s="83">
        <f ca="1" t="shared" si="0"/>
        <v>2</v>
      </c>
      <c r="F18" s="67" t="str">
        <f ca="1">IF(ISBLANK(A18)," ",INDIRECT(ADDRESS(1,5+MOD(ROW()-2,COUNTA('Form Responses 1'!$1:$1)-4),,TRUE,"Form Responses 1")))</f>
        <v>Gedung Balai Arkiologi [Toilet]</v>
      </c>
      <c r="G18" s="67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Gedung Balai Arkiologi</v>
      </c>
      <c r="I18" s="84" t="str">
        <f ca="1" t="shared" si="2"/>
        <v>CLEANING SERVICE</v>
      </c>
      <c r="J18" s="84">
        <f ca="1" t="array" ref="J18">IFERROR(INDEX(MASTER!B:B,MATCH(G18,MASTER!A:A,0))/100," ")</f>
        <v>0.95</v>
      </c>
      <c r="K18" s="67">
        <f ca="1" t="shared" si="3"/>
        <v>9</v>
      </c>
      <c r="L18" s="67" t="str">
        <f ca="1" t="shared" si="4"/>
        <v>2023 - WEEK 09</v>
      </c>
      <c r="M18" s="67" t="str">
        <f ca="1" t="shared" si="5"/>
        <v>2023 - MONTH 02</v>
      </c>
      <c r="N18" s="84">
        <f ca="1" t="shared" ref="N18:O18" si="26">IFERROR(AVERAGEIF(L:L,L18,$J:$J)," ")</f>
        <v>0.95</v>
      </c>
      <c r="O18" s="84">
        <f ca="1" t="shared" si="26"/>
        <v>0.95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9</v>
      </c>
      <c r="AF18" s="67" t="str">
        <f ca="1" t="shared" si="13"/>
        <v>2023 02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45036.5029692361</v>
      </c>
      <c r="B19" s="67" t="str">
        <f ca="1">INDIRECT(ADDRESS(2+QUOTIENT(ROW()-2,COUNTA('Form Responses 1'!$1:$1)-4),2,,TRUE,"Form Responses 1"))</f>
        <v>na.wicaksono77@gmail.com</v>
      </c>
      <c r="C19" s="67" t="str">
        <f ca="1">INDIRECT(ADDRESS(2+QUOTIENT(ROW()-2,COUNTA('Form Responses 1'!$1:$1)-4),3,,TRUE,"Form Responses 1"))</f>
        <v>Nugroho Adi Wicaksono </v>
      </c>
      <c r="D19" s="82">
        <f ca="1">INDIRECT(ADDRESS(2+QUOTIENT(ROW()-2,COUNTA('Form Responses 1'!$1:$1)-4),4,,TRUE,"Form Responses 1"))</f>
        <v>44985</v>
      </c>
      <c r="E19" s="83">
        <f ca="1" t="shared" si="0"/>
        <v>2</v>
      </c>
      <c r="F19" s="67" t="str">
        <f ca="1">IF(ISBLANK(A19)," ",INDIRECT(ADDRESS(1,5+MOD(ROW()-2,COUNTA('Form Responses 1'!$1:$1)-4),,TRUE,"Form Responses 1")))</f>
        <v>Gedung Balai Arkiologi [Teras Belakang]</v>
      </c>
      <c r="G19" s="67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Gedung Balai Arkiologi</v>
      </c>
      <c r="I19" s="84" t="str">
        <f ca="1" t="shared" si="2"/>
        <v>CLEANING SERVICE</v>
      </c>
      <c r="J19" s="84">
        <f ca="1" t="array" ref="J19">IFERROR(INDEX(MASTER!B:B,MATCH(G19,MASTER!A:A,0))/100," ")</f>
        <v>0.95</v>
      </c>
      <c r="K19" s="67">
        <f ca="1" t="shared" si="3"/>
        <v>9</v>
      </c>
      <c r="L19" s="67" t="str">
        <f ca="1" t="shared" si="4"/>
        <v>2023 - WEEK 09</v>
      </c>
      <c r="M19" s="67" t="str">
        <f ca="1" t="shared" si="5"/>
        <v>2023 - MONTH 02</v>
      </c>
      <c r="N19" s="84">
        <f ca="1" t="shared" ref="N19:O19" si="27">IFERROR(AVERAGEIF(L:L,L19,$J:$J)," ")</f>
        <v>0.95</v>
      </c>
      <c r="O19" s="84">
        <f ca="1" t="shared" si="27"/>
        <v>0.95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9</v>
      </c>
      <c r="AF19" s="67" t="str">
        <f ca="1" t="shared" si="13"/>
        <v>2023 02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45036.5035723032</v>
      </c>
      <c r="B20" s="67" t="str">
        <f ca="1">INDIRECT(ADDRESS(2+QUOTIENT(ROW()-2,COUNTA('Form Responses 1'!$1:$1)-4),2,,TRUE,"Form Responses 1"))</f>
        <v>na.wicaksono77@gmail.com</v>
      </c>
      <c r="C20" s="67" t="str">
        <f ca="1">INDIRECT(ADDRESS(2+QUOTIENT(ROW()-2,COUNTA('Form Responses 1'!$1:$1)-4),3,,TRUE,"Form Responses 1"))</f>
        <v>Nugroho Adi Wicaksono </v>
      </c>
      <c r="D20" s="82">
        <f ca="1">INDIRECT(ADDRESS(2+QUOTIENT(ROW()-2,COUNTA('Form Responses 1'!$1:$1)-4),4,,TRUE,"Form Responses 1"))</f>
        <v>45016</v>
      </c>
      <c r="E20" s="83">
        <f ca="1" t="shared" si="0"/>
        <v>5</v>
      </c>
      <c r="F20" s="67" t="str">
        <f ca="1">IF(ISBLANK(A20)," ",INDIRECT(ADDRESS(1,5+MOD(ROW()-2,COUNTA('Form Responses 1'!$1:$1)-4),,TRUE,"Form Responses 1")))</f>
        <v>Security [Security Functions]</v>
      </c>
      <c r="G20" s="67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Security</v>
      </c>
      <c r="I20" s="84" t="str">
        <f ca="1" t="shared" si="2"/>
        <v>SECURITY SERVICE</v>
      </c>
      <c r="J20" s="84">
        <f ca="1" t="array" ref="J20">IFERROR(INDEX(MASTER!B:B,MATCH(G20,MASTER!A:A,0))/100," ")</f>
        <v>0.95</v>
      </c>
      <c r="K20" s="67">
        <f ca="1" t="shared" si="3"/>
        <v>13</v>
      </c>
      <c r="L20" s="67" t="str">
        <f ca="1" t="shared" si="4"/>
        <v>2023 - WEEK 13</v>
      </c>
      <c r="M20" s="67" t="str">
        <f ca="1" t="shared" si="5"/>
        <v>2023 - MONTH 03</v>
      </c>
      <c r="N20" s="84">
        <f ca="1" t="shared" ref="N20:O20" si="28">IFERROR(AVERAGEIF(L:L,L20,$J:$J)," ")</f>
        <v>0.95</v>
      </c>
      <c r="O20" s="84">
        <f ca="1" t="shared" si="28"/>
        <v>0.95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13</v>
      </c>
      <c r="AF20" s="67" t="str">
        <f ca="1" t="shared" si="13"/>
        <v>2023 03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45036.5035723032</v>
      </c>
      <c r="B21" s="67" t="str">
        <f ca="1">INDIRECT(ADDRESS(2+QUOTIENT(ROW()-2,COUNTA('Form Responses 1'!$1:$1)-4),2,,TRUE,"Form Responses 1"))</f>
        <v>na.wicaksono77@gmail.com</v>
      </c>
      <c r="C21" s="67" t="str">
        <f ca="1">INDIRECT(ADDRESS(2+QUOTIENT(ROW()-2,COUNTA('Form Responses 1'!$1:$1)-4),3,,TRUE,"Form Responses 1"))</f>
        <v>Nugroho Adi Wicaksono </v>
      </c>
      <c r="D21" s="82">
        <f ca="1">INDIRECT(ADDRESS(2+QUOTIENT(ROW()-2,COUNTA('Form Responses 1'!$1:$1)-4),4,,TRUE,"Form Responses 1"))</f>
        <v>45016</v>
      </c>
      <c r="E21" s="83">
        <f ca="1" t="shared" si="0"/>
        <v>5</v>
      </c>
      <c r="F21" s="67" t="str">
        <f ca="1">IF(ISBLANK(A21)," ",INDIRECT(ADDRESS(1,5+MOD(ROW()-2,COUNTA('Form Responses 1'!$1:$1)-4),,TRUE,"Form Responses 1")))</f>
        <v>Outdoor [Halaman]</v>
      </c>
      <c r="G21" s="67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Outdoor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7">
        <f ca="1" t="shared" si="3"/>
        <v>13</v>
      </c>
      <c r="L21" s="67" t="str">
        <f ca="1" t="shared" si="4"/>
        <v>2023 - WEEK 13</v>
      </c>
      <c r="M21" s="67" t="str">
        <f ca="1" t="shared" si="5"/>
        <v>2023 - MONTH 03</v>
      </c>
      <c r="N21" s="84">
        <f ca="1" t="shared" ref="N21:O21" si="29">IFERROR(AVERAGEIF(L:L,L21,$J:$J)," ")</f>
        <v>0.95</v>
      </c>
      <c r="O21" s="84">
        <f ca="1" t="shared" si="29"/>
        <v>0.95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13</v>
      </c>
      <c r="AF21" s="67" t="str">
        <f ca="1" t="shared" si="13"/>
        <v>2023 03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45036.5035723032</v>
      </c>
      <c r="B22" s="67" t="str">
        <f ca="1">INDIRECT(ADDRESS(2+QUOTIENT(ROW()-2,COUNTA('Form Responses 1'!$1:$1)-4),2,,TRUE,"Form Responses 1"))</f>
        <v>na.wicaksono77@gmail.com</v>
      </c>
      <c r="C22" s="67" t="str">
        <f ca="1">INDIRECT(ADDRESS(2+QUOTIENT(ROW()-2,COUNTA('Form Responses 1'!$1:$1)-4),3,,TRUE,"Form Responses 1"))</f>
        <v>Nugroho Adi Wicaksono </v>
      </c>
      <c r="D22" s="82">
        <f ca="1">INDIRECT(ADDRESS(2+QUOTIENT(ROW()-2,COUNTA('Form Responses 1'!$1:$1)-4),4,,TRUE,"Form Responses 1"))</f>
        <v>45016</v>
      </c>
      <c r="E22" s="83">
        <f ca="1" t="shared" si="0"/>
        <v>5</v>
      </c>
      <c r="F22" s="67" t="str">
        <f ca="1">IF(ISBLANK(A22)," ",INDIRECT(ADDRESS(1,5+MOD(ROW()-2,COUNTA('Form Responses 1'!$1:$1)-4),,TRUE,"Form Responses 1")))</f>
        <v>Gedung Balai Arkiologi [Teras]</v>
      </c>
      <c r="G22" s="67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Gedung Balai Arkiologi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67">
        <f ca="1" t="shared" si="3"/>
        <v>13</v>
      </c>
      <c r="L22" s="67" t="str">
        <f ca="1" t="shared" si="4"/>
        <v>2023 - WEEK 13</v>
      </c>
      <c r="M22" s="67" t="str">
        <f ca="1" t="shared" si="5"/>
        <v>2023 - MONTH 03</v>
      </c>
      <c r="N22" s="84">
        <f ca="1" t="shared" ref="N22:O22" si="30">IFERROR(AVERAGEIF(L:L,L22,$J:$J)," ")</f>
        <v>0.95</v>
      </c>
      <c r="O22" s="84">
        <f ca="1" t="shared" si="30"/>
        <v>0.95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13</v>
      </c>
      <c r="AF22" s="67" t="str">
        <f ca="1" t="shared" si="13"/>
        <v>2023 03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45036.5035723032</v>
      </c>
      <c r="B23" s="67" t="str">
        <f ca="1">INDIRECT(ADDRESS(2+QUOTIENT(ROW()-2,COUNTA('Form Responses 1'!$1:$1)-4),2,,TRUE,"Form Responses 1"))</f>
        <v>na.wicaksono77@gmail.com</v>
      </c>
      <c r="C23" s="67" t="str">
        <f ca="1">INDIRECT(ADDRESS(2+QUOTIENT(ROW()-2,COUNTA('Form Responses 1'!$1:$1)-4),3,,TRUE,"Form Responses 1"))</f>
        <v>Nugroho Adi Wicaksono </v>
      </c>
      <c r="D23" s="82">
        <f ca="1">INDIRECT(ADDRESS(2+QUOTIENT(ROW()-2,COUNTA('Form Responses 1'!$1:$1)-4),4,,TRUE,"Form Responses 1"))</f>
        <v>45016</v>
      </c>
      <c r="E23" s="83">
        <f ca="1" t="shared" si="0"/>
        <v>5</v>
      </c>
      <c r="F23" s="67" t="str">
        <f ca="1">IF(ISBLANK(A23)," ",INDIRECT(ADDRESS(1,5+MOD(ROW()-2,COUNTA('Form Responses 1'!$1:$1)-4),,TRUE,"Form Responses 1")))</f>
        <v>Gedung Balai Arkiologi [Koridor]</v>
      </c>
      <c r="G23" s="67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Gedung Balai Arkiologi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67">
        <f ca="1" t="shared" si="3"/>
        <v>13</v>
      </c>
      <c r="L23" s="67" t="str">
        <f ca="1" t="shared" si="4"/>
        <v>2023 - WEEK 13</v>
      </c>
      <c r="M23" s="67" t="str">
        <f ca="1" t="shared" si="5"/>
        <v>2023 - MONTH 03</v>
      </c>
      <c r="N23" s="84">
        <f ca="1" t="shared" ref="N23:O23" si="31">IFERROR(AVERAGEIF(L:L,L23,$J:$J)," ")</f>
        <v>0.95</v>
      </c>
      <c r="O23" s="84">
        <f ca="1" t="shared" si="31"/>
        <v>0.95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13</v>
      </c>
      <c r="AF23" s="67" t="str">
        <f ca="1" t="shared" si="13"/>
        <v>2023 03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45036.5035723032</v>
      </c>
      <c r="B24" s="67" t="str">
        <f ca="1">INDIRECT(ADDRESS(2+QUOTIENT(ROW()-2,COUNTA('Form Responses 1'!$1:$1)-4),2,,TRUE,"Form Responses 1"))</f>
        <v>na.wicaksono77@gmail.com</v>
      </c>
      <c r="C24" s="67" t="str">
        <f ca="1">INDIRECT(ADDRESS(2+QUOTIENT(ROW()-2,COUNTA('Form Responses 1'!$1:$1)-4),3,,TRUE,"Form Responses 1"))</f>
        <v>Nugroho Adi Wicaksono </v>
      </c>
      <c r="D24" s="82">
        <f ca="1">INDIRECT(ADDRESS(2+QUOTIENT(ROW()-2,COUNTA('Form Responses 1'!$1:$1)-4),4,,TRUE,"Form Responses 1"))</f>
        <v>45016</v>
      </c>
      <c r="E24" s="83">
        <f ca="1" t="shared" si="0"/>
        <v>5</v>
      </c>
      <c r="F24" s="67" t="str">
        <f ca="1">IF(ISBLANK(A24)," ",INDIRECT(ADDRESS(1,5+MOD(ROW()-2,COUNTA('Form Responses 1'!$1:$1)-4),,TRUE,"Form Responses 1")))</f>
        <v>Gedung Balai Arkiologi [Ruang Peneliti ]</v>
      </c>
      <c r="G24" s="67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Gedung Balai Arkiologi</v>
      </c>
      <c r="I24" s="84" t="str">
        <f ca="1" t="shared" si="2"/>
        <v>CLEANING SERVICE</v>
      </c>
      <c r="J24" s="84">
        <f ca="1" t="array" ref="J24">IFERROR(INDEX(MASTER!B:B,MATCH(G24,MASTER!A:A,0))/100," ")</f>
        <v>0.95</v>
      </c>
      <c r="K24" s="67">
        <f ca="1" t="shared" si="3"/>
        <v>13</v>
      </c>
      <c r="L24" s="67" t="str">
        <f ca="1" t="shared" si="4"/>
        <v>2023 - WEEK 13</v>
      </c>
      <c r="M24" s="67" t="str">
        <f ca="1" t="shared" si="5"/>
        <v>2023 - MONTH 03</v>
      </c>
      <c r="N24" s="84">
        <f ca="1" t="shared" ref="N24:O24" si="32">IFERROR(AVERAGEIF(L:L,L24,$J:$J)," ")</f>
        <v>0.95</v>
      </c>
      <c r="O24" s="84">
        <f ca="1" t="shared" si="32"/>
        <v>0.95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13</v>
      </c>
      <c r="AF24" s="67" t="str">
        <f ca="1" t="shared" si="13"/>
        <v>2023 03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45036.5035723032</v>
      </c>
      <c r="B25" s="67" t="str">
        <f ca="1">INDIRECT(ADDRESS(2+QUOTIENT(ROW()-2,COUNTA('Form Responses 1'!$1:$1)-4),2,,TRUE,"Form Responses 1"))</f>
        <v>na.wicaksono77@gmail.com</v>
      </c>
      <c r="C25" s="67" t="str">
        <f ca="1">INDIRECT(ADDRESS(2+QUOTIENT(ROW()-2,COUNTA('Form Responses 1'!$1:$1)-4),3,,TRUE,"Form Responses 1"))</f>
        <v>Nugroho Adi Wicaksono </v>
      </c>
      <c r="D25" s="82">
        <f ca="1">INDIRECT(ADDRESS(2+QUOTIENT(ROW()-2,COUNTA('Form Responses 1'!$1:$1)-4),4,,TRUE,"Form Responses 1"))</f>
        <v>45016</v>
      </c>
      <c r="E25" s="83">
        <f ca="1" t="shared" si="0"/>
        <v>5</v>
      </c>
      <c r="F25" s="67" t="str">
        <f ca="1">IF(ISBLANK(A25)," ",INDIRECT(ADDRESS(1,5+MOD(ROW()-2,COUNTA('Form Responses 1'!$1:$1)-4),,TRUE,"Form Responses 1")))</f>
        <v>Gedung Balai Arkiologi [Gudang Barang Akeologi]</v>
      </c>
      <c r="G25" s="67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Gedung Balai Arkiologi</v>
      </c>
      <c r="I25" s="84" t="str">
        <f ca="1" t="shared" si="2"/>
        <v>CLEANING SERVICE</v>
      </c>
      <c r="J25" s="84">
        <f ca="1" t="array" ref="J25">IFERROR(INDEX(MASTER!B:B,MATCH(G25,MASTER!A:A,0))/100," ")</f>
        <v>0.95</v>
      </c>
      <c r="K25" s="67">
        <f ca="1" t="shared" si="3"/>
        <v>13</v>
      </c>
      <c r="L25" s="67" t="str">
        <f ca="1" t="shared" si="4"/>
        <v>2023 - WEEK 13</v>
      </c>
      <c r="M25" s="67" t="str">
        <f ca="1" t="shared" si="5"/>
        <v>2023 - MONTH 03</v>
      </c>
      <c r="N25" s="84">
        <f ca="1" t="shared" ref="N25:O25" si="33">IFERROR(AVERAGEIF(L:L,L25,$J:$J)," ")</f>
        <v>0.95</v>
      </c>
      <c r="O25" s="84">
        <f ca="1" t="shared" si="33"/>
        <v>0.95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13</v>
      </c>
      <c r="AF25" s="67" t="str">
        <f ca="1" t="shared" si="13"/>
        <v>2023 03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45036.5035723032</v>
      </c>
      <c r="B26" s="67" t="str">
        <f ca="1">INDIRECT(ADDRESS(2+QUOTIENT(ROW()-2,COUNTA('Form Responses 1'!$1:$1)-4),2,,TRUE,"Form Responses 1"))</f>
        <v>na.wicaksono77@gmail.com</v>
      </c>
      <c r="C26" s="67" t="str">
        <f ca="1">INDIRECT(ADDRESS(2+QUOTIENT(ROW()-2,COUNTA('Form Responses 1'!$1:$1)-4),3,,TRUE,"Form Responses 1"))</f>
        <v>Nugroho Adi Wicaksono </v>
      </c>
      <c r="D26" s="82">
        <f ca="1">INDIRECT(ADDRESS(2+QUOTIENT(ROW()-2,COUNTA('Form Responses 1'!$1:$1)-4),4,,TRUE,"Form Responses 1"))</f>
        <v>45016</v>
      </c>
      <c r="E26" s="83">
        <f ca="1" t="shared" si="0"/>
        <v>5</v>
      </c>
      <c r="F26" s="67" t="str">
        <f ca="1">IF(ISBLANK(A26)," ",INDIRECT(ADDRESS(1,5+MOD(ROW()-2,COUNTA('Form Responses 1'!$1:$1)-4),,TRUE,"Form Responses 1")))</f>
        <v>Gedung Balai Arkiologi [Dapur]</v>
      </c>
      <c r="G26" s="67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Gedung Balai Arkiologi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67">
        <f ca="1" t="shared" si="3"/>
        <v>13</v>
      </c>
      <c r="L26" s="67" t="str">
        <f ca="1" t="shared" si="4"/>
        <v>2023 - WEEK 13</v>
      </c>
      <c r="M26" s="67" t="str">
        <f ca="1" t="shared" si="5"/>
        <v>2023 - MONTH 03</v>
      </c>
      <c r="N26" s="84">
        <f ca="1" t="shared" ref="N26:O26" si="34">IFERROR(AVERAGEIF(L:L,L26,$J:$J)," ")</f>
        <v>0.95</v>
      </c>
      <c r="O26" s="84">
        <f ca="1" t="shared" si="34"/>
        <v>0.95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13</v>
      </c>
      <c r="AF26" s="67" t="str">
        <f ca="1" t="shared" si="13"/>
        <v>2023 03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45036.5035723032</v>
      </c>
      <c r="B27" s="67" t="str">
        <f ca="1">INDIRECT(ADDRESS(2+QUOTIENT(ROW()-2,COUNTA('Form Responses 1'!$1:$1)-4),2,,TRUE,"Form Responses 1"))</f>
        <v>na.wicaksono77@gmail.com</v>
      </c>
      <c r="C27" s="67" t="str">
        <f ca="1">INDIRECT(ADDRESS(2+QUOTIENT(ROW()-2,COUNTA('Form Responses 1'!$1:$1)-4),3,,TRUE,"Form Responses 1"))</f>
        <v>Nugroho Adi Wicaksono </v>
      </c>
      <c r="D27" s="82">
        <f ca="1">INDIRECT(ADDRESS(2+QUOTIENT(ROW()-2,COUNTA('Form Responses 1'!$1:$1)-4),4,,TRUE,"Form Responses 1"))</f>
        <v>45016</v>
      </c>
      <c r="E27" s="83">
        <f ca="1" t="shared" si="0"/>
        <v>5</v>
      </c>
      <c r="F27" s="67" t="str">
        <f ca="1">IF(ISBLANK(A27)," ",INDIRECT(ADDRESS(1,5+MOD(ROW()-2,COUNTA('Form Responses 1'!$1:$1)-4),,TRUE,"Form Responses 1")))</f>
        <v>Gedung Balai Arkiologi [Toilet]</v>
      </c>
      <c r="G27" s="67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Gedung Balai Arkiologi</v>
      </c>
      <c r="I27" s="84" t="str">
        <f ca="1" t="shared" si="2"/>
        <v>CLEANING SERVICE</v>
      </c>
      <c r="J27" s="84">
        <f ca="1" t="array" ref="J27">IFERROR(INDEX(MASTER!B:B,MATCH(G27,MASTER!A:A,0))/100," ")</f>
        <v>0.95</v>
      </c>
      <c r="K27" s="67">
        <f ca="1" t="shared" si="3"/>
        <v>13</v>
      </c>
      <c r="L27" s="67" t="str">
        <f ca="1" t="shared" si="4"/>
        <v>2023 - WEEK 13</v>
      </c>
      <c r="M27" s="67" t="str">
        <f ca="1" t="shared" si="5"/>
        <v>2023 - MONTH 03</v>
      </c>
      <c r="N27" s="84">
        <f ca="1" t="shared" ref="N27:O27" si="35">IFERROR(AVERAGEIF(L:L,L27,$J:$J)," ")</f>
        <v>0.95</v>
      </c>
      <c r="O27" s="84">
        <f ca="1" t="shared" si="35"/>
        <v>0.95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13</v>
      </c>
      <c r="AF27" s="67" t="str">
        <f ca="1" t="shared" si="13"/>
        <v>2023 03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45036.5035723032</v>
      </c>
      <c r="B28" s="67" t="str">
        <f ca="1">INDIRECT(ADDRESS(2+QUOTIENT(ROW()-2,COUNTA('Form Responses 1'!$1:$1)-4),2,,TRUE,"Form Responses 1"))</f>
        <v>na.wicaksono77@gmail.com</v>
      </c>
      <c r="C28" s="67" t="str">
        <f ca="1">INDIRECT(ADDRESS(2+QUOTIENT(ROW()-2,COUNTA('Form Responses 1'!$1:$1)-4),3,,TRUE,"Form Responses 1"))</f>
        <v>Nugroho Adi Wicaksono </v>
      </c>
      <c r="D28" s="82">
        <f ca="1">INDIRECT(ADDRESS(2+QUOTIENT(ROW()-2,COUNTA('Form Responses 1'!$1:$1)-4),4,,TRUE,"Form Responses 1"))</f>
        <v>45016</v>
      </c>
      <c r="E28" s="83">
        <f ca="1" t="shared" si="0"/>
        <v>5</v>
      </c>
      <c r="F28" s="67" t="str">
        <f ca="1">IF(ISBLANK(A28)," ",INDIRECT(ADDRESS(1,5+MOD(ROW()-2,COUNTA('Form Responses 1'!$1:$1)-4),,TRUE,"Form Responses 1")))</f>
        <v>Gedung Balai Arkiologi [Teras Belakang]</v>
      </c>
      <c r="G28" s="67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Gedung Balai Arkiologi</v>
      </c>
      <c r="I28" s="84" t="str">
        <f ca="1" t="shared" si="2"/>
        <v>CLEANING SERVICE</v>
      </c>
      <c r="J28" s="84">
        <f ca="1" t="array" ref="J28">IFERROR(INDEX(MASTER!B:B,MATCH(G28,MASTER!A:A,0))/100," ")</f>
        <v>0.95</v>
      </c>
      <c r="K28" s="67">
        <f ca="1" t="shared" si="3"/>
        <v>13</v>
      </c>
      <c r="L28" s="67" t="str">
        <f ca="1" t="shared" si="4"/>
        <v>2023 - WEEK 13</v>
      </c>
      <c r="M28" s="67" t="str">
        <f ca="1" t="shared" si="5"/>
        <v>2023 - MONTH 03</v>
      </c>
      <c r="N28" s="84">
        <f ca="1" t="shared" ref="N28:O28" si="36">IFERROR(AVERAGEIF(L:L,L28,$J:$J)," ")</f>
        <v>0.95</v>
      </c>
      <c r="O28" s="84">
        <f ca="1" t="shared" si="36"/>
        <v>0.95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13</v>
      </c>
      <c r="AF28" s="67" t="str">
        <f ca="1" t="shared" si="13"/>
        <v>2023 03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45061.7254355324</v>
      </c>
      <c r="B29" s="67" t="str">
        <f ca="1">INDIRECT(ADDRESS(2+QUOTIENT(ROW()-2,COUNTA('Form Responses 1'!$1:$1)-4),2,,TRUE,"Form Responses 1"))</f>
        <v>n_adiwicaksono@yahoo.com</v>
      </c>
      <c r="C29" s="67" t="str">
        <f ca="1">INDIRECT(ADDRESS(2+QUOTIENT(ROW()-2,COUNTA('Form Responses 1'!$1:$1)-4),3,,TRUE,"Form Responses 1"))</f>
        <v>Nugroho Adi Wicaksono</v>
      </c>
      <c r="D29" s="82">
        <f ca="1">INDIRECT(ADDRESS(2+QUOTIENT(ROW()-2,COUNTA('Form Responses 1'!$1:$1)-4),4,,TRUE,"Form Responses 1"))</f>
        <v>45046</v>
      </c>
      <c r="E29" s="83">
        <f ca="1" t="shared" si="0"/>
        <v>7</v>
      </c>
      <c r="F29" s="67" t="str">
        <f ca="1">IF(ISBLANK(A29)," ",INDIRECT(ADDRESS(1,5+MOD(ROW()-2,COUNTA('Form Responses 1'!$1:$1)-4),,TRUE,"Form Responses 1")))</f>
        <v>Security [Security Functions]</v>
      </c>
      <c r="G29" s="67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Security</v>
      </c>
      <c r="I29" s="84" t="str">
        <f ca="1" t="shared" si="2"/>
        <v>SECURITY SERVICE</v>
      </c>
      <c r="J29" s="84">
        <f ca="1" t="array" ref="J29">IFERROR(INDEX(MASTER!B:B,MATCH(G29,MASTER!A:A,0))/100," ")</f>
        <v>0.95</v>
      </c>
      <c r="K29" s="67">
        <f ca="1" t="shared" si="3"/>
        <v>18</v>
      </c>
      <c r="L29" s="67" t="str">
        <f ca="1" t="shared" si="4"/>
        <v>2023 - WEEK 18</v>
      </c>
      <c r="M29" s="67" t="str">
        <f ca="1" t="shared" si="5"/>
        <v>2023 - MONTH 04</v>
      </c>
      <c r="N29" s="84">
        <f ca="1" t="shared" ref="N29:O29" si="37">IFERROR(AVERAGEIF(L:L,L29,$J:$J)," ")</f>
        <v>0.943333333333333</v>
      </c>
      <c r="O29" s="84">
        <f ca="1" t="shared" si="37"/>
        <v>0.943333333333333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18</v>
      </c>
      <c r="AF29" s="67" t="str">
        <f ca="1" t="shared" si="13"/>
        <v>2023 04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45061.7254355324</v>
      </c>
      <c r="B30" s="67" t="str">
        <f ca="1">INDIRECT(ADDRESS(2+QUOTIENT(ROW()-2,COUNTA('Form Responses 1'!$1:$1)-4),2,,TRUE,"Form Responses 1"))</f>
        <v>n_adiwicaksono@yahoo.com</v>
      </c>
      <c r="C30" s="67" t="str">
        <f ca="1">INDIRECT(ADDRESS(2+QUOTIENT(ROW()-2,COUNTA('Form Responses 1'!$1:$1)-4),3,,TRUE,"Form Responses 1"))</f>
        <v>Nugroho Adi Wicaksono</v>
      </c>
      <c r="D30" s="82">
        <f ca="1">INDIRECT(ADDRESS(2+QUOTIENT(ROW()-2,COUNTA('Form Responses 1'!$1:$1)-4),4,,TRUE,"Form Responses 1"))</f>
        <v>45046</v>
      </c>
      <c r="E30" s="83">
        <f ca="1" t="shared" si="0"/>
        <v>7</v>
      </c>
      <c r="F30" s="67" t="str">
        <f ca="1">IF(ISBLANK(A30)," ",INDIRECT(ADDRESS(1,5+MOD(ROW()-2,COUNTA('Form Responses 1'!$1:$1)-4),,TRUE,"Form Responses 1")))</f>
        <v>Outdoor [Halaman]</v>
      </c>
      <c r="G30" s="67" t="str">
        <f ca="1">IF(ISBLANK(A30)," ",INDIRECT(ADDRESS(MATCH(A30,'Form Responses 1'!A:A,0),5+MOD(ROW()-2,COUNTA('Form Responses 1'!$1:$1)-4),,TRUE,"Form Responses 1")))</f>
        <v>CUKUP BAIK</v>
      </c>
      <c r="H30" s="84" t="str">
        <f ca="1" t="shared" si="1"/>
        <v>Outdoor</v>
      </c>
      <c r="I30" s="84" t="str">
        <f ca="1" t="shared" si="2"/>
        <v>CLEANING SERVICE</v>
      </c>
      <c r="J30" s="84">
        <f ca="1" t="array" ref="J30">IFERROR(INDEX(MASTER!B:B,MATCH(G30,MASTER!A:A,0))/100," ")</f>
        <v>0.89</v>
      </c>
      <c r="K30" s="67">
        <f ca="1" t="shared" si="3"/>
        <v>18</v>
      </c>
      <c r="L30" s="67" t="str">
        <f ca="1" t="shared" si="4"/>
        <v>2023 - WEEK 18</v>
      </c>
      <c r="M30" s="67" t="str">
        <f ca="1" t="shared" si="5"/>
        <v>2023 - MONTH 04</v>
      </c>
      <c r="N30" s="84">
        <f ca="1" t="shared" ref="N30:O30" si="38">IFERROR(AVERAGEIF(L:L,L30,$J:$J)," ")</f>
        <v>0.943333333333333</v>
      </c>
      <c r="O30" s="84">
        <f ca="1" t="shared" si="38"/>
        <v>0.943333333333333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18</v>
      </c>
      <c r="AF30" s="67" t="str">
        <f ca="1" t="shared" si="13"/>
        <v>2023 04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45061.7254355324</v>
      </c>
      <c r="B31" s="67" t="str">
        <f ca="1">INDIRECT(ADDRESS(2+QUOTIENT(ROW()-2,COUNTA('Form Responses 1'!$1:$1)-4),2,,TRUE,"Form Responses 1"))</f>
        <v>n_adiwicaksono@yahoo.com</v>
      </c>
      <c r="C31" s="67" t="str">
        <f ca="1">INDIRECT(ADDRESS(2+QUOTIENT(ROW()-2,COUNTA('Form Responses 1'!$1:$1)-4),3,,TRUE,"Form Responses 1"))</f>
        <v>Nugroho Adi Wicaksono</v>
      </c>
      <c r="D31" s="82">
        <f ca="1">INDIRECT(ADDRESS(2+QUOTIENT(ROW()-2,COUNTA('Form Responses 1'!$1:$1)-4),4,,TRUE,"Form Responses 1"))</f>
        <v>45046</v>
      </c>
      <c r="E31" s="83">
        <f ca="1" t="shared" si="0"/>
        <v>7</v>
      </c>
      <c r="F31" s="67" t="str">
        <f ca="1">IF(ISBLANK(A31)," ",INDIRECT(ADDRESS(1,5+MOD(ROW()-2,COUNTA('Form Responses 1'!$1:$1)-4),,TRUE,"Form Responses 1")))</f>
        <v>Gedung Balai Arkiologi [Teras]</v>
      </c>
      <c r="G31" s="67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Gedung Balai Arkiologi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7">
        <f ca="1" t="shared" si="3"/>
        <v>18</v>
      </c>
      <c r="L31" s="67" t="str">
        <f ca="1" t="shared" si="4"/>
        <v>2023 - WEEK 18</v>
      </c>
      <c r="M31" s="67" t="str">
        <f ca="1" t="shared" si="5"/>
        <v>2023 - MONTH 04</v>
      </c>
      <c r="N31" s="84">
        <f ca="1" t="shared" ref="N31:O31" si="39">IFERROR(AVERAGEIF(L:L,L31,$J:$J)," ")</f>
        <v>0.943333333333333</v>
      </c>
      <c r="O31" s="84">
        <f ca="1" t="shared" si="39"/>
        <v>0.943333333333333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18</v>
      </c>
      <c r="AF31" s="67" t="str">
        <f ca="1" t="shared" si="13"/>
        <v>2023 04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45061.7254355324</v>
      </c>
      <c r="B32" s="67" t="str">
        <f ca="1">INDIRECT(ADDRESS(2+QUOTIENT(ROW()-2,COUNTA('Form Responses 1'!$1:$1)-4),2,,TRUE,"Form Responses 1"))</f>
        <v>n_adiwicaksono@yahoo.com</v>
      </c>
      <c r="C32" s="67" t="str">
        <f ca="1">INDIRECT(ADDRESS(2+QUOTIENT(ROW()-2,COUNTA('Form Responses 1'!$1:$1)-4),3,,TRUE,"Form Responses 1"))</f>
        <v>Nugroho Adi Wicaksono</v>
      </c>
      <c r="D32" s="82">
        <f ca="1">INDIRECT(ADDRESS(2+QUOTIENT(ROW()-2,COUNTA('Form Responses 1'!$1:$1)-4),4,,TRUE,"Form Responses 1"))</f>
        <v>45046</v>
      </c>
      <c r="E32" s="83">
        <f ca="1" t="shared" si="0"/>
        <v>7</v>
      </c>
      <c r="F32" s="67" t="str">
        <f ca="1">IF(ISBLANK(A32)," ",INDIRECT(ADDRESS(1,5+MOD(ROW()-2,COUNTA('Form Responses 1'!$1:$1)-4),,TRUE,"Form Responses 1")))</f>
        <v>Gedung Balai Arkiologi [Koridor]</v>
      </c>
      <c r="G32" s="67" t="str">
        <f ca="1">IF(ISBLANK(A32)," ",INDIRECT(ADDRESS(MATCH(A32,'Form Responses 1'!A:A,0),5+MOD(ROW()-2,COUNTA('Form Responses 1'!$1:$1)-4),,TRUE,"Form Responses 1")))</f>
        <v>BAIK</v>
      </c>
      <c r="H32" s="84" t="str">
        <f ca="1" t="shared" si="1"/>
        <v>Gedung Balai Arkiologi</v>
      </c>
      <c r="I32" s="84" t="str">
        <f ca="1" t="shared" si="2"/>
        <v>CLEANING SERVICE</v>
      </c>
      <c r="J32" s="84">
        <f ca="1" t="array" ref="J32">IFERROR(INDEX(MASTER!B:B,MATCH(G32,MASTER!A:A,0))/100," ")</f>
        <v>0.95</v>
      </c>
      <c r="K32" s="67">
        <f ca="1" t="shared" si="3"/>
        <v>18</v>
      </c>
      <c r="L32" s="67" t="str">
        <f ca="1" t="shared" si="4"/>
        <v>2023 - WEEK 18</v>
      </c>
      <c r="M32" s="67" t="str">
        <f ca="1" t="shared" si="5"/>
        <v>2023 - MONTH 04</v>
      </c>
      <c r="N32" s="84">
        <f ca="1" t="shared" ref="N32:O32" si="40">IFERROR(AVERAGEIF(L:L,L32,$J:$J)," ")</f>
        <v>0.943333333333333</v>
      </c>
      <c r="O32" s="84">
        <f ca="1" t="shared" si="40"/>
        <v>0.943333333333333</v>
      </c>
      <c r="P32" s="67" t="str">
        <f ca="1">IF(ISBLANK(A32)," ",IF(N32&gt;MASTER!$B$3/100,"SB",IF(N32&gt;MASTER!$B$4/100,"B",IF(N32&gt;MASTER!$B$5/100,"C","K"))))</f>
        <v>B</v>
      </c>
      <c r="Q32" s="67" t="str">
        <f ca="1">IF(ISBLANK(B32)," ",IF(O32&gt;MASTER!$B$3/100,"SB",IF(O32&gt;MASTER!$B$4/100,"B",IF(O32&gt;MASTER!$B$5/100,"C","K"))))</f>
        <v>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18</v>
      </c>
      <c r="AF32" s="67" t="str">
        <f ca="1" t="shared" si="13"/>
        <v>2023 04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45061.7254355324</v>
      </c>
      <c r="B33" s="67" t="str">
        <f ca="1">INDIRECT(ADDRESS(2+QUOTIENT(ROW()-2,COUNTA('Form Responses 1'!$1:$1)-4),2,,TRUE,"Form Responses 1"))</f>
        <v>n_adiwicaksono@yahoo.com</v>
      </c>
      <c r="C33" s="67" t="str">
        <f ca="1">INDIRECT(ADDRESS(2+QUOTIENT(ROW()-2,COUNTA('Form Responses 1'!$1:$1)-4),3,,TRUE,"Form Responses 1"))</f>
        <v>Nugroho Adi Wicaksono</v>
      </c>
      <c r="D33" s="82">
        <f ca="1">INDIRECT(ADDRESS(2+QUOTIENT(ROW()-2,COUNTA('Form Responses 1'!$1:$1)-4),4,,TRUE,"Form Responses 1"))</f>
        <v>45046</v>
      </c>
      <c r="E33" s="83">
        <f ca="1" t="shared" si="0"/>
        <v>7</v>
      </c>
      <c r="F33" s="67" t="str">
        <f ca="1">IF(ISBLANK(A33)," ",INDIRECT(ADDRESS(1,5+MOD(ROW()-2,COUNTA('Form Responses 1'!$1:$1)-4),,TRUE,"Form Responses 1")))</f>
        <v>Gedung Balai Arkiologi [Ruang Peneliti ]</v>
      </c>
      <c r="G33" s="67" t="str">
        <f ca="1">IF(ISBLANK(A33)," ",INDIRECT(ADDRESS(MATCH(A33,'Form Responses 1'!A:A,0),5+MOD(ROW()-2,COUNTA('Form Responses 1'!$1:$1)-4),,TRUE,"Form Responses 1")))</f>
        <v>BAIK</v>
      </c>
      <c r="H33" s="84" t="str">
        <f ca="1" t="shared" si="1"/>
        <v>Gedung Balai Arkiologi</v>
      </c>
      <c r="I33" s="84" t="str">
        <f ca="1" t="shared" si="2"/>
        <v>CLEANING SERVICE</v>
      </c>
      <c r="J33" s="84">
        <f ca="1" t="array" ref="J33">IFERROR(INDEX(MASTER!B:B,MATCH(G33,MASTER!A:A,0))/100," ")</f>
        <v>0.95</v>
      </c>
      <c r="K33" s="67">
        <f ca="1" t="shared" si="3"/>
        <v>18</v>
      </c>
      <c r="L33" s="67" t="str">
        <f ca="1" t="shared" si="4"/>
        <v>2023 - WEEK 18</v>
      </c>
      <c r="M33" s="67" t="str">
        <f ca="1" t="shared" si="5"/>
        <v>2023 - MONTH 04</v>
      </c>
      <c r="N33" s="84">
        <f ca="1" t="shared" ref="N33:O33" si="41">IFERROR(AVERAGEIF(L:L,L33,$J:$J)," ")</f>
        <v>0.943333333333333</v>
      </c>
      <c r="O33" s="84">
        <f ca="1" t="shared" si="41"/>
        <v>0.943333333333333</v>
      </c>
      <c r="P33" s="67" t="str">
        <f ca="1">IF(ISBLANK(A33)," ",IF(N33&gt;MASTER!$B$3/100,"SB",IF(N33&gt;MASTER!$B$4/100,"B",IF(N33&gt;MASTER!$B$5/100,"C","K"))))</f>
        <v>B</v>
      </c>
      <c r="Q33" s="67" t="str">
        <f ca="1">IF(ISBLANK(B33)," ",IF(O33&gt;MASTER!$B$3/100,"SB",IF(O33&gt;MASTER!$B$4/100,"B",IF(O33&gt;MASTER!$B$5/100,"C","K"))))</f>
        <v>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18</v>
      </c>
      <c r="AF33" s="67" t="str">
        <f ca="1" t="shared" si="13"/>
        <v>2023 04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45061.7254355324</v>
      </c>
      <c r="B34" s="67" t="str">
        <f ca="1">INDIRECT(ADDRESS(2+QUOTIENT(ROW()-2,COUNTA('Form Responses 1'!$1:$1)-4),2,,TRUE,"Form Responses 1"))</f>
        <v>n_adiwicaksono@yahoo.com</v>
      </c>
      <c r="C34" s="67" t="str">
        <f ca="1">INDIRECT(ADDRESS(2+QUOTIENT(ROW()-2,COUNTA('Form Responses 1'!$1:$1)-4),3,,TRUE,"Form Responses 1"))</f>
        <v>Nugroho Adi Wicaksono</v>
      </c>
      <c r="D34" s="82">
        <f ca="1">INDIRECT(ADDRESS(2+QUOTIENT(ROW()-2,COUNTA('Form Responses 1'!$1:$1)-4),4,,TRUE,"Form Responses 1"))</f>
        <v>45046</v>
      </c>
      <c r="E34" s="83">
        <f ca="1" t="shared" si="0"/>
        <v>7</v>
      </c>
      <c r="F34" s="67" t="str">
        <f ca="1">IF(ISBLANK(A34)," ",INDIRECT(ADDRESS(1,5+MOD(ROW()-2,COUNTA('Form Responses 1'!$1:$1)-4),,TRUE,"Form Responses 1")))</f>
        <v>Gedung Balai Arkiologi [Gudang Barang Akeologi]</v>
      </c>
      <c r="G34" s="67" t="str">
        <f ca="1">IF(ISBLANK(A34)," ",INDIRECT(ADDRESS(MATCH(A34,'Form Responses 1'!A:A,0),5+MOD(ROW()-2,COUNTA('Form Responses 1'!$1:$1)-4),,TRUE,"Form Responses 1")))</f>
        <v>BAIK</v>
      </c>
      <c r="H34" s="84" t="str">
        <f ca="1" t="shared" si="1"/>
        <v>Gedung Balai Arkiologi</v>
      </c>
      <c r="I34" s="84" t="str">
        <f ca="1" t="shared" si="2"/>
        <v>CLEANING SERVICE</v>
      </c>
      <c r="J34" s="84">
        <f ca="1" t="array" ref="J34">IFERROR(INDEX(MASTER!B:B,MATCH(G34,MASTER!A:A,0))/100," ")</f>
        <v>0.95</v>
      </c>
      <c r="K34" s="67">
        <f ca="1" t="shared" si="3"/>
        <v>18</v>
      </c>
      <c r="L34" s="67" t="str">
        <f ca="1" t="shared" si="4"/>
        <v>2023 - WEEK 18</v>
      </c>
      <c r="M34" s="67" t="str">
        <f ca="1" t="shared" si="5"/>
        <v>2023 - MONTH 04</v>
      </c>
      <c r="N34" s="84">
        <f ca="1" t="shared" ref="N34:O34" si="42">IFERROR(AVERAGEIF(L:L,L34,$J:$J)," ")</f>
        <v>0.943333333333333</v>
      </c>
      <c r="O34" s="84">
        <f ca="1" t="shared" si="42"/>
        <v>0.943333333333333</v>
      </c>
      <c r="P34" s="67" t="str">
        <f ca="1">IF(ISBLANK(A34)," ",IF(N34&gt;MASTER!$B$3/100,"SB",IF(N34&gt;MASTER!$B$4/100,"B",IF(N34&gt;MASTER!$B$5/100,"C","K"))))</f>
        <v>B</v>
      </c>
      <c r="Q34" s="67" t="str">
        <f ca="1">IF(ISBLANK(B34)," ",IF(O34&gt;MASTER!$B$3/100,"SB",IF(O34&gt;MASTER!$B$4/100,"B",IF(O34&gt;MASTER!$B$5/100,"C","K"))))</f>
        <v>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18</v>
      </c>
      <c r="AF34" s="67" t="str">
        <f ca="1" t="shared" si="13"/>
        <v>2023 04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45061.7254355324</v>
      </c>
      <c r="B35" s="67" t="str">
        <f ca="1">INDIRECT(ADDRESS(2+QUOTIENT(ROW()-2,COUNTA('Form Responses 1'!$1:$1)-4),2,,TRUE,"Form Responses 1"))</f>
        <v>n_adiwicaksono@yahoo.com</v>
      </c>
      <c r="C35" s="67" t="str">
        <f ca="1">INDIRECT(ADDRESS(2+QUOTIENT(ROW()-2,COUNTA('Form Responses 1'!$1:$1)-4),3,,TRUE,"Form Responses 1"))</f>
        <v>Nugroho Adi Wicaksono</v>
      </c>
      <c r="D35" s="82">
        <f ca="1">INDIRECT(ADDRESS(2+QUOTIENT(ROW()-2,COUNTA('Form Responses 1'!$1:$1)-4),4,,TRUE,"Form Responses 1"))</f>
        <v>45046</v>
      </c>
      <c r="E35" s="83">
        <f ca="1" t="shared" si="0"/>
        <v>7</v>
      </c>
      <c r="F35" s="67" t="str">
        <f ca="1">IF(ISBLANK(A35)," ",INDIRECT(ADDRESS(1,5+MOD(ROW()-2,COUNTA('Form Responses 1'!$1:$1)-4),,TRUE,"Form Responses 1")))</f>
        <v>Gedung Balai Arkiologi [Dapur]</v>
      </c>
      <c r="G35" s="67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Gedung Balai Arkiologi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67">
        <f ca="1" t="shared" si="3"/>
        <v>18</v>
      </c>
      <c r="L35" s="67" t="str">
        <f ca="1" t="shared" si="4"/>
        <v>2023 - WEEK 18</v>
      </c>
      <c r="M35" s="67" t="str">
        <f ca="1" t="shared" si="5"/>
        <v>2023 - MONTH 04</v>
      </c>
      <c r="N35" s="84">
        <f ca="1" t="shared" ref="N35:O35" si="43">IFERROR(AVERAGEIF(L:L,L35,$J:$J)," ")</f>
        <v>0.943333333333333</v>
      </c>
      <c r="O35" s="84">
        <f ca="1" t="shared" si="43"/>
        <v>0.943333333333333</v>
      </c>
      <c r="P35" s="67" t="str">
        <f ca="1">IF(ISBLANK(A35)," ",IF(N35&gt;MASTER!$B$3/100,"SB",IF(N35&gt;MASTER!$B$4/100,"B",IF(N35&gt;MASTER!$B$5/100,"C","K"))))</f>
        <v>B</v>
      </c>
      <c r="Q35" s="67" t="str">
        <f ca="1">IF(ISBLANK(B35)," ",IF(O35&gt;MASTER!$B$3/100,"SB",IF(O35&gt;MASTER!$B$4/100,"B",IF(O35&gt;MASTER!$B$5/100,"C","K"))))</f>
        <v>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18</v>
      </c>
      <c r="AF35" s="67" t="str">
        <f ca="1" t="shared" si="13"/>
        <v>2023 04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45061.7254355324</v>
      </c>
      <c r="B36" s="67" t="str">
        <f ca="1">INDIRECT(ADDRESS(2+QUOTIENT(ROW()-2,COUNTA('Form Responses 1'!$1:$1)-4),2,,TRUE,"Form Responses 1"))</f>
        <v>n_adiwicaksono@yahoo.com</v>
      </c>
      <c r="C36" s="67" t="str">
        <f ca="1">INDIRECT(ADDRESS(2+QUOTIENT(ROW()-2,COUNTA('Form Responses 1'!$1:$1)-4),3,,TRUE,"Form Responses 1"))</f>
        <v>Nugroho Adi Wicaksono</v>
      </c>
      <c r="D36" s="82">
        <f ca="1">INDIRECT(ADDRESS(2+QUOTIENT(ROW()-2,COUNTA('Form Responses 1'!$1:$1)-4),4,,TRUE,"Form Responses 1"))</f>
        <v>45046</v>
      </c>
      <c r="E36" s="83">
        <f ca="1" t="shared" si="0"/>
        <v>7</v>
      </c>
      <c r="F36" s="67" t="str">
        <f ca="1">IF(ISBLANK(A36)," ",INDIRECT(ADDRESS(1,5+MOD(ROW()-2,COUNTA('Form Responses 1'!$1:$1)-4),,TRUE,"Form Responses 1")))</f>
        <v>Gedung Balai Arkiologi [Toilet]</v>
      </c>
      <c r="G36" s="67" t="str">
        <f ca="1">IF(ISBLANK(A36)," ",INDIRECT(ADDRESS(MATCH(A36,'Form Responses 1'!A:A,0),5+MOD(ROW()-2,COUNTA('Form Responses 1'!$1:$1)-4),,TRUE,"Form Responses 1")))</f>
        <v>BAIK</v>
      </c>
      <c r="H36" s="84" t="str">
        <f ca="1" t="shared" si="1"/>
        <v>Gedung Balai Arkiologi</v>
      </c>
      <c r="I36" s="84" t="str">
        <f ca="1" t="shared" si="2"/>
        <v>CLEANING SERVICE</v>
      </c>
      <c r="J36" s="84">
        <f ca="1" t="array" ref="J36">IFERROR(INDEX(MASTER!B:B,MATCH(G36,MASTER!A:A,0))/100," ")</f>
        <v>0.95</v>
      </c>
      <c r="K36" s="67">
        <f ca="1" t="shared" si="3"/>
        <v>18</v>
      </c>
      <c r="L36" s="67" t="str">
        <f ca="1" t="shared" si="4"/>
        <v>2023 - WEEK 18</v>
      </c>
      <c r="M36" s="67" t="str">
        <f ca="1" t="shared" si="5"/>
        <v>2023 - MONTH 04</v>
      </c>
      <c r="N36" s="84">
        <f ca="1" t="shared" ref="N36:O36" si="44">IFERROR(AVERAGEIF(L:L,L36,$J:$J)," ")</f>
        <v>0.943333333333333</v>
      </c>
      <c r="O36" s="84">
        <f ca="1" t="shared" si="44"/>
        <v>0.943333333333333</v>
      </c>
      <c r="P36" s="67" t="str">
        <f ca="1">IF(ISBLANK(A36)," ",IF(N36&gt;MASTER!$B$3/100,"SB",IF(N36&gt;MASTER!$B$4/100,"B",IF(N36&gt;MASTER!$B$5/100,"C","K"))))</f>
        <v>B</v>
      </c>
      <c r="Q36" s="67" t="str">
        <f ca="1">IF(ISBLANK(B36)," ",IF(O36&gt;MASTER!$B$3/100,"SB",IF(O36&gt;MASTER!$B$4/100,"B",IF(O36&gt;MASTER!$B$5/100,"C","K"))))</f>
        <v>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18</v>
      </c>
      <c r="AF36" s="67" t="str">
        <f ca="1" t="shared" si="13"/>
        <v>2023 04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45061.7254355324</v>
      </c>
      <c r="B37" s="67" t="str">
        <f ca="1">INDIRECT(ADDRESS(2+QUOTIENT(ROW()-2,COUNTA('Form Responses 1'!$1:$1)-4),2,,TRUE,"Form Responses 1"))</f>
        <v>n_adiwicaksono@yahoo.com</v>
      </c>
      <c r="C37" s="67" t="str">
        <f ca="1">INDIRECT(ADDRESS(2+QUOTIENT(ROW()-2,COUNTA('Form Responses 1'!$1:$1)-4),3,,TRUE,"Form Responses 1"))</f>
        <v>Nugroho Adi Wicaksono</v>
      </c>
      <c r="D37" s="82">
        <f ca="1">INDIRECT(ADDRESS(2+QUOTIENT(ROW()-2,COUNTA('Form Responses 1'!$1:$1)-4),4,,TRUE,"Form Responses 1"))</f>
        <v>45046</v>
      </c>
      <c r="E37" s="83">
        <f ca="1" t="shared" si="0"/>
        <v>7</v>
      </c>
      <c r="F37" s="67" t="str">
        <f ca="1">IF(ISBLANK(A37)," ",INDIRECT(ADDRESS(1,5+MOD(ROW()-2,COUNTA('Form Responses 1'!$1:$1)-4),,TRUE,"Form Responses 1")))</f>
        <v>Gedung Balai Arkiologi [Teras Belakang]</v>
      </c>
      <c r="G37" s="67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Gedung Balai Arkiologi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67">
        <f ca="1" t="shared" si="3"/>
        <v>18</v>
      </c>
      <c r="L37" s="67" t="str">
        <f ca="1" t="shared" si="4"/>
        <v>2023 - WEEK 18</v>
      </c>
      <c r="M37" s="67" t="str">
        <f ca="1" t="shared" si="5"/>
        <v>2023 - MONTH 04</v>
      </c>
      <c r="N37" s="84">
        <f ca="1" t="shared" ref="N37:O37" si="45">IFERROR(AVERAGEIF(L:L,L37,$J:$J)," ")</f>
        <v>0.943333333333333</v>
      </c>
      <c r="O37" s="84">
        <f ca="1" t="shared" si="45"/>
        <v>0.943333333333333</v>
      </c>
      <c r="P37" s="67" t="str">
        <f ca="1">IF(ISBLANK(A37)," ",IF(N37&gt;MASTER!$B$3/100,"SB",IF(N37&gt;MASTER!$B$4/100,"B",IF(N37&gt;MASTER!$B$5/100,"C","K"))))</f>
        <v>B</v>
      </c>
      <c r="Q37" s="67" t="str">
        <f ca="1">IF(ISBLANK(B37)," ",IF(O37&gt;MASTER!$B$3/100,"SB",IF(O37&gt;MASTER!$B$4/100,"B",IF(O37&gt;MASTER!$B$5/100,"C","K"))))</f>
        <v>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18</v>
      </c>
      <c r="AF37" s="67" t="str">
        <f ca="1" t="shared" si="13"/>
        <v>2023 04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67">
        <f ca="1">INDIRECT(ADDRESS(2+QUOTIENT(ROW()-2,COUNTA('Form Responses 1'!$1:$1)-4),1,,TRUE,"Form Responses 1"))</f>
        <v>0</v>
      </c>
      <c r="B38" s="67">
        <f ca="1">INDIRECT(ADDRESS(2+QUOTIENT(ROW()-2,COUNTA('Form Responses 1'!$1:$1)-4),2,,TRUE,"Form Responses 1"))</f>
        <v>0</v>
      </c>
      <c r="C38" s="67">
        <f ca="1">INDIRECT(ADDRESS(2+QUOTIENT(ROW()-2,COUNTA('Form Responses 1'!$1:$1)-4),3,,TRUE,"Form Responses 1"))</f>
        <v>0</v>
      </c>
      <c r="D38" s="67">
        <f ca="1">INDIRECT(ADDRESS(2+QUOTIENT(ROW()-2,COUNTA('Form Responses 1'!$1:$1)-4),4,,TRUE,"Form Responses 1"))</f>
        <v>0</v>
      </c>
      <c r="E38" s="83">
        <f ca="1" t="shared" si="0"/>
        <v>6</v>
      </c>
      <c r="F38" s="67" t="str">
        <f ca="1">IF(ISBLANK(A38)," ",INDIRECT(ADDRESS(1,5+MOD(ROW()-2,COUNTA('Form Responses 1'!$1:$1)-4),,TRUE,"Form Responses 1")))</f>
        <v>Security [Security Functions]</v>
      </c>
      <c r="G38" s="67" t="e">
        <f ca="1">IF(ISBLANK(A38)," ",INDIRECT(ADDRESS(MATCH(A38,'Form Responses 1'!A:A,0),5+MOD(ROW()-2,COUNTA('Form Responses 1'!$1:$1)-4),,TRUE,"Form Responses 1")))</f>
        <v>#N/A</v>
      </c>
      <c r="H38" s="84" t="str">
        <f ca="1" t="shared" si="1"/>
        <v>Security</v>
      </c>
      <c r="I38" s="84" t="str">
        <f ca="1" t="shared" si="2"/>
        <v>SECURITY SERVICE</v>
      </c>
      <c r="J38" s="84" t="str">
        <f ca="1" t="array" ref="J38">IFERROR(INDEX(MASTER!B:B,MATCH(G38,MASTER!A:A,0))/100," ")</f>
        <v> </v>
      </c>
      <c r="K38" s="67">
        <f ca="1" t="shared" si="3"/>
        <v>0</v>
      </c>
      <c r="L38" s="67" t="str">
        <f ca="1" t="shared" si="4"/>
        <v>1900 - WEEK 00</v>
      </c>
      <c r="M38" s="67" t="str">
        <f ca="1" t="shared" si="5"/>
        <v>1900 - MONTH 01</v>
      </c>
      <c r="N38" s="84" t="str">
        <f ca="1" t="shared" ref="N38:O38" si="46">IFERROR(AVERAGEIF(L:L,L38,$J:$J)," ")</f>
        <v> </v>
      </c>
      <c r="O38" s="84" t="str">
        <f ca="1" t="shared" si="46"/>
        <v> </v>
      </c>
      <c r="P38" s="67" t="str">
        <f ca="1">IF(ISBLANK(A38)," ",IF(N38&gt;MASTER!$B$3/100,"SB",IF(N38&gt;MASTER!$B$4/100,"B",IF(N38&gt;MASTER!$B$5/100,"C","K"))))</f>
        <v>SB</v>
      </c>
      <c r="Q38" s="67" t="str">
        <f ca="1">IF(ISBLANK(B38)," ",IF(O38&gt;MASTER!$B$3/100,"SB",IF(O38&gt;MASTER!$B$4/100,"B",IF(O38&gt;MASTER!$B$5/100,"C","K"))))</f>
        <v>SB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0</v>
      </c>
      <c r="AF38" s="67" t="str">
        <f ca="1" t="shared" si="13"/>
        <v>1900 01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67">
        <f ca="1">INDIRECT(ADDRESS(2+QUOTIENT(ROW()-2,COUNTA('Form Responses 1'!$1:$1)-4),1,,TRUE,"Form Responses 1"))</f>
        <v>0</v>
      </c>
      <c r="B39" s="67">
        <f ca="1">INDIRECT(ADDRESS(2+QUOTIENT(ROW()-2,COUNTA('Form Responses 1'!$1:$1)-4),2,,TRUE,"Form Responses 1"))</f>
        <v>0</v>
      </c>
      <c r="C39" s="67">
        <f ca="1">INDIRECT(ADDRESS(2+QUOTIENT(ROW()-2,COUNTA('Form Responses 1'!$1:$1)-4),3,,TRUE,"Form Responses 1"))</f>
        <v>0</v>
      </c>
      <c r="D39" s="67">
        <f ca="1">INDIRECT(ADDRESS(2+QUOTIENT(ROW()-2,COUNTA('Form Responses 1'!$1:$1)-4),4,,TRUE,"Form Responses 1"))</f>
        <v>0</v>
      </c>
      <c r="E39" s="83">
        <f ca="1" t="shared" si="0"/>
        <v>6</v>
      </c>
      <c r="F39" s="67" t="str">
        <f ca="1">IF(ISBLANK(A39)," ",INDIRECT(ADDRESS(1,5+MOD(ROW()-2,COUNTA('Form Responses 1'!$1:$1)-4),,TRUE,"Form Responses 1")))</f>
        <v>Outdoor [Halaman]</v>
      </c>
      <c r="G39" s="67" t="e">
        <f ca="1">IF(ISBLANK(A39)," ",INDIRECT(ADDRESS(MATCH(A39,'Form Responses 1'!A:A,0),5+MOD(ROW()-2,COUNTA('Form Responses 1'!$1:$1)-4),,TRUE,"Form Responses 1")))</f>
        <v>#N/A</v>
      </c>
      <c r="H39" s="84" t="str">
        <f ca="1" t="shared" si="1"/>
        <v>Outdoor</v>
      </c>
      <c r="I39" s="84" t="str">
        <f ca="1" t="shared" si="2"/>
        <v>CLEANING SERVICE</v>
      </c>
      <c r="J39" s="84" t="str">
        <f ca="1" t="array" ref="J39">IFERROR(INDEX(MASTER!B:B,MATCH(G39,MASTER!A:A,0))/100," ")</f>
        <v> </v>
      </c>
      <c r="K39" s="67">
        <f ca="1" t="shared" si="3"/>
        <v>0</v>
      </c>
      <c r="L39" s="67" t="str">
        <f ca="1" t="shared" si="4"/>
        <v>1900 - WEEK 00</v>
      </c>
      <c r="M39" s="67" t="str">
        <f ca="1" t="shared" si="5"/>
        <v>1900 - MONTH 01</v>
      </c>
      <c r="N39" s="84" t="str">
        <f ca="1" t="shared" ref="N39:O39" si="47">IFERROR(AVERAGEIF(L:L,L39,$J:$J)," ")</f>
        <v> </v>
      </c>
      <c r="O39" s="84" t="str">
        <f ca="1" t="shared" si="47"/>
        <v> </v>
      </c>
      <c r="P39" s="67" t="str">
        <f ca="1">IF(ISBLANK(A39)," ",IF(N39&gt;MASTER!$B$3/100,"SB",IF(N39&gt;MASTER!$B$4/100,"B",IF(N39&gt;MASTER!$B$5/100,"C","K"))))</f>
        <v>SB</v>
      </c>
      <c r="Q39" s="67" t="str">
        <f ca="1">IF(ISBLANK(B39)," ",IF(O39&gt;MASTER!$B$3/100,"SB",IF(O39&gt;MASTER!$B$4/100,"B",IF(O39&gt;MASTER!$B$5/100,"C","K"))))</f>
        <v>SB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0</v>
      </c>
      <c r="AF39" s="67" t="str">
        <f ca="1" t="shared" si="13"/>
        <v>1900 01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67">
        <f ca="1">INDIRECT(ADDRESS(2+QUOTIENT(ROW()-2,COUNTA('Form Responses 1'!$1:$1)-4),1,,TRUE,"Form Responses 1"))</f>
        <v>0</v>
      </c>
      <c r="B40" s="67">
        <f ca="1">INDIRECT(ADDRESS(2+QUOTIENT(ROW()-2,COUNTA('Form Responses 1'!$1:$1)-4),2,,TRUE,"Form Responses 1"))</f>
        <v>0</v>
      </c>
      <c r="C40" s="67">
        <f ca="1">INDIRECT(ADDRESS(2+QUOTIENT(ROW()-2,COUNTA('Form Responses 1'!$1:$1)-4),3,,TRUE,"Form Responses 1"))</f>
        <v>0</v>
      </c>
      <c r="D40" s="67">
        <f ca="1">INDIRECT(ADDRESS(2+QUOTIENT(ROW()-2,COUNTA('Form Responses 1'!$1:$1)-4),4,,TRUE,"Form Responses 1"))</f>
        <v>0</v>
      </c>
      <c r="E40" s="83">
        <f ca="1" t="shared" si="0"/>
        <v>6</v>
      </c>
      <c r="F40" s="67" t="str">
        <f ca="1">IF(ISBLANK(A40)," ",INDIRECT(ADDRESS(1,5+MOD(ROW()-2,COUNTA('Form Responses 1'!$1:$1)-4),,TRUE,"Form Responses 1")))</f>
        <v>Gedung Balai Arkiologi [Teras]</v>
      </c>
      <c r="G40" s="67" t="e">
        <f ca="1">IF(ISBLANK(A40)," ",INDIRECT(ADDRESS(MATCH(A40,'Form Responses 1'!A:A,0),5+MOD(ROW()-2,COUNTA('Form Responses 1'!$1:$1)-4),,TRUE,"Form Responses 1")))</f>
        <v>#N/A</v>
      </c>
      <c r="H40" s="84" t="str">
        <f ca="1" t="shared" si="1"/>
        <v>Gedung Balai Arkiologi</v>
      </c>
      <c r="I40" s="84" t="str">
        <f ca="1" t="shared" si="2"/>
        <v>CLEANING SERVICE</v>
      </c>
      <c r="J40" s="84" t="str">
        <f ca="1" t="array" ref="J40">IFERROR(INDEX(MASTER!B:B,MATCH(G40,MASTER!A:A,0))/100," ")</f>
        <v> </v>
      </c>
      <c r="K40" s="67">
        <f ca="1" t="shared" si="3"/>
        <v>0</v>
      </c>
      <c r="L40" s="67" t="str">
        <f ca="1" t="shared" si="4"/>
        <v>1900 - WEEK 00</v>
      </c>
      <c r="M40" s="67" t="str">
        <f ca="1" t="shared" si="5"/>
        <v>1900 - MONTH 01</v>
      </c>
      <c r="N40" s="84" t="str">
        <f ca="1" t="shared" ref="N40:O40" si="48">IFERROR(AVERAGEIF(L:L,L40,$J:$J)," ")</f>
        <v> </v>
      </c>
      <c r="O40" s="84" t="str">
        <f ca="1" t="shared" si="48"/>
        <v> </v>
      </c>
      <c r="P40" s="67" t="str">
        <f ca="1">IF(ISBLANK(A40)," ",IF(N40&gt;MASTER!$B$3/100,"SB",IF(N40&gt;MASTER!$B$4/100,"B",IF(N40&gt;MASTER!$B$5/100,"C","K"))))</f>
        <v>SB</v>
      </c>
      <c r="Q40" s="67" t="str">
        <f ca="1">IF(ISBLANK(B40)," ",IF(O40&gt;MASTER!$B$3/100,"SB",IF(O40&gt;MASTER!$B$4/100,"B",IF(O40&gt;MASTER!$B$5/100,"C","K"))))</f>
        <v>SB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0</v>
      </c>
      <c r="AF40" s="67" t="str">
        <f ca="1" t="shared" si="13"/>
        <v>1900 01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67">
        <f ca="1">INDIRECT(ADDRESS(2+QUOTIENT(ROW()-2,COUNTA('Form Responses 1'!$1:$1)-4),1,,TRUE,"Form Responses 1"))</f>
        <v>0</v>
      </c>
      <c r="B41" s="67">
        <f ca="1">INDIRECT(ADDRESS(2+QUOTIENT(ROW()-2,COUNTA('Form Responses 1'!$1:$1)-4),2,,TRUE,"Form Responses 1"))</f>
        <v>0</v>
      </c>
      <c r="C41" s="67">
        <f ca="1">INDIRECT(ADDRESS(2+QUOTIENT(ROW()-2,COUNTA('Form Responses 1'!$1:$1)-4),3,,TRUE,"Form Responses 1"))</f>
        <v>0</v>
      </c>
      <c r="D41" s="67">
        <f ca="1">INDIRECT(ADDRESS(2+QUOTIENT(ROW()-2,COUNTA('Form Responses 1'!$1:$1)-4),4,,TRUE,"Form Responses 1"))</f>
        <v>0</v>
      </c>
      <c r="E41" s="83">
        <f ca="1" t="shared" si="0"/>
        <v>6</v>
      </c>
      <c r="F41" s="67" t="str">
        <f ca="1">IF(ISBLANK(A41)," ",INDIRECT(ADDRESS(1,5+MOD(ROW()-2,COUNTA('Form Responses 1'!$1:$1)-4),,TRUE,"Form Responses 1")))</f>
        <v>Gedung Balai Arkiologi [Koridor]</v>
      </c>
      <c r="G41" s="67" t="e">
        <f ca="1">IF(ISBLANK(A41)," ",INDIRECT(ADDRESS(MATCH(A41,'Form Responses 1'!A:A,0),5+MOD(ROW()-2,COUNTA('Form Responses 1'!$1:$1)-4),,TRUE,"Form Responses 1")))</f>
        <v>#N/A</v>
      </c>
      <c r="H41" s="84" t="str">
        <f ca="1" t="shared" si="1"/>
        <v>Gedung Balai Arkiologi</v>
      </c>
      <c r="I41" s="84" t="str">
        <f ca="1" t="shared" si="2"/>
        <v>CLEANING SERVICE</v>
      </c>
      <c r="J41" s="84" t="str">
        <f ca="1" t="array" ref="J41">IFERROR(INDEX(MASTER!B:B,MATCH(G41,MASTER!A:A,0))/100," ")</f>
        <v> </v>
      </c>
      <c r="K41" s="67">
        <f ca="1" t="shared" si="3"/>
        <v>0</v>
      </c>
      <c r="L41" s="67" t="str">
        <f ca="1" t="shared" si="4"/>
        <v>1900 - WEEK 00</v>
      </c>
      <c r="M41" s="67" t="str">
        <f ca="1" t="shared" si="5"/>
        <v>1900 - MONTH 01</v>
      </c>
      <c r="N41" s="84" t="str">
        <f ca="1" t="shared" ref="N41:O41" si="49">IFERROR(AVERAGEIF(L:L,L41,$J:$J)," ")</f>
        <v> </v>
      </c>
      <c r="O41" s="84" t="str">
        <f ca="1" t="shared" si="49"/>
        <v> </v>
      </c>
      <c r="P41" s="67" t="str">
        <f ca="1">IF(ISBLANK(A41)," ",IF(N41&gt;MASTER!$B$3/100,"SB",IF(N41&gt;MASTER!$B$4/100,"B",IF(N41&gt;MASTER!$B$5/100,"C","K"))))</f>
        <v>SB</v>
      </c>
      <c r="Q41" s="67" t="str">
        <f ca="1">IF(ISBLANK(B41)," ",IF(O41&gt;MASTER!$B$3/100,"SB",IF(O41&gt;MASTER!$B$4/100,"B",IF(O41&gt;MASTER!$B$5/100,"C","K"))))</f>
        <v>SB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0</v>
      </c>
      <c r="AF41" s="67" t="str">
        <f ca="1" t="shared" si="13"/>
        <v>1900 01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67">
        <f ca="1">INDIRECT(ADDRESS(2+QUOTIENT(ROW()-2,COUNTA('Form Responses 1'!$1:$1)-4),1,,TRUE,"Form Responses 1"))</f>
        <v>0</v>
      </c>
      <c r="B42" s="67">
        <f ca="1">INDIRECT(ADDRESS(2+QUOTIENT(ROW()-2,COUNTA('Form Responses 1'!$1:$1)-4),2,,TRUE,"Form Responses 1"))</f>
        <v>0</v>
      </c>
      <c r="C42" s="67">
        <f ca="1">INDIRECT(ADDRESS(2+QUOTIENT(ROW()-2,COUNTA('Form Responses 1'!$1:$1)-4),3,,TRUE,"Form Responses 1"))</f>
        <v>0</v>
      </c>
      <c r="D42" s="67">
        <f ca="1">INDIRECT(ADDRESS(2+QUOTIENT(ROW()-2,COUNTA('Form Responses 1'!$1:$1)-4),4,,TRUE,"Form Responses 1"))</f>
        <v>0</v>
      </c>
      <c r="E42" s="83">
        <f ca="1" t="shared" si="0"/>
        <v>6</v>
      </c>
      <c r="F42" s="67" t="str">
        <f ca="1">IF(ISBLANK(A42)," ",INDIRECT(ADDRESS(1,5+MOD(ROW()-2,COUNTA('Form Responses 1'!$1:$1)-4),,TRUE,"Form Responses 1")))</f>
        <v>Gedung Balai Arkiologi [Ruang Peneliti ]</v>
      </c>
      <c r="G42" s="67" t="e">
        <f ca="1">IF(ISBLANK(A42)," ",INDIRECT(ADDRESS(MATCH(A42,'Form Responses 1'!A:A,0),5+MOD(ROW()-2,COUNTA('Form Responses 1'!$1:$1)-4),,TRUE,"Form Responses 1")))</f>
        <v>#N/A</v>
      </c>
      <c r="H42" s="84" t="str">
        <f ca="1" t="shared" si="1"/>
        <v>Gedung Balai Arkiologi</v>
      </c>
      <c r="I42" s="84" t="str">
        <f ca="1" t="shared" si="2"/>
        <v>CLEANING SERVICE</v>
      </c>
      <c r="J42" s="84" t="str">
        <f ca="1" t="array" ref="J42">IFERROR(INDEX(MASTER!B:B,MATCH(G42,MASTER!A:A,0))/100," ")</f>
        <v> </v>
      </c>
      <c r="K42" s="67">
        <f ca="1" t="shared" si="3"/>
        <v>0</v>
      </c>
      <c r="L42" s="67" t="str">
        <f ca="1" t="shared" si="4"/>
        <v>1900 - WEEK 00</v>
      </c>
      <c r="M42" s="67" t="str">
        <f ca="1" t="shared" si="5"/>
        <v>1900 - MONTH 01</v>
      </c>
      <c r="N42" s="84" t="str">
        <f ca="1" t="shared" ref="N42:O42" si="50">IFERROR(AVERAGEIF(L:L,L42,$J:$J)," ")</f>
        <v> </v>
      </c>
      <c r="O42" s="84" t="str">
        <f ca="1" t="shared" si="50"/>
        <v> </v>
      </c>
      <c r="P42" s="67" t="str">
        <f ca="1">IF(ISBLANK(A42)," ",IF(N42&gt;MASTER!$B$3/100,"SB",IF(N42&gt;MASTER!$B$4/100,"B",IF(N42&gt;MASTER!$B$5/100,"C","K"))))</f>
        <v>SB</v>
      </c>
      <c r="Q42" s="67" t="str">
        <f ca="1">IF(ISBLANK(B42)," ",IF(O42&gt;MASTER!$B$3/100,"SB",IF(O42&gt;MASTER!$B$4/100,"B",IF(O42&gt;MASTER!$B$5/100,"C","K"))))</f>
        <v>SB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0</v>
      </c>
      <c r="AF42" s="67" t="str">
        <f ca="1" t="shared" si="13"/>
        <v>1900 01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67">
        <f ca="1">INDIRECT(ADDRESS(2+QUOTIENT(ROW()-2,COUNTA('Form Responses 1'!$1:$1)-4),1,,TRUE,"Form Responses 1"))</f>
        <v>0</v>
      </c>
      <c r="B43" s="67">
        <f ca="1">INDIRECT(ADDRESS(2+QUOTIENT(ROW()-2,COUNTA('Form Responses 1'!$1:$1)-4),2,,TRUE,"Form Responses 1"))</f>
        <v>0</v>
      </c>
      <c r="C43" s="67">
        <f ca="1">INDIRECT(ADDRESS(2+QUOTIENT(ROW()-2,COUNTA('Form Responses 1'!$1:$1)-4),3,,TRUE,"Form Responses 1"))</f>
        <v>0</v>
      </c>
      <c r="D43" s="67">
        <f ca="1">INDIRECT(ADDRESS(2+QUOTIENT(ROW()-2,COUNTA('Form Responses 1'!$1:$1)-4),4,,TRUE,"Form Responses 1"))</f>
        <v>0</v>
      </c>
      <c r="E43" s="83">
        <f ca="1" t="shared" si="0"/>
        <v>6</v>
      </c>
      <c r="F43" s="67" t="str">
        <f ca="1">IF(ISBLANK(A43)," ",INDIRECT(ADDRESS(1,5+MOD(ROW()-2,COUNTA('Form Responses 1'!$1:$1)-4),,TRUE,"Form Responses 1")))</f>
        <v>Gedung Balai Arkiologi [Gudang Barang Akeologi]</v>
      </c>
      <c r="G43" s="67" t="e">
        <f ca="1">IF(ISBLANK(A43)," ",INDIRECT(ADDRESS(MATCH(A43,'Form Responses 1'!A:A,0),5+MOD(ROW()-2,COUNTA('Form Responses 1'!$1:$1)-4),,TRUE,"Form Responses 1")))</f>
        <v>#N/A</v>
      </c>
      <c r="H43" s="84" t="str">
        <f ca="1" t="shared" si="1"/>
        <v>Gedung Balai Arkiologi</v>
      </c>
      <c r="I43" s="84" t="str">
        <f ca="1" t="shared" si="2"/>
        <v>CLEANING SERVICE</v>
      </c>
      <c r="J43" s="84" t="str">
        <f ca="1" t="array" ref="J43">IFERROR(INDEX(MASTER!B:B,MATCH(G43,MASTER!A:A,0))/100," ")</f>
        <v> </v>
      </c>
      <c r="K43" s="67">
        <f ca="1" t="shared" si="3"/>
        <v>0</v>
      </c>
      <c r="L43" s="67" t="str">
        <f ca="1" t="shared" si="4"/>
        <v>1900 - WEEK 00</v>
      </c>
      <c r="M43" s="67" t="str">
        <f ca="1" t="shared" si="5"/>
        <v>1900 - MONTH 01</v>
      </c>
      <c r="N43" s="84" t="str">
        <f ca="1" t="shared" ref="N43:O43" si="51">IFERROR(AVERAGEIF(L:L,L43,$J:$J)," ")</f>
        <v> </v>
      </c>
      <c r="O43" s="84" t="str">
        <f ca="1" t="shared" si="51"/>
        <v> </v>
      </c>
      <c r="P43" s="67" t="str">
        <f ca="1">IF(ISBLANK(A43)," ",IF(N43&gt;MASTER!$B$3/100,"SB",IF(N43&gt;MASTER!$B$4/100,"B",IF(N43&gt;MASTER!$B$5/100,"C","K"))))</f>
        <v>SB</v>
      </c>
      <c r="Q43" s="67" t="str">
        <f ca="1">IF(ISBLANK(B43)," ",IF(O43&gt;MASTER!$B$3/100,"SB",IF(O43&gt;MASTER!$B$4/100,"B",IF(O43&gt;MASTER!$B$5/100,"C","K"))))</f>
        <v>SB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0</v>
      </c>
      <c r="AF43" s="67" t="str">
        <f ca="1" t="shared" si="13"/>
        <v>1900 01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67">
        <f ca="1">INDIRECT(ADDRESS(2+QUOTIENT(ROW()-2,COUNTA('Form Responses 1'!$1:$1)-4),1,,TRUE,"Form Responses 1"))</f>
        <v>0</v>
      </c>
      <c r="B44" s="67">
        <f ca="1">INDIRECT(ADDRESS(2+QUOTIENT(ROW()-2,COUNTA('Form Responses 1'!$1:$1)-4),2,,TRUE,"Form Responses 1"))</f>
        <v>0</v>
      </c>
      <c r="C44" s="67">
        <f ca="1">INDIRECT(ADDRESS(2+QUOTIENT(ROW()-2,COUNTA('Form Responses 1'!$1:$1)-4),3,,TRUE,"Form Responses 1"))</f>
        <v>0</v>
      </c>
      <c r="D44" s="67">
        <f ca="1">INDIRECT(ADDRESS(2+QUOTIENT(ROW()-2,COUNTA('Form Responses 1'!$1:$1)-4),4,,TRUE,"Form Responses 1"))</f>
        <v>0</v>
      </c>
      <c r="E44" s="83">
        <f ca="1" t="shared" si="0"/>
        <v>6</v>
      </c>
      <c r="F44" s="67" t="str">
        <f ca="1">IF(ISBLANK(A44)," ",INDIRECT(ADDRESS(1,5+MOD(ROW()-2,COUNTA('Form Responses 1'!$1:$1)-4),,TRUE,"Form Responses 1")))</f>
        <v>Gedung Balai Arkiologi [Dapur]</v>
      </c>
      <c r="G44" s="67" t="e">
        <f ca="1">IF(ISBLANK(A44)," ",INDIRECT(ADDRESS(MATCH(A44,'Form Responses 1'!A:A,0),5+MOD(ROW()-2,COUNTA('Form Responses 1'!$1:$1)-4),,TRUE,"Form Responses 1")))</f>
        <v>#N/A</v>
      </c>
      <c r="H44" s="84" t="str">
        <f ca="1" t="shared" si="1"/>
        <v>Gedung Balai Arkiologi</v>
      </c>
      <c r="I44" s="84" t="str">
        <f ca="1" t="shared" si="2"/>
        <v>CLEANING SERVICE</v>
      </c>
      <c r="J44" s="84" t="str">
        <f ca="1" t="array" ref="J44">IFERROR(INDEX(MASTER!B:B,MATCH(G44,MASTER!A:A,0))/100," ")</f>
        <v> </v>
      </c>
      <c r="K44" s="67">
        <f ca="1" t="shared" si="3"/>
        <v>0</v>
      </c>
      <c r="L44" s="67" t="str">
        <f ca="1" t="shared" si="4"/>
        <v>1900 - WEEK 00</v>
      </c>
      <c r="M44" s="67" t="str">
        <f ca="1" t="shared" si="5"/>
        <v>1900 - MONTH 01</v>
      </c>
      <c r="N44" s="84" t="str">
        <f ca="1" t="shared" ref="N44:O44" si="52">IFERROR(AVERAGEIF(L:L,L44,$J:$J)," ")</f>
        <v> </v>
      </c>
      <c r="O44" s="84" t="str">
        <f ca="1" t="shared" si="52"/>
        <v> </v>
      </c>
      <c r="P44" s="67" t="str">
        <f ca="1">IF(ISBLANK(A44)," ",IF(N44&gt;MASTER!$B$3/100,"SB",IF(N44&gt;MASTER!$B$4/100,"B",IF(N44&gt;MASTER!$B$5/100,"C","K"))))</f>
        <v>SB</v>
      </c>
      <c r="Q44" s="67" t="str">
        <f ca="1">IF(ISBLANK(B44)," ",IF(O44&gt;MASTER!$B$3/100,"SB",IF(O44&gt;MASTER!$B$4/100,"B",IF(O44&gt;MASTER!$B$5/100,"C","K"))))</f>
        <v>SB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0</v>
      </c>
      <c r="AF44" s="67" t="str">
        <f ca="1" t="shared" si="13"/>
        <v>1900 01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67">
        <f ca="1">INDIRECT(ADDRESS(2+QUOTIENT(ROW()-2,COUNTA('Form Responses 1'!$1:$1)-4),1,,TRUE,"Form Responses 1"))</f>
        <v>0</v>
      </c>
      <c r="B45" s="67">
        <f ca="1">INDIRECT(ADDRESS(2+QUOTIENT(ROW()-2,COUNTA('Form Responses 1'!$1:$1)-4),2,,TRUE,"Form Responses 1"))</f>
        <v>0</v>
      </c>
      <c r="C45" s="67">
        <f ca="1">INDIRECT(ADDRESS(2+QUOTIENT(ROW()-2,COUNTA('Form Responses 1'!$1:$1)-4),3,,TRUE,"Form Responses 1"))</f>
        <v>0</v>
      </c>
      <c r="D45" s="67">
        <f ca="1">INDIRECT(ADDRESS(2+QUOTIENT(ROW()-2,COUNTA('Form Responses 1'!$1:$1)-4),4,,TRUE,"Form Responses 1"))</f>
        <v>0</v>
      </c>
      <c r="E45" s="83">
        <f ca="1" t="shared" si="0"/>
        <v>6</v>
      </c>
      <c r="F45" s="67" t="str">
        <f ca="1">IF(ISBLANK(A45)," ",INDIRECT(ADDRESS(1,5+MOD(ROW()-2,COUNTA('Form Responses 1'!$1:$1)-4),,TRUE,"Form Responses 1")))</f>
        <v>Gedung Balai Arkiologi [Toilet]</v>
      </c>
      <c r="G45" s="67" t="e">
        <f ca="1">IF(ISBLANK(A45)," ",INDIRECT(ADDRESS(MATCH(A45,'Form Responses 1'!A:A,0),5+MOD(ROW()-2,COUNTA('Form Responses 1'!$1:$1)-4),,TRUE,"Form Responses 1")))</f>
        <v>#N/A</v>
      </c>
      <c r="H45" s="84" t="str">
        <f ca="1" t="shared" si="1"/>
        <v>Gedung Balai Arkiologi</v>
      </c>
      <c r="I45" s="84" t="str">
        <f ca="1" t="shared" si="2"/>
        <v>CLEANING SERVICE</v>
      </c>
      <c r="J45" s="84" t="str">
        <f ca="1" t="array" ref="J45">IFERROR(INDEX(MASTER!B:B,MATCH(G45,MASTER!A:A,0))/100," ")</f>
        <v> </v>
      </c>
      <c r="K45" s="67">
        <f ca="1" t="shared" si="3"/>
        <v>0</v>
      </c>
      <c r="L45" s="67" t="str">
        <f ca="1" t="shared" si="4"/>
        <v>1900 - WEEK 00</v>
      </c>
      <c r="M45" s="67" t="str">
        <f ca="1" t="shared" si="5"/>
        <v>1900 - MONTH 01</v>
      </c>
      <c r="N45" s="84" t="str">
        <f ca="1" t="shared" ref="N45:O45" si="53">IFERROR(AVERAGEIF(L:L,L45,$J:$J)," ")</f>
        <v> </v>
      </c>
      <c r="O45" s="84" t="str">
        <f ca="1" t="shared" si="53"/>
        <v> </v>
      </c>
      <c r="P45" s="67" t="str">
        <f ca="1">IF(ISBLANK(A45)," ",IF(N45&gt;MASTER!$B$3/100,"SB",IF(N45&gt;MASTER!$B$4/100,"B",IF(N45&gt;MASTER!$B$5/100,"C","K"))))</f>
        <v>SB</v>
      </c>
      <c r="Q45" s="67" t="str">
        <f ca="1">IF(ISBLANK(B45)," ",IF(O45&gt;MASTER!$B$3/100,"SB",IF(O45&gt;MASTER!$B$4/100,"B",IF(O45&gt;MASTER!$B$5/100,"C","K"))))</f>
        <v>SB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0</v>
      </c>
      <c r="AF45" s="67" t="str">
        <f ca="1" t="shared" si="13"/>
        <v>1900 01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67">
        <f ca="1">INDIRECT(ADDRESS(2+QUOTIENT(ROW()-2,COUNTA('Form Responses 1'!$1:$1)-4),1,,TRUE,"Form Responses 1"))</f>
        <v>0</v>
      </c>
      <c r="B46" s="67">
        <f ca="1">INDIRECT(ADDRESS(2+QUOTIENT(ROW()-2,COUNTA('Form Responses 1'!$1:$1)-4),2,,TRUE,"Form Responses 1"))</f>
        <v>0</v>
      </c>
      <c r="C46" s="67">
        <f ca="1">INDIRECT(ADDRESS(2+QUOTIENT(ROW()-2,COUNTA('Form Responses 1'!$1:$1)-4),3,,TRUE,"Form Responses 1"))</f>
        <v>0</v>
      </c>
      <c r="D46" s="67">
        <f ca="1">INDIRECT(ADDRESS(2+QUOTIENT(ROW()-2,COUNTA('Form Responses 1'!$1:$1)-4),4,,TRUE,"Form Responses 1"))</f>
        <v>0</v>
      </c>
      <c r="E46" s="83">
        <f ca="1" t="shared" si="0"/>
        <v>6</v>
      </c>
      <c r="F46" s="67" t="str">
        <f ca="1">IF(ISBLANK(A46)," ",INDIRECT(ADDRESS(1,5+MOD(ROW()-2,COUNTA('Form Responses 1'!$1:$1)-4),,TRUE,"Form Responses 1")))</f>
        <v>Gedung Balai Arkiologi [Teras Belakang]</v>
      </c>
      <c r="G46" s="67" t="e">
        <f ca="1">IF(ISBLANK(A46)," ",INDIRECT(ADDRESS(MATCH(A46,'Form Responses 1'!A:A,0),5+MOD(ROW()-2,COUNTA('Form Responses 1'!$1:$1)-4),,TRUE,"Form Responses 1")))</f>
        <v>#N/A</v>
      </c>
      <c r="H46" s="84" t="str">
        <f ca="1" t="shared" si="1"/>
        <v>Gedung Balai Arkiologi</v>
      </c>
      <c r="I46" s="84" t="str">
        <f ca="1" t="shared" si="2"/>
        <v>CLEANING SERVICE</v>
      </c>
      <c r="J46" s="84" t="str">
        <f ca="1" t="array" ref="J46">IFERROR(INDEX(MASTER!B:B,MATCH(G46,MASTER!A:A,0))/100," ")</f>
        <v> </v>
      </c>
      <c r="K46" s="67">
        <f ca="1" t="shared" si="3"/>
        <v>0</v>
      </c>
      <c r="L46" s="67" t="str">
        <f ca="1" t="shared" si="4"/>
        <v>1900 - WEEK 00</v>
      </c>
      <c r="M46" s="67" t="str">
        <f ca="1" t="shared" si="5"/>
        <v>1900 - MONTH 01</v>
      </c>
      <c r="N46" s="84" t="str">
        <f ca="1" t="shared" ref="N46:O46" si="54">IFERROR(AVERAGEIF(L:L,L46,$J:$J)," ")</f>
        <v> </v>
      </c>
      <c r="O46" s="84" t="str">
        <f ca="1" t="shared" si="54"/>
        <v> </v>
      </c>
      <c r="P46" s="67" t="str">
        <f ca="1">IF(ISBLANK(A46)," ",IF(N46&gt;MASTER!$B$3/100,"SB",IF(N46&gt;MASTER!$B$4/100,"B",IF(N46&gt;MASTER!$B$5/100,"C","K"))))</f>
        <v>SB</v>
      </c>
      <c r="Q46" s="67" t="str">
        <f ca="1">IF(ISBLANK(B46)," ",IF(O46&gt;MASTER!$B$3/100,"SB",IF(O46&gt;MASTER!$B$4/100,"B",IF(O46&gt;MASTER!$B$5/100,"C","K"))))</f>
        <v>SB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0</v>
      </c>
      <c r="AF46" s="67" t="str">
        <f ca="1" t="shared" si="13"/>
        <v>1900 01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67">
        <f ca="1">INDIRECT(ADDRESS(2+QUOTIENT(ROW()-2,COUNTA('Form Responses 1'!$1:$1)-4),1,,TRUE,"Form Responses 1"))</f>
        <v>0</v>
      </c>
      <c r="B47" s="67">
        <f ca="1">INDIRECT(ADDRESS(2+QUOTIENT(ROW()-2,COUNTA('Form Responses 1'!$1:$1)-4),2,,TRUE,"Form Responses 1"))</f>
        <v>0</v>
      </c>
      <c r="C47" s="67">
        <f ca="1">INDIRECT(ADDRESS(2+QUOTIENT(ROW()-2,COUNTA('Form Responses 1'!$1:$1)-4),3,,TRUE,"Form Responses 1"))</f>
        <v>0</v>
      </c>
      <c r="D47" s="67">
        <f ca="1">INDIRECT(ADDRESS(2+QUOTIENT(ROW()-2,COUNTA('Form Responses 1'!$1:$1)-4),4,,TRUE,"Form Responses 1"))</f>
        <v>0</v>
      </c>
      <c r="E47" s="83">
        <f ca="1" t="shared" si="0"/>
        <v>6</v>
      </c>
      <c r="F47" s="67" t="str">
        <f ca="1">IF(ISBLANK(A47)," ",INDIRECT(ADDRESS(1,5+MOD(ROW()-2,COUNTA('Form Responses 1'!$1:$1)-4),,TRUE,"Form Responses 1")))</f>
        <v>Security [Security Functions]</v>
      </c>
      <c r="G47" s="67" t="e">
        <f ca="1">IF(ISBLANK(A47)," ",INDIRECT(ADDRESS(MATCH(A47,'Form Responses 1'!A:A,0),5+MOD(ROW()-2,COUNTA('Form Responses 1'!$1:$1)-4),,TRUE,"Form Responses 1")))</f>
        <v>#N/A</v>
      </c>
      <c r="H47" s="84" t="str">
        <f ca="1" t="shared" si="1"/>
        <v>Security</v>
      </c>
      <c r="I47" s="84" t="str">
        <f ca="1" t="shared" si="2"/>
        <v>SECURITY SERVICE</v>
      </c>
      <c r="J47" s="84" t="str">
        <f ca="1" t="array" ref="J47">IFERROR(INDEX(MASTER!B:B,MATCH(G47,MASTER!A:A,0))/100," ")</f>
        <v> </v>
      </c>
      <c r="K47" s="67">
        <f ca="1" t="shared" si="3"/>
        <v>0</v>
      </c>
      <c r="L47" s="67" t="str">
        <f ca="1" t="shared" si="4"/>
        <v>1900 - WEEK 00</v>
      </c>
      <c r="M47" s="67" t="str">
        <f ca="1" t="shared" si="5"/>
        <v>1900 - MONTH 01</v>
      </c>
      <c r="N47" s="84" t="str">
        <f ca="1" t="shared" ref="N47:O47" si="55">IFERROR(AVERAGEIF(L:L,L47,$J:$J)," ")</f>
        <v> </v>
      </c>
      <c r="O47" s="84" t="str">
        <f ca="1" t="shared" si="55"/>
        <v> </v>
      </c>
      <c r="P47" s="67" t="str">
        <f ca="1">IF(ISBLANK(A47)," ",IF(N47&gt;MASTER!$B$3/100,"SB",IF(N47&gt;MASTER!$B$4/100,"B",IF(N47&gt;MASTER!$B$5/100,"C","K"))))</f>
        <v>SB</v>
      </c>
      <c r="Q47" s="67" t="str">
        <f ca="1">IF(ISBLANK(B47)," ",IF(O47&gt;MASTER!$B$3/100,"SB",IF(O47&gt;MASTER!$B$4/100,"B",IF(O47&gt;MASTER!$B$5/100,"C","K"))))</f>
        <v>SB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0</v>
      </c>
      <c r="AF47" s="67" t="str">
        <f ca="1" t="shared" si="13"/>
        <v>1900 01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67">
        <f ca="1">INDIRECT(ADDRESS(2+QUOTIENT(ROW()-2,COUNTA('Form Responses 1'!$1:$1)-4),1,,TRUE,"Form Responses 1"))</f>
        <v>0</v>
      </c>
      <c r="B48" s="67">
        <f ca="1">INDIRECT(ADDRESS(2+QUOTIENT(ROW()-2,COUNTA('Form Responses 1'!$1:$1)-4),2,,TRUE,"Form Responses 1"))</f>
        <v>0</v>
      </c>
      <c r="C48" s="67">
        <f ca="1">INDIRECT(ADDRESS(2+QUOTIENT(ROW()-2,COUNTA('Form Responses 1'!$1:$1)-4),3,,TRUE,"Form Responses 1"))</f>
        <v>0</v>
      </c>
      <c r="D48" s="67">
        <f ca="1">INDIRECT(ADDRESS(2+QUOTIENT(ROW()-2,COUNTA('Form Responses 1'!$1:$1)-4),4,,TRUE,"Form Responses 1"))</f>
        <v>0</v>
      </c>
      <c r="E48" s="83">
        <f ca="1" t="shared" si="0"/>
        <v>6</v>
      </c>
      <c r="F48" s="67" t="str">
        <f ca="1">IF(ISBLANK(A48)," ",INDIRECT(ADDRESS(1,5+MOD(ROW()-2,COUNTA('Form Responses 1'!$1:$1)-4),,TRUE,"Form Responses 1")))</f>
        <v>Outdoor [Halaman]</v>
      </c>
      <c r="G48" s="67" t="e">
        <f ca="1">IF(ISBLANK(A48)," ",INDIRECT(ADDRESS(MATCH(A48,'Form Responses 1'!A:A,0),5+MOD(ROW()-2,COUNTA('Form Responses 1'!$1:$1)-4),,TRUE,"Form Responses 1")))</f>
        <v>#N/A</v>
      </c>
      <c r="H48" s="84" t="str">
        <f ca="1" t="shared" si="1"/>
        <v>Outdoor</v>
      </c>
      <c r="I48" s="84" t="str">
        <f ca="1" t="shared" si="2"/>
        <v>CLEANING SERVICE</v>
      </c>
      <c r="J48" s="84" t="str">
        <f ca="1" t="array" ref="J48">IFERROR(INDEX(MASTER!B:B,MATCH(G48,MASTER!A:A,0))/100," ")</f>
        <v> </v>
      </c>
      <c r="K48" s="67">
        <f ca="1" t="shared" si="3"/>
        <v>0</v>
      </c>
      <c r="L48" s="67" t="str">
        <f ca="1" t="shared" si="4"/>
        <v>1900 - WEEK 00</v>
      </c>
      <c r="M48" s="67" t="str">
        <f ca="1" t="shared" si="5"/>
        <v>1900 - MONTH 01</v>
      </c>
      <c r="N48" s="84" t="str">
        <f ca="1" t="shared" ref="N48:O48" si="56">IFERROR(AVERAGEIF(L:L,L48,$J:$J)," ")</f>
        <v> </v>
      </c>
      <c r="O48" s="84" t="str">
        <f ca="1" t="shared" si="56"/>
        <v> </v>
      </c>
      <c r="P48" s="67" t="str">
        <f ca="1">IF(ISBLANK(A48)," ",IF(N48&gt;MASTER!$B$3/100,"SB",IF(N48&gt;MASTER!$B$4/100,"B",IF(N48&gt;MASTER!$B$5/100,"C","K"))))</f>
        <v>SB</v>
      </c>
      <c r="Q48" s="67" t="str">
        <f ca="1">IF(ISBLANK(B48)," ",IF(O48&gt;MASTER!$B$3/100,"SB",IF(O48&gt;MASTER!$B$4/100,"B",IF(O48&gt;MASTER!$B$5/100,"C","K"))))</f>
        <v>SB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0</v>
      </c>
      <c r="AF48" s="67" t="str">
        <f ca="1" t="shared" si="13"/>
        <v>1900 01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67">
        <f ca="1">INDIRECT(ADDRESS(2+QUOTIENT(ROW()-2,COUNTA('Form Responses 1'!$1:$1)-4),1,,TRUE,"Form Responses 1"))</f>
        <v>0</v>
      </c>
      <c r="B49" s="67">
        <f ca="1">INDIRECT(ADDRESS(2+QUOTIENT(ROW()-2,COUNTA('Form Responses 1'!$1:$1)-4),2,,TRUE,"Form Responses 1"))</f>
        <v>0</v>
      </c>
      <c r="C49" s="67">
        <f ca="1">INDIRECT(ADDRESS(2+QUOTIENT(ROW()-2,COUNTA('Form Responses 1'!$1:$1)-4),3,,TRUE,"Form Responses 1"))</f>
        <v>0</v>
      </c>
      <c r="D49" s="67">
        <f ca="1">INDIRECT(ADDRESS(2+QUOTIENT(ROW()-2,COUNTA('Form Responses 1'!$1:$1)-4),4,,TRUE,"Form Responses 1"))</f>
        <v>0</v>
      </c>
      <c r="E49" s="83">
        <f ca="1" t="shared" si="0"/>
        <v>6</v>
      </c>
      <c r="F49" s="67" t="str">
        <f ca="1">IF(ISBLANK(A49)," ",INDIRECT(ADDRESS(1,5+MOD(ROW()-2,COUNTA('Form Responses 1'!$1:$1)-4),,TRUE,"Form Responses 1")))</f>
        <v>Gedung Balai Arkiologi [Teras]</v>
      </c>
      <c r="G49" s="67" t="e">
        <f ca="1">IF(ISBLANK(A49)," ",INDIRECT(ADDRESS(MATCH(A49,'Form Responses 1'!A:A,0),5+MOD(ROW()-2,COUNTA('Form Responses 1'!$1:$1)-4),,TRUE,"Form Responses 1")))</f>
        <v>#N/A</v>
      </c>
      <c r="H49" s="84" t="str">
        <f ca="1" t="shared" si="1"/>
        <v>Gedung Balai Arkiologi</v>
      </c>
      <c r="I49" s="84" t="str">
        <f ca="1" t="shared" si="2"/>
        <v>CLEANING SERVICE</v>
      </c>
      <c r="J49" s="84" t="str">
        <f ca="1" t="array" ref="J49">IFERROR(INDEX(MASTER!B:B,MATCH(G49,MASTER!A:A,0))/100," ")</f>
        <v> </v>
      </c>
      <c r="K49" s="67">
        <f ca="1" t="shared" si="3"/>
        <v>0</v>
      </c>
      <c r="L49" s="67" t="str">
        <f ca="1" t="shared" si="4"/>
        <v>1900 - WEEK 00</v>
      </c>
      <c r="M49" s="67" t="str">
        <f ca="1" t="shared" si="5"/>
        <v>1900 - MONTH 01</v>
      </c>
      <c r="N49" s="84" t="str">
        <f ca="1" t="shared" ref="N49:O49" si="57">IFERROR(AVERAGEIF(L:L,L49,$J:$J)," ")</f>
        <v> </v>
      </c>
      <c r="O49" s="84" t="str">
        <f ca="1" t="shared" si="57"/>
        <v> </v>
      </c>
      <c r="P49" s="67" t="str">
        <f ca="1">IF(ISBLANK(A49)," ",IF(N49&gt;MASTER!$B$3/100,"SB",IF(N49&gt;MASTER!$B$4/100,"B",IF(N49&gt;MASTER!$B$5/100,"C","K"))))</f>
        <v>SB</v>
      </c>
      <c r="Q49" s="67" t="str">
        <f ca="1">IF(ISBLANK(B49)," ",IF(O49&gt;MASTER!$B$3/100,"SB",IF(O49&gt;MASTER!$B$4/100,"B",IF(O49&gt;MASTER!$B$5/100,"C","K"))))</f>
        <v>SB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0</v>
      </c>
      <c r="AF49" s="67" t="str">
        <f ca="1" t="shared" si="13"/>
        <v>1900 01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67">
        <f ca="1">INDIRECT(ADDRESS(2+QUOTIENT(ROW()-2,COUNTA('Form Responses 1'!$1:$1)-4),1,,TRUE,"Form Responses 1"))</f>
        <v>0</v>
      </c>
      <c r="B50" s="67">
        <f ca="1">INDIRECT(ADDRESS(2+QUOTIENT(ROW()-2,COUNTA('Form Responses 1'!$1:$1)-4),2,,TRUE,"Form Responses 1"))</f>
        <v>0</v>
      </c>
      <c r="C50" s="67">
        <f ca="1">INDIRECT(ADDRESS(2+QUOTIENT(ROW()-2,COUNTA('Form Responses 1'!$1:$1)-4),3,,TRUE,"Form Responses 1"))</f>
        <v>0</v>
      </c>
      <c r="D50" s="67">
        <f ca="1">INDIRECT(ADDRESS(2+QUOTIENT(ROW()-2,COUNTA('Form Responses 1'!$1:$1)-4),4,,TRUE,"Form Responses 1"))</f>
        <v>0</v>
      </c>
      <c r="E50" s="83">
        <f ca="1" t="shared" si="0"/>
        <v>6</v>
      </c>
      <c r="F50" s="67" t="str">
        <f ca="1">IF(ISBLANK(A50)," ",INDIRECT(ADDRESS(1,5+MOD(ROW()-2,COUNTA('Form Responses 1'!$1:$1)-4),,TRUE,"Form Responses 1")))</f>
        <v>Gedung Balai Arkiologi [Koridor]</v>
      </c>
      <c r="G50" s="67" t="e">
        <f ca="1">IF(ISBLANK(A50)," ",INDIRECT(ADDRESS(MATCH(A50,'Form Responses 1'!A:A,0),5+MOD(ROW()-2,COUNTA('Form Responses 1'!$1:$1)-4),,TRUE,"Form Responses 1")))</f>
        <v>#N/A</v>
      </c>
      <c r="H50" s="84" t="str">
        <f ca="1" t="shared" si="1"/>
        <v>Gedung Balai Arkiologi</v>
      </c>
      <c r="I50" s="84" t="str">
        <f ca="1" t="shared" si="2"/>
        <v>CLEANING SERVICE</v>
      </c>
      <c r="J50" s="84" t="str">
        <f ca="1" t="array" ref="J50">IFERROR(INDEX(MASTER!B:B,MATCH(G50,MASTER!A:A,0))/100," ")</f>
        <v> </v>
      </c>
      <c r="K50" s="67">
        <f ca="1" t="shared" si="3"/>
        <v>0</v>
      </c>
      <c r="L50" s="67" t="str">
        <f ca="1" t="shared" si="4"/>
        <v>1900 - WEEK 00</v>
      </c>
      <c r="M50" s="67" t="str">
        <f ca="1" t="shared" si="5"/>
        <v>1900 - MONTH 01</v>
      </c>
      <c r="N50" s="84" t="str">
        <f ca="1" t="shared" ref="N50:O50" si="58">IFERROR(AVERAGEIF(L:L,L50,$J:$J)," ")</f>
        <v> </v>
      </c>
      <c r="O50" s="84" t="str">
        <f ca="1" t="shared" si="58"/>
        <v> </v>
      </c>
      <c r="P50" s="67" t="str">
        <f ca="1">IF(ISBLANK(A50)," ",IF(N50&gt;MASTER!$B$3/100,"SB",IF(N50&gt;MASTER!$B$4/100,"B",IF(N50&gt;MASTER!$B$5/100,"C","K"))))</f>
        <v>SB</v>
      </c>
      <c r="Q50" s="67" t="str">
        <f ca="1">IF(ISBLANK(B50)," ",IF(O50&gt;MASTER!$B$3/100,"SB",IF(O50&gt;MASTER!$B$4/100,"B",IF(O50&gt;MASTER!$B$5/100,"C","K"))))</f>
        <v>SB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0</v>
      </c>
      <c r="AF50" s="67" t="str">
        <f ca="1" t="shared" si="13"/>
        <v>1900 01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67">
        <f ca="1">INDIRECT(ADDRESS(2+QUOTIENT(ROW()-2,COUNTA('Form Responses 1'!$1:$1)-4),1,,TRUE,"Form Responses 1"))</f>
        <v>0</v>
      </c>
      <c r="B51" s="67">
        <f ca="1">INDIRECT(ADDRESS(2+QUOTIENT(ROW()-2,COUNTA('Form Responses 1'!$1:$1)-4),2,,TRUE,"Form Responses 1"))</f>
        <v>0</v>
      </c>
      <c r="C51" s="67">
        <f ca="1">INDIRECT(ADDRESS(2+QUOTIENT(ROW()-2,COUNTA('Form Responses 1'!$1:$1)-4),3,,TRUE,"Form Responses 1"))</f>
        <v>0</v>
      </c>
      <c r="D51" s="67">
        <f ca="1">INDIRECT(ADDRESS(2+QUOTIENT(ROW()-2,COUNTA('Form Responses 1'!$1:$1)-4),4,,TRUE,"Form Responses 1"))</f>
        <v>0</v>
      </c>
      <c r="E51" s="83">
        <f ca="1" t="shared" si="0"/>
        <v>6</v>
      </c>
      <c r="F51" s="67" t="str">
        <f ca="1">IF(ISBLANK(A51)," ",INDIRECT(ADDRESS(1,5+MOD(ROW()-2,COUNTA('Form Responses 1'!$1:$1)-4),,TRUE,"Form Responses 1")))</f>
        <v>Gedung Balai Arkiologi [Ruang Peneliti ]</v>
      </c>
      <c r="G51" s="67" t="e">
        <f ca="1">IF(ISBLANK(A51)," ",INDIRECT(ADDRESS(MATCH(A51,'Form Responses 1'!A:A,0),5+MOD(ROW()-2,COUNTA('Form Responses 1'!$1:$1)-4),,TRUE,"Form Responses 1")))</f>
        <v>#N/A</v>
      </c>
      <c r="H51" s="84" t="str">
        <f ca="1" t="shared" si="1"/>
        <v>Gedung Balai Arkiologi</v>
      </c>
      <c r="I51" s="84" t="str">
        <f ca="1" t="shared" si="2"/>
        <v>CLEANING SERVICE</v>
      </c>
      <c r="J51" s="84" t="str">
        <f ca="1" t="array" ref="J51">IFERROR(INDEX(MASTER!B:B,MATCH(G51,MASTER!A:A,0))/100," ")</f>
        <v> </v>
      </c>
      <c r="K51" s="67">
        <f ca="1" t="shared" si="3"/>
        <v>0</v>
      </c>
      <c r="L51" s="67" t="str">
        <f ca="1" t="shared" si="4"/>
        <v>1900 - WEEK 00</v>
      </c>
      <c r="M51" s="67" t="str">
        <f ca="1" t="shared" si="5"/>
        <v>1900 - MONTH 01</v>
      </c>
      <c r="N51" s="84" t="str">
        <f ca="1" t="shared" ref="N51:O51" si="59">IFERROR(AVERAGEIF(L:L,L51,$J:$J)," ")</f>
        <v> </v>
      </c>
      <c r="O51" s="84" t="str">
        <f ca="1" t="shared" si="59"/>
        <v> </v>
      </c>
      <c r="P51" s="67" t="str">
        <f ca="1">IF(ISBLANK(A51)," ",IF(N51&gt;MASTER!$B$3/100,"SB",IF(N51&gt;MASTER!$B$4/100,"B",IF(N51&gt;MASTER!$B$5/100,"C","K"))))</f>
        <v>SB</v>
      </c>
      <c r="Q51" s="67" t="str">
        <f ca="1">IF(ISBLANK(B51)," ",IF(O51&gt;MASTER!$B$3/100,"SB",IF(O51&gt;MASTER!$B$4/100,"B",IF(O51&gt;MASTER!$B$5/100,"C","K"))))</f>
        <v>SB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0</v>
      </c>
      <c r="AF51" s="67" t="str">
        <f ca="1" t="shared" si="13"/>
        <v>1900 01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67">
        <f ca="1">INDIRECT(ADDRESS(2+QUOTIENT(ROW()-2,COUNTA('Form Responses 1'!$1:$1)-4),1,,TRUE,"Form Responses 1"))</f>
        <v>0</v>
      </c>
      <c r="B52" s="67">
        <f ca="1">INDIRECT(ADDRESS(2+QUOTIENT(ROW()-2,COUNTA('Form Responses 1'!$1:$1)-4),2,,TRUE,"Form Responses 1"))</f>
        <v>0</v>
      </c>
      <c r="C52" s="67">
        <f ca="1">INDIRECT(ADDRESS(2+QUOTIENT(ROW()-2,COUNTA('Form Responses 1'!$1:$1)-4),3,,TRUE,"Form Responses 1"))</f>
        <v>0</v>
      </c>
      <c r="D52" s="67">
        <f ca="1">INDIRECT(ADDRESS(2+QUOTIENT(ROW()-2,COUNTA('Form Responses 1'!$1:$1)-4),4,,TRUE,"Form Responses 1"))</f>
        <v>0</v>
      </c>
      <c r="E52" s="83">
        <f ca="1" t="shared" si="0"/>
        <v>6</v>
      </c>
      <c r="F52" s="67" t="str">
        <f ca="1">IF(ISBLANK(A52)," ",INDIRECT(ADDRESS(1,5+MOD(ROW()-2,COUNTA('Form Responses 1'!$1:$1)-4),,TRUE,"Form Responses 1")))</f>
        <v>Gedung Balai Arkiologi [Gudang Barang Akeologi]</v>
      </c>
      <c r="G52" s="67" t="e">
        <f ca="1">IF(ISBLANK(A52)," ",INDIRECT(ADDRESS(MATCH(A52,'Form Responses 1'!A:A,0),5+MOD(ROW()-2,COUNTA('Form Responses 1'!$1:$1)-4),,TRUE,"Form Responses 1")))</f>
        <v>#N/A</v>
      </c>
      <c r="H52" s="84" t="str">
        <f ca="1" t="shared" si="1"/>
        <v>Gedung Balai Arkiologi</v>
      </c>
      <c r="I52" s="84" t="str">
        <f ca="1" t="shared" si="2"/>
        <v>CLEANING SERVICE</v>
      </c>
      <c r="J52" s="84" t="str">
        <f ca="1" t="array" ref="J52">IFERROR(INDEX(MASTER!B:B,MATCH(G52,MASTER!A:A,0))/100," ")</f>
        <v> </v>
      </c>
      <c r="K52" s="67">
        <f ca="1" t="shared" si="3"/>
        <v>0</v>
      </c>
      <c r="L52" s="67" t="str">
        <f ca="1" t="shared" si="4"/>
        <v>1900 - WEEK 00</v>
      </c>
      <c r="M52" s="67" t="str">
        <f ca="1" t="shared" si="5"/>
        <v>1900 - MONTH 01</v>
      </c>
      <c r="N52" s="84" t="str">
        <f ca="1" t="shared" ref="N52:O52" si="60">IFERROR(AVERAGEIF(L:L,L52,$J:$J)," ")</f>
        <v> </v>
      </c>
      <c r="O52" s="84" t="str">
        <f ca="1" t="shared" si="60"/>
        <v> </v>
      </c>
      <c r="P52" s="67" t="str">
        <f ca="1">IF(ISBLANK(A52)," ",IF(N52&gt;MASTER!$B$3/100,"SB",IF(N52&gt;MASTER!$B$4/100,"B",IF(N52&gt;MASTER!$B$5/100,"C","K"))))</f>
        <v>SB</v>
      </c>
      <c r="Q52" s="67" t="str">
        <f ca="1">IF(ISBLANK(B52)," ",IF(O52&gt;MASTER!$B$3/100,"SB",IF(O52&gt;MASTER!$B$4/100,"B",IF(O52&gt;MASTER!$B$5/100,"C","K"))))</f>
        <v>SB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0</v>
      </c>
      <c r="AF52" s="67" t="str">
        <f ca="1" t="shared" si="13"/>
        <v>1900 01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67">
        <f ca="1">INDIRECT(ADDRESS(2+QUOTIENT(ROW()-2,COUNTA('Form Responses 1'!$1:$1)-4),1,,TRUE,"Form Responses 1"))</f>
        <v>0</v>
      </c>
      <c r="B53" s="67">
        <f ca="1">INDIRECT(ADDRESS(2+QUOTIENT(ROW()-2,COUNTA('Form Responses 1'!$1:$1)-4),2,,TRUE,"Form Responses 1"))</f>
        <v>0</v>
      </c>
      <c r="C53" s="67">
        <f ca="1">INDIRECT(ADDRESS(2+QUOTIENT(ROW()-2,COUNTA('Form Responses 1'!$1:$1)-4),3,,TRUE,"Form Responses 1"))</f>
        <v>0</v>
      </c>
      <c r="D53" s="67">
        <f ca="1">INDIRECT(ADDRESS(2+QUOTIENT(ROW()-2,COUNTA('Form Responses 1'!$1:$1)-4),4,,TRUE,"Form Responses 1"))</f>
        <v>0</v>
      </c>
      <c r="E53" s="83">
        <f ca="1" t="shared" si="0"/>
        <v>6</v>
      </c>
      <c r="F53" s="67" t="str">
        <f ca="1">IF(ISBLANK(A53)," ",INDIRECT(ADDRESS(1,5+MOD(ROW()-2,COUNTA('Form Responses 1'!$1:$1)-4),,TRUE,"Form Responses 1")))</f>
        <v>Gedung Balai Arkiologi [Dapur]</v>
      </c>
      <c r="G53" s="67" t="e">
        <f ca="1">IF(ISBLANK(A53)," ",INDIRECT(ADDRESS(MATCH(A53,'Form Responses 1'!A:A,0),5+MOD(ROW()-2,COUNTA('Form Responses 1'!$1:$1)-4),,TRUE,"Form Responses 1")))</f>
        <v>#N/A</v>
      </c>
      <c r="H53" s="84" t="str">
        <f ca="1" t="shared" si="1"/>
        <v>Gedung Balai Arkiologi</v>
      </c>
      <c r="I53" s="84" t="str">
        <f ca="1" t="shared" si="2"/>
        <v>CLEANING SERVICE</v>
      </c>
      <c r="J53" s="84" t="str">
        <f ca="1" t="array" ref="J53">IFERROR(INDEX(MASTER!B:B,MATCH(G53,MASTER!A:A,0))/100," ")</f>
        <v> </v>
      </c>
      <c r="K53" s="67">
        <f ca="1" t="shared" si="3"/>
        <v>0</v>
      </c>
      <c r="L53" s="67" t="str">
        <f ca="1" t="shared" si="4"/>
        <v>1900 - WEEK 00</v>
      </c>
      <c r="M53" s="67" t="str">
        <f ca="1" t="shared" si="5"/>
        <v>1900 - MONTH 01</v>
      </c>
      <c r="N53" s="84" t="str">
        <f ca="1" t="shared" ref="N53:O53" si="61">IFERROR(AVERAGEIF(L:L,L53,$J:$J)," ")</f>
        <v> </v>
      </c>
      <c r="O53" s="84" t="str">
        <f ca="1" t="shared" si="61"/>
        <v> </v>
      </c>
      <c r="P53" s="67" t="str">
        <f ca="1">IF(ISBLANK(A53)," ",IF(N53&gt;MASTER!$B$3/100,"SB",IF(N53&gt;MASTER!$B$4/100,"B",IF(N53&gt;MASTER!$B$5/100,"C","K"))))</f>
        <v>SB</v>
      </c>
      <c r="Q53" s="67" t="str">
        <f ca="1">IF(ISBLANK(B53)," ",IF(O53&gt;MASTER!$B$3/100,"SB",IF(O53&gt;MASTER!$B$4/100,"B",IF(O53&gt;MASTER!$B$5/100,"C","K"))))</f>
        <v>SB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0</v>
      </c>
      <c r="AF53" s="67" t="str">
        <f ca="1" t="shared" si="13"/>
        <v>1900 01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67">
        <f ca="1">INDIRECT(ADDRESS(2+QUOTIENT(ROW()-2,COUNTA('Form Responses 1'!$1:$1)-4),1,,TRUE,"Form Responses 1"))</f>
        <v>0</v>
      </c>
      <c r="B54" s="67">
        <f ca="1">INDIRECT(ADDRESS(2+QUOTIENT(ROW()-2,COUNTA('Form Responses 1'!$1:$1)-4),2,,TRUE,"Form Responses 1"))</f>
        <v>0</v>
      </c>
      <c r="C54" s="67">
        <f ca="1">INDIRECT(ADDRESS(2+QUOTIENT(ROW()-2,COUNTA('Form Responses 1'!$1:$1)-4),3,,TRUE,"Form Responses 1"))</f>
        <v>0</v>
      </c>
      <c r="D54" s="67">
        <f ca="1">INDIRECT(ADDRESS(2+QUOTIENT(ROW()-2,COUNTA('Form Responses 1'!$1:$1)-4),4,,TRUE,"Form Responses 1"))</f>
        <v>0</v>
      </c>
      <c r="E54" s="83">
        <f ca="1" t="shared" si="0"/>
        <v>6</v>
      </c>
      <c r="F54" s="67" t="str">
        <f ca="1">IF(ISBLANK(A54)," ",INDIRECT(ADDRESS(1,5+MOD(ROW()-2,COUNTA('Form Responses 1'!$1:$1)-4),,TRUE,"Form Responses 1")))</f>
        <v>Gedung Balai Arkiologi [Toilet]</v>
      </c>
      <c r="G54" s="67" t="e">
        <f ca="1">IF(ISBLANK(A54)," ",INDIRECT(ADDRESS(MATCH(A54,'Form Responses 1'!A:A,0),5+MOD(ROW()-2,COUNTA('Form Responses 1'!$1:$1)-4),,TRUE,"Form Responses 1")))</f>
        <v>#N/A</v>
      </c>
      <c r="H54" s="84" t="str">
        <f ca="1" t="shared" si="1"/>
        <v>Gedung Balai Arkiologi</v>
      </c>
      <c r="I54" s="84" t="str">
        <f ca="1" t="shared" si="2"/>
        <v>CLEANING SERVICE</v>
      </c>
      <c r="J54" s="84" t="str">
        <f ca="1" t="array" ref="J54">IFERROR(INDEX(MASTER!B:B,MATCH(G54,MASTER!A:A,0))/100," ")</f>
        <v> </v>
      </c>
      <c r="K54" s="67">
        <f ca="1" t="shared" si="3"/>
        <v>0</v>
      </c>
      <c r="L54" s="67" t="str">
        <f ca="1" t="shared" si="4"/>
        <v>1900 - WEEK 00</v>
      </c>
      <c r="M54" s="67" t="str">
        <f ca="1" t="shared" si="5"/>
        <v>1900 - MONTH 01</v>
      </c>
      <c r="N54" s="84" t="str">
        <f ca="1" t="shared" ref="N54:O54" si="62">IFERROR(AVERAGEIF(L:L,L54,$J:$J)," ")</f>
        <v> </v>
      </c>
      <c r="O54" s="84" t="str">
        <f ca="1" t="shared" si="62"/>
        <v> </v>
      </c>
      <c r="P54" s="67" t="str">
        <f ca="1">IF(ISBLANK(A54)," ",IF(N54&gt;MASTER!$B$3/100,"SB",IF(N54&gt;MASTER!$B$4/100,"B",IF(N54&gt;MASTER!$B$5/100,"C","K"))))</f>
        <v>SB</v>
      </c>
      <c r="Q54" s="67" t="str">
        <f ca="1">IF(ISBLANK(B54)," ",IF(O54&gt;MASTER!$B$3/100,"SB",IF(O54&gt;MASTER!$B$4/100,"B",IF(O54&gt;MASTER!$B$5/100,"C","K"))))</f>
        <v>SB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0</v>
      </c>
      <c r="AF54" s="67" t="str">
        <f ca="1" t="shared" si="13"/>
        <v>1900 01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67">
        <f ca="1">INDIRECT(ADDRESS(2+QUOTIENT(ROW()-2,COUNTA('Form Responses 1'!$1:$1)-4),1,,TRUE,"Form Responses 1"))</f>
        <v>0</v>
      </c>
      <c r="B55" s="67">
        <f ca="1">INDIRECT(ADDRESS(2+QUOTIENT(ROW()-2,COUNTA('Form Responses 1'!$1:$1)-4),2,,TRUE,"Form Responses 1"))</f>
        <v>0</v>
      </c>
      <c r="C55" s="67">
        <f ca="1">INDIRECT(ADDRESS(2+QUOTIENT(ROW()-2,COUNTA('Form Responses 1'!$1:$1)-4),3,,TRUE,"Form Responses 1"))</f>
        <v>0</v>
      </c>
      <c r="D55" s="67">
        <f ca="1">INDIRECT(ADDRESS(2+QUOTIENT(ROW()-2,COUNTA('Form Responses 1'!$1:$1)-4),4,,TRUE,"Form Responses 1"))</f>
        <v>0</v>
      </c>
      <c r="E55" s="83">
        <f ca="1" t="shared" si="0"/>
        <v>6</v>
      </c>
      <c r="F55" s="67" t="str">
        <f ca="1">IF(ISBLANK(A55)," ",INDIRECT(ADDRESS(1,5+MOD(ROW()-2,COUNTA('Form Responses 1'!$1:$1)-4),,TRUE,"Form Responses 1")))</f>
        <v>Gedung Balai Arkiologi [Teras Belakang]</v>
      </c>
      <c r="G55" s="67" t="e">
        <f ca="1">IF(ISBLANK(A55)," ",INDIRECT(ADDRESS(MATCH(A55,'Form Responses 1'!A:A,0),5+MOD(ROW()-2,COUNTA('Form Responses 1'!$1:$1)-4),,TRUE,"Form Responses 1")))</f>
        <v>#N/A</v>
      </c>
      <c r="H55" s="84" t="str">
        <f ca="1" t="shared" si="1"/>
        <v>Gedung Balai Arkiologi</v>
      </c>
      <c r="I55" s="84" t="str">
        <f ca="1" t="shared" si="2"/>
        <v>CLEANING SERVICE</v>
      </c>
      <c r="J55" s="84" t="str">
        <f ca="1" t="array" ref="J55">IFERROR(INDEX(MASTER!B:B,MATCH(G55,MASTER!A:A,0))/100," ")</f>
        <v> </v>
      </c>
      <c r="K55" s="67">
        <f ca="1" t="shared" si="3"/>
        <v>0</v>
      </c>
      <c r="L55" s="67" t="str">
        <f ca="1" t="shared" si="4"/>
        <v>1900 - WEEK 00</v>
      </c>
      <c r="M55" s="67" t="str">
        <f ca="1" t="shared" si="5"/>
        <v>1900 - MONTH 01</v>
      </c>
      <c r="N55" s="84" t="str">
        <f ca="1" t="shared" ref="N55:O55" si="63">IFERROR(AVERAGEIF(L:L,L55,$J:$J)," ")</f>
        <v> </v>
      </c>
      <c r="O55" s="84" t="str">
        <f ca="1" t="shared" si="63"/>
        <v> </v>
      </c>
      <c r="P55" s="67" t="str">
        <f ca="1">IF(ISBLANK(A55)," ",IF(N55&gt;MASTER!$B$3/100,"SB",IF(N55&gt;MASTER!$B$4/100,"B",IF(N55&gt;MASTER!$B$5/100,"C","K"))))</f>
        <v>SB</v>
      </c>
      <c r="Q55" s="67" t="str">
        <f ca="1">IF(ISBLANK(B55)," ",IF(O55&gt;MASTER!$B$3/100,"SB",IF(O55&gt;MASTER!$B$4/100,"B",IF(O55&gt;MASTER!$B$5/100,"C","K"))))</f>
        <v>SB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0</v>
      </c>
      <c r="AF55" s="67" t="str">
        <f ca="1" t="shared" si="13"/>
        <v>1900 01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67">
        <f ca="1">INDIRECT(ADDRESS(2+QUOTIENT(ROW()-2,COUNTA('Form Responses 1'!$1:$1)-4),1,,TRUE,"Form Responses 1"))</f>
        <v>0</v>
      </c>
      <c r="B56" s="67">
        <f ca="1">INDIRECT(ADDRESS(2+QUOTIENT(ROW()-2,COUNTA('Form Responses 1'!$1:$1)-4),2,,TRUE,"Form Responses 1"))</f>
        <v>0</v>
      </c>
      <c r="C56" s="67">
        <f ca="1">INDIRECT(ADDRESS(2+QUOTIENT(ROW()-2,COUNTA('Form Responses 1'!$1:$1)-4),3,,TRUE,"Form Responses 1"))</f>
        <v>0</v>
      </c>
      <c r="D56" s="67">
        <f ca="1">INDIRECT(ADDRESS(2+QUOTIENT(ROW()-2,COUNTA('Form Responses 1'!$1:$1)-4),4,,TRUE,"Form Responses 1"))</f>
        <v>0</v>
      </c>
      <c r="E56" s="83">
        <f ca="1" t="shared" si="0"/>
        <v>6</v>
      </c>
      <c r="F56" s="67" t="str">
        <f ca="1">IF(ISBLANK(A56)," ",INDIRECT(ADDRESS(1,5+MOD(ROW()-2,COUNTA('Form Responses 1'!$1:$1)-4),,TRUE,"Form Responses 1")))</f>
        <v>Security [Security Functions]</v>
      </c>
      <c r="G56" s="67" t="e">
        <f ca="1">IF(ISBLANK(A56)," ",INDIRECT(ADDRESS(MATCH(A56,'Form Responses 1'!A:A,0),5+MOD(ROW()-2,COUNTA('Form Responses 1'!$1:$1)-4),,TRUE,"Form Responses 1")))</f>
        <v>#N/A</v>
      </c>
      <c r="H56" s="84" t="str">
        <f ca="1" t="shared" si="1"/>
        <v>Security</v>
      </c>
      <c r="I56" s="84" t="str">
        <f ca="1" t="shared" si="2"/>
        <v>SECURITY SERVICE</v>
      </c>
      <c r="J56" s="84" t="str">
        <f ca="1" t="array" ref="J56">IFERROR(INDEX(MASTER!B:B,MATCH(G56,MASTER!A:A,0))/100," ")</f>
        <v> </v>
      </c>
      <c r="K56" s="67">
        <f ca="1" t="shared" si="3"/>
        <v>0</v>
      </c>
      <c r="L56" s="67" t="str">
        <f ca="1" t="shared" si="4"/>
        <v>1900 - WEEK 00</v>
      </c>
      <c r="M56" s="67" t="str">
        <f ca="1" t="shared" si="5"/>
        <v>1900 - MONTH 01</v>
      </c>
      <c r="N56" s="84" t="str">
        <f ca="1" t="shared" ref="N56:O56" si="64">IFERROR(AVERAGEIF(L:L,L56,$J:$J)," ")</f>
        <v> </v>
      </c>
      <c r="O56" s="84" t="str">
        <f ca="1" t="shared" si="64"/>
        <v> </v>
      </c>
      <c r="P56" s="67" t="str">
        <f ca="1">IF(ISBLANK(A56)," ",IF(N56&gt;MASTER!$B$3/100,"SB",IF(N56&gt;MASTER!$B$4/100,"B",IF(N56&gt;MASTER!$B$5/100,"C","K"))))</f>
        <v>SB</v>
      </c>
      <c r="Q56" s="67" t="str">
        <f ca="1">IF(ISBLANK(B56)," ",IF(O56&gt;MASTER!$B$3/100,"SB",IF(O56&gt;MASTER!$B$4/100,"B",IF(O56&gt;MASTER!$B$5/100,"C","K"))))</f>
        <v>SB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0</v>
      </c>
      <c r="AF56" s="67" t="str">
        <f ca="1" t="shared" si="13"/>
        <v>1900 01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67">
        <f ca="1">INDIRECT(ADDRESS(2+QUOTIENT(ROW()-2,COUNTA('Form Responses 1'!$1:$1)-4),1,,TRUE,"Form Responses 1"))</f>
        <v>0</v>
      </c>
      <c r="B57" s="67">
        <f ca="1">INDIRECT(ADDRESS(2+QUOTIENT(ROW()-2,COUNTA('Form Responses 1'!$1:$1)-4),2,,TRUE,"Form Responses 1"))</f>
        <v>0</v>
      </c>
      <c r="C57" s="67">
        <f ca="1">INDIRECT(ADDRESS(2+QUOTIENT(ROW()-2,COUNTA('Form Responses 1'!$1:$1)-4),3,,TRUE,"Form Responses 1"))</f>
        <v>0</v>
      </c>
      <c r="D57" s="67">
        <f ca="1">INDIRECT(ADDRESS(2+QUOTIENT(ROW()-2,COUNTA('Form Responses 1'!$1:$1)-4),4,,TRUE,"Form Responses 1"))</f>
        <v>0</v>
      </c>
      <c r="E57" s="83">
        <f ca="1" t="shared" si="0"/>
        <v>6</v>
      </c>
      <c r="F57" s="67" t="str">
        <f ca="1">IF(ISBLANK(A57)," ",INDIRECT(ADDRESS(1,5+MOD(ROW()-2,COUNTA('Form Responses 1'!$1:$1)-4),,TRUE,"Form Responses 1")))</f>
        <v>Outdoor [Halaman]</v>
      </c>
      <c r="G57" s="67" t="e">
        <f ca="1">IF(ISBLANK(A57)," ",INDIRECT(ADDRESS(MATCH(A57,'Form Responses 1'!A:A,0),5+MOD(ROW()-2,COUNTA('Form Responses 1'!$1:$1)-4),,TRUE,"Form Responses 1")))</f>
        <v>#N/A</v>
      </c>
      <c r="H57" s="84" t="str">
        <f ca="1" t="shared" si="1"/>
        <v>Outdoor</v>
      </c>
      <c r="I57" s="84" t="str">
        <f ca="1" t="shared" si="2"/>
        <v>CLEANING SERVICE</v>
      </c>
      <c r="J57" s="84" t="str">
        <f ca="1" t="array" ref="J57">IFERROR(INDEX(MASTER!B:B,MATCH(G57,MASTER!A:A,0))/100," ")</f>
        <v> </v>
      </c>
      <c r="K57" s="67">
        <f ca="1" t="shared" si="3"/>
        <v>0</v>
      </c>
      <c r="L57" s="67" t="str">
        <f ca="1" t="shared" si="4"/>
        <v>1900 - WEEK 00</v>
      </c>
      <c r="M57" s="67" t="str">
        <f ca="1" t="shared" si="5"/>
        <v>1900 - MONTH 01</v>
      </c>
      <c r="N57" s="84" t="str">
        <f ca="1" t="shared" ref="N57:O57" si="65">IFERROR(AVERAGEIF(L:L,L57,$J:$J)," ")</f>
        <v> </v>
      </c>
      <c r="O57" s="84" t="str">
        <f ca="1" t="shared" si="65"/>
        <v> </v>
      </c>
      <c r="P57" s="67" t="str">
        <f ca="1">IF(ISBLANK(A57)," ",IF(N57&gt;MASTER!$B$3/100,"SB",IF(N57&gt;MASTER!$B$4/100,"B",IF(N57&gt;MASTER!$B$5/100,"C","K"))))</f>
        <v>SB</v>
      </c>
      <c r="Q57" s="67" t="str">
        <f ca="1">IF(ISBLANK(B57)," ",IF(O57&gt;MASTER!$B$3/100,"SB",IF(O57&gt;MASTER!$B$4/100,"B",IF(O57&gt;MASTER!$B$5/100,"C","K"))))</f>
        <v>SB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0</v>
      </c>
      <c r="AF57" s="67" t="str">
        <f ca="1" t="shared" si="13"/>
        <v>1900 01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67">
        <f ca="1">INDIRECT(ADDRESS(2+QUOTIENT(ROW()-2,COUNTA('Form Responses 1'!$1:$1)-4),1,,TRUE,"Form Responses 1"))</f>
        <v>0</v>
      </c>
      <c r="B58" s="67">
        <f ca="1">INDIRECT(ADDRESS(2+QUOTIENT(ROW()-2,COUNTA('Form Responses 1'!$1:$1)-4),2,,TRUE,"Form Responses 1"))</f>
        <v>0</v>
      </c>
      <c r="C58" s="67">
        <f ca="1">INDIRECT(ADDRESS(2+QUOTIENT(ROW()-2,COUNTA('Form Responses 1'!$1:$1)-4),3,,TRUE,"Form Responses 1"))</f>
        <v>0</v>
      </c>
      <c r="D58" s="67">
        <f ca="1">INDIRECT(ADDRESS(2+QUOTIENT(ROW()-2,COUNTA('Form Responses 1'!$1:$1)-4),4,,TRUE,"Form Responses 1"))</f>
        <v>0</v>
      </c>
      <c r="E58" s="83">
        <f ca="1" t="shared" si="0"/>
        <v>6</v>
      </c>
      <c r="F58" s="67" t="str">
        <f ca="1">IF(ISBLANK(A58)," ",INDIRECT(ADDRESS(1,5+MOD(ROW()-2,COUNTA('Form Responses 1'!$1:$1)-4),,TRUE,"Form Responses 1")))</f>
        <v>Gedung Balai Arkiologi [Teras]</v>
      </c>
      <c r="G58" s="67" t="e">
        <f ca="1">IF(ISBLANK(A58)," ",INDIRECT(ADDRESS(MATCH(A58,'Form Responses 1'!A:A,0),5+MOD(ROW()-2,COUNTA('Form Responses 1'!$1:$1)-4),,TRUE,"Form Responses 1")))</f>
        <v>#N/A</v>
      </c>
      <c r="H58" s="84" t="str">
        <f ca="1" t="shared" si="1"/>
        <v>Gedung Balai Arkiologi</v>
      </c>
      <c r="I58" s="84" t="str">
        <f ca="1" t="shared" si="2"/>
        <v>CLEANING SERVICE</v>
      </c>
      <c r="J58" s="84" t="str">
        <f ca="1" t="array" ref="J58">IFERROR(INDEX(MASTER!B:B,MATCH(G58,MASTER!A:A,0))/100," ")</f>
        <v> </v>
      </c>
      <c r="K58" s="67">
        <f ca="1" t="shared" si="3"/>
        <v>0</v>
      </c>
      <c r="L58" s="67" t="str">
        <f ca="1" t="shared" si="4"/>
        <v>1900 - WEEK 00</v>
      </c>
      <c r="M58" s="67" t="str">
        <f ca="1" t="shared" si="5"/>
        <v>1900 - MONTH 01</v>
      </c>
      <c r="N58" s="84" t="str">
        <f ca="1" t="shared" ref="N58:O58" si="66">IFERROR(AVERAGEIF(L:L,L58,$J:$J)," ")</f>
        <v> </v>
      </c>
      <c r="O58" s="84" t="str">
        <f ca="1" t="shared" si="66"/>
        <v> </v>
      </c>
      <c r="P58" s="67" t="str">
        <f ca="1">IF(ISBLANK(A58)," ",IF(N58&gt;MASTER!$B$3/100,"SB",IF(N58&gt;MASTER!$B$4/100,"B",IF(N58&gt;MASTER!$B$5/100,"C","K"))))</f>
        <v>SB</v>
      </c>
      <c r="Q58" s="67" t="str">
        <f ca="1">IF(ISBLANK(B58)," ",IF(O58&gt;MASTER!$B$3/100,"SB",IF(O58&gt;MASTER!$B$4/100,"B",IF(O58&gt;MASTER!$B$5/100,"C","K"))))</f>
        <v>SB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0</v>
      </c>
      <c r="AF58" s="67" t="str">
        <f ca="1" t="shared" si="13"/>
        <v>1900 01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67">
        <f ca="1">INDIRECT(ADDRESS(2+QUOTIENT(ROW()-2,COUNTA('Form Responses 1'!$1:$1)-4),1,,TRUE,"Form Responses 1"))</f>
        <v>0</v>
      </c>
      <c r="B59" s="67">
        <f ca="1">INDIRECT(ADDRESS(2+QUOTIENT(ROW()-2,COUNTA('Form Responses 1'!$1:$1)-4),2,,TRUE,"Form Responses 1"))</f>
        <v>0</v>
      </c>
      <c r="C59" s="67">
        <f ca="1">INDIRECT(ADDRESS(2+QUOTIENT(ROW()-2,COUNTA('Form Responses 1'!$1:$1)-4),3,,TRUE,"Form Responses 1"))</f>
        <v>0</v>
      </c>
      <c r="D59" s="67">
        <f ca="1">INDIRECT(ADDRESS(2+QUOTIENT(ROW()-2,COUNTA('Form Responses 1'!$1:$1)-4),4,,TRUE,"Form Responses 1"))</f>
        <v>0</v>
      </c>
      <c r="E59" s="83">
        <f ca="1" t="shared" si="0"/>
        <v>6</v>
      </c>
      <c r="F59" s="67" t="str">
        <f ca="1">IF(ISBLANK(A59)," ",INDIRECT(ADDRESS(1,5+MOD(ROW()-2,COUNTA('Form Responses 1'!$1:$1)-4),,TRUE,"Form Responses 1")))</f>
        <v>Gedung Balai Arkiologi [Koridor]</v>
      </c>
      <c r="G59" s="67" t="e">
        <f ca="1">IF(ISBLANK(A59)," ",INDIRECT(ADDRESS(MATCH(A59,'Form Responses 1'!A:A,0),5+MOD(ROW()-2,COUNTA('Form Responses 1'!$1:$1)-4),,TRUE,"Form Responses 1")))</f>
        <v>#N/A</v>
      </c>
      <c r="H59" s="84" t="str">
        <f ca="1" t="shared" si="1"/>
        <v>Gedung Balai Arkiologi</v>
      </c>
      <c r="I59" s="84" t="str">
        <f ca="1" t="shared" si="2"/>
        <v>CLEANING SERVICE</v>
      </c>
      <c r="J59" s="84" t="str">
        <f ca="1" t="array" ref="J59">IFERROR(INDEX(MASTER!B:B,MATCH(G59,MASTER!A:A,0))/100," ")</f>
        <v> </v>
      </c>
      <c r="K59" s="67">
        <f ca="1" t="shared" si="3"/>
        <v>0</v>
      </c>
      <c r="L59" s="67" t="str">
        <f ca="1" t="shared" si="4"/>
        <v>1900 - WEEK 00</v>
      </c>
      <c r="M59" s="67" t="str">
        <f ca="1" t="shared" si="5"/>
        <v>1900 - MONTH 01</v>
      </c>
      <c r="N59" s="84" t="str">
        <f ca="1" t="shared" ref="N59:O59" si="67">IFERROR(AVERAGEIF(L:L,L59,$J:$J)," ")</f>
        <v> </v>
      </c>
      <c r="O59" s="84" t="str">
        <f ca="1" t="shared" si="67"/>
        <v> </v>
      </c>
      <c r="P59" s="67" t="str">
        <f ca="1">IF(ISBLANK(A59)," ",IF(N59&gt;MASTER!$B$3/100,"SB",IF(N59&gt;MASTER!$B$4/100,"B",IF(N59&gt;MASTER!$B$5/100,"C","K"))))</f>
        <v>SB</v>
      </c>
      <c r="Q59" s="67" t="str">
        <f ca="1">IF(ISBLANK(B59)," ",IF(O59&gt;MASTER!$B$3/100,"SB",IF(O59&gt;MASTER!$B$4/100,"B",IF(O59&gt;MASTER!$B$5/100,"C","K"))))</f>
        <v>SB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0</v>
      </c>
      <c r="AF59" s="67" t="str">
        <f ca="1" t="shared" si="13"/>
        <v>1900 01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67">
        <f ca="1">INDIRECT(ADDRESS(2+QUOTIENT(ROW()-2,COUNTA('Form Responses 1'!$1:$1)-4),1,,TRUE,"Form Responses 1"))</f>
        <v>0</v>
      </c>
      <c r="B60" s="67">
        <f ca="1">INDIRECT(ADDRESS(2+QUOTIENT(ROW()-2,COUNTA('Form Responses 1'!$1:$1)-4),2,,TRUE,"Form Responses 1"))</f>
        <v>0</v>
      </c>
      <c r="C60" s="67">
        <f ca="1">INDIRECT(ADDRESS(2+QUOTIENT(ROW()-2,COUNTA('Form Responses 1'!$1:$1)-4),3,,TRUE,"Form Responses 1"))</f>
        <v>0</v>
      </c>
      <c r="D60" s="67">
        <f ca="1">INDIRECT(ADDRESS(2+QUOTIENT(ROW()-2,COUNTA('Form Responses 1'!$1:$1)-4),4,,TRUE,"Form Responses 1"))</f>
        <v>0</v>
      </c>
      <c r="E60" s="83">
        <f ca="1" t="shared" si="0"/>
        <v>6</v>
      </c>
      <c r="F60" s="67" t="str">
        <f ca="1">IF(ISBLANK(A60)," ",INDIRECT(ADDRESS(1,5+MOD(ROW()-2,COUNTA('Form Responses 1'!$1:$1)-4),,TRUE,"Form Responses 1")))</f>
        <v>Gedung Balai Arkiologi [Ruang Peneliti ]</v>
      </c>
      <c r="G60" s="67" t="e">
        <f ca="1">IF(ISBLANK(A60)," ",INDIRECT(ADDRESS(MATCH(A60,'Form Responses 1'!A:A,0),5+MOD(ROW()-2,COUNTA('Form Responses 1'!$1:$1)-4),,TRUE,"Form Responses 1")))</f>
        <v>#N/A</v>
      </c>
      <c r="H60" s="84" t="str">
        <f ca="1" t="shared" si="1"/>
        <v>Gedung Balai Arkiologi</v>
      </c>
      <c r="I60" s="84" t="str">
        <f ca="1" t="shared" si="2"/>
        <v>CLEANING SERVICE</v>
      </c>
      <c r="J60" s="84" t="str">
        <f ca="1" t="array" ref="J60">IFERROR(INDEX(MASTER!B:B,MATCH(G60,MASTER!A:A,0))/100," ")</f>
        <v> </v>
      </c>
      <c r="K60" s="67">
        <f ca="1" t="shared" si="3"/>
        <v>0</v>
      </c>
      <c r="L60" s="67" t="str">
        <f ca="1" t="shared" si="4"/>
        <v>1900 - WEEK 00</v>
      </c>
      <c r="M60" s="67" t="str">
        <f ca="1" t="shared" si="5"/>
        <v>1900 - MONTH 01</v>
      </c>
      <c r="N60" s="84" t="str">
        <f ca="1" t="shared" ref="N60:O60" si="68">IFERROR(AVERAGEIF(L:L,L60,$J:$J)," ")</f>
        <v> </v>
      </c>
      <c r="O60" s="84" t="str">
        <f ca="1" t="shared" si="68"/>
        <v> </v>
      </c>
      <c r="P60" s="67" t="str">
        <f ca="1">IF(ISBLANK(A60)," ",IF(N60&gt;MASTER!$B$3/100,"SB",IF(N60&gt;MASTER!$B$4/100,"B",IF(N60&gt;MASTER!$B$5/100,"C","K"))))</f>
        <v>SB</v>
      </c>
      <c r="Q60" s="67" t="str">
        <f ca="1">IF(ISBLANK(B60)," ",IF(O60&gt;MASTER!$B$3/100,"SB",IF(O60&gt;MASTER!$B$4/100,"B",IF(O60&gt;MASTER!$B$5/100,"C","K"))))</f>
        <v>SB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0</v>
      </c>
      <c r="AF60" s="67" t="str">
        <f ca="1" t="shared" si="13"/>
        <v>1900 01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67">
        <f ca="1">INDIRECT(ADDRESS(2+QUOTIENT(ROW()-2,COUNTA('Form Responses 1'!$1:$1)-4),1,,TRUE,"Form Responses 1"))</f>
        <v>0</v>
      </c>
      <c r="B61" s="67">
        <f ca="1">INDIRECT(ADDRESS(2+QUOTIENT(ROW()-2,COUNTA('Form Responses 1'!$1:$1)-4),2,,TRUE,"Form Responses 1"))</f>
        <v>0</v>
      </c>
      <c r="C61" s="67">
        <f ca="1">INDIRECT(ADDRESS(2+QUOTIENT(ROW()-2,COUNTA('Form Responses 1'!$1:$1)-4),3,,TRUE,"Form Responses 1"))</f>
        <v>0</v>
      </c>
      <c r="D61" s="67">
        <f ca="1">INDIRECT(ADDRESS(2+QUOTIENT(ROW()-2,COUNTA('Form Responses 1'!$1:$1)-4),4,,TRUE,"Form Responses 1"))</f>
        <v>0</v>
      </c>
      <c r="E61" s="83">
        <f ca="1" t="shared" si="0"/>
        <v>6</v>
      </c>
      <c r="F61" s="67" t="str">
        <f ca="1">IF(ISBLANK(A61)," ",INDIRECT(ADDRESS(1,5+MOD(ROW()-2,COUNTA('Form Responses 1'!$1:$1)-4),,TRUE,"Form Responses 1")))</f>
        <v>Gedung Balai Arkiologi [Gudang Barang Akeologi]</v>
      </c>
      <c r="G61" s="67" t="e">
        <f ca="1">IF(ISBLANK(A61)," ",INDIRECT(ADDRESS(MATCH(A61,'Form Responses 1'!A:A,0),5+MOD(ROW()-2,COUNTA('Form Responses 1'!$1:$1)-4),,TRUE,"Form Responses 1")))</f>
        <v>#N/A</v>
      </c>
      <c r="H61" s="84" t="str">
        <f ca="1" t="shared" si="1"/>
        <v>Gedung Balai Arkiologi</v>
      </c>
      <c r="I61" s="84" t="str">
        <f ca="1" t="shared" si="2"/>
        <v>CLEANING SERVICE</v>
      </c>
      <c r="J61" s="84" t="str">
        <f ca="1" t="array" ref="J61">IFERROR(INDEX(MASTER!B:B,MATCH(G61,MASTER!A:A,0))/100," ")</f>
        <v> </v>
      </c>
      <c r="K61" s="67">
        <f ca="1" t="shared" si="3"/>
        <v>0</v>
      </c>
      <c r="L61" s="67" t="str">
        <f ca="1" t="shared" si="4"/>
        <v>1900 - WEEK 00</v>
      </c>
      <c r="M61" s="67" t="str">
        <f ca="1" t="shared" si="5"/>
        <v>1900 - MONTH 01</v>
      </c>
      <c r="N61" s="84" t="str">
        <f ca="1" t="shared" ref="N61:O61" si="69">IFERROR(AVERAGEIF(L:L,L61,$J:$J)," ")</f>
        <v> </v>
      </c>
      <c r="O61" s="84" t="str">
        <f ca="1" t="shared" si="69"/>
        <v> </v>
      </c>
      <c r="P61" s="67" t="str">
        <f ca="1">IF(ISBLANK(A61)," ",IF(N61&gt;MASTER!$B$3/100,"SB",IF(N61&gt;MASTER!$B$4/100,"B",IF(N61&gt;MASTER!$B$5/100,"C","K"))))</f>
        <v>SB</v>
      </c>
      <c r="Q61" s="67" t="str">
        <f ca="1">IF(ISBLANK(B61)," ",IF(O61&gt;MASTER!$B$3/100,"SB",IF(O61&gt;MASTER!$B$4/100,"B",IF(O61&gt;MASTER!$B$5/100,"C","K"))))</f>
        <v>SB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0</v>
      </c>
      <c r="AF61" s="67" t="str">
        <f ca="1" t="shared" si="13"/>
        <v>1900 01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67">
        <f ca="1">INDIRECT(ADDRESS(2+QUOTIENT(ROW()-2,COUNTA('Form Responses 1'!$1:$1)-4),1,,TRUE,"Form Responses 1"))</f>
        <v>0</v>
      </c>
      <c r="B62" s="67">
        <f ca="1">INDIRECT(ADDRESS(2+QUOTIENT(ROW()-2,COUNTA('Form Responses 1'!$1:$1)-4),2,,TRUE,"Form Responses 1"))</f>
        <v>0</v>
      </c>
      <c r="C62" s="67">
        <f ca="1">INDIRECT(ADDRESS(2+QUOTIENT(ROW()-2,COUNTA('Form Responses 1'!$1:$1)-4),3,,TRUE,"Form Responses 1"))</f>
        <v>0</v>
      </c>
      <c r="D62" s="67">
        <f ca="1">INDIRECT(ADDRESS(2+QUOTIENT(ROW()-2,COUNTA('Form Responses 1'!$1:$1)-4),4,,TRUE,"Form Responses 1"))</f>
        <v>0</v>
      </c>
      <c r="E62" s="83">
        <f ca="1" t="shared" si="0"/>
        <v>6</v>
      </c>
      <c r="F62" s="67" t="str">
        <f ca="1">IF(ISBLANK(A62)," ",INDIRECT(ADDRESS(1,5+MOD(ROW()-2,COUNTA('Form Responses 1'!$1:$1)-4),,TRUE,"Form Responses 1")))</f>
        <v>Gedung Balai Arkiologi [Dapur]</v>
      </c>
      <c r="G62" s="67" t="e">
        <f ca="1">IF(ISBLANK(A62)," ",INDIRECT(ADDRESS(MATCH(A62,'Form Responses 1'!A:A,0),5+MOD(ROW()-2,COUNTA('Form Responses 1'!$1:$1)-4),,TRUE,"Form Responses 1")))</f>
        <v>#N/A</v>
      </c>
      <c r="H62" s="84" t="str">
        <f ca="1" t="shared" si="1"/>
        <v>Gedung Balai Arkiologi</v>
      </c>
      <c r="I62" s="84" t="str">
        <f ca="1" t="shared" si="2"/>
        <v>CLEANING SERVICE</v>
      </c>
      <c r="J62" s="84" t="str">
        <f ca="1" t="array" ref="J62">IFERROR(INDEX(MASTER!B:B,MATCH(G62,MASTER!A:A,0))/100," ")</f>
        <v> </v>
      </c>
      <c r="K62" s="67">
        <f ca="1" t="shared" si="3"/>
        <v>0</v>
      </c>
      <c r="L62" s="67" t="str">
        <f ca="1" t="shared" si="4"/>
        <v>1900 - WEEK 00</v>
      </c>
      <c r="M62" s="67" t="str">
        <f ca="1" t="shared" si="5"/>
        <v>1900 - MONTH 01</v>
      </c>
      <c r="N62" s="84" t="str">
        <f ca="1" t="shared" ref="N62:O62" si="70">IFERROR(AVERAGEIF(L:L,L62,$J:$J)," ")</f>
        <v> </v>
      </c>
      <c r="O62" s="84" t="str">
        <f ca="1" t="shared" si="70"/>
        <v> </v>
      </c>
      <c r="P62" s="67" t="str">
        <f ca="1">IF(ISBLANK(A62)," ",IF(N62&gt;MASTER!$B$3/100,"SB",IF(N62&gt;MASTER!$B$4/100,"B",IF(N62&gt;MASTER!$B$5/100,"C","K"))))</f>
        <v>SB</v>
      </c>
      <c r="Q62" s="67" t="str">
        <f ca="1">IF(ISBLANK(B62)," ",IF(O62&gt;MASTER!$B$3/100,"SB",IF(O62&gt;MASTER!$B$4/100,"B",IF(O62&gt;MASTER!$B$5/100,"C","K"))))</f>
        <v>SB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0</v>
      </c>
      <c r="AF62" s="67" t="str">
        <f ca="1" t="shared" si="13"/>
        <v>1900 01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67">
        <f ca="1">INDIRECT(ADDRESS(2+QUOTIENT(ROW()-2,COUNTA('Form Responses 1'!$1:$1)-4),1,,TRUE,"Form Responses 1"))</f>
        <v>0</v>
      </c>
      <c r="B63" s="67">
        <f ca="1">INDIRECT(ADDRESS(2+QUOTIENT(ROW()-2,COUNTA('Form Responses 1'!$1:$1)-4),2,,TRUE,"Form Responses 1"))</f>
        <v>0</v>
      </c>
      <c r="C63" s="67">
        <f ca="1">INDIRECT(ADDRESS(2+QUOTIENT(ROW()-2,COUNTA('Form Responses 1'!$1:$1)-4),3,,TRUE,"Form Responses 1"))</f>
        <v>0</v>
      </c>
      <c r="D63" s="67">
        <f ca="1">INDIRECT(ADDRESS(2+QUOTIENT(ROW()-2,COUNTA('Form Responses 1'!$1:$1)-4),4,,TRUE,"Form Responses 1"))</f>
        <v>0</v>
      </c>
      <c r="E63" s="83">
        <f ca="1" t="shared" si="0"/>
        <v>6</v>
      </c>
      <c r="F63" s="67" t="str">
        <f ca="1">IF(ISBLANK(A63)," ",INDIRECT(ADDRESS(1,5+MOD(ROW()-2,COUNTA('Form Responses 1'!$1:$1)-4),,TRUE,"Form Responses 1")))</f>
        <v>Gedung Balai Arkiologi [Toilet]</v>
      </c>
      <c r="G63" s="67" t="e">
        <f ca="1">IF(ISBLANK(A63)," ",INDIRECT(ADDRESS(MATCH(A63,'Form Responses 1'!A:A,0),5+MOD(ROW()-2,COUNTA('Form Responses 1'!$1:$1)-4),,TRUE,"Form Responses 1")))</f>
        <v>#N/A</v>
      </c>
      <c r="H63" s="84" t="str">
        <f ca="1" t="shared" si="1"/>
        <v>Gedung Balai Arkiologi</v>
      </c>
      <c r="I63" s="84" t="str">
        <f ca="1" t="shared" si="2"/>
        <v>CLEANING SERVICE</v>
      </c>
      <c r="J63" s="84" t="str">
        <f ca="1" t="array" ref="J63">IFERROR(INDEX(MASTER!B:B,MATCH(G63,MASTER!A:A,0))/100," ")</f>
        <v> </v>
      </c>
      <c r="K63" s="67">
        <f ca="1" t="shared" si="3"/>
        <v>0</v>
      </c>
      <c r="L63" s="67" t="str">
        <f ca="1" t="shared" si="4"/>
        <v>1900 - WEEK 00</v>
      </c>
      <c r="M63" s="67" t="str">
        <f ca="1" t="shared" si="5"/>
        <v>1900 - MONTH 01</v>
      </c>
      <c r="N63" s="84" t="str">
        <f ca="1" t="shared" ref="N63:O63" si="71">IFERROR(AVERAGEIF(L:L,L63,$J:$J)," ")</f>
        <v> </v>
      </c>
      <c r="O63" s="84" t="str">
        <f ca="1" t="shared" si="71"/>
        <v> </v>
      </c>
      <c r="P63" s="67" t="str">
        <f ca="1">IF(ISBLANK(A63)," ",IF(N63&gt;MASTER!$B$3/100,"SB",IF(N63&gt;MASTER!$B$4/100,"B",IF(N63&gt;MASTER!$B$5/100,"C","K"))))</f>
        <v>SB</v>
      </c>
      <c r="Q63" s="67" t="str">
        <f ca="1">IF(ISBLANK(B63)," ",IF(O63&gt;MASTER!$B$3/100,"SB",IF(O63&gt;MASTER!$B$4/100,"B",IF(O63&gt;MASTER!$B$5/100,"C","K"))))</f>
        <v>SB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0</v>
      </c>
      <c r="AF63" s="67" t="str">
        <f ca="1" t="shared" si="13"/>
        <v>1900 01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67">
        <f ca="1">INDIRECT(ADDRESS(2+QUOTIENT(ROW()-2,COUNTA('Form Responses 1'!$1:$1)-4),1,,TRUE,"Form Responses 1"))</f>
        <v>0</v>
      </c>
      <c r="B64" s="67">
        <f ca="1">INDIRECT(ADDRESS(2+QUOTIENT(ROW()-2,COUNTA('Form Responses 1'!$1:$1)-4),2,,TRUE,"Form Responses 1"))</f>
        <v>0</v>
      </c>
      <c r="C64" s="67">
        <f ca="1">INDIRECT(ADDRESS(2+QUOTIENT(ROW()-2,COUNTA('Form Responses 1'!$1:$1)-4),3,,TRUE,"Form Responses 1"))</f>
        <v>0</v>
      </c>
      <c r="D64" s="67">
        <f ca="1">INDIRECT(ADDRESS(2+QUOTIENT(ROW()-2,COUNTA('Form Responses 1'!$1:$1)-4),4,,TRUE,"Form Responses 1"))</f>
        <v>0</v>
      </c>
      <c r="E64" s="83">
        <f ca="1" t="shared" si="0"/>
        <v>6</v>
      </c>
      <c r="F64" s="67" t="str">
        <f ca="1">IF(ISBLANK(A64)," ",INDIRECT(ADDRESS(1,5+MOD(ROW()-2,COUNTA('Form Responses 1'!$1:$1)-4),,TRUE,"Form Responses 1")))</f>
        <v>Gedung Balai Arkiologi [Teras Belakang]</v>
      </c>
      <c r="G64" s="67" t="e">
        <f ca="1">IF(ISBLANK(A64)," ",INDIRECT(ADDRESS(MATCH(A64,'Form Responses 1'!A:A,0),5+MOD(ROW()-2,COUNTA('Form Responses 1'!$1:$1)-4),,TRUE,"Form Responses 1")))</f>
        <v>#N/A</v>
      </c>
      <c r="H64" s="84" t="str">
        <f ca="1" t="shared" si="1"/>
        <v>Gedung Balai Arkiologi</v>
      </c>
      <c r="I64" s="84" t="str">
        <f ca="1" t="shared" si="2"/>
        <v>CLEANING SERVICE</v>
      </c>
      <c r="J64" s="84" t="str">
        <f ca="1" t="array" ref="J64">IFERROR(INDEX(MASTER!B:B,MATCH(G64,MASTER!A:A,0))/100," ")</f>
        <v> </v>
      </c>
      <c r="K64" s="67">
        <f ca="1" t="shared" si="3"/>
        <v>0</v>
      </c>
      <c r="L64" s="67" t="str">
        <f ca="1" t="shared" si="4"/>
        <v>1900 - WEEK 00</v>
      </c>
      <c r="M64" s="67" t="str">
        <f ca="1" t="shared" si="5"/>
        <v>1900 - MONTH 01</v>
      </c>
      <c r="N64" s="84" t="str">
        <f ca="1" t="shared" ref="N64:O64" si="72">IFERROR(AVERAGEIF(L:L,L64,$J:$J)," ")</f>
        <v> </v>
      </c>
      <c r="O64" s="84" t="str">
        <f ca="1" t="shared" si="72"/>
        <v> </v>
      </c>
      <c r="P64" s="67" t="str">
        <f ca="1">IF(ISBLANK(A64)," ",IF(N64&gt;MASTER!$B$3/100,"SB",IF(N64&gt;MASTER!$B$4/100,"B",IF(N64&gt;MASTER!$B$5/100,"C","K"))))</f>
        <v>SB</v>
      </c>
      <c r="Q64" s="67" t="str">
        <f ca="1">IF(ISBLANK(B64)," ",IF(O64&gt;MASTER!$B$3/100,"SB",IF(O64&gt;MASTER!$B$4/100,"B",IF(O64&gt;MASTER!$B$5/100,"C","K"))))</f>
        <v>SB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0</v>
      </c>
      <c r="AF64" s="67" t="str">
        <f ca="1" t="shared" si="13"/>
        <v>1900 01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67">
        <f ca="1">INDIRECT(ADDRESS(2+QUOTIENT(ROW()-2,COUNTA('Form Responses 1'!$1:$1)-4),1,,TRUE,"Form Responses 1"))</f>
        <v>0</v>
      </c>
      <c r="B65" s="67">
        <f ca="1">INDIRECT(ADDRESS(2+QUOTIENT(ROW()-2,COUNTA('Form Responses 1'!$1:$1)-4),2,,TRUE,"Form Responses 1"))</f>
        <v>0</v>
      </c>
      <c r="C65" s="67">
        <f ca="1">INDIRECT(ADDRESS(2+QUOTIENT(ROW()-2,COUNTA('Form Responses 1'!$1:$1)-4),3,,TRUE,"Form Responses 1"))</f>
        <v>0</v>
      </c>
      <c r="D65" s="67">
        <f ca="1">INDIRECT(ADDRESS(2+QUOTIENT(ROW()-2,COUNTA('Form Responses 1'!$1:$1)-4),4,,TRUE,"Form Responses 1"))</f>
        <v>0</v>
      </c>
      <c r="E65" s="83">
        <f ca="1" t="shared" si="0"/>
        <v>6</v>
      </c>
      <c r="F65" s="67" t="str">
        <f ca="1">IF(ISBLANK(A65)," ",INDIRECT(ADDRESS(1,5+MOD(ROW()-2,COUNTA('Form Responses 1'!$1:$1)-4),,TRUE,"Form Responses 1")))</f>
        <v>Security [Security Functions]</v>
      </c>
      <c r="G65" s="67" t="e">
        <f ca="1">IF(ISBLANK(A65)," ",INDIRECT(ADDRESS(MATCH(A65,'Form Responses 1'!A:A,0),5+MOD(ROW()-2,COUNTA('Form Responses 1'!$1:$1)-4),,TRUE,"Form Responses 1")))</f>
        <v>#N/A</v>
      </c>
      <c r="H65" s="84" t="str">
        <f ca="1" t="shared" si="1"/>
        <v>Security</v>
      </c>
      <c r="I65" s="84" t="str">
        <f ca="1" t="shared" si="2"/>
        <v>SECURITY SERVICE</v>
      </c>
      <c r="J65" s="84" t="str">
        <f ca="1" t="array" ref="J65">IFERROR(INDEX(MASTER!B:B,MATCH(G65,MASTER!A:A,0))/100," ")</f>
        <v> </v>
      </c>
      <c r="K65" s="67">
        <f ca="1" t="shared" si="3"/>
        <v>0</v>
      </c>
      <c r="L65" s="67" t="str">
        <f ca="1" t="shared" si="4"/>
        <v>1900 - WEEK 00</v>
      </c>
      <c r="M65" s="67" t="str">
        <f ca="1" t="shared" si="5"/>
        <v>1900 - MONTH 01</v>
      </c>
      <c r="N65" s="84" t="str">
        <f ca="1" t="shared" ref="N65:O65" si="73">IFERROR(AVERAGEIF(L:L,L65,$J:$J)," ")</f>
        <v> </v>
      </c>
      <c r="O65" s="84" t="str">
        <f ca="1" t="shared" si="73"/>
        <v> </v>
      </c>
      <c r="P65" s="67" t="str">
        <f ca="1">IF(ISBLANK(A65)," ",IF(N65&gt;MASTER!$B$3/100,"SB",IF(N65&gt;MASTER!$B$4/100,"B",IF(N65&gt;MASTER!$B$5/100,"C","K"))))</f>
        <v>SB</v>
      </c>
      <c r="Q65" s="67" t="str">
        <f ca="1">IF(ISBLANK(B65)," ",IF(O65&gt;MASTER!$B$3/100,"SB",IF(O65&gt;MASTER!$B$4/100,"B",IF(O65&gt;MASTER!$B$5/100,"C","K"))))</f>
        <v>SB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0</v>
      </c>
      <c r="AF65" s="67" t="str">
        <f ca="1" t="shared" si="13"/>
        <v>1900 01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67">
        <f ca="1">INDIRECT(ADDRESS(2+QUOTIENT(ROW()-2,COUNTA('Form Responses 1'!$1:$1)-4),1,,TRUE,"Form Responses 1"))</f>
        <v>0</v>
      </c>
      <c r="B66" s="67">
        <f ca="1">INDIRECT(ADDRESS(2+QUOTIENT(ROW()-2,COUNTA('Form Responses 1'!$1:$1)-4),2,,TRUE,"Form Responses 1"))</f>
        <v>0</v>
      </c>
      <c r="C66" s="67">
        <f ca="1">INDIRECT(ADDRESS(2+QUOTIENT(ROW()-2,COUNTA('Form Responses 1'!$1:$1)-4),3,,TRUE,"Form Responses 1"))</f>
        <v>0</v>
      </c>
      <c r="D66" s="67">
        <f ca="1">INDIRECT(ADDRESS(2+QUOTIENT(ROW()-2,COUNTA('Form Responses 1'!$1:$1)-4),4,,TRUE,"Form Responses 1"))</f>
        <v>0</v>
      </c>
      <c r="E66" s="83">
        <f ca="1" t="shared" si="0"/>
        <v>6</v>
      </c>
      <c r="F66" s="67" t="str">
        <f ca="1">IF(ISBLANK(A66)," ",INDIRECT(ADDRESS(1,5+MOD(ROW()-2,COUNTA('Form Responses 1'!$1:$1)-4),,TRUE,"Form Responses 1")))</f>
        <v>Outdoor [Halaman]</v>
      </c>
      <c r="G66" s="67" t="e">
        <f ca="1">IF(ISBLANK(A66)," ",INDIRECT(ADDRESS(MATCH(A66,'Form Responses 1'!A:A,0),5+MOD(ROW()-2,COUNTA('Form Responses 1'!$1:$1)-4),,TRUE,"Form Responses 1")))</f>
        <v>#N/A</v>
      </c>
      <c r="H66" s="84" t="str">
        <f ca="1" t="shared" si="1"/>
        <v>Outdoor</v>
      </c>
      <c r="I66" s="84" t="str">
        <f ca="1" t="shared" si="2"/>
        <v>CLEANING SERVICE</v>
      </c>
      <c r="J66" s="84" t="str">
        <f ca="1" t="array" ref="J66">IFERROR(INDEX(MASTER!B:B,MATCH(G66,MASTER!A:A,0))/100," ")</f>
        <v> </v>
      </c>
      <c r="K66" s="67">
        <f ca="1" t="shared" si="3"/>
        <v>0</v>
      </c>
      <c r="L66" s="67" t="str">
        <f ca="1" t="shared" si="4"/>
        <v>1900 - WEEK 00</v>
      </c>
      <c r="M66" s="67" t="str">
        <f ca="1" t="shared" si="5"/>
        <v>1900 - MONTH 01</v>
      </c>
      <c r="N66" s="84" t="str">
        <f ca="1" t="shared" ref="N66:O66" si="74">IFERROR(AVERAGEIF(L:L,L66,$J:$J)," ")</f>
        <v> </v>
      </c>
      <c r="O66" s="84" t="str">
        <f ca="1" t="shared" si="74"/>
        <v> </v>
      </c>
      <c r="P66" s="67" t="str">
        <f ca="1">IF(ISBLANK(A66)," ",IF(N66&gt;MASTER!$B$3/100,"SB",IF(N66&gt;MASTER!$B$4/100,"B",IF(N66&gt;MASTER!$B$5/100,"C","K"))))</f>
        <v>SB</v>
      </c>
      <c r="Q66" s="67" t="str">
        <f ca="1">IF(ISBLANK(B66)," ",IF(O66&gt;MASTER!$B$3/100,"SB",IF(O66&gt;MASTER!$B$4/100,"B",IF(O66&gt;MASTER!$B$5/100,"C","K"))))</f>
        <v>SB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0</v>
      </c>
      <c r="AF66" s="67" t="str">
        <f ca="1" t="shared" si="13"/>
        <v>1900 01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67">
        <f ca="1">INDIRECT(ADDRESS(2+QUOTIENT(ROW()-2,COUNTA('Form Responses 1'!$1:$1)-4),1,,TRUE,"Form Responses 1"))</f>
        <v>0</v>
      </c>
      <c r="B67" s="67">
        <f ca="1">INDIRECT(ADDRESS(2+QUOTIENT(ROW()-2,COUNTA('Form Responses 1'!$1:$1)-4),2,,TRUE,"Form Responses 1"))</f>
        <v>0</v>
      </c>
      <c r="C67" s="67">
        <f ca="1">INDIRECT(ADDRESS(2+QUOTIENT(ROW()-2,COUNTA('Form Responses 1'!$1:$1)-4),3,,TRUE,"Form Responses 1"))</f>
        <v>0</v>
      </c>
      <c r="D67" s="67">
        <f ca="1">INDIRECT(ADDRESS(2+QUOTIENT(ROW()-2,COUNTA('Form Responses 1'!$1:$1)-4),4,,TRUE,"Form Responses 1"))</f>
        <v>0</v>
      </c>
      <c r="E67" s="83">
        <f ca="1" t="shared" si="0"/>
        <v>6</v>
      </c>
      <c r="F67" s="67" t="str">
        <f ca="1">IF(ISBLANK(A67)," ",INDIRECT(ADDRESS(1,5+MOD(ROW()-2,COUNTA('Form Responses 1'!$1:$1)-4),,TRUE,"Form Responses 1")))</f>
        <v>Gedung Balai Arkiologi [Teras]</v>
      </c>
      <c r="G67" s="67" t="e">
        <f ca="1">IF(ISBLANK(A67)," ",INDIRECT(ADDRESS(MATCH(A67,'Form Responses 1'!A:A,0),5+MOD(ROW()-2,COUNTA('Form Responses 1'!$1:$1)-4),,TRUE,"Form Responses 1")))</f>
        <v>#N/A</v>
      </c>
      <c r="H67" s="84" t="str">
        <f ca="1" t="shared" si="1"/>
        <v>Gedung Balai Arkiologi</v>
      </c>
      <c r="I67" s="84" t="str">
        <f ca="1" t="shared" si="2"/>
        <v>CLEANING SERVICE</v>
      </c>
      <c r="J67" s="84" t="str">
        <f ca="1" t="array" ref="J67">IFERROR(INDEX(MASTER!B:B,MATCH(G67,MASTER!A:A,0))/100," ")</f>
        <v> </v>
      </c>
      <c r="K67" s="67">
        <f ca="1" t="shared" si="3"/>
        <v>0</v>
      </c>
      <c r="L67" s="67" t="str">
        <f ca="1" t="shared" si="4"/>
        <v>1900 - WEEK 00</v>
      </c>
      <c r="M67" s="67" t="str">
        <f ca="1" t="shared" si="5"/>
        <v>1900 - MONTH 01</v>
      </c>
      <c r="N67" s="84" t="str">
        <f ca="1" t="shared" ref="N67:O67" si="75">IFERROR(AVERAGEIF(L:L,L67,$J:$J)," ")</f>
        <v> </v>
      </c>
      <c r="O67" s="84" t="str">
        <f ca="1" t="shared" si="75"/>
        <v> </v>
      </c>
      <c r="P67" s="67" t="str">
        <f ca="1">IF(ISBLANK(A67)," ",IF(N67&gt;MASTER!$B$3/100,"SB",IF(N67&gt;MASTER!$B$4/100,"B",IF(N67&gt;MASTER!$B$5/100,"C","K"))))</f>
        <v>SB</v>
      </c>
      <c r="Q67" s="67" t="str">
        <f ca="1">IF(ISBLANK(B67)," ",IF(O67&gt;MASTER!$B$3/100,"SB",IF(O67&gt;MASTER!$B$4/100,"B",IF(O67&gt;MASTER!$B$5/100,"C","K"))))</f>
        <v>SB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0</v>
      </c>
      <c r="AF67" s="67" t="str">
        <f ca="1" t="shared" si="13"/>
        <v>1900 01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67">
        <f ca="1">INDIRECT(ADDRESS(2+QUOTIENT(ROW()-2,COUNTA('Form Responses 1'!$1:$1)-4),1,,TRUE,"Form Responses 1"))</f>
        <v>0</v>
      </c>
      <c r="B68" s="67">
        <f ca="1">INDIRECT(ADDRESS(2+QUOTIENT(ROW()-2,COUNTA('Form Responses 1'!$1:$1)-4),2,,TRUE,"Form Responses 1"))</f>
        <v>0</v>
      </c>
      <c r="C68" s="67">
        <f ca="1">INDIRECT(ADDRESS(2+QUOTIENT(ROW()-2,COUNTA('Form Responses 1'!$1:$1)-4),3,,TRUE,"Form Responses 1"))</f>
        <v>0</v>
      </c>
      <c r="D68" s="67">
        <f ca="1">INDIRECT(ADDRESS(2+QUOTIENT(ROW()-2,COUNTA('Form Responses 1'!$1:$1)-4),4,,TRUE,"Form Responses 1"))</f>
        <v>0</v>
      </c>
      <c r="E68" s="83">
        <f ca="1" t="shared" si="0"/>
        <v>6</v>
      </c>
      <c r="F68" s="67" t="str">
        <f ca="1">IF(ISBLANK(A68)," ",INDIRECT(ADDRESS(1,5+MOD(ROW()-2,COUNTA('Form Responses 1'!$1:$1)-4),,TRUE,"Form Responses 1")))</f>
        <v>Gedung Balai Arkiologi [Koridor]</v>
      </c>
      <c r="G68" s="67" t="e">
        <f ca="1">IF(ISBLANK(A68)," ",INDIRECT(ADDRESS(MATCH(A68,'Form Responses 1'!A:A,0),5+MOD(ROW()-2,COUNTA('Form Responses 1'!$1:$1)-4),,TRUE,"Form Responses 1")))</f>
        <v>#N/A</v>
      </c>
      <c r="H68" s="84" t="str">
        <f ca="1" t="shared" si="1"/>
        <v>Gedung Balai Arkiologi</v>
      </c>
      <c r="I68" s="84" t="str">
        <f ca="1" t="shared" si="2"/>
        <v>CLEANING SERVICE</v>
      </c>
      <c r="J68" s="84" t="str">
        <f ca="1" t="array" ref="J68">IFERROR(INDEX(MASTER!B:B,MATCH(G68,MASTER!A:A,0))/100," ")</f>
        <v> </v>
      </c>
      <c r="K68" s="67">
        <f ca="1" t="shared" si="3"/>
        <v>0</v>
      </c>
      <c r="L68" s="67" t="str">
        <f ca="1" t="shared" si="4"/>
        <v>1900 - WEEK 00</v>
      </c>
      <c r="M68" s="67" t="str">
        <f ca="1" t="shared" si="5"/>
        <v>1900 - MONTH 01</v>
      </c>
      <c r="N68" s="84" t="str">
        <f ca="1" t="shared" ref="N68:O68" si="76">IFERROR(AVERAGEIF(L:L,L68,$J:$J)," ")</f>
        <v> </v>
      </c>
      <c r="O68" s="84" t="str">
        <f ca="1" t="shared" si="76"/>
        <v> </v>
      </c>
      <c r="P68" s="67" t="str">
        <f ca="1">IF(ISBLANK(A68)," ",IF(N68&gt;MASTER!$B$3/100,"SB",IF(N68&gt;MASTER!$B$4/100,"B",IF(N68&gt;MASTER!$B$5/100,"C","K"))))</f>
        <v>SB</v>
      </c>
      <c r="Q68" s="67" t="str">
        <f ca="1">IF(ISBLANK(B68)," ",IF(O68&gt;MASTER!$B$3/100,"SB",IF(O68&gt;MASTER!$B$4/100,"B",IF(O68&gt;MASTER!$B$5/100,"C","K"))))</f>
        <v>SB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0</v>
      </c>
      <c r="AF68" s="67" t="str">
        <f ca="1" t="shared" si="13"/>
        <v>1900 01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67">
        <f ca="1">INDIRECT(ADDRESS(2+QUOTIENT(ROW()-2,COUNTA('Form Responses 1'!$1:$1)-4),1,,TRUE,"Form Responses 1"))</f>
        <v>0</v>
      </c>
      <c r="B69" s="67">
        <f ca="1">INDIRECT(ADDRESS(2+QUOTIENT(ROW()-2,COUNTA('Form Responses 1'!$1:$1)-4),2,,TRUE,"Form Responses 1"))</f>
        <v>0</v>
      </c>
      <c r="C69" s="67">
        <f ca="1">INDIRECT(ADDRESS(2+QUOTIENT(ROW()-2,COUNTA('Form Responses 1'!$1:$1)-4),3,,TRUE,"Form Responses 1"))</f>
        <v>0</v>
      </c>
      <c r="D69" s="67">
        <f ca="1">INDIRECT(ADDRESS(2+QUOTIENT(ROW()-2,COUNTA('Form Responses 1'!$1:$1)-4),4,,TRUE,"Form Responses 1"))</f>
        <v>0</v>
      </c>
      <c r="E69" s="83">
        <f ca="1" t="shared" si="0"/>
        <v>6</v>
      </c>
      <c r="F69" s="67" t="str">
        <f ca="1">IF(ISBLANK(A69)," ",INDIRECT(ADDRESS(1,5+MOD(ROW()-2,COUNTA('Form Responses 1'!$1:$1)-4),,TRUE,"Form Responses 1")))</f>
        <v>Gedung Balai Arkiologi [Ruang Peneliti ]</v>
      </c>
      <c r="G69" s="67" t="e">
        <f ca="1">IF(ISBLANK(A69)," ",INDIRECT(ADDRESS(MATCH(A69,'Form Responses 1'!A:A,0),5+MOD(ROW()-2,COUNTA('Form Responses 1'!$1:$1)-4),,TRUE,"Form Responses 1")))</f>
        <v>#N/A</v>
      </c>
      <c r="H69" s="84" t="str">
        <f ca="1" t="shared" si="1"/>
        <v>Gedung Balai Arkiologi</v>
      </c>
      <c r="I69" s="84" t="str">
        <f ca="1" t="shared" si="2"/>
        <v>CLEANING SERVICE</v>
      </c>
      <c r="J69" s="84" t="str">
        <f ca="1" t="array" ref="J69">IFERROR(INDEX(MASTER!B:B,MATCH(G69,MASTER!A:A,0))/100," ")</f>
        <v> </v>
      </c>
      <c r="K69" s="67">
        <f ca="1" t="shared" si="3"/>
        <v>0</v>
      </c>
      <c r="L69" s="67" t="str">
        <f ca="1" t="shared" si="4"/>
        <v>1900 - WEEK 00</v>
      </c>
      <c r="M69" s="67" t="str">
        <f ca="1" t="shared" si="5"/>
        <v>1900 - MONTH 01</v>
      </c>
      <c r="N69" s="84" t="str">
        <f ca="1" t="shared" ref="N69:O69" si="77">IFERROR(AVERAGEIF(L:L,L69,$J:$J)," ")</f>
        <v> </v>
      </c>
      <c r="O69" s="84" t="str">
        <f ca="1" t="shared" si="77"/>
        <v> </v>
      </c>
      <c r="P69" s="67" t="str">
        <f ca="1">IF(ISBLANK(A69)," ",IF(N69&gt;MASTER!$B$3/100,"SB",IF(N69&gt;MASTER!$B$4/100,"B",IF(N69&gt;MASTER!$B$5/100,"C","K"))))</f>
        <v>SB</v>
      </c>
      <c r="Q69" s="67" t="str">
        <f ca="1">IF(ISBLANK(B69)," ",IF(O69&gt;MASTER!$B$3/100,"SB",IF(O69&gt;MASTER!$B$4/100,"B",IF(O69&gt;MASTER!$B$5/100,"C","K"))))</f>
        <v>SB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0</v>
      </c>
      <c r="AF69" s="67" t="str">
        <f ca="1" t="shared" si="13"/>
        <v>1900 01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67">
        <f ca="1">INDIRECT(ADDRESS(2+QUOTIENT(ROW()-2,COUNTA('Form Responses 1'!$1:$1)-4),1,,TRUE,"Form Responses 1"))</f>
        <v>0</v>
      </c>
      <c r="B70" s="67">
        <f ca="1">INDIRECT(ADDRESS(2+QUOTIENT(ROW()-2,COUNTA('Form Responses 1'!$1:$1)-4),2,,TRUE,"Form Responses 1"))</f>
        <v>0</v>
      </c>
      <c r="C70" s="67">
        <f ca="1">INDIRECT(ADDRESS(2+QUOTIENT(ROW()-2,COUNTA('Form Responses 1'!$1:$1)-4),3,,TRUE,"Form Responses 1"))</f>
        <v>0</v>
      </c>
      <c r="D70" s="67">
        <f ca="1">INDIRECT(ADDRESS(2+QUOTIENT(ROW()-2,COUNTA('Form Responses 1'!$1:$1)-4),4,,TRUE,"Form Responses 1"))</f>
        <v>0</v>
      </c>
      <c r="E70" s="83">
        <f ca="1" t="shared" si="0"/>
        <v>6</v>
      </c>
      <c r="F70" s="67" t="str">
        <f ca="1">IF(ISBLANK(A70)," ",INDIRECT(ADDRESS(1,5+MOD(ROW()-2,COUNTA('Form Responses 1'!$1:$1)-4),,TRUE,"Form Responses 1")))</f>
        <v>Gedung Balai Arkiologi [Gudang Barang Akeologi]</v>
      </c>
      <c r="G70" s="67" t="e">
        <f ca="1">IF(ISBLANK(A70)," ",INDIRECT(ADDRESS(MATCH(A70,'Form Responses 1'!A:A,0),5+MOD(ROW()-2,COUNTA('Form Responses 1'!$1:$1)-4),,TRUE,"Form Responses 1")))</f>
        <v>#N/A</v>
      </c>
      <c r="H70" s="84" t="str">
        <f ca="1" t="shared" si="1"/>
        <v>Gedung Balai Arkiologi</v>
      </c>
      <c r="I70" s="84" t="str">
        <f ca="1" t="shared" si="2"/>
        <v>CLEANING SERVICE</v>
      </c>
      <c r="J70" s="84" t="str">
        <f ca="1" t="array" ref="J70">IFERROR(INDEX(MASTER!B:B,MATCH(G70,MASTER!A:A,0))/100," ")</f>
        <v> </v>
      </c>
      <c r="K70" s="67">
        <f ca="1" t="shared" si="3"/>
        <v>0</v>
      </c>
      <c r="L70" s="67" t="str">
        <f ca="1" t="shared" si="4"/>
        <v>1900 - WEEK 00</v>
      </c>
      <c r="M70" s="67" t="str">
        <f ca="1" t="shared" si="5"/>
        <v>1900 - MONTH 01</v>
      </c>
      <c r="N70" s="84" t="str">
        <f ca="1" t="shared" ref="N70:O70" si="78">IFERROR(AVERAGEIF(L:L,L70,$J:$J)," ")</f>
        <v> </v>
      </c>
      <c r="O70" s="84" t="str">
        <f ca="1" t="shared" si="78"/>
        <v> </v>
      </c>
      <c r="P70" s="67" t="str">
        <f ca="1">IF(ISBLANK(A70)," ",IF(N70&gt;MASTER!$B$3/100,"SB",IF(N70&gt;MASTER!$B$4/100,"B",IF(N70&gt;MASTER!$B$5/100,"C","K"))))</f>
        <v>SB</v>
      </c>
      <c r="Q70" s="67" t="str">
        <f ca="1">IF(ISBLANK(B70)," ",IF(O70&gt;MASTER!$B$3/100,"SB",IF(O70&gt;MASTER!$B$4/100,"B",IF(O70&gt;MASTER!$B$5/100,"C","K"))))</f>
        <v>SB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0</v>
      </c>
      <c r="AF70" s="67" t="str">
        <f ca="1" t="shared" si="13"/>
        <v>1900 01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67">
        <f ca="1">INDIRECT(ADDRESS(2+QUOTIENT(ROW()-2,COUNTA('Form Responses 1'!$1:$1)-4),1,,TRUE,"Form Responses 1"))</f>
        <v>0</v>
      </c>
      <c r="B71" s="67">
        <f ca="1">INDIRECT(ADDRESS(2+QUOTIENT(ROW()-2,COUNTA('Form Responses 1'!$1:$1)-4),2,,TRUE,"Form Responses 1"))</f>
        <v>0</v>
      </c>
      <c r="C71" s="67">
        <f ca="1">INDIRECT(ADDRESS(2+QUOTIENT(ROW()-2,COUNTA('Form Responses 1'!$1:$1)-4),3,,TRUE,"Form Responses 1"))</f>
        <v>0</v>
      </c>
      <c r="D71" s="67">
        <f ca="1">INDIRECT(ADDRESS(2+QUOTIENT(ROW()-2,COUNTA('Form Responses 1'!$1:$1)-4),4,,TRUE,"Form Responses 1"))</f>
        <v>0</v>
      </c>
      <c r="E71" s="83">
        <f ca="1" t="shared" si="0"/>
        <v>6</v>
      </c>
      <c r="F71" s="67" t="str">
        <f ca="1">IF(ISBLANK(A71)," ",INDIRECT(ADDRESS(1,5+MOD(ROW()-2,COUNTA('Form Responses 1'!$1:$1)-4),,TRUE,"Form Responses 1")))</f>
        <v>Gedung Balai Arkiologi [Dapur]</v>
      </c>
      <c r="G71" s="67" t="e">
        <f ca="1">IF(ISBLANK(A71)," ",INDIRECT(ADDRESS(MATCH(A71,'Form Responses 1'!A:A,0),5+MOD(ROW()-2,COUNTA('Form Responses 1'!$1:$1)-4),,TRUE,"Form Responses 1")))</f>
        <v>#N/A</v>
      </c>
      <c r="H71" s="84" t="str">
        <f ca="1" t="shared" si="1"/>
        <v>Gedung Balai Arkiologi</v>
      </c>
      <c r="I71" s="84" t="str">
        <f ca="1" t="shared" si="2"/>
        <v>CLEANING SERVICE</v>
      </c>
      <c r="J71" s="84" t="str">
        <f ca="1" t="array" ref="J71">IFERROR(INDEX(MASTER!B:B,MATCH(G71,MASTER!A:A,0))/100," ")</f>
        <v> </v>
      </c>
      <c r="K71" s="67">
        <f ca="1" t="shared" si="3"/>
        <v>0</v>
      </c>
      <c r="L71" s="67" t="str">
        <f ca="1" t="shared" si="4"/>
        <v>1900 - WEEK 00</v>
      </c>
      <c r="M71" s="67" t="str">
        <f ca="1" t="shared" si="5"/>
        <v>1900 - MONTH 01</v>
      </c>
      <c r="N71" s="84" t="str">
        <f ca="1" t="shared" ref="N71:O71" si="79">IFERROR(AVERAGEIF(L:L,L71,$J:$J)," ")</f>
        <v> </v>
      </c>
      <c r="O71" s="84" t="str">
        <f ca="1" t="shared" si="79"/>
        <v> </v>
      </c>
      <c r="P71" s="67" t="str">
        <f ca="1">IF(ISBLANK(A71)," ",IF(N71&gt;MASTER!$B$3/100,"SB",IF(N71&gt;MASTER!$B$4/100,"B",IF(N71&gt;MASTER!$B$5/100,"C","K"))))</f>
        <v>SB</v>
      </c>
      <c r="Q71" s="67" t="str">
        <f ca="1">IF(ISBLANK(B71)," ",IF(O71&gt;MASTER!$B$3/100,"SB",IF(O71&gt;MASTER!$B$4/100,"B",IF(O71&gt;MASTER!$B$5/100,"C","K"))))</f>
        <v>SB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0</v>
      </c>
      <c r="AF71" s="67" t="str">
        <f ca="1" t="shared" si="13"/>
        <v>1900 01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67">
        <f ca="1">INDIRECT(ADDRESS(2+QUOTIENT(ROW()-2,COUNTA('Form Responses 1'!$1:$1)-4),1,,TRUE,"Form Responses 1"))</f>
        <v>0</v>
      </c>
      <c r="B72" s="67">
        <f ca="1">INDIRECT(ADDRESS(2+QUOTIENT(ROW()-2,COUNTA('Form Responses 1'!$1:$1)-4),2,,TRUE,"Form Responses 1"))</f>
        <v>0</v>
      </c>
      <c r="C72" s="67">
        <f ca="1">INDIRECT(ADDRESS(2+QUOTIENT(ROW()-2,COUNTA('Form Responses 1'!$1:$1)-4),3,,TRUE,"Form Responses 1"))</f>
        <v>0</v>
      </c>
      <c r="D72" s="67">
        <f ca="1">INDIRECT(ADDRESS(2+QUOTIENT(ROW()-2,COUNTA('Form Responses 1'!$1:$1)-4),4,,TRUE,"Form Responses 1"))</f>
        <v>0</v>
      </c>
      <c r="E72" s="83">
        <f ca="1" t="shared" si="0"/>
        <v>6</v>
      </c>
      <c r="F72" s="67" t="str">
        <f ca="1">IF(ISBLANK(A72)," ",INDIRECT(ADDRESS(1,5+MOD(ROW()-2,COUNTA('Form Responses 1'!$1:$1)-4),,TRUE,"Form Responses 1")))</f>
        <v>Gedung Balai Arkiologi [Toilet]</v>
      </c>
      <c r="G72" s="67" t="e">
        <f ca="1">IF(ISBLANK(A72)," ",INDIRECT(ADDRESS(MATCH(A72,'Form Responses 1'!A:A,0),5+MOD(ROW()-2,COUNTA('Form Responses 1'!$1:$1)-4),,TRUE,"Form Responses 1")))</f>
        <v>#N/A</v>
      </c>
      <c r="H72" s="84" t="str">
        <f ca="1" t="shared" si="1"/>
        <v>Gedung Balai Arkiologi</v>
      </c>
      <c r="I72" s="84" t="str">
        <f ca="1" t="shared" si="2"/>
        <v>CLEANING SERVICE</v>
      </c>
      <c r="J72" s="84" t="str">
        <f ca="1" t="array" ref="J72">IFERROR(INDEX(MASTER!B:B,MATCH(G72,MASTER!A:A,0))/100," ")</f>
        <v> </v>
      </c>
      <c r="K72" s="67">
        <f ca="1" t="shared" si="3"/>
        <v>0</v>
      </c>
      <c r="L72" s="67" t="str">
        <f ca="1" t="shared" si="4"/>
        <v>1900 - WEEK 00</v>
      </c>
      <c r="M72" s="67" t="str">
        <f ca="1" t="shared" si="5"/>
        <v>1900 - MONTH 01</v>
      </c>
      <c r="N72" s="84" t="str">
        <f ca="1" t="shared" ref="N72:O72" si="80">IFERROR(AVERAGEIF(L:L,L72,$J:$J)," ")</f>
        <v> </v>
      </c>
      <c r="O72" s="84" t="str">
        <f ca="1" t="shared" si="80"/>
        <v> </v>
      </c>
      <c r="P72" s="67" t="str">
        <f ca="1">IF(ISBLANK(A72)," ",IF(N72&gt;MASTER!$B$3/100,"SB",IF(N72&gt;MASTER!$B$4/100,"B",IF(N72&gt;MASTER!$B$5/100,"C","K"))))</f>
        <v>SB</v>
      </c>
      <c r="Q72" s="67" t="str">
        <f ca="1">IF(ISBLANK(B72)," ",IF(O72&gt;MASTER!$B$3/100,"SB",IF(O72&gt;MASTER!$B$4/100,"B",IF(O72&gt;MASTER!$B$5/100,"C","K"))))</f>
        <v>SB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0</v>
      </c>
      <c r="AF72" s="67" t="str">
        <f ca="1" t="shared" si="13"/>
        <v>1900 01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67">
        <f ca="1">INDIRECT(ADDRESS(2+QUOTIENT(ROW()-2,COUNTA('Form Responses 1'!$1:$1)-4),1,,TRUE,"Form Responses 1"))</f>
        <v>0</v>
      </c>
      <c r="B73" s="67">
        <f ca="1">INDIRECT(ADDRESS(2+QUOTIENT(ROW()-2,COUNTA('Form Responses 1'!$1:$1)-4),2,,TRUE,"Form Responses 1"))</f>
        <v>0</v>
      </c>
      <c r="C73" s="67">
        <f ca="1">INDIRECT(ADDRESS(2+QUOTIENT(ROW()-2,COUNTA('Form Responses 1'!$1:$1)-4),3,,TRUE,"Form Responses 1"))</f>
        <v>0</v>
      </c>
      <c r="D73" s="67">
        <f ca="1">INDIRECT(ADDRESS(2+QUOTIENT(ROW()-2,COUNTA('Form Responses 1'!$1:$1)-4),4,,TRUE,"Form Responses 1"))</f>
        <v>0</v>
      </c>
      <c r="E73" s="83">
        <f ca="1" t="shared" si="0"/>
        <v>6</v>
      </c>
      <c r="F73" s="67" t="str">
        <f ca="1">IF(ISBLANK(A73)," ",INDIRECT(ADDRESS(1,5+MOD(ROW()-2,COUNTA('Form Responses 1'!$1:$1)-4),,TRUE,"Form Responses 1")))</f>
        <v>Gedung Balai Arkiologi [Teras Belakang]</v>
      </c>
      <c r="G73" s="67" t="e">
        <f ca="1">IF(ISBLANK(A73)," ",INDIRECT(ADDRESS(MATCH(A73,'Form Responses 1'!A:A,0),5+MOD(ROW()-2,COUNTA('Form Responses 1'!$1:$1)-4),,TRUE,"Form Responses 1")))</f>
        <v>#N/A</v>
      </c>
      <c r="H73" s="84" t="str">
        <f ca="1" t="shared" si="1"/>
        <v>Gedung Balai Arkiologi</v>
      </c>
      <c r="I73" s="84" t="str">
        <f ca="1" t="shared" si="2"/>
        <v>CLEANING SERVICE</v>
      </c>
      <c r="J73" s="84" t="str">
        <f ca="1" t="array" ref="J73">IFERROR(INDEX(MASTER!B:B,MATCH(G73,MASTER!A:A,0))/100," ")</f>
        <v> </v>
      </c>
      <c r="K73" s="67">
        <f ca="1" t="shared" si="3"/>
        <v>0</v>
      </c>
      <c r="L73" s="67" t="str">
        <f ca="1" t="shared" si="4"/>
        <v>1900 - WEEK 00</v>
      </c>
      <c r="M73" s="67" t="str">
        <f ca="1" t="shared" si="5"/>
        <v>1900 - MONTH 01</v>
      </c>
      <c r="N73" s="84" t="str">
        <f ca="1" t="shared" ref="N73:O73" si="81">IFERROR(AVERAGEIF(L:L,L73,$J:$J)," ")</f>
        <v> </v>
      </c>
      <c r="O73" s="84" t="str">
        <f ca="1" t="shared" si="81"/>
        <v> </v>
      </c>
      <c r="P73" s="67" t="str">
        <f ca="1">IF(ISBLANK(A73)," ",IF(N73&gt;MASTER!$B$3/100,"SB",IF(N73&gt;MASTER!$B$4/100,"B",IF(N73&gt;MASTER!$B$5/100,"C","K"))))</f>
        <v>SB</v>
      </c>
      <c r="Q73" s="67" t="str">
        <f ca="1">IF(ISBLANK(B73)," ",IF(O73&gt;MASTER!$B$3/100,"SB",IF(O73&gt;MASTER!$B$4/100,"B",IF(O73&gt;MASTER!$B$5/100,"C","K"))))</f>
        <v>SB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0</v>
      </c>
      <c r="AF73" s="67" t="str">
        <f ca="1" t="shared" si="13"/>
        <v>1900 01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67">
        <f ca="1">INDIRECT(ADDRESS(2+QUOTIENT(ROW()-2,COUNTA('Form Responses 1'!$1:$1)-4),1,,TRUE,"Form Responses 1"))</f>
        <v>0</v>
      </c>
      <c r="B74" s="67">
        <f ca="1">INDIRECT(ADDRESS(2+QUOTIENT(ROW()-2,COUNTA('Form Responses 1'!$1:$1)-4),2,,TRUE,"Form Responses 1"))</f>
        <v>0</v>
      </c>
      <c r="C74" s="67">
        <f ca="1">INDIRECT(ADDRESS(2+QUOTIENT(ROW()-2,COUNTA('Form Responses 1'!$1:$1)-4),3,,TRUE,"Form Responses 1"))</f>
        <v>0</v>
      </c>
      <c r="D74" s="67">
        <f ca="1">INDIRECT(ADDRESS(2+QUOTIENT(ROW()-2,COUNTA('Form Responses 1'!$1:$1)-4),4,,TRUE,"Form Responses 1"))</f>
        <v>0</v>
      </c>
      <c r="E74" s="83">
        <f ca="1" t="shared" si="0"/>
        <v>6</v>
      </c>
      <c r="F74" s="67" t="str">
        <f ca="1">IF(ISBLANK(A74)," ",INDIRECT(ADDRESS(1,5+MOD(ROW()-2,COUNTA('Form Responses 1'!$1:$1)-4),,TRUE,"Form Responses 1")))</f>
        <v>Security [Security Functions]</v>
      </c>
      <c r="G74" s="67" t="e">
        <f ca="1">IF(ISBLANK(A74)," ",INDIRECT(ADDRESS(MATCH(A74,'Form Responses 1'!A:A,0),5+MOD(ROW()-2,COUNTA('Form Responses 1'!$1:$1)-4),,TRUE,"Form Responses 1")))</f>
        <v>#N/A</v>
      </c>
      <c r="H74" s="84" t="str">
        <f ca="1" t="shared" si="1"/>
        <v>Security</v>
      </c>
      <c r="I74" s="84" t="str">
        <f ca="1" t="shared" si="2"/>
        <v>SECURITY SERVICE</v>
      </c>
      <c r="J74" s="84" t="str">
        <f ca="1" t="array" ref="J74">IFERROR(INDEX(MASTER!B:B,MATCH(G74,MASTER!A:A,0))/100," ")</f>
        <v> </v>
      </c>
      <c r="K74" s="67">
        <f ca="1" t="shared" si="3"/>
        <v>0</v>
      </c>
      <c r="L74" s="67" t="str">
        <f ca="1" t="shared" si="4"/>
        <v>1900 - WEEK 00</v>
      </c>
      <c r="M74" s="67" t="str">
        <f ca="1" t="shared" si="5"/>
        <v>1900 - MONTH 01</v>
      </c>
      <c r="N74" s="84" t="str">
        <f ca="1" t="shared" ref="N74:O74" si="82">IFERROR(AVERAGEIF(L:L,L74,$J:$J)," ")</f>
        <v> </v>
      </c>
      <c r="O74" s="84" t="str">
        <f ca="1" t="shared" si="82"/>
        <v> </v>
      </c>
      <c r="P74" s="67" t="str">
        <f ca="1">IF(ISBLANK(A74)," ",IF(N74&gt;MASTER!$B$3/100,"SB",IF(N74&gt;MASTER!$B$4/100,"B",IF(N74&gt;MASTER!$B$5/100,"C","K"))))</f>
        <v>SB</v>
      </c>
      <c r="Q74" s="67" t="str">
        <f ca="1">IF(ISBLANK(B74)," ",IF(O74&gt;MASTER!$B$3/100,"SB",IF(O74&gt;MASTER!$B$4/100,"B",IF(O74&gt;MASTER!$B$5/100,"C","K"))))</f>
        <v>SB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0</v>
      </c>
      <c r="AF74" s="67" t="str">
        <f ca="1" t="shared" si="13"/>
        <v>1900 01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67">
        <f ca="1">INDIRECT(ADDRESS(2+QUOTIENT(ROW()-2,COUNTA('Form Responses 1'!$1:$1)-4),1,,TRUE,"Form Responses 1"))</f>
        <v>0</v>
      </c>
      <c r="B75" s="67">
        <f ca="1">INDIRECT(ADDRESS(2+QUOTIENT(ROW()-2,COUNTA('Form Responses 1'!$1:$1)-4),2,,TRUE,"Form Responses 1"))</f>
        <v>0</v>
      </c>
      <c r="C75" s="67">
        <f ca="1">INDIRECT(ADDRESS(2+QUOTIENT(ROW()-2,COUNTA('Form Responses 1'!$1:$1)-4),3,,TRUE,"Form Responses 1"))</f>
        <v>0</v>
      </c>
      <c r="D75" s="67">
        <f ca="1">INDIRECT(ADDRESS(2+QUOTIENT(ROW()-2,COUNTA('Form Responses 1'!$1:$1)-4),4,,TRUE,"Form Responses 1"))</f>
        <v>0</v>
      </c>
      <c r="E75" s="83">
        <f ca="1" t="shared" si="0"/>
        <v>6</v>
      </c>
      <c r="F75" s="67" t="str">
        <f ca="1">IF(ISBLANK(A75)," ",INDIRECT(ADDRESS(1,5+MOD(ROW()-2,COUNTA('Form Responses 1'!$1:$1)-4),,TRUE,"Form Responses 1")))</f>
        <v>Outdoor [Halaman]</v>
      </c>
      <c r="G75" s="67" t="e">
        <f ca="1">IF(ISBLANK(A75)," ",INDIRECT(ADDRESS(MATCH(A75,'Form Responses 1'!A:A,0),5+MOD(ROW()-2,COUNTA('Form Responses 1'!$1:$1)-4),,TRUE,"Form Responses 1")))</f>
        <v>#N/A</v>
      </c>
      <c r="H75" s="84" t="str">
        <f ca="1" t="shared" si="1"/>
        <v>Outdoor</v>
      </c>
      <c r="I75" s="84" t="str">
        <f ca="1" t="shared" si="2"/>
        <v>CLEANING SERVICE</v>
      </c>
      <c r="J75" s="84" t="str">
        <f ca="1" t="array" ref="J75">IFERROR(INDEX(MASTER!B:B,MATCH(G75,MASTER!A:A,0))/100," ")</f>
        <v> </v>
      </c>
      <c r="K75" s="67">
        <f ca="1" t="shared" si="3"/>
        <v>0</v>
      </c>
      <c r="L75" s="67" t="str">
        <f ca="1" t="shared" si="4"/>
        <v>1900 - WEEK 00</v>
      </c>
      <c r="M75" s="67" t="str">
        <f ca="1" t="shared" si="5"/>
        <v>1900 - MONTH 01</v>
      </c>
      <c r="N75" s="84" t="str">
        <f ca="1" t="shared" ref="N75:O75" si="83">IFERROR(AVERAGEIF(L:L,L75,$J:$J)," ")</f>
        <v> </v>
      </c>
      <c r="O75" s="84" t="str">
        <f ca="1" t="shared" si="83"/>
        <v> </v>
      </c>
      <c r="P75" s="67" t="str">
        <f ca="1">IF(ISBLANK(A75)," ",IF(N75&gt;MASTER!$B$3/100,"SB",IF(N75&gt;MASTER!$B$4/100,"B",IF(N75&gt;MASTER!$B$5/100,"C","K"))))</f>
        <v>SB</v>
      </c>
      <c r="Q75" s="67" t="str">
        <f ca="1">IF(ISBLANK(B75)," ",IF(O75&gt;MASTER!$B$3/100,"SB",IF(O75&gt;MASTER!$B$4/100,"B",IF(O75&gt;MASTER!$B$5/100,"C","K"))))</f>
        <v>SB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0</v>
      </c>
      <c r="AF75" s="67" t="str">
        <f ca="1" t="shared" si="13"/>
        <v>1900 01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67">
        <f ca="1">INDIRECT(ADDRESS(2+QUOTIENT(ROW()-2,COUNTA('Form Responses 1'!$1:$1)-4),1,,TRUE,"Form Responses 1"))</f>
        <v>0</v>
      </c>
      <c r="B76" s="67">
        <f ca="1">INDIRECT(ADDRESS(2+QUOTIENT(ROW()-2,COUNTA('Form Responses 1'!$1:$1)-4),2,,TRUE,"Form Responses 1"))</f>
        <v>0</v>
      </c>
      <c r="C76" s="67">
        <f ca="1">INDIRECT(ADDRESS(2+QUOTIENT(ROW()-2,COUNTA('Form Responses 1'!$1:$1)-4),3,,TRUE,"Form Responses 1"))</f>
        <v>0</v>
      </c>
      <c r="D76" s="67">
        <f ca="1">INDIRECT(ADDRESS(2+QUOTIENT(ROW()-2,COUNTA('Form Responses 1'!$1:$1)-4),4,,TRUE,"Form Responses 1"))</f>
        <v>0</v>
      </c>
      <c r="E76" s="83">
        <f ca="1" t="shared" si="0"/>
        <v>6</v>
      </c>
      <c r="F76" s="67" t="str">
        <f ca="1">IF(ISBLANK(A76)," ",INDIRECT(ADDRESS(1,5+MOD(ROW()-2,COUNTA('Form Responses 1'!$1:$1)-4),,TRUE,"Form Responses 1")))</f>
        <v>Gedung Balai Arkiologi [Teras]</v>
      </c>
      <c r="G76" s="67" t="e">
        <f ca="1">IF(ISBLANK(A76)," ",INDIRECT(ADDRESS(MATCH(A76,'Form Responses 1'!A:A,0),5+MOD(ROW()-2,COUNTA('Form Responses 1'!$1:$1)-4),,TRUE,"Form Responses 1")))</f>
        <v>#N/A</v>
      </c>
      <c r="H76" s="84" t="str">
        <f ca="1" t="shared" si="1"/>
        <v>Gedung Balai Arkiologi</v>
      </c>
      <c r="I76" s="84" t="str">
        <f ca="1" t="shared" si="2"/>
        <v>CLEANING SERVICE</v>
      </c>
      <c r="J76" s="84" t="str">
        <f ca="1" t="array" ref="J76">IFERROR(INDEX(MASTER!B:B,MATCH(G76,MASTER!A:A,0))/100," ")</f>
        <v> </v>
      </c>
      <c r="K76" s="67">
        <f ca="1" t="shared" si="3"/>
        <v>0</v>
      </c>
      <c r="L76" s="67" t="str">
        <f ca="1" t="shared" si="4"/>
        <v>1900 - WEEK 00</v>
      </c>
      <c r="M76" s="67" t="str">
        <f ca="1" t="shared" si="5"/>
        <v>1900 - MONTH 01</v>
      </c>
      <c r="N76" s="84" t="str">
        <f ca="1" t="shared" ref="N76:O76" si="84">IFERROR(AVERAGEIF(L:L,L76,$J:$J)," ")</f>
        <v> </v>
      </c>
      <c r="O76" s="84" t="str">
        <f ca="1" t="shared" si="84"/>
        <v> </v>
      </c>
      <c r="P76" s="67" t="str">
        <f ca="1">IF(ISBLANK(A76)," ",IF(N76&gt;MASTER!$B$3/100,"SB",IF(N76&gt;MASTER!$B$4/100,"B",IF(N76&gt;MASTER!$B$5/100,"C","K"))))</f>
        <v>SB</v>
      </c>
      <c r="Q76" s="67" t="str">
        <f ca="1">IF(ISBLANK(B76)," ",IF(O76&gt;MASTER!$B$3/100,"SB",IF(O76&gt;MASTER!$B$4/100,"B",IF(O76&gt;MASTER!$B$5/100,"C","K"))))</f>
        <v>SB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0</v>
      </c>
      <c r="AF76" s="67" t="str">
        <f ca="1" t="shared" si="13"/>
        <v>1900 01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67">
        <f ca="1">INDIRECT(ADDRESS(2+QUOTIENT(ROW()-2,COUNTA('Form Responses 1'!$1:$1)-4),1,,TRUE,"Form Responses 1"))</f>
        <v>0</v>
      </c>
      <c r="B77" s="67">
        <f ca="1">INDIRECT(ADDRESS(2+QUOTIENT(ROW()-2,COUNTA('Form Responses 1'!$1:$1)-4),2,,TRUE,"Form Responses 1"))</f>
        <v>0</v>
      </c>
      <c r="C77" s="67">
        <f ca="1">INDIRECT(ADDRESS(2+QUOTIENT(ROW()-2,COUNTA('Form Responses 1'!$1:$1)-4),3,,TRUE,"Form Responses 1"))</f>
        <v>0</v>
      </c>
      <c r="D77" s="67">
        <f ca="1">INDIRECT(ADDRESS(2+QUOTIENT(ROW()-2,COUNTA('Form Responses 1'!$1:$1)-4),4,,TRUE,"Form Responses 1"))</f>
        <v>0</v>
      </c>
      <c r="E77" s="83">
        <f ca="1" t="shared" si="0"/>
        <v>6</v>
      </c>
      <c r="F77" s="67" t="str">
        <f ca="1">IF(ISBLANK(A77)," ",INDIRECT(ADDRESS(1,5+MOD(ROW()-2,COUNTA('Form Responses 1'!$1:$1)-4),,TRUE,"Form Responses 1")))</f>
        <v>Gedung Balai Arkiologi [Koridor]</v>
      </c>
      <c r="G77" s="67" t="e">
        <f ca="1">IF(ISBLANK(A77)," ",INDIRECT(ADDRESS(MATCH(A77,'Form Responses 1'!A:A,0),5+MOD(ROW()-2,COUNTA('Form Responses 1'!$1:$1)-4),,TRUE,"Form Responses 1")))</f>
        <v>#N/A</v>
      </c>
      <c r="H77" s="84" t="str">
        <f ca="1" t="shared" si="1"/>
        <v>Gedung Balai Arkiologi</v>
      </c>
      <c r="I77" s="84" t="str">
        <f ca="1" t="shared" si="2"/>
        <v>CLEANING SERVICE</v>
      </c>
      <c r="J77" s="84" t="str">
        <f ca="1" t="array" ref="J77">IFERROR(INDEX(MASTER!B:B,MATCH(G77,MASTER!A:A,0))/100," ")</f>
        <v> </v>
      </c>
      <c r="K77" s="67">
        <f ca="1" t="shared" si="3"/>
        <v>0</v>
      </c>
      <c r="L77" s="67" t="str">
        <f ca="1" t="shared" si="4"/>
        <v>1900 - WEEK 00</v>
      </c>
      <c r="M77" s="67" t="str">
        <f ca="1" t="shared" si="5"/>
        <v>1900 - MONTH 01</v>
      </c>
      <c r="N77" s="84" t="str">
        <f ca="1" t="shared" ref="N77:O77" si="85">IFERROR(AVERAGEIF(L:L,L77,$J:$J)," ")</f>
        <v> </v>
      </c>
      <c r="O77" s="84" t="str">
        <f ca="1" t="shared" si="85"/>
        <v> </v>
      </c>
      <c r="P77" s="67" t="str">
        <f ca="1">IF(ISBLANK(A77)," ",IF(N77&gt;MASTER!$B$3/100,"SB",IF(N77&gt;MASTER!$B$4/100,"B",IF(N77&gt;MASTER!$B$5/100,"C","K"))))</f>
        <v>SB</v>
      </c>
      <c r="Q77" s="67" t="str">
        <f ca="1">IF(ISBLANK(B77)," ",IF(O77&gt;MASTER!$B$3/100,"SB",IF(O77&gt;MASTER!$B$4/100,"B",IF(O77&gt;MASTER!$B$5/100,"C","K"))))</f>
        <v>SB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0</v>
      </c>
      <c r="AF77" s="67" t="str">
        <f ca="1" t="shared" si="13"/>
        <v>1900 01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67">
        <f ca="1">INDIRECT(ADDRESS(2+QUOTIENT(ROW()-2,COUNTA('Form Responses 1'!$1:$1)-4),1,,TRUE,"Form Responses 1"))</f>
        <v>0</v>
      </c>
      <c r="B78" s="67">
        <f ca="1">INDIRECT(ADDRESS(2+QUOTIENT(ROW()-2,COUNTA('Form Responses 1'!$1:$1)-4),2,,TRUE,"Form Responses 1"))</f>
        <v>0</v>
      </c>
      <c r="C78" s="67">
        <f ca="1">INDIRECT(ADDRESS(2+QUOTIENT(ROW()-2,COUNTA('Form Responses 1'!$1:$1)-4),3,,TRUE,"Form Responses 1"))</f>
        <v>0</v>
      </c>
      <c r="D78" s="67">
        <f ca="1">INDIRECT(ADDRESS(2+QUOTIENT(ROW()-2,COUNTA('Form Responses 1'!$1:$1)-4),4,,TRUE,"Form Responses 1"))</f>
        <v>0</v>
      </c>
      <c r="E78" s="83">
        <f ca="1" t="shared" si="0"/>
        <v>6</v>
      </c>
      <c r="F78" s="67" t="str">
        <f ca="1">IF(ISBLANK(A78)," ",INDIRECT(ADDRESS(1,5+MOD(ROW()-2,COUNTA('Form Responses 1'!$1:$1)-4),,TRUE,"Form Responses 1")))</f>
        <v>Gedung Balai Arkiologi [Ruang Peneliti ]</v>
      </c>
      <c r="G78" s="67" t="e">
        <f ca="1">IF(ISBLANK(A78)," ",INDIRECT(ADDRESS(MATCH(A78,'Form Responses 1'!A:A,0),5+MOD(ROW()-2,COUNTA('Form Responses 1'!$1:$1)-4),,TRUE,"Form Responses 1")))</f>
        <v>#N/A</v>
      </c>
      <c r="H78" s="84" t="str">
        <f ca="1" t="shared" si="1"/>
        <v>Gedung Balai Arkiologi</v>
      </c>
      <c r="I78" s="84" t="str">
        <f ca="1" t="shared" si="2"/>
        <v>CLEANING SERVICE</v>
      </c>
      <c r="J78" s="84" t="str">
        <f ca="1" t="array" ref="J78">IFERROR(INDEX(MASTER!B:B,MATCH(G78,MASTER!A:A,0))/100," ")</f>
        <v> </v>
      </c>
      <c r="K78" s="67">
        <f ca="1" t="shared" si="3"/>
        <v>0</v>
      </c>
      <c r="L78" s="67" t="str">
        <f ca="1" t="shared" si="4"/>
        <v>1900 - WEEK 00</v>
      </c>
      <c r="M78" s="67" t="str">
        <f ca="1" t="shared" si="5"/>
        <v>1900 - MONTH 01</v>
      </c>
      <c r="N78" s="84" t="str">
        <f ca="1" t="shared" ref="N78:O78" si="86">IFERROR(AVERAGEIF(L:L,L78,$J:$J)," ")</f>
        <v> </v>
      </c>
      <c r="O78" s="84" t="str">
        <f ca="1" t="shared" si="86"/>
        <v> </v>
      </c>
      <c r="P78" s="67" t="str">
        <f ca="1">IF(ISBLANK(A78)," ",IF(N78&gt;MASTER!$B$3/100,"SB",IF(N78&gt;MASTER!$B$4/100,"B",IF(N78&gt;MASTER!$B$5/100,"C","K"))))</f>
        <v>SB</v>
      </c>
      <c r="Q78" s="67" t="str">
        <f ca="1">IF(ISBLANK(B78)," ",IF(O78&gt;MASTER!$B$3/100,"SB",IF(O78&gt;MASTER!$B$4/100,"B",IF(O78&gt;MASTER!$B$5/100,"C","K"))))</f>
        <v>SB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0</v>
      </c>
      <c r="AF78" s="67" t="str">
        <f ca="1" t="shared" si="13"/>
        <v>1900 01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67">
        <f ca="1">INDIRECT(ADDRESS(2+QUOTIENT(ROW()-2,COUNTA('Form Responses 1'!$1:$1)-4),1,,TRUE,"Form Responses 1"))</f>
        <v>0</v>
      </c>
      <c r="B79" s="67">
        <f ca="1">INDIRECT(ADDRESS(2+QUOTIENT(ROW()-2,COUNTA('Form Responses 1'!$1:$1)-4),2,,TRUE,"Form Responses 1"))</f>
        <v>0</v>
      </c>
      <c r="C79" s="67">
        <f ca="1">INDIRECT(ADDRESS(2+QUOTIENT(ROW()-2,COUNTA('Form Responses 1'!$1:$1)-4),3,,TRUE,"Form Responses 1"))</f>
        <v>0</v>
      </c>
      <c r="D79" s="67">
        <f ca="1">INDIRECT(ADDRESS(2+QUOTIENT(ROW()-2,COUNTA('Form Responses 1'!$1:$1)-4),4,,TRUE,"Form Responses 1"))</f>
        <v>0</v>
      </c>
      <c r="E79" s="83">
        <f ca="1" t="shared" si="0"/>
        <v>6</v>
      </c>
      <c r="F79" s="67" t="str">
        <f ca="1">IF(ISBLANK(A79)," ",INDIRECT(ADDRESS(1,5+MOD(ROW()-2,COUNTA('Form Responses 1'!$1:$1)-4),,TRUE,"Form Responses 1")))</f>
        <v>Gedung Balai Arkiologi [Gudang Barang Akeologi]</v>
      </c>
      <c r="G79" s="67" t="e">
        <f ca="1">IF(ISBLANK(A79)," ",INDIRECT(ADDRESS(MATCH(A79,'Form Responses 1'!A:A,0),5+MOD(ROW()-2,COUNTA('Form Responses 1'!$1:$1)-4),,TRUE,"Form Responses 1")))</f>
        <v>#N/A</v>
      </c>
      <c r="H79" s="84" t="str">
        <f ca="1" t="shared" si="1"/>
        <v>Gedung Balai Arkiologi</v>
      </c>
      <c r="I79" s="84" t="str">
        <f ca="1" t="shared" si="2"/>
        <v>CLEANING SERVICE</v>
      </c>
      <c r="J79" s="84" t="str">
        <f ca="1" t="array" ref="J79">IFERROR(INDEX(MASTER!B:B,MATCH(G79,MASTER!A:A,0))/100," ")</f>
        <v> </v>
      </c>
      <c r="K79" s="67">
        <f ca="1" t="shared" si="3"/>
        <v>0</v>
      </c>
      <c r="L79" s="67" t="str">
        <f ca="1" t="shared" si="4"/>
        <v>1900 - WEEK 00</v>
      </c>
      <c r="M79" s="67" t="str">
        <f ca="1" t="shared" si="5"/>
        <v>1900 - MONTH 01</v>
      </c>
      <c r="N79" s="84" t="str">
        <f ca="1" t="shared" ref="N79:O79" si="87">IFERROR(AVERAGEIF(L:L,L79,$J:$J)," ")</f>
        <v> </v>
      </c>
      <c r="O79" s="84" t="str">
        <f ca="1" t="shared" si="87"/>
        <v> </v>
      </c>
      <c r="P79" s="67" t="str">
        <f ca="1">IF(ISBLANK(A79)," ",IF(N79&gt;MASTER!$B$3/100,"SB",IF(N79&gt;MASTER!$B$4/100,"B",IF(N79&gt;MASTER!$B$5/100,"C","K"))))</f>
        <v>SB</v>
      </c>
      <c r="Q79" s="67" t="str">
        <f ca="1">IF(ISBLANK(B79)," ",IF(O79&gt;MASTER!$B$3/100,"SB",IF(O79&gt;MASTER!$B$4/100,"B",IF(O79&gt;MASTER!$B$5/100,"C","K"))))</f>
        <v>SB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0</v>
      </c>
      <c r="AF79" s="67" t="str">
        <f ca="1" t="shared" si="13"/>
        <v>1900 01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67">
        <f ca="1">INDIRECT(ADDRESS(2+QUOTIENT(ROW()-2,COUNTA('Form Responses 1'!$1:$1)-4),1,,TRUE,"Form Responses 1"))</f>
        <v>0</v>
      </c>
      <c r="B80" s="67">
        <f ca="1">INDIRECT(ADDRESS(2+QUOTIENT(ROW()-2,COUNTA('Form Responses 1'!$1:$1)-4),2,,TRUE,"Form Responses 1"))</f>
        <v>0</v>
      </c>
      <c r="C80" s="67">
        <f ca="1">INDIRECT(ADDRESS(2+QUOTIENT(ROW()-2,COUNTA('Form Responses 1'!$1:$1)-4),3,,TRUE,"Form Responses 1"))</f>
        <v>0</v>
      </c>
      <c r="D80" s="67">
        <f ca="1">INDIRECT(ADDRESS(2+QUOTIENT(ROW()-2,COUNTA('Form Responses 1'!$1:$1)-4),4,,TRUE,"Form Responses 1"))</f>
        <v>0</v>
      </c>
      <c r="E80" s="83">
        <f ca="1" t="shared" si="0"/>
        <v>6</v>
      </c>
      <c r="F80" s="67" t="str">
        <f ca="1">IF(ISBLANK(A80)," ",INDIRECT(ADDRESS(1,5+MOD(ROW()-2,COUNTA('Form Responses 1'!$1:$1)-4),,TRUE,"Form Responses 1")))</f>
        <v>Gedung Balai Arkiologi [Dapur]</v>
      </c>
      <c r="G80" s="67" t="e">
        <f ca="1">IF(ISBLANK(A80)," ",INDIRECT(ADDRESS(MATCH(A80,'Form Responses 1'!A:A,0),5+MOD(ROW()-2,COUNTA('Form Responses 1'!$1:$1)-4),,TRUE,"Form Responses 1")))</f>
        <v>#N/A</v>
      </c>
      <c r="H80" s="84" t="str">
        <f ca="1" t="shared" si="1"/>
        <v>Gedung Balai Arkiologi</v>
      </c>
      <c r="I80" s="84" t="str">
        <f ca="1" t="shared" si="2"/>
        <v>CLEANING SERVICE</v>
      </c>
      <c r="J80" s="84" t="str">
        <f ca="1" t="array" ref="J80">IFERROR(INDEX(MASTER!B:B,MATCH(G80,MASTER!A:A,0))/100," ")</f>
        <v> </v>
      </c>
      <c r="K80" s="67">
        <f ca="1" t="shared" si="3"/>
        <v>0</v>
      </c>
      <c r="L80" s="67" t="str">
        <f ca="1" t="shared" si="4"/>
        <v>1900 - WEEK 00</v>
      </c>
      <c r="M80" s="67" t="str">
        <f ca="1" t="shared" si="5"/>
        <v>1900 - MONTH 01</v>
      </c>
      <c r="N80" s="84" t="str">
        <f ca="1" t="shared" ref="N80:O80" si="88">IFERROR(AVERAGEIF(L:L,L80,$J:$J)," ")</f>
        <v> </v>
      </c>
      <c r="O80" s="84" t="str">
        <f ca="1" t="shared" si="88"/>
        <v> </v>
      </c>
      <c r="P80" s="67" t="str">
        <f ca="1">IF(ISBLANK(A80)," ",IF(N80&gt;MASTER!$B$3/100,"SB",IF(N80&gt;MASTER!$B$4/100,"B",IF(N80&gt;MASTER!$B$5/100,"C","K"))))</f>
        <v>SB</v>
      </c>
      <c r="Q80" s="67" t="str">
        <f ca="1">IF(ISBLANK(B80)," ",IF(O80&gt;MASTER!$B$3/100,"SB",IF(O80&gt;MASTER!$B$4/100,"B",IF(O80&gt;MASTER!$B$5/100,"C","K"))))</f>
        <v>SB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0</v>
      </c>
      <c r="AF80" s="67" t="str">
        <f ca="1" t="shared" si="13"/>
        <v>1900 01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67">
        <f ca="1">INDIRECT(ADDRESS(2+QUOTIENT(ROW()-2,COUNTA('Form Responses 1'!$1:$1)-4),1,,TRUE,"Form Responses 1"))</f>
        <v>0</v>
      </c>
      <c r="B81" s="67">
        <f ca="1">INDIRECT(ADDRESS(2+QUOTIENT(ROW()-2,COUNTA('Form Responses 1'!$1:$1)-4),2,,TRUE,"Form Responses 1"))</f>
        <v>0</v>
      </c>
      <c r="C81" s="67">
        <f ca="1">INDIRECT(ADDRESS(2+QUOTIENT(ROW()-2,COUNTA('Form Responses 1'!$1:$1)-4),3,,TRUE,"Form Responses 1"))</f>
        <v>0</v>
      </c>
      <c r="D81" s="67">
        <f ca="1">INDIRECT(ADDRESS(2+QUOTIENT(ROW()-2,COUNTA('Form Responses 1'!$1:$1)-4),4,,TRUE,"Form Responses 1"))</f>
        <v>0</v>
      </c>
      <c r="E81" s="83">
        <f ca="1" t="shared" si="0"/>
        <v>6</v>
      </c>
      <c r="F81" s="67" t="str">
        <f ca="1">IF(ISBLANK(A81)," ",INDIRECT(ADDRESS(1,5+MOD(ROW()-2,COUNTA('Form Responses 1'!$1:$1)-4),,TRUE,"Form Responses 1")))</f>
        <v>Gedung Balai Arkiologi [Toilet]</v>
      </c>
      <c r="G81" s="67" t="e">
        <f ca="1">IF(ISBLANK(A81)," ",INDIRECT(ADDRESS(MATCH(A81,'Form Responses 1'!A:A,0),5+MOD(ROW()-2,COUNTA('Form Responses 1'!$1:$1)-4),,TRUE,"Form Responses 1")))</f>
        <v>#N/A</v>
      </c>
      <c r="H81" s="84" t="str">
        <f ca="1" t="shared" si="1"/>
        <v>Gedung Balai Arkiologi</v>
      </c>
      <c r="I81" s="84" t="str">
        <f ca="1" t="shared" si="2"/>
        <v>CLEANING SERVICE</v>
      </c>
      <c r="J81" s="84" t="str">
        <f ca="1" t="array" ref="J81">IFERROR(INDEX(MASTER!B:B,MATCH(G81,MASTER!A:A,0))/100," ")</f>
        <v> </v>
      </c>
      <c r="K81" s="67">
        <f ca="1" t="shared" si="3"/>
        <v>0</v>
      </c>
      <c r="L81" s="67" t="str">
        <f ca="1" t="shared" si="4"/>
        <v>1900 - WEEK 00</v>
      </c>
      <c r="M81" s="67" t="str">
        <f ca="1" t="shared" si="5"/>
        <v>1900 - MONTH 01</v>
      </c>
      <c r="N81" s="84" t="str">
        <f ca="1" t="shared" ref="N81:O81" si="89">IFERROR(AVERAGEIF(L:L,L81,$J:$J)," ")</f>
        <v> </v>
      </c>
      <c r="O81" s="84" t="str">
        <f ca="1" t="shared" si="89"/>
        <v> </v>
      </c>
      <c r="P81" s="67" t="str">
        <f ca="1">IF(ISBLANK(A81)," ",IF(N81&gt;MASTER!$B$3/100,"SB",IF(N81&gt;MASTER!$B$4/100,"B",IF(N81&gt;MASTER!$B$5/100,"C","K"))))</f>
        <v>SB</v>
      </c>
      <c r="Q81" s="67" t="str">
        <f ca="1">IF(ISBLANK(B81)," ",IF(O81&gt;MASTER!$B$3/100,"SB",IF(O81&gt;MASTER!$B$4/100,"B",IF(O81&gt;MASTER!$B$5/100,"C","K"))))</f>
        <v>SB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0</v>
      </c>
      <c r="AF81" s="67" t="str">
        <f ca="1" t="shared" si="13"/>
        <v>1900 01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67">
        <f ca="1">INDIRECT(ADDRESS(2+QUOTIENT(ROW()-2,COUNTA('Form Responses 1'!$1:$1)-4),1,,TRUE,"Form Responses 1"))</f>
        <v>0</v>
      </c>
      <c r="B82" s="67">
        <f ca="1">INDIRECT(ADDRESS(2+QUOTIENT(ROW()-2,COUNTA('Form Responses 1'!$1:$1)-4),2,,TRUE,"Form Responses 1"))</f>
        <v>0</v>
      </c>
      <c r="C82" s="67">
        <f ca="1">INDIRECT(ADDRESS(2+QUOTIENT(ROW()-2,COUNTA('Form Responses 1'!$1:$1)-4),3,,TRUE,"Form Responses 1"))</f>
        <v>0</v>
      </c>
      <c r="D82" s="67">
        <f ca="1">INDIRECT(ADDRESS(2+QUOTIENT(ROW()-2,COUNTA('Form Responses 1'!$1:$1)-4),4,,TRUE,"Form Responses 1"))</f>
        <v>0</v>
      </c>
      <c r="E82" s="83">
        <f ca="1" t="shared" si="0"/>
        <v>6</v>
      </c>
      <c r="F82" s="67" t="str">
        <f ca="1">IF(ISBLANK(A82)," ",INDIRECT(ADDRESS(1,5+MOD(ROW()-2,COUNTA('Form Responses 1'!$1:$1)-4),,TRUE,"Form Responses 1")))</f>
        <v>Gedung Balai Arkiologi [Teras Belakang]</v>
      </c>
      <c r="G82" s="67" t="e">
        <f ca="1">IF(ISBLANK(A82)," ",INDIRECT(ADDRESS(MATCH(A82,'Form Responses 1'!A:A,0),5+MOD(ROW()-2,COUNTA('Form Responses 1'!$1:$1)-4),,TRUE,"Form Responses 1")))</f>
        <v>#N/A</v>
      </c>
      <c r="H82" s="84" t="str">
        <f ca="1" t="shared" si="1"/>
        <v>Gedung Balai Arkiologi</v>
      </c>
      <c r="I82" s="84" t="str">
        <f ca="1" t="shared" si="2"/>
        <v>CLEANING SERVICE</v>
      </c>
      <c r="J82" s="84" t="str">
        <f ca="1" t="array" ref="J82">IFERROR(INDEX(MASTER!B:B,MATCH(G82,MASTER!A:A,0))/100," ")</f>
        <v> </v>
      </c>
      <c r="K82" s="67">
        <f ca="1" t="shared" si="3"/>
        <v>0</v>
      </c>
      <c r="L82" s="67" t="str">
        <f ca="1" t="shared" si="4"/>
        <v>1900 - WEEK 00</v>
      </c>
      <c r="M82" s="67" t="str">
        <f ca="1" t="shared" si="5"/>
        <v>1900 - MONTH 01</v>
      </c>
      <c r="N82" s="84" t="str">
        <f ca="1" t="shared" ref="N82:O82" si="90">IFERROR(AVERAGEIF(L:L,L82,$J:$J)," ")</f>
        <v> </v>
      </c>
      <c r="O82" s="84" t="str">
        <f ca="1" t="shared" si="90"/>
        <v> </v>
      </c>
      <c r="P82" s="67" t="str">
        <f ca="1">IF(ISBLANK(A82)," ",IF(N82&gt;MASTER!$B$3/100,"SB",IF(N82&gt;MASTER!$B$4/100,"B",IF(N82&gt;MASTER!$B$5/100,"C","K"))))</f>
        <v>SB</v>
      </c>
      <c r="Q82" s="67" t="str">
        <f ca="1">IF(ISBLANK(B82)," ",IF(O82&gt;MASTER!$B$3/100,"SB",IF(O82&gt;MASTER!$B$4/100,"B",IF(O82&gt;MASTER!$B$5/100,"C","K"))))</f>
        <v>SB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0</v>
      </c>
      <c r="AF82" s="67" t="str">
        <f ca="1" t="shared" si="13"/>
        <v>1900 01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67">
        <f ca="1">INDIRECT(ADDRESS(2+QUOTIENT(ROW()-2,COUNTA('Form Responses 1'!$1:$1)-4),1,,TRUE,"Form Responses 1"))</f>
        <v>0</v>
      </c>
      <c r="B83" s="67">
        <f ca="1">INDIRECT(ADDRESS(2+QUOTIENT(ROW()-2,COUNTA('Form Responses 1'!$1:$1)-4),2,,TRUE,"Form Responses 1"))</f>
        <v>0</v>
      </c>
      <c r="C83" s="67">
        <f ca="1">INDIRECT(ADDRESS(2+QUOTIENT(ROW()-2,COUNTA('Form Responses 1'!$1:$1)-4),3,,TRUE,"Form Responses 1"))</f>
        <v>0</v>
      </c>
      <c r="D83" s="67">
        <f ca="1">INDIRECT(ADDRESS(2+QUOTIENT(ROW()-2,COUNTA('Form Responses 1'!$1:$1)-4),4,,TRUE,"Form Responses 1"))</f>
        <v>0</v>
      </c>
      <c r="E83" s="83">
        <f ca="1" t="shared" si="0"/>
        <v>6</v>
      </c>
      <c r="F83" s="67" t="str">
        <f ca="1">IF(ISBLANK(A83)," ",INDIRECT(ADDRESS(1,5+MOD(ROW()-2,COUNTA('Form Responses 1'!$1:$1)-4),,TRUE,"Form Responses 1")))</f>
        <v>Security [Security Functions]</v>
      </c>
      <c r="G83" s="67" t="e">
        <f ca="1">IF(ISBLANK(A83)," ",INDIRECT(ADDRESS(MATCH(A83,'Form Responses 1'!A:A,0),5+MOD(ROW()-2,COUNTA('Form Responses 1'!$1:$1)-4),,TRUE,"Form Responses 1")))</f>
        <v>#N/A</v>
      </c>
      <c r="H83" s="84" t="str">
        <f ca="1" t="shared" si="1"/>
        <v>Security</v>
      </c>
      <c r="I83" s="84" t="str">
        <f ca="1" t="shared" si="2"/>
        <v>SECURITY SERVICE</v>
      </c>
      <c r="J83" s="84" t="str">
        <f ca="1" t="array" ref="J83">IFERROR(INDEX(MASTER!B:B,MATCH(G83,MASTER!A:A,0))/100," ")</f>
        <v> </v>
      </c>
      <c r="K83" s="67">
        <f ca="1" t="shared" si="3"/>
        <v>0</v>
      </c>
      <c r="L83" s="67" t="str">
        <f ca="1" t="shared" si="4"/>
        <v>1900 - WEEK 00</v>
      </c>
      <c r="M83" s="67" t="str">
        <f ca="1" t="shared" si="5"/>
        <v>1900 - MONTH 01</v>
      </c>
      <c r="N83" s="84" t="str">
        <f ca="1" t="shared" ref="N83:O83" si="91">IFERROR(AVERAGEIF(L:L,L83,$J:$J)," ")</f>
        <v> </v>
      </c>
      <c r="O83" s="84" t="str">
        <f ca="1" t="shared" si="91"/>
        <v> </v>
      </c>
      <c r="P83" s="67" t="str">
        <f ca="1">IF(ISBLANK(A83)," ",IF(N83&gt;MASTER!$B$3/100,"SB",IF(N83&gt;MASTER!$B$4/100,"B",IF(N83&gt;MASTER!$B$5/100,"C","K"))))</f>
        <v>SB</v>
      </c>
      <c r="Q83" s="67" t="str">
        <f ca="1">IF(ISBLANK(B83)," ",IF(O83&gt;MASTER!$B$3/100,"SB",IF(O83&gt;MASTER!$B$4/100,"B",IF(O83&gt;MASTER!$B$5/100,"C","K"))))</f>
        <v>SB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0</v>
      </c>
      <c r="AF83" s="67" t="str">
        <f ca="1" t="shared" si="13"/>
        <v>1900 01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67">
        <f ca="1">INDIRECT(ADDRESS(2+QUOTIENT(ROW()-2,COUNTA('Form Responses 1'!$1:$1)-4),1,,TRUE,"Form Responses 1"))</f>
        <v>0</v>
      </c>
      <c r="B84" s="67">
        <f ca="1">INDIRECT(ADDRESS(2+QUOTIENT(ROW()-2,COUNTA('Form Responses 1'!$1:$1)-4),2,,TRUE,"Form Responses 1"))</f>
        <v>0</v>
      </c>
      <c r="C84" s="67">
        <f ca="1">INDIRECT(ADDRESS(2+QUOTIENT(ROW()-2,COUNTA('Form Responses 1'!$1:$1)-4),3,,TRUE,"Form Responses 1"))</f>
        <v>0</v>
      </c>
      <c r="D84" s="67">
        <f ca="1">INDIRECT(ADDRESS(2+QUOTIENT(ROW()-2,COUNTA('Form Responses 1'!$1:$1)-4),4,,TRUE,"Form Responses 1"))</f>
        <v>0</v>
      </c>
      <c r="E84" s="83">
        <f ca="1" t="shared" si="0"/>
        <v>6</v>
      </c>
      <c r="F84" s="67" t="str">
        <f ca="1">IF(ISBLANK(A84)," ",INDIRECT(ADDRESS(1,5+MOD(ROW()-2,COUNTA('Form Responses 1'!$1:$1)-4),,TRUE,"Form Responses 1")))</f>
        <v>Outdoor [Halaman]</v>
      </c>
      <c r="G84" s="67" t="e">
        <f ca="1">IF(ISBLANK(A84)," ",INDIRECT(ADDRESS(MATCH(A84,'Form Responses 1'!A:A,0),5+MOD(ROW()-2,COUNTA('Form Responses 1'!$1:$1)-4),,TRUE,"Form Responses 1")))</f>
        <v>#N/A</v>
      </c>
      <c r="H84" s="84" t="str">
        <f ca="1" t="shared" si="1"/>
        <v>Outdoor</v>
      </c>
      <c r="I84" s="84" t="str">
        <f ca="1" t="shared" si="2"/>
        <v>CLEANING SERVICE</v>
      </c>
      <c r="J84" s="84" t="str">
        <f ca="1" t="array" ref="J84">IFERROR(INDEX(MASTER!B:B,MATCH(G84,MASTER!A:A,0))/100," ")</f>
        <v> </v>
      </c>
      <c r="K84" s="67">
        <f ca="1" t="shared" si="3"/>
        <v>0</v>
      </c>
      <c r="L84" s="67" t="str">
        <f ca="1" t="shared" si="4"/>
        <v>1900 - WEEK 00</v>
      </c>
      <c r="M84" s="67" t="str">
        <f ca="1" t="shared" si="5"/>
        <v>1900 - MONTH 01</v>
      </c>
      <c r="N84" s="84" t="str">
        <f ca="1" t="shared" ref="N84:O84" si="92">IFERROR(AVERAGEIF(L:L,L84,$J:$J)," ")</f>
        <v> </v>
      </c>
      <c r="O84" s="84" t="str">
        <f ca="1" t="shared" si="92"/>
        <v> </v>
      </c>
      <c r="P84" s="67" t="str">
        <f ca="1">IF(ISBLANK(A84)," ",IF(N84&gt;MASTER!$B$3/100,"SB",IF(N84&gt;MASTER!$B$4/100,"B",IF(N84&gt;MASTER!$B$5/100,"C","K"))))</f>
        <v>SB</v>
      </c>
      <c r="Q84" s="67" t="str">
        <f ca="1">IF(ISBLANK(B84)," ",IF(O84&gt;MASTER!$B$3/100,"SB",IF(O84&gt;MASTER!$B$4/100,"B",IF(O84&gt;MASTER!$B$5/100,"C","K"))))</f>
        <v>SB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0</v>
      </c>
      <c r="AF84" s="67" t="str">
        <f ca="1" t="shared" si="13"/>
        <v>1900 01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67">
        <f ca="1">INDIRECT(ADDRESS(2+QUOTIENT(ROW()-2,COUNTA('Form Responses 1'!$1:$1)-4),1,,TRUE,"Form Responses 1"))</f>
        <v>0</v>
      </c>
      <c r="B85" s="67">
        <f ca="1">INDIRECT(ADDRESS(2+QUOTIENT(ROW()-2,COUNTA('Form Responses 1'!$1:$1)-4),2,,TRUE,"Form Responses 1"))</f>
        <v>0</v>
      </c>
      <c r="C85" s="67">
        <f ca="1">INDIRECT(ADDRESS(2+QUOTIENT(ROW()-2,COUNTA('Form Responses 1'!$1:$1)-4),3,,TRUE,"Form Responses 1"))</f>
        <v>0</v>
      </c>
      <c r="D85" s="67">
        <f ca="1">INDIRECT(ADDRESS(2+QUOTIENT(ROW()-2,COUNTA('Form Responses 1'!$1:$1)-4),4,,TRUE,"Form Responses 1"))</f>
        <v>0</v>
      </c>
      <c r="E85" s="83">
        <f ca="1" t="shared" si="0"/>
        <v>6</v>
      </c>
      <c r="F85" s="67" t="str">
        <f ca="1">IF(ISBLANK(A85)," ",INDIRECT(ADDRESS(1,5+MOD(ROW()-2,COUNTA('Form Responses 1'!$1:$1)-4),,TRUE,"Form Responses 1")))</f>
        <v>Gedung Balai Arkiologi [Teras]</v>
      </c>
      <c r="G85" s="67" t="e">
        <f ca="1">IF(ISBLANK(A85)," ",INDIRECT(ADDRESS(MATCH(A85,'Form Responses 1'!A:A,0),5+MOD(ROW()-2,COUNTA('Form Responses 1'!$1:$1)-4),,TRUE,"Form Responses 1")))</f>
        <v>#N/A</v>
      </c>
      <c r="H85" s="84" t="str">
        <f ca="1" t="shared" si="1"/>
        <v>Gedung Balai Arkiologi</v>
      </c>
      <c r="I85" s="84" t="str">
        <f ca="1" t="shared" si="2"/>
        <v>CLEANING SERVICE</v>
      </c>
      <c r="J85" s="84" t="str">
        <f ca="1" t="array" ref="J85">IFERROR(INDEX(MASTER!B:B,MATCH(G85,MASTER!A:A,0))/100," ")</f>
        <v> </v>
      </c>
      <c r="K85" s="67">
        <f ca="1" t="shared" si="3"/>
        <v>0</v>
      </c>
      <c r="L85" s="67" t="str">
        <f ca="1" t="shared" si="4"/>
        <v>1900 - WEEK 00</v>
      </c>
      <c r="M85" s="67" t="str">
        <f ca="1" t="shared" si="5"/>
        <v>1900 - MONTH 01</v>
      </c>
      <c r="N85" s="84" t="str">
        <f ca="1" t="shared" ref="N85:O85" si="93">IFERROR(AVERAGEIF(L:L,L85,$J:$J)," ")</f>
        <v> </v>
      </c>
      <c r="O85" s="84" t="str">
        <f ca="1" t="shared" si="93"/>
        <v> </v>
      </c>
      <c r="P85" s="67" t="str">
        <f ca="1">IF(ISBLANK(A85)," ",IF(N85&gt;MASTER!$B$3/100,"SB",IF(N85&gt;MASTER!$B$4/100,"B",IF(N85&gt;MASTER!$B$5/100,"C","K"))))</f>
        <v>SB</v>
      </c>
      <c r="Q85" s="67" t="str">
        <f ca="1">IF(ISBLANK(B85)," ",IF(O85&gt;MASTER!$B$3/100,"SB",IF(O85&gt;MASTER!$B$4/100,"B",IF(O85&gt;MASTER!$B$5/100,"C","K"))))</f>
        <v>SB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0</v>
      </c>
      <c r="AF85" s="67" t="str">
        <f ca="1" t="shared" si="13"/>
        <v>1900 01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67">
        <f ca="1">INDIRECT(ADDRESS(2+QUOTIENT(ROW()-2,COUNTA('Form Responses 1'!$1:$1)-4),1,,TRUE,"Form Responses 1"))</f>
        <v>0</v>
      </c>
      <c r="B86" s="67">
        <f ca="1">INDIRECT(ADDRESS(2+QUOTIENT(ROW()-2,COUNTA('Form Responses 1'!$1:$1)-4),2,,TRUE,"Form Responses 1"))</f>
        <v>0</v>
      </c>
      <c r="C86" s="67">
        <f ca="1">INDIRECT(ADDRESS(2+QUOTIENT(ROW()-2,COUNTA('Form Responses 1'!$1:$1)-4),3,,TRUE,"Form Responses 1"))</f>
        <v>0</v>
      </c>
      <c r="D86" s="67">
        <f ca="1">INDIRECT(ADDRESS(2+QUOTIENT(ROW()-2,COUNTA('Form Responses 1'!$1:$1)-4),4,,TRUE,"Form Responses 1"))</f>
        <v>0</v>
      </c>
      <c r="E86" s="83">
        <f ca="1" t="shared" si="0"/>
        <v>6</v>
      </c>
      <c r="F86" s="67" t="str">
        <f ca="1">IF(ISBLANK(A86)," ",INDIRECT(ADDRESS(1,5+MOD(ROW()-2,COUNTA('Form Responses 1'!$1:$1)-4),,TRUE,"Form Responses 1")))</f>
        <v>Gedung Balai Arkiologi [Koridor]</v>
      </c>
      <c r="G86" s="67" t="e">
        <f ca="1">IF(ISBLANK(A86)," ",INDIRECT(ADDRESS(MATCH(A86,'Form Responses 1'!A:A,0),5+MOD(ROW()-2,COUNTA('Form Responses 1'!$1:$1)-4),,TRUE,"Form Responses 1")))</f>
        <v>#N/A</v>
      </c>
      <c r="H86" s="84" t="str">
        <f ca="1" t="shared" si="1"/>
        <v>Gedung Balai Arkiologi</v>
      </c>
      <c r="I86" s="84" t="str">
        <f ca="1" t="shared" si="2"/>
        <v>CLEANING SERVICE</v>
      </c>
      <c r="J86" s="84" t="str">
        <f ca="1" t="array" ref="J86">IFERROR(INDEX(MASTER!B:B,MATCH(G86,MASTER!A:A,0))/100," ")</f>
        <v> </v>
      </c>
      <c r="K86" s="67">
        <f ca="1" t="shared" si="3"/>
        <v>0</v>
      </c>
      <c r="L86" s="67" t="str">
        <f ca="1" t="shared" si="4"/>
        <v>1900 - WEEK 00</v>
      </c>
      <c r="M86" s="67" t="str">
        <f ca="1" t="shared" si="5"/>
        <v>1900 - MONTH 01</v>
      </c>
      <c r="N86" s="84" t="str">
        <f ca="1" t="shared" ref="N86:O86" si="94">IFERROR(AVERAGEIF(L:L,L86,$J:$J)," ")</f>
        <v> </v>
      </c>
      <c r="O86" s="84" t="str">
        <f ca="1" t="shared" si="94"/>
        <v> </v>
      </c>
      <c r="P86" s="67" t="str">
        <f ca="1">IF(ISBLANK(A86)," ",IF(N86&gt;MASTER!$B$3/100,"SB",IF(N86&gt;MASTER!$B$4/100,"B",IF(N86&gt;MASTER!$B$5/100,"C","K"))))</f>
        <v>SB</v>
      </c>
      <c r="Q86" s="67" t="str">
        <f ca="1">IF(ISBLANK(B86)," ",IF(O86&gt;MASTER!$B$3/100,"SB",IF(O86&gt;MASTER!$B$4/100,"B",IF(O86&gt;MASTER!$B$5/100,"C","K"))))</f>
        <v>SB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0</v>
      </c>
      <c r="AF86" s="67" t="str">
        <f ca="1" t="shared" si="13"/>
        <v>1900 01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67">
        <f ca="1">INDIRECT(ADDRESS(2+QUOTIENT(ROW()-2,COUNTA('Form Responses 1'!$1:$1)-4),1,,TRUE,"Form Responses 1"))</f>
        <v>0</v>
      </c>
      <c r="B87" s="67">
        <f ca="1">INDIRECT(ADDRESS(2+QUOTIENT(ROW()-2,COUNTA('Form Responses 1'!$1:$1)-4),2,,TRUE,"Form Responses 1"))</f>
        <v>0</v>
      </c>
      <c r="C87" s="67">
        <f ca="1">INDIRECT(ADDRESS(2+QUOTIENT(ROW()-2,COUNTA('Form Responses 1'!$1:$1)-4),3,,TRUE,"Form Responses 1"))</f>
        <v>0</v>
      </c>
      <c r="D87" s="67">
        <f ca="1">INDIRECT(ADDRESS(2+QUOTIENT(ROW()-2,COUNTA('Form Responses 1'!$1:$1)-4),4,,TRUE,"Form Responses 1"))</f>
        <v>0</v>
      </c>
      <c r="E87" s="83">
        <f ca="1" t="shared" si="0"/>
        <v>6</v>
      </c>
      <c r="F87" s="67" t="str">
        <f ca="1">IF(ISBLANK(A87)," ",INDIRECT(ADDRESS(1,5+MOD(ROW()-2,COUNTA('Form Responses 1'!$1:$1)-4),,TRUE,"Form Responses 1")))</f>
        <v>Gedung Balai Arkiologi [Ruang Peneliti ]</v>
      </c>
      <c r="G87" s="67" t="e">
        <f ca="1">IF(ISBLANK(A87)," ",INDIRECT(ADDRESS(MATCH(A87,'Form Responses 1'!A:A,0),5+MOD(ROW()-2,COUNTA('Form Responses 1'!$1:$1)-4),,TRUE,"Form Responses 1")))</f>
        <v>#N/A</v>
      </c>
      <c r="H87" s="84" t="str">
        <f ca="1" t="shared" si="1"/>
        <v>Gedung Balai Arkiologi</v>
      </c>
      <c r="I87" s="84" t="str">
        <f ca="1" t="shared" si="2"/>
        <v>CLEANING SERVICE</v>
      </c>
      <c r="J87" s="84" t="str">
        <f ca="1" t="array" ref="J87">IFERROR(INDEX(MASTER!B:B,MATCH(G87,MASTER!A:A,0))/100," ")</f>
        <v> </v>
      </c>
      <c r="K87" s="67">
        <f ca="1" t="shared" si="3"/>
        <v>0</v>
      </c>
      <c r="L87" s="67" t="str">
        <f ca="1" t="shared" si="4"/>
        <v>1900 - WEEK 00</v>
      </c>
      <c r="M87" s="67" t="str">
        <f ca="1" t="shared" si="5"/>
        <v>1900 - MONTH 01</v>
      </c>
      <c r="N87" s="84" t="str">
        <f ca="1" t="shared" ref="N87:O87" si="95">IFERROR(AVERAGEIF(L:L,L87,$J:$J)," ")</f>
        <v> </v>
      </c>
      <c r="O87" s="84" t="str">
        <f ca="1" t="shared" si="95"/>
        <v> </v>
      </c>
      <c r="P87" s="67" t="str">
        <f ca="1">IF(ISBLANK(A87)," ",IF(N87&gt;MASTER!$B$3/100,"SB",IF(N87&gt;MASTER!$B$4/100,"B",IF(N87&gt;MASTER!$B$5/100,"C","K"))))</f>
        <v>SB</v>
      </c>
      <c r="Q87" s="67" t="str">
        <f ca="1">IF(ISBLANK(B87)," ",IF(O87&gt;MASTER!$B$3/100,"SB",IF(O87&gt;MASTER!$B$4/100,"B",IF(O87&gt;MASTER!$B$5/100,"C","K"))))</f>
        <v>SB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0</v>
      </c>
      <c r="AF87" s="67" t="str">
        <f ca="1" t="shared" si="13"/>
        <v>1900 01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67">
        <f ca="1">INDIRECT(ADDRESS(2+QUOTIENT(ROW()-2,COUNTA('Form Responses 1'!$1:$1)-4),1,,TRUE,"Form Responses 1"))</f>
        <v>0</v>
      </c>
      <c r="B88" s="67">
        <f ca="1">INDIRECT(ADDRESS(2+QUOTIENT(ROW()-2,COUNTA('Form Responses 1'!$1:$1)-4),2,,TRUE,"Form Responses 1"))</f>
        <v>0</v>
      </c>
      <c r="C88" s="67">
        <f ca="1">INDIRECT(ADDRESS(2+QUOTIENT(ROW()-2,COUNTA('Form Responses 1'!$1:$1)-4),3,,TRUE,"Form Responses 1"))</f>
        <v>0</v>
      </c>
      <c r="D88" s="67">
        <f ca="1">INDIRECT(ADDRESS(2+QUOTIENT(ROW()-2,COUNTA('Form Responses 1'!$1:$1)-4),4,,TRUE,"Form Responses 1"))</f>
        <v>0</v>
      </c>
      <c r="E88" s="83">
        <f ca="1" t="shared" si="0"/>
        <v>6</v>
      </c>
      <c r="F88" s="67" t="str">
        <f ca="1">IF(ISBLANK(A88)," ",INDIRECT(ADDRESS(1,5+MOD(ROW()-2,COUNTA('Form Responses 1'!$1:$1)-4),,TRUE,"Form Responses 1")))</f>
        <v>Gedung Balai Arkiologi [Gudang Barang Akeologi]</v>
      </c>
      <c r="G88" s="67" t="e">
        <f ca="1">IF(ISBLANK(A88)," ",INDIRECT(ADDRESS(MATCH(A88,'Form Responses 1'!A:A,0),5+MOD(ROW()-2,COUNTA('Form Responses 1'!$1:$1)-4),,TRUE,"Form Responses 1")))</f>
        <v>#N/A</v>
      </c>
      <c r="H88" s="84" t="str">
        <f ca="1" t="shared" si="1"/>
        <v>Gedung Balai Arkiologi</v>
      </c>
      <c r="I88" s="84" t="str">
        <f ca="1" t="shared" si="2"/>
        <v>CLEANING SERVICE</v>
      </c>
      <c r="J88" s="84" t="str">
        <f ca="1" t="array" ref="J88">IFERROR(INDEX(MASTER!B:B,MATCH(G88,MASTER!A:A,0))/100," ")</f>
        <v> </v>
      </c>
      <c r="K88" s="67">
        <f ca="1" t="shared" si="3"/>
        <v>0</v>
      </c>
      <c r="L88" s="67" t="str">
        <f ca="1" t="shared" si="4"/>
        <v>1900 - WEEK 00</v>
      </c>
      <c r="M88" s="67" t="str">
        <f ca="1" t="shared" si="5"/>
        <v>1900 - MONTH 01</v>
      </c>
      <c r="N88" s="84" t="str">
        <f ca="1" t="shared" ref="N88:O88" si="96">IFERROR(AVERAGEIF(L:L,L88,$J:$J)," ")</f>
        <v> </v>
      </c>
      <c r="O88" s="84" t="str">
        <f ca="1" t="shared" si="96"/>
        <v> </v>
      </c>
      <c r="P88" s="67" t="str">
        <f ca="1">IF(ISBLANK(A88)," ",IF(N88&gt;MASTER!$B$3/100,"SB",IF(N88&gt;MASTER!$B$4/100,"B",IF(N88&gt;MASTER!$B$5/100,"C","K"))))</f>
        <v>SB</v>
      </c>
      <c r="Q88" s="67" t="str">
        <f ca="1">IF(ISBLANK(B88)," ",IF(O88&gt;MASTER!$B$3/100,"SB",IF(O88&gt;MASTER!$B$4/100,"B",IF(O88&gt;MASTER!$B$5/100,"C","K"))))</f>
        <v>SB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0</v>
      </c>
      <c r="AF88" s="67" t="str">
        <f ca="1" t="shared" si="13"/>
        <v>1900 01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67">
        <f ca="1">INDIRECT(ADDRESS(2+QUOTIENT(ROW()-2,COUNTA('Form Responses 1'!$1:$1)-4),1,,TRUE,"Form Responses 1"))</f>
        <v>0</v>
      </c>
      <c r="B89" s="67">
        <f ca="1">INDIRECT(ADDRESS(2+QUOTIENT(ROW()-2,COUNTA('Form Responses 1'!$1:$1)-4),2,,TRUE,"Form Responses 1"))</f>
        <v>0</v>
      </c>
      <c r="C89" s="67">
        <f ca="1">INDIRECT(ADDRESS(2+QUOTIENT(ROW()-2,COUNTA('Form Responses 1'!$1:$1)-4),3,,TRUE,"Form Responses 1"))</f>
        <v>0</v>
      </c>
      <c r="D89" s="67">
        <f ca="1">INDIRECT(ADDRESS(2+QUOTIENT(ROW()-2,COUNTA('Form Responses 1'!$1:$1)-4),4,,TRUE,"Form Responses 1"))</f>
        <v>0</v>
      </c>
      <c r="E89" s="83">
        <f ca="1" t="shared" si="0"/>
        <v>6</v>
      </c>
      <c r="F89" s="67" t="str">
        <f ca="1">IF(ISBLANK(A89)," ",INDIRECT(ADDRESS(1,5+MOD(ROW()-2,COUNTA('Form Responses 1'!$1:$1)-4),,TRUE,"Form Responses 1")))</f>
        <v>Gedung Balai Arkiologi [Dapur]</v>
      </c>
      <c r="G89" s="67" t="e">
        <f ca="1">IF(ISBLANK(A89)," ",INDIRECT(ADDRESS(MATCH(A89,'Form Responses 1'!A:A,0),5+MOD(ROW()-2,COUNTA('Form Responses 1'!$1:$1)-4),,TRUE,"Form Responses 1")))</f>
        <v>#N/A</v>
      </c>
      <c r="H89" s="84" t="str">
        <f ca="1" t="shared" si="1"/>
        <v>Gedung Balai Arkiologi</v>
      </c>
      <c r="I89" s="84" t="str">
        <f ca="1" t="shared" si="2"/>
        <v>CLEANING SERVICE</v>
      </c>
      <c r="J89" s="84" t="str">
        <f ca="1" t="array" ref="J89">IFERROR(INDEX(MASTER!B:B,MATCH(G89,MASTER!A:A,0))/100," ")</f>
        <v> </v>
      </c>
      <c r="K89" s="67">
        <f ca="1" t="shared" si="3"/>
        <v>0</v>
      </c>
      <c r="L89" s="67" t="str">
        <f ca="1" t="shared" si="4"/>
        <v>1900 - WEEK 00</v>
      </c>
      <c r="M89" s="67" t="str">
        <f ca="1" t="shared" si="5"/>
        <v>1900 - MONTH 01</v>
      </c>
      <c r="N89" s="84" t="str">
        <f ca="1" t="shared" ref="N89:O89" si="97">IFERROR(AVERAGEIF(L:L,L89,$J:$J)," ")</f>
        <v> </v>
      </c>
      <c r="O89" s="84" t="str">
        <f ca="1" t="shared" si="97"/>
        <v> </v>
      </c>
      <c r="P89" s="67" t="str">
        <f ca="1">IF(ISBLANK(A89)," ",IF(N89&gt;MASTER!$B$3/100,"SB",IF(N89&gt;MASTER!$B$4/100,"B",IF(N89&gt;MASTER!$B$5/100,"C","K"))))</f>
        <v>SB</v>
      </c>
      <c r="Q89" s="67" t="str">
        <f ca="1">IF(ISBLANK(B89)," ",IF(O89&gt;MASTER!$B$3/100,"SB",IF(O89&gt;MASTER!$B$4/100,"B",IF(O89&gt;MASTER!$B$5/100,"C","K"))))</f>
        <v>SB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0</v>
      </c>
      <c r="AF89" s="67" t="str">
        <f ca="1" t="shared" si="13"/>
        <v>1900 01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67">
        <f ca="1">INDIRECT(ADDRESS(2+QUOTIENT(ROW()-2,COUNTA('Form Responses 1'!$1:$1)-4),1,,TRUE,"Form Responses 1"))</f>
        <v>0</v>
      </c>
      <c r="B90" s="67">
        <f ca="1">INDIRECT(ADDRESS(2+QUOTIENT(ROW()-2,COUNTA('Form Responses 1'!$1:$1)-4),2,,TRUE,"Form Responses 1"))</f>
        <v>0</v>
      </c>
      <c r="C90" s="67">
        <f ca="1">INDIRECT(ADDRESS(2+QUOTIENT(ROW()-2,COUNTA('Form Responses 1'!$1:$1)-4),3,,TRUE,"Form Responses 1"))</f>
        <v>0</v>
      </c>
      <c r="D90" s="67">
        <f ca="1">INDIRECT(ADDRESS(2+QUOTIENT(ROW()-2,COUNTA('Form Responses 1'!$1:$1)-4),4,,TRUE,"Form Responses 1"))</f>
        <v>0</v>
      </c>
      <c r="E90" s="83">
        <f ca="1" t="shared" si="0"/>
        <v>6</v>
      </c>
      <c r="F90" s="67" t="str">
        <f ca="1">IF(ISBLANK(A90)," ",INDIRECT(ADDRESS(1,5+MOD(ROW()-2,COUNTA('Form Responses 1'!$1:$1)-4),,TRUE,"Form Responses 1")))</f>
        <v>Gedung Balai Arkiologi [Toilet]</v>
      </c>
      <c r="G90" s="67" t="e">
        <f ca="1">IF(ISBLANK(A90)," ",INDIRECT(ADDRESS(MATCH(A90,'Form Responses 1'!A:A,0),5+MOD(ROW()-2,COUNTA('Form Responses 1'!$1:$1)-4),,TRUE,"Form Responses 1")))</f>
        <v>#N/A</v>
      </c>
      <c r="H90" s="84" t="str">
        <f ca="1" t="shared" si="1"/>
        <v>Gedung Balai Arkiologi</v>
      </c>
      <c r="I90" s="84" t="str">
        <f ca="1" t="shared" si="2"/>
        <v>CLEANING SERVICE</v>
      </c>
      <c r="J90" s="84" t="str">
        <f ca="1" t="array" ref="J90">IFERROR(INDEX(MASTER!B:B,MATCH(G90,MASTER!A:A,0))/100," ")</f>
        <v> </v>
      </c>
      <c r="K90" s="67">
        <f ca="1" t="shared" si="3"/>
        <v>0</v>
      </c>
      <c r="L90" s="67" t="str">
        <f ca="1" t="shared" si="4"/>
        <v>1900 - WEEK 00</v>
      </c>
      <c r="M90" s="67" t="str">
        <f ca="1" t="shared" si="5"/>
        <v>1900 - MONTH 01</v>
      </c>
      <c r="N90" s="84" t="str">
        <f ca="1" t="shared" ref="N90:O90" si="98">IFERROR(AVERAGEIF(L:L,L90,$J:$J)," ")</f>
        <v> </v>
      </c>
      <c r="O90" s="84" t="str">
        <f ca="1" t="shared" si="98"/>
        <v> </v>
      </c>
      <c r="P90" s="67" t="str">
        <f ca="1">IF(ISBLANK(A90)," ",IF(N90&gt;MASTER!$B$3/100,"SB",IF(N90&gt;MASTER!$B$4/100,"B",IF(N90&gt;MASTER!$B$5/100,"C","K"))))</f>
        <v>SB</v>
      </c>
      <c r="Q90" s="67" t="str">
        <f ca="1">IF(ISBLANK(B90)," ",IF(O90&gt;MASTER!$B$3/100,"SB",IF(O90&gt;MASTER!$B$4/100,"B",IF(O90&gt;MASTER!$B$5/100,"C","K"))))</f>
        <v>SB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0</v>
      </c>
      <c r="AF90" s="67" t="str">
        <f ca="1" t="shared" si="13"/>
        <v>1900 01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67">
        <f ca="1">INDIRECT(ADDRESS(2+QUOTIENT(ROW()-2,COUNTA('Form Responses 1'!$1:$1)-4),1,,TRUE,"Form Responses 1"))</f>
        <v>0</v>
      </c>
      <c r="B91" s="67">
        <f ca="1">INDIRECT(ADDRESS(2+QUOTIENT(ROW()-2,COUNTA('Form Responses 1'!$1:$1)-4),2,,TRUE,"Form Responses 1"))</f>
        <v>0</v>
      </c>
      <c r="C91" s="67">
        <f ca="1">INDIRECT(ADDRESS(2+QUOTIENT(ROW()-2,COUNTA('Form Responses 1'!$1:$1)-4),3,,TRUE,"Form Responses 1"))</f>
        <v>0</v>
      </c>
      <c r="D91" s="67">
        <f ca="1">INDIRECT(ADDRESS(2+QUOTIENT(ROW()-2,COUNTA('Form Responses 1'!$1:$1)-4),4,,TRUE,"Form Responses 1"))</f>
        <v>0</v>
      </c>
      <c r="E91" s="83">
        <f ca="1" t="shared" si="0"/>
        <v>6</v>
      </c>
      <c r="F91" s="67" t="str">
        <f ca="1">IF(ISBLANK(A91)," ",INDIRECT(ADDRESS(1,5+MOD(ROW()-2,COUNTA('Form Responses 1'!$1:$1)-4),,TRUE,"Form Responses 1")))</f>
        <v>Gedung Balai Arkiologi [Teras Belakang]</v>
      </c>
      <c r="G91" s="67" t="e">
        <f ca="1">IF(ISBLANK(A91)," ",INDIRECT(ADDRESS(MATCH(A91,'Form Responses 1'!A:A,0),5+MOD(ROW()-2,COUNTA('Form Responses 1'!$1:$1)-4),,TRUE,"Form Responses 1")))</f>
        <v>#N/A</v>
      </c>
      <c r="H91" s="84" t="str">
        <f ca="1" t="shared" si="1"/>
        <v>Gedung Balai Arkiologi</v>
      </c>
      <c r="I91" s="84" t="str">
        <f ca="1" t="shared" si="2"/>
        <v>CLEANING SERVICE</v>
      </c>
      <c r="J91" s="84" t="str">
        <f ca="1" t="array" ref="J91">IFERROR(INDEX(MASTER!B:B,MATCH(G91,MASTER!A:A,0))/100," ")</f>
        <v> </v>
      </c>
      <c r="K91" s="67">
        <f ca="1" t="shared" si="3"/>
        <v>0</v>
      </c>
      <c r="L91" s="67" t="str">
        <f ca="1" t="shared" si="4"/>
        <v>1900 - WEEK 00</v>
      </c>
      <c r="M91" s="67" t="str">
        <f ca="1" t="shared" si="5"/>
        <v>1900 - MONTH 01</v>
      </c>
      <c r="N91" s="84" t="str">
        <f ca="1" t="shared" ref="N91:O91" si="99">IFERROR(AVERAGEIF(L:L,L91,$J:$J)," ")</f>
        <v> </v>
      </c>
      <c r="O91" s="84" t="str">
        <f ca="1" t="shared" si="99"/>
        <v> </v>
      </c>
      <c r="P91" s="67" t="str">
        <f ca="1">IF(ISBLANK(A91)," ",IF(N91&gt;MASTER!$B$3/100,"SB",IF(N91&gt;MASTER!$B$4/100,"B",IF(N91&gt;MASTER!$B$5/100,"C","K"))))</f>
        <v>SB</v>
      </c>
      <c r="Q91" s="67" t="str">
        <f ca="1">IF(ISBLANK(B91)," ",IF(O91&gt;MASTER!$B$3/100,"SB",IF(O91&gt;MASTER!$B$4/100,"B",IF(O91&gt;MASTER!$B$5/100,"C","K"))))</f>
        <v>SB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0</v>
      </c>
      <c r="AF91" s="67" t="str">
        <f ca="1" t="shared" si="13"/>
        <v>1900 01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67">
        <f ca="1">INDIRECT(ADDRESS(2+QUOTIENT(ROW()-2,COUNTA('Form Responses 1'!$1:$1)-4),1,,TRUE,"Form Responses 1"))</f>
        <v>0</v>
      </c>
      <c r="B92" s="67">
        <f ca="1">INDIRECT(ADDRESS(2+QUOTIENT(ROW()-2,COUNTA('Form Responses 1'!$1:$1)-4),2,,TRUE,"Form Responses 1"))</f>
        <v>0</v>
      </c>
      <c r="C92" s="67">
        <f ca="1">INDIRECT(ADDRESS(2+QUOTIENT(ROW()-2,COUNTA('Form Responses 1'!$1:$1)-4),3,,TRUE,"Form Responses 1"))</f>
        <v>0</v>
      </c>
      <c r="D92" s="67">
        <f ca="1">INDIRECT(ADDRESS(2+QUOTIENT(ROW()-2,COUNTA('Form Responses 1'!$1:$1)-4),4,,TRUE,"Form Responses 1"))</f>
        <v>0</v>
      </c>
      <c r="E92" s="83">
        <f ca="1" t="shared" si="0"/>
        <v>6</v>
      </c>
      <c r="F92" s="67" t="str">
        <f ca="1">IF(ISBLANK(A92)," ",INDIRECT(ADDRESS(1,5+MOD(ROW()-2,COUNTA('Form Responses 1'!$1:$1)-4),,TRUE,"Form Responses 1")))</f>
        <v>Security [Security Functions]</v>
      </c>
      <c r="G92" s="67" t="e">
        <f ca="1">IF(ISBLANK(A92)," ",INDIRECT(ADDRESS(MATCH(A92,'Form Responses 1'!A:A,0),5+MOD(ROW()-2,COUNTA('Form Responses 1'!$1:$1)-4),,TRUE,"Form Responses 1")))</f>
        <v>#N/A</v>
      </c>
      <c r="H92" s="84" t="str">
        <f ca="1" t="shared" si="1"/>
        <v>Security</v>
      </c>
      <c r="I92" s="84" t="str">
        <f ca="1" t="shared" si="2"/>
        <v>SECURITY SERVICE</v>
      </c>
      <c r="J92" s="84" t="str">
        <f ca="1" t="array" ref="J92">IFERROR(INDEX(MASTER!B:B,MATCH(G92,MASTER!A:A,0))/100," ")</f>
        <v> </v>
      </c>
      <c r="K92" s="67">
        <f ca="1" t="shared" si="3"/>
        <v>0</v>
      </c>
      <c r="L92" s="67" t="str">
        <f ca="1" t="shared" si="4"/>
        <v>1900 - WEEK 00</v>
      </c>
      <c r="M92" s="67" t="str">
        <f ca="1" t="shared" si="5"/>
        <v>1900 - MONTH 01</v>
      </c>
      <c r="N92" s="84" t="str">
        <f ca="1" t="shared" ref="N92:O92" si="100">IFERROR(AVERAGEIF(L:L,L92,$J:$J)," ")</f>
        <v> </v>
      </c>
      <c r="O92" s="84" t="str">
        <f ca="1" t="shared" si="100"/>
        <v> </v>
      </c>
      <c r="P92" s="67" t="str">
        <f ca="1">IF(ISBLANK(A92)," ",IF(N92&gt;MASTER!$B$3/100,"SB",IF(N92&gt;MASTER!$B$4/100,"B",IF(N92&gt;MASTER!$B$5/100,"C","K"))))</f>
        <v>SB</v>
      </c>
      <c r="Q92" s="67" t="str">
        <f ca="1">IF(ISBLANK(B92)," ",IF(O92&gt;MASTER!$B$3/100,"SB",IF(O92&gt;MASTER!$B$4/100,"B",IF(O92&gt;MASTER!$B$5/100,"C","K"))))</f>
        <v>SB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0</v>
      </c>
      <c r="AF92" s="67" t="str">
        <f ca="1" t="shared" si="13"/>
        <v>1900 01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67">
        <f ca="1">INDIRECT(ADDRESS(2+QUOTIENT(ROW()-2,COUNTA('Form Responses 1'!$1:$1)-4),1,,TRUE,"Form Responses 1"))</f>
        <v>0</v>
      </c>
      <c r="B93" s="67">
        <f ca="1">INDIRECT(ADDRESS(2+QUOTIENT(ROW()-2,COUNTA('Form Responses 1'!$1:$1)-4),2,,TRUE,"Form Responses 1"))</f>
        <v>0</v>
      </c>
      <c r="C93" s="67">
        <f ca="1">INDIRECT(ADDRESS(2+QUOTIENT(ROW()-2,COUNTA('Form Responses 1'!$1:$1)-4),3,,TRUE,"Form Responses 1"))</f>
        <v>0</v>
      </c>
      <c r="D93" s="67">
        <f ca="1">INDIRECT(ADDRESS(2+QUOTIENT(ROW()-2,COUNTA('Form Responses 1'!$1:$1)-4),4,,TRUE,"Form Responses 1"))</f>
        <v>0</v>
      </c>
      <c r="E93" s="83">
        <f ca="1" t="shared" si="0"/>
        <v>6</v>
      </c>
      <c r="F93" s="67" t="str">
        <f ca="1">IF(ISBLANK(A93)," ",INDIRECT(ADDRESS(1,5+MOD(ROW()-2,COUNTA('Form Responses 1'!$1:$1)-4),,TRUE,"Form Responses 1")))</f>
        <v>Outdoor [Halaman]</v>
      </c>
      <c r="G93" s="67" t="e">
        <f ca="1">IF(ISBLANK(A93)," ",INDIRECT(ADDRESS(MATCH(A93,'Form Responses 1'!A:A,0),5+MOD(ROW()-2,COUNTA('Form Responses 1'!$1:$1)-4),,TRUE,"Form Responses 1")))</f>
        <v>#N/A</v>
      </c>
      <c r="H93" s="84" t="str">
        <f ca="1" t="shared" si="1"/>
        <v>Outdoor</v>
      </c>
      <c r="I93" s="84" t="str">
        <f ca="1" t="shared" si="2"/>
        <v>CLEANING SERVICE</v>
      </c>
      <c r="J93" s="84" t="str">
        <f ca="1" t="array" ref="J93">IFERROR(INDEX(MASTER!B:B,MATCH(G93,MASTER!A:A,0))/100," ")</f>
        <v> </v>
      </c>
      <c r="K93" s="67">
        <f ca="1" t="shared" si="3"/>
        <v>0</v>
      </c>
      <c r="L93" s="67" t="str">
        <f ca="1" t="shared" si="4"/>
        <v>1900 - WEEK 00</v>
      </c>
      <c r="M93" s="67" t="str">
        <f ca="1" t="shared" si="5"/>
        <v>1900 - MONTH 01</v>
      </c>
      <c r="N93" s="84" t="str">
        <f ca="1" t="shared" ref="N93:O93" si="101">IFERROR(AVERAGEIF(L:L,L93,$J:$J)," ")</f>
        <v> </v>
      </c>
      <c r="O93" s="84" t="str">
        <f ca="1" t="shared" si="101"/>
        <v> </v>
      </c>
      <c r="P93" s="67" t="str">
        <f ca="1">IF(ISBLANK(A93)," ",IF(N93&gt;MASTER!$B$3/100,"SB",IF(N93&gt;MASTER!$B$4/100,"B",IF(N93&gt;MASTER!$B$5/100,"C","K"))))</f>
        <v>SB</v>
      </c>
      <c r="Q93" s="67" t="str">
        <f ca="1">IF(ISBLANK(B93)," ",IF(O93&gt;MASTER!$B$3/100,"SB",IF(O93&gt;MASTER!$B$4/100,"B",IF(O93&gt;MASTER!$B$5/100,"C","K"))))</f>
        <v>SB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0</v>
      </c>
      <c r="AF93" s="67" t="str">
        <f ca="1" t="shared" si="13"/>
        <v>1900 01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67">
        <f ca="1">INDIRECT(ADDRESS(2+QUOTIENT(ROW()-2,COUNTA('Form Responses 1'!$1:$1)-4),1,,TRUE,"Form Responses 1"))</f>
        <v>0</v>
      </c>
      <c r="B94" s="67">
        <f ca="1">INDIRECT(ADDRESS(2+QUOTIENT(ROW()-2,COUNTA('Form Responses 1'!$1:$1)-4),2,,TRUE,"Form Responses 1"))</f>
        <v>0</v>
      </c>
      <c r="C94" s="67">
        <f ca="1">INDIRECT(ADDRESS(2+QUOTIENT(ROW()-2,COUNTA('Form Responses 1'!$1:$1)-4),3,,TRUE,"Form Responses 1"))</f>
        <v>0</v>
      </c>
      <c r="D94" s="67">
        <f ca="1">INDIRECT(ADDRESS(2+QUOTIENT(ROW()-2,COUNTA('Form Responses 1'!$1:$1)-4),4,,TRUE,"Form Responses 1"))</f>
        <v>0</v>
      </c>
      <c r="E94" s="83">
        <f ca="1" t="shared" si="0"/>
        <v>6</v>
      </c>
      <c r="F94" s="67" t="str">
        <f ca="1">IF(ISBLANK(A94)," ",INDIRECT(ADDRESS(1,5+MOD(ROW()-2,COUNTA('Form Responses 1'!$1:$1)-4),,TRUE,"Form Responses 1")))</f>
        <v>Gedung Balai Arkiologi [Teras]</v>
      </c>
      <c r="G94" s="67" t="e">
        <f ca="1">IF(ISBLANK(A94)," ",INDIRECT(ADDRESS(MATCH(A94,'Form Responses 1'!A:A,0),5+MOD(ROW()-2,COUNTA('Form Responses 1'!$1:$1)-4),,TRUE,"Form Responses 1")))</f>
        <v>#N/A</v>
      </c>
      <c r="H94" s="84" t="str">
        <f ca="1" t="shared" si="1"/>
        <v>Gedung Balai Arkiologi</v>
      </c>
      <c r="I94" s="84" t="str">
        <f ca="1" t="shared" si="2"/>
        <v>CLEANING SERVICE</v>
      </c>
      <c r="J94" s="84" t="str">
        <f ca="1" t="array" ref="J94">IFERROR(INDEX(MASTER!B:B,MATCH(G94,MASTER!A:A,0))/100," ")</f>
        <v> </v>
      </c>
      <c r="K94" s="67">
        <f ca="1" t="shared" si="3"/>
        <v>0</v>
      </c>
      <c r="L94" s="67" t="str">
        <f ca="1" t="shared" si="4"/>
        <v>1900 - WEEK 00</v>
      </c>
      <c r="M94" s="67" t="str">
        <f ca="1" t="shared" si="5"/>
        <v>1900 - MONTH 01</v>
      </c>
      <c r="N94" s="84" t="str">
        <f ca="1" t="shared" ref="N94:O94" si="102">IFERROR(AVERAGEIF(L:L,L94,$J:$J)," ")</f>
        <v> </v>
      </c>
      <c r="O94" s="84" t="str">
        <f ca="1" t="shared" si="102"/>
        <v> </v>
      </c>
      <c r="P94" s="67" t="str">
        <f ca="1">IF(ISBLANK(A94)," ",IF(N94&gt;MASTER!$B$3/100,"SB",IF(N94&gt;MASTER!$B$4/100,"B",IF(N94&gt;MASTER!$B$5/100,"C","K"))))</f>
        <v>SB</v>
      </c>
      <c r="Q94" s="67" t="str">
        <f ca="1">IF(ISBLANK(B94)," ",IF(O94&gt;MASTER!$B$3/100,"SB",IF(O94&gt;MASTER!$B$4/100,"B",IF(O94&gt;MASTER!$B$5/100,"C","K"))))</f>
        <v>SB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0</v>
      </c>
      <c r="AF94" s="67" t="str">
        <f ca="1" t="shared" si="13"/>
        <v>1900 01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67">
        <f ca="1">INDIRECT(ADDRESS(2+QUOTIENT(ROW()-2,COUNTA('Form Responses 1'!$1:$1)-4),1,,TRUE,"Form Responses 1"))</f>
        <v>0</v>
      </c>
      <c r="B95" s="67">
        <f ca="1">INDIRECT(ADDRESS(2+QUOTIENT(ROW()-2,COUNTA('Form Responses 1'!$1:$1)-4),2,,TRUE,"Form Responses 1"))</f>
        <v>0</v>
      </c>
      <c r="C95" s="67">
        <f ca="1">INDIRECT(ADDRESS(2+QUOTIENT(ROW()-2,COUNTA('Form Responses 1'!$1:$1)-4),3,,TRUE,"Form Responses 1"))</f>
        <v>0</v>
      </c>
      <c r="D95" s="67">
        <f ca="1">INDIRECT(ADDRESS(2+QUOTIENT(ROW()-2,COUNTA('Form Responses 1'!$1:$1)-4),4,,TRUE,"Form Responses 1"))</f>
        <v>0</v>
      </c>
      <c r="E95" s="83">
        <f ca="1" t="shared" si="0"/>
        <v>6</v>
      </c>
      <c r="F95" s="67" t="str">
        <f ca="1">IF(ISBLANK(A95)," ",INDIRECT(ADDRESS(1,5+MOD(ROW()-2,COUNTA('Form Responses 1'!$1:$1)-4),,TRUE,"Form Responses 1")))</f>
        <v>Gedung Balai Arkiologi [Koridor]</v>
      </c>
      <c r="G95" s="67" t="e">
        <f ca="1">IF(ISBLANK(A95)," ",INDIRECT(ADDRESS(MATCH(A95,'Form Responses 1'!A:A,0),5+MOD(ROW()-2,COUNTA('Form Responses 1'!$1:$1)-4),,TRUE,"Form Responses 1")))</f>
        <v>#N/A</v>
      </c>
      <c r="H95" s="84" t="str">
        <f ca="1" t="shared" si="1"/>
        <v>Gedung Balai Arkiologi</v>
      </c>
      <c r="I95" s="84" t="str">
        <f ca="1" t="shared" si="2"/>
        <v>CLEANING SERVICE</v>
      </c>
      <c r="J95" s="84" t="str">
        <f ca="1" t="array" ref="J95">IFERROR(INDEX(MASTER!B:B,MATCH(G95,MASTER!A:A,0))/100," ")</f>
        <v> </v>
      </c>
      <c r="K95" s="67">
        <f ca="1" t="shared" si="3"/>
        <v>0</v>
      </c>
      <c r="L95" s="67" t="str">
        <f ca="1" t="shared" si="4"/>
        <v>1900 - WEEK 00</v>
      </c>
      <c r="M95" s="67" t="str">
        <f ca="1" t="shared" si="5"/>
        <v>1900 - MONTH 01</v>
      </c>
      <c r="N95" s="84" t="str">
        <f ca="1" t="shared" ref="N95:O95" si="103">IFERROR(AVERAGEIF(L:L,L95,$J:$J)," ")</f>
        <v> </v>
      </c>
      <c r="O95" s="84" t="str">
        <f ca="1" t="shared" si="103"/>
        <v> </v>
      </c>
      <c r="P95" s="67" t="str">
        <f ca="1">IF(ISBLANK(A95)," ",IF(N95&gt;MASTER!$B$3/100,"SB",IF(N95&gt;MASTER!$B$4/100,"B",IF(N95&gt;MASTER!$B$5/100,"C","K"))))</f>
        <v>SB</v>
      </c>
      <c r="Q95" s="67" t="str">
        <f ca="1">IF(ISBLANK(B95)," ",IF(O95&gt;MASTER!$B$3/100,"SB",IF(O95&gt;MASTER!$B$4/100,"B",IF(O95&gt;MASTER!$B$5/100,"C","K"))))</f>
        <v>SB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0</v>
      </c>
      <c r="AF95" s="67" t="str">
        <f ca="1" t="shared" si="13"/>
        <v>1900 01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67">
        <f ca="1">INDIRECT(ADDRESS(2+QUOTIENT(ROW()-2,COUNTA('Form Responses 1'!$1:$1)-4),1,,TRUE,"Form Responses 1"))</f>
        <v>0</v>
      </c>
      <c r="B96" s="67">
        <f ca="1">INDIRECT(ADDRESS(2+QUOTIENT(ROW()-2,COUNTA('Form Responses 1'!$1:$1)-4),2,,TRUE,"Form Responses 1"))</f>
        <v>0</v>
      </c>
      <c r="C96" s="67">
        <f ca="1">INDIRECT(ADDRESS(2+QUOTIENT(ROW()-2,COUNTA('Form Responses 1'!$1:$1)-4),3,,TRUE,"Form Responses 1"))</f>
        <v>0</v>
      </c>
      <c r="D96" s="67">
        <f ca="1">INDIRECT(ADDRESS(2+QUOTIENT(ROW()-2,COUNTA('Form Responses 1'!$1:$1)-4),4,,TRUE,"Form Responses 1"))</f>
        <v>0</v>
      </c>
      <c r="E96" s="83">
        <f ca="1" t="shared" si="0"/>
        <v>6</v>
      </c>
      <c r="F96" s="67" t="str">
        <f ca="1">IF(ISBLANK(A96)," ",INDIRECT(ADDRESS(1,5+MOD(ROW()-2,COUNTA('Form Responses 1'!$1:$1)-4),,TRUE,"Form Responses 1")))</f>
        <v>Gedung Balai Arkiologi [Ruang Peneliti ]</v>
      </c>
      <c r="G96" s="67" t="e">
        <f ca="1">IF(ISBLANK(A96)," ",INDIRECT(ADDRESS(MATCH(A96,'Form Responses 1'!A:A,0),5+MOD(ROW()-2,COUNTA('Form Responses 1'!$1:$1)-4),,TRUE,"Form Responses 1")))</f>
        <v>#N/A</v>
      </c>
      <c r="H96" s="84" t="str">
        <f ca="1" t="shared" si="1"/>
        <v>Gedung Balai Arkiologi</v>
      </c>
      <c r="I96" s="84" t="str">
        <f ca="1" t="shared" si="2"/>
        <v>CLEANING SERVICE</v>
      </c>
      <c r="J96" s="84" t="str">
        <f ca="1" t="array" ref="J96">IFERROR(INDEX(MASTER!B:B,MATCH(G96,MASTER!A:A,0))/100," ")</f>
        <v> </v>
      </c>
      <c r="K96" s="67">
        <f ca="1" t="shared" si="3"/>
        <v>0</v>
      </c>
      <c r="L96" s="67" t="str">
        <f ca="1" t="shared" si="4"/>
        <v>1900 - WEEK 00</v>
      </c>
      <c r="M96" s="67" t="str">
        <f ca="1" t="shared" si="5"/>
        <v>1900 - MONTH 01</v>
      </c>
      <c r="N96" s="84" t="str">
        <f ca="1" t="shared" ref="N96:O96" si="104">IFERROR(AVERAGEIF(L:L,L96,$J:$J)," ")</f>
        <v> </v>
      </c>
      <c r="O96" s="84" t="str">
        <f ca="1" t="shared" si="104"/>
        <v> </v>
      </c>
      <c r="P96" s="67" t="str">
        <f ca="1">IF(ISBLANK(A96)," ",IF(N96&gt;MASTER!$B$3/100,"SB",IF(N96&gt;MASTER!$B$4/100,"B",IF(N96&gt;MASTER!$B$5/100,"C","K"))))</f>
        <v>SB</v>
      </c>
      <c r="Q96" s="67" t="str">
        <f ca="1">IF(ISBLANK(B96)," ",IF(O96&gt;MASTER!$B$3/100,"SB",IF(O96&gt;MASTER!$B$4/100,"B",IF(O96&gt;MASTER!$B$5/100,"C","K"))))</f>
        <v>SB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0</v>
      </c>
      <c r="AF96" s="67" t="str">
        <f ca="1" t="shared" si="13"/>
        <v>1900 01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67">
        <f ca="1">INDIRECT(ADDRESS(2+QUOTIENT(ROW()-2,COUNTA('Form Responses 1'!$1:$1)-4),1,,TRUE,"Form Responses 1"))</f>
        <v>0</v>
      </c>
      <c r="B97" s="67">
        <f ca="1">INDIRECT(ADDRESS(2+QUOTIENT(ROW()-2,COUNTA('Form Responses 1'!$1:$1)-4),2,,TRUE,"Form Responses 1"))</f>
        <v>0</v>
      </c>
      <c r="C97" s="67">
        <f ca="1">INDIRECT(ADDRESS(2+QUOTIENT(ROW()-2,COUNTA('Form Responses 1'!$1:$1)-4),3,,TRUE,"Form Responses 1"))</f>
        <v>0</v>
      </c>
      <c r="D97" s="67">
        <f ca="1">INDIRECT(ADDRESS(2+QUOTIENT(ROW()-2,COUNTA('Form Responses 1'!$1:$1)-4),4,,TRUE,"Form Responses 1"))</f>
        <v>0</v>
      </c>
      <c r="E97" s="83">
        <f ca="1" t="shared" si="0"/>
        <v>6</v>
      </c>
      <c r="F97" s="67" t="str">
        <f ca="1">IF(ISBLANK(A97)," ",INDIRECT(ADDRESS(1,5+MOD(ROW()-2,COUNTA('Form Responses 1'!$1:$1)-4),,TRUE,"Form Responses 1")))</f>
        <v>Gedung Balai Arkiologi [Gudang Barang Akeologi]</v>
      </c>
      <c r="G97" s="67" t="e">
        <f ca="1">IF(ISBLANK(A97)," ",INDIRECT(ADDRESS(MATCH(A97,'Form Responses 1'!A:A,0),5+MOD(ROW()-2,COUNTA('Form Responses 1'!$1:$1)-4),,TRUE,"Form Responses 1")))</f>
        <v>#N/A</v>
      </c>
      <c r="H97" s="84" t="str">
        <f ca="1" t="shared" si="1"/>
        <v>Gedung Balai Arkiologi</v>
      </c>
      <c r="I97" s="84" t="str">
        <f ca="1" t="shared" si="2"/>
        <v>CLEANING SERVICE</v>
      </c>
      <c r="J97" s="84" t="str">
        <f ca="1" t="array" ref="J97">IFERROR(INDEX(MASTER!B:B,MATCH(G97,MASTER!A:A,0))/100," ")</f>
        <v> </v>
      </c>
      <c r="K97" s="67">
        <f ca="1" t="shared" si="3"/>
        <v>0</v>
      </c>
      <c r="L97" s="67" t="str">
        <f ca="1" t="shared" si="4"/>
        <v>1900 - WEEK 00</v>
      </c>
      <c r="M97" s="67" t="str">
        <f ca="1" t="shared" si="5"/>
        <v>1900 - MONTH 01</v>
      </c>
      <c r="N97" s="84" t="str">
        <f ca="1" t="shared" ref="N97:O97" si="105">IFERROR(AVERAGEIF(L:L,L97,$J:$J)," ")</f>
        <v> </v>
      </c>
      <c r="O97" s="84" t="str">
        <f ca="1" t="shared" si="105"/>
        <v> </v>
      </c>
      <c r="P97" s="67" t="str">
        <f ca="1">IF(ISBLANK(A97)," ",IF(N97&gt;MASTER!$B$3/100,"SB",IF(N97&gt;MASTER!$B$4/100,"B",IF(N97&gt;MASTER!$B$5/100,"C","K"))))</f>
        <v>SB</v>
      </c>
      <c r="Q97" s="67" t="str">
        <f ca="1">IF(ISBLANK(B97)," ",IF(O97&gt;MASTER!$B$3/100,"SB",IF(O97&gt;MASTER!$B$4/100,"B",IF(O97&gt;MASTER!$B$5/100,"C","K"))))</f>
        <v>SB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0</v>
      </c>
      <c r="AF97" s="67" t="str">
        <f ca="1" t="shared" si="13"/>
        <v>1900 01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67">
        <f ca="1">INDIRECT(ADDRESS(2+QUOTIENT(ROW()-2,COUNTA('Form Responses 1'!$1:$1)-4),1,,TRUE,"Form Responses 1"))</f>
        <v>0</v>
      </c>
      <c r="B98" s="67">
        <f ca="1">INDIRECT(ADDRESS(2+QUOTIENT(ROW()-2,COUNTA('Form Responses 1'!$1:$1)-4),2,,TRUE,"Form Responses 1"))</f>
        <v>0</v>
      </c>
      <c r="C98" s="67">
        <f ca="1">INDIRECT(ADDRESS(2+QUOTIENT(ROW()-2,COUNTA('Form Responses 1'!$1:$1)-4),3,,TRUE,"Form Responses 1"))</f>
        <v>0</v>
      </c>
      <c r="D98" s="67">
        <f ca="1">INDIRECT(ADDRESS(2+QUOTIENT(ROW()-2,COUNTA('Form Responses 1'!$1:$1)-4),4,,TRUE,"Form Responses 1"))</f>
        <v>0</v>
      </c>
      <c r="E98" s="83">
        <f ca="1" t="shared" si="0"/>
        <v>6</v>
      </c>
      <c r="F98" s="67" t="str">
        <f ca="1">IF(ISBLANK(A98)," ",INDIRECT(ADDRESS(1,5+MOD(ROW()-2,COUNTA('Form Responses 1'!$1:$1)-4),,TRUE,"Form Responses 1")))</f>
        <v>Gedung Balai Arkiologi [Dapur]</v>
      </c>
      <c r="G98" s="67" t="e">
        <f ca="1">IF(ISBLANK(A98)," ",INDIRECT(ADDRESS(MATCH(A98,'Form Responses 1'!A:A,0),5+MOD(ROW()-2,COUNTA('Form Responses 1'!$1:$1)-4),,TRUE,"Form Responses 1")))</f>
        <v>#N/A</v>
      </c>
      <c r="H98" s="84" t="str">
        <f ca="1" t="shared" si="1"/>
        <v>Gedung Balai Arkiologi</v>
      </c>
      <c r="I98" s="84" t="str">
        <f ca="1" t="shared" si="2"/>
        <v>CLEANING SERVICE</v>
      </c>
      <c r="J98" s="84" t="str">
        <f ca="1" t="array" ref="J98">IFERROR(INDEX(MASTER!B:B,MATCH(G98,MASTER!A:A,0))/100," ")</f>
        <v> </v>
      </c>
      <c r="K98" s="67">
        <f ca="1" t="shared" si="3"/>
        <v>0</v>
      </c>
      <c r="L98" s="67" t="str">
        <f ca="1" t="shared" si="4"/>
        <v>1900 - WEEK 00</v>
      </c>
      <c r="M98" s="67" t="str">
        <f ca="1" t="shared" si="5"/>
        <v>1900 - MONTH 01</v>
      </c>
      <c r="N98" s="84" t="str">
        <f ca="1" t="shared" ref="N98:O98" si="106">IFERROR(AVERAGEIF(L:L,L98,$J:$J)," ")</f>
        <v> </v>
      </c>
      <c r="O98" s="84" t="str">
        <f ca="1" t="shared" si="106"/>
        <v> </v>
      </c>
      <c r="P98" s="67" t="str">
        <f ca="1">IF(ISBLANK(A98)," ",IF(N98&gt;MASTER!$B$3/100,"SB",IF(N98&gt;MASTER!$B$4/100,"B",IF(N98&gt;MASTER!$B$5/100,"C","K"))))</f>
        <v>SB</v>
      </c>
      <c r="Q98" s="67" t="str">
        <f ca="1">IF(ISBLANK(B98)," ",IF(O98&gt;MASTER!$B$3/100,"SB",IF(O98&gt;MASTER!$B$4/100,"B",IF(O98&gt;MASTER!$B$5/100,"C","K"))))</f>
        <v>SB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0</v>
      </c>
      <c r="AF98" s="67" t="str">
        <f ca="1" t="shared" si="13"/>
        <v>1900 01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67">
        <f ca="1">INDIRECT(ADDRESS(2+QUOTIENT(ROW()-2,COUNTA('Form Responses 1'!$1:$1)-4),1,,TRUE,"Form Responses 1"))</f>
        <v>0</v>
      </c>
      <c r="B99" s="67">
        <f ca="1">INDIRECT(ADDRESS(2+QUOTIENT(ROW()-2,COUNTA('Form Responses 1'!$1:$1)-4),2,,TRUE,"Form Responses 1"))</f>
        <v>0</v>
      </c>
      <c r="C99" s="67">
        <f ca="1">INDIRECT(ADDRESS(2+QUOTIENT(ROW()-2,COUNTA('Form Responses 1'!$1:$1)-4),3,,TRUE,"Form Responses 1"))</f>
        <v>0</v>
      </c>
      <c r="D99" s="67">
        <f ca="1">INDIRECT(ADDRESS(2+QUOTIENT(ROW()-2,COUNTA('Form Responses 1'!$1:$1)-4),4,,TRUE,"Form Responses 1"))</f>
        <v>0</v>
      </c>
      <c r="E99" s="83">
        <f ca="1" t="shared" si="0"/>
        <v>6</v>
      </c>
      <c r="F99" s="67" t="str">
        <f ca="1">IF(ISBLANK(A99)," ",INDIRECT(ADDRESS(1,5+MOD(ROW()-2,COUNTA('Form Responses 1'!$1:$1)-4),,TRUE,"Form Responses 1")))</f>
        <v>Gedung Balai Arkiologi [Toilet]</v>
      </c>
      <c r="G99" s="67" t="e">
        <f ca="1">IF(ISBLANK(A99)," ",INDIRECT(ADDRESS(MATCH(A99,'Form Responses 1'!A:A,0),5+MOD(ROW()-2,COUNTA('Form Responses 1'!$1:$1)-4),,TRUE,"Form Responses 1")))</f>
        <v>#N/A</v>
      </c>
      <c r="H99" s="84" t="str">
        <f ca="1" t="shared" si="1"/>
        <v>Gedung Balai Arkiologi</v>
      </c>
      <c r="I99" s="84" t="str">
        <f ca="1" t="shared" si="2"/>
        <v>CLEANING SERVICE</v>
      </c>
      <c r="J99" s="84" t="str">
        <f ca="1" t="array" ref="J99">IFERROR(INDEX(MASTER!B:B,MATCH(G99,MASTER!A:A,0))/100," ")</f>
        <v> </v>
      </c>
      <c r="K99" s="67">
        <f ca="1" t="shared" si="3"/>
        <v>0</v>
      </c>
      <c r="L99" s="67" t="str">
        <f ca="1" t="shared" si="4"/>
        <v>1900 - WEEK 00</v>
      </c>
      <c r="M99" s="67" t="str">
        <f ca="1" t="shared" si="5"/>
        <v>1900 - MONTH 01</v>
      </c>
      <c r="N99" s="84" t="str">
        <f ca="1" t="shared" ref="N99:O99" si="107">IFERROR(AVERAGEIF(L:L,L99,$J:$J)," ")</f>
        <v> </v>
      </c>
      <c r="O99" s="84" t="str">
        <f ca="1" t="shared" si="107"/>
        <v> </v>
      </c>
      <c r="P99" s="67" t="str">
        <f ca="1">IF(ISBLANK(A99)," ",IF(N99&gt;MASTER!$B$3/100,"SB",IF(N99&gt;MASTER!$B$4/100,"B",IF(N99&gt;MASTER!$B$5/100,"C","K"))))</f>
        <v>SB</v>
      </c>
      <c r="Q99" s="67" t="str">
        <f ca="1">IF(ISBLANK(B99)," ",IF(O99&gt;MASTER!$B$3/100,"SB",IF(O99&gt;MASTER!$B$4/100,"B",IF(O99&gt;MASTER!$B$5/100,"C","K"))))</f>
        <v>SB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0</v>
      </c>
      <c r="AF99" s="67" t="str">
        <f ca="1" t="shared" si="13"/>
        <v>1900 01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67">
        <f ca="1">INDIRECT(ADDRESS(2+QUOTIENT(ROW()-2,COUNTA('Form Responses 1'!$1:$1)-4),1,,TRUE,"Form Responses 1"))</f>
        <v>0</v>
      </c>
      <c r="B100" s="67">
        <f ca="1">INDIRECT(ADDRESS(2+QUOTIENT(ROW()-2,COUNTA('Form Responses 1'!$1:$1)-4),2,,TRUE,"Form Responses 1"))</f>
        <v>0</v>
      </c>
      <c r="C100" s="67">
        <f ca="1">INDIRECT(ADDRESS(2+QUOTIENT(ROW()-2,COUNTA('Form Responses 1'!$1:$1)-4),3,,TRUE,"Form Responses 1"))</f>
        <v>0</v>
      </c>
      <c r="D100" s="67">
        <f ca="1">INDIRECT(ADDRESS(2+QUOTIENT(ROW()-2,COUNTA('Form Responses 1'!$1:$1)-4),4,,TRUE,"Form Responses 1"))</f>
        <v>0</v>
      </c>
      <c r="E100" s="83">
        <f ca="1" t="shared" si="0"/>
        <v>6</v>
      </c>
      <c r="F100" s="67" t="str">
        <f ca="1">IF(ISBLANK(A100)," ",INDIRECT(ADDRESS(1,5+MOD(ROW()-2,COUNTA('Form Responses 1'!$1:$1)-4),,TRUE,"Form Responses 1")))</f>
        <v>Gedung Balai Arkiologi [Teras Belakang]</v>
      </c>
      <c r="G100" s="67" t="e">
        <f ca="1">IF(ISBLANK(A100)," ",INDIRECT(ADDRESS(MATCH(A100,'Form Responses 1'!A:A,0),5+MOD(ROW()-2,COUNTA('Form Responses 1'!$1:$1)-4),,TRUE,"Form Responses 1")))</f>
        <v>#N/A</v>
      </c>
      <c r="H100" s="84" t="str">
        <f ca="1" t="shared" si="1"/>
        <v>Gedung Balai Arkiologi</v>
      </c>
      <c r="I100" s="84" t="str">
        <f ca="1" t="shared" si="2"/>
        <v>CLEANING SERVICE</v>
      </c>
      <c r="J100" s="84" t="str">
        <f ca="1" t="array" ref="J100">IFERROR(INDEX(MASTER!B:B,MATCH(G100,MASTER!A:A,0))/100," ")</f>
        <v> </v>
      </c>
      <c r="K100" s="67">
        <f ca="1" t="shared" si="3"/>
        <v>0</v>
      </c>
      <c r="L100" s="67" t="str">
        <f ca="1" t="shared" si="4"/>
        <v>1900 - WEEK 00</v>
      </c>
      <c r="M100" s="67" t="str">
        <f ca="1" t="shared" si="5"/>
        <v>1900 - MONTH 01</v>
      </c>
      <c r="N100" s="84" t="str">
        <f ca="1" t="shared" ref="N100:O100" si="108">IFERROR(AVERAGEIF(L:L,L100,$J:$J)," ")</f>
        <v> </v>
      </c>
      <c r="O100" s="84" t="str">
        <f ca="1" t="shared" si="108"/>
        <v> </v>
      </c>
      <c r="P100" s="67" t="str">
        <f ca="1">IF(ISBLANK(A100)," ",IF(N100&gt;MASTER!$B$3/100,"SB",IF(N100&gt;MASTER!$B$4/100,"B",IF(N100&gt;MASTER!$B$5/100,"C","K"))))</f>
        <v>SB</v>
      </c>
      <c r="Q100" s="67" t="str">
        <f ca="1">IF(ISBLANK(B100)," ",IF(O100&gt;MASTER!$B$3/100,"SB",IF(O100&gt;MASTER!$B$4/100,"B",IF(O100&gt;MASTER!$B$5/100,"C","K"))))</f>
        <v>SB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0</v>
      </c>
      <c r="AF100" s="67" t="str">
        <f ca="1" t="shared" si="13"/>
        <v>1900 01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67">
        <f ca="1">INDIRECT(ADDRESS(2+QUOTIENT(ROW()-2,COUNTA('Form Responses 1'!$1:$1)-4),1,,TRUE,"Form Responses 1"))</f>
        <v>0</v>
      </c>
      <c r="B101" s="67">
        <f ca="1">INDIRECT(ADDRESS(2+QUOTIENT(ROW()-2,COUNTA('Form Responses 1'!$1:$1)-4),2,,TRUE,"Form Responses 1"))</f>
        <v>0</v>
      </c>
      <c r="C101" s="67">
        <f ca="1">INDIRECT(ADDRESS(2+QUOTIENT(ROW()-2,COUNTA('Form Responses 1'!$1:$1)-4),3,,TRUE,"Form Responses 1"))</f>
        <v>0</v>
      </c>
      <c r="D101" s="67">
        <f ca="1">INDIRECT(ADDRESS(2+QUOTIENT(ROW()-2,COUNTA('Form Responses 1'!$1:$1)-4),4,,TRUE,"Form Responses 1"))</f>
        <v>0</v>
      </c>
      <c r="E101" s="83">
        <f ca="1" t="shared" si="0"/>
        <v>6</v>
      </c>
      <c r="F101" s="67" t="str">
        <f ca="1">IF(ISBLANK(A101)," ",INDIRECT(ADDRESS(1,5+MOD(ROW()-2,COUNTA('Form Responses 1'!$1:$1)-4),,TRUE,"Form Responses 1")))</f>
        <v>Security [Security Functions]</v>
      </c>
      <c r="G101" s="67" t="e">
        <f ca="1">IF(ISBLANK(A101)," ",INDIRECT(ADDRESS(MATCH(A101,'Form Responses 1'!A:A,0),5+MOD(ROW()-2,COUNTA('Form Responses 1'!$1:$1)-4),,TRUE,"Form Responses 1")))</f>
        <v>#N/A</v>
      </c>
      <c r="H101" s="84" t="str">
        <f ca="1" t="shared" si="1"/>
        <v>Security</v>
      </c>
      <c r="I101" s="84" t="str">
        <f ca="1" t="shared" si="2"/>
        <v>SECURITY SERVICE</v>
      </c>
      <c r="J101" s="84" t="str">
        <f ca="1" t="array" ref="J101">IFERROR(INDEX(MASTER!B:B,MATCH(G101,MASTER!A:A,0))/100," ")</f>
        <v> </v>
      </c>
      <c r="K101" s="67">
        <f ca="1" t="shared" si="3"/>
        <v>0</v>
      </c>
      <c r="L101" s="67" t="str">
        <f ca="1" t="shared" si="4"/>
        <v>1900 - WEEK 00</v>
      </c>
      <c r="M101" s="67" t="str">
        <f ca="1" t="shared" si="5"/>
        <v>1900 - MONTH 01</v>
      </c>
      <c r="N101" s="84" t="str">
        <f ca="1" t="shared" ref="N101:O101" si="109">IFERROR(AVERAGEIF(L:L,L101,$J:$J)," ")</f>
        <v> </v>
      </c>
      <c r="O101" s="84" t="str">
        <f ca="1" t="shared" si="109"/>
        <v> </v>
      </c>
      <c r="P101" s="67" t="str">
        <f ca="1">IF(ISBLANK(A101)," ",IF(N101&gt;MASTER!$B$3/100,"SB",IF(N101&gt;MASTER!$B$4/100,"B",IF(N101&gt;MASTER!$B$5/100,"C","K"))))</f>
        <v>SB</v>
      </c>
      <c r="Q101" s="67" t="str">
        <f ca="1">IF(ISBLANK(B101)," ",IF(O101&gt;MASTER!$B$3/100,"SB",IF(O101&gt;MASTER!$B$4/100,"B",IF(O101&gt;MASTER!$B$5/100,"C","K"))))</f>
        <v>SB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0</v>
      </c>
      <c r="AF101" s="67" t="str">
        <f ca="1" t="shared" si="13"/>
        <v>1900 01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67">
        <f ca="1">INDIRECT(ADDRESS(2+QUOTIENT(ROW()-2,COUNTA('Form Responses 1'!$1:$1)-4),1,,TRUE,"Form Responses 1"))</f>
        <v>0</v>
      </c>
      <c r="B102" s="67">
        <f ca="1">INDIRECT(ADDRESS(2+QUOTIENT(ROW()-2,COUNTA('Form Responses 1'!$1:$1)-4),2,,TRUE,"Form Responses 1"))</f>
        <v>0</v>
      </c>
      <c r="C102" s="67">
        <f ca="1">INDIRECT(ADDRESS(2+QUOTIENT(ROW()-2,COUNTA('Form Responses 1'!$1:$1)-4),3,,TRUE,"Form Responses 1"))</f>
        <v>0</v>
      </c>
      <c r="D102" s="67">
        <f ca="1">INDIRECT(ADDRESS(2+QUOTIENT(ROW()-2,COUNTA('Form Responses 1'!$1:$1)-4),4,,TRUE,"Form Responses 1"))</f>
        <v>0</v>
      </c>
      <c r="E102" s="83">
        <f ca="1" t="shared" si="0"/>
        <v>6</v>
      </c>
      <c r="F102" s="67" t="str">
        <f ca="1">IF(ISBLANK(A102)," ",INDIRECT(ADDRESS(1,5+MOD(ROW()-2,COUNTA('Form Responses 1'!$1:$1)-4),,TRUE,"Form Responses 1")))</f>
        <v>Outdoor [Halaman]</v>
      </c>
      <c r="G102" s="67" t="e">
        <f ca="1">IF(ISBLANK(A102)," ",INDIRECT(ADDRESS(MATCH(A102,'Form Responses 1'!A:A,0),5+MOD(ROW()-2,COUNTA('Form Responses 1'!$1:$1)-4),,TRUE,"Form Responses 1")))</f>
        <v>#N/A</v>
      </c>
      <c r="H102" s="84" t="str">
        <f ca="1" t="shared" si="1"/>
        <v>Outdoor</v>
      </c>
      <c r="I102" s="84" t="str">
        <f ca="1" t="shared" si="2"/>
        <v>CLEANING SERVICE</v>
      </c>
      <c r="J102" s="84" t="str">
        <f ca="1" t="array" ref="J102">IFERROR(INDEX(MASTER!B:B,MATCH(G102,MASTER!A:A,0))/100," ")</f>
        <v> </v>
      </c>
      <c r="K102" s="67">
        <f ca="1" t="shared" si="3"/>
        <v>0</v>
      </c>
      <c r="L102" s="67" t="str">
        <f ca="1" t="shared" si="4"/>
        <v>1900 - WEEK 00</v>
      </c>
      <c r="M102" s="67" t="str">
        <f ca="1" t="shared" si="5"/>
        <v>1900 - MONTH 01</v>
      </c>
      <c r="N102" s="84" t="str">
        <f ca="1" t="shared" ref="N102:O102" si="110">IFERROR(AVERAGEIF(L:L,L102,$J:$J)," ")</f>
        <v> </v>
      </c>
      <c r="O102" s="84" t="str">
        <f ca="1" t="shared" si="110"/>
        <v> </v>
      </c>
      <c r="P102" s="67" t="str">
        <f ca="1">IF(ISBLANK(A102)," ",IF(N102&gt;MASTER!$B$3/100,"SB",IF(N102&gt;MASTER!$B$4/100,"B",IF(N102&gt;MASTER!$B$5/100,"C","K"))))</f>
        <v>SB</v>
      </c>
      <c r="Q102" s="67" t="str">
        <f ca="1">IF(ISBLANK(B102)," ",IF(O102&gt;MASTER!$B$3/100,"SB",IF(O102&gt;MASTER!$B$4/100,"B",IF(O102&gt;MASTER!$B$5/100,"C","K"))))</f>
        <v>SB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0</v>
      </c>
      <c r="AF102" s="67" t="str">
        <f ca="1" t="shared" si="13"/>
        <v>1900 01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67">
        <f ca="1">INDIRECT(ADDRESS(2+QUOTIENT(ROW()-2,COUNTA('Form Responses 1'!$1:$1)-4),1,,TRUE,"Form Responses 1"))</f>
        <v>0</v>
      </c>
      <c r="B103" s="67">
        <f ca="1">INDIRECT(ADDRESS(2+QUOTIENT(ROW()-2,COUNTA('Form Responses 1'!$1:$1)-4),2,,TRUE,"Form Responses 1"))</f>
        <v>0</v>
      </c>
      <c r="C103" s="67">
        <f ca="1">INDIRECT(ADDRESS(2+QUOTIENT(ROW()-2,COUNTA('Form Responses 1'!$1:$1)-4),3,,TRUE,"Form Responses 1"))</f>
        <v>0</v>
      </c>
      <c r="D103" s="67">
        <f ca="1">INDIRECT(ADDRESS(2+QUOTIENT(ROW()-2,COUNTA('Form Responses 1'!$1:$1)-4),4,,TRUE,"Form Responses 1"))</f>
        <v>0</v>
      </c>
      <c r="E103" s="83">
        <f ca="1" t="shared" si="0"/>
        <v>6</v>
      </c>
      <c r="F103" s="67" t="str">
        <f ca="1">IF(ISBLANK(A103)," ",INDIRECT(ADDRESS(1,5+MOD(ROW()-2,COUNTA('Form Responses 1'!$1:$1)-4),,TRUE,"Form Responses 1")))</f>
        <v>Gedung Balai Arkiologi [Teras]</v>
      </c>
      <c r="G103" s="67" t="e">
        <f ca="1">IF(ISBLANK(A103)," ",INDIRECT(ADDRESS(MATCH(A103,'Form Responses 1'!A:A,0),5+MOD(ROW()-2,COUNTA('Form Responses 1'!$1:$1)-4),,TRUE,"Form Responses 1")))</f>
        <v>#N/A</v>
      </c>
      <c r="H103" s="84" t="str">
        <f ca="1" t="shared" si="1"/>
        <v>Gedung Balai Arkiologi</v>
      </c>
      <c r="I103" s="84" t="str">
        <f ca="1" t="shared" si="2"/>
        <v>CLEANING SERVICE</v>
      </c>
      <c r="J103" s="84" t="str">
        <f ca="1" t="array" ref="J103">IFERROR(INDEX(MASTER!B:B,MATCH(G103,MASTER!A:A,0))/100," ")</f>
        <v> </v>
      </c>
      <c r="K103" s="67">
        <f ca="1" t="shared" si="3"/>
        <v>0</v>
      </c>
      <c r="L103" s="67" t="str">
        <f ca="1" t="shared" si="4"/>
        <v>1900 - WEEK 00</v>
      </c>
      <c r="M103" s="67" t="str">
        <f ca="1" t="shared" si="5"/>
        <v>1900 - MONTH 01</v>
      </c>
      <c r="N103" s="84" t="str">
        <f ca="1" t="shared" ref="N103:O103" si="111">IFERROR(AVERAGEIF(L:L,L103,$J:$J)," ")</f>
        <v> </v>
      </c>
      <c r="O103" s="84" t="str">
        <f ca="1" t="shared" si="111"/>
        <v> </v>
      </c>
      <c r="P103" s="67" t="str">
        <f ca="1">IF(ISBLANK(A103)," ",IF(N103&gt;MASTER!$B$3/100,"SB",IF(N103&gt;MASTER!$B$4/100,"B",IF(N103&gt;MASTER!$B$5/100,"C","K"))))</f>
        <v>SB</v>
      </c>
      <c r="Q103" s="67" t="str">
        <f ca="1">IF(ISBLANK(B103)," ",IF(O103&gt;MASTER!$B$3/100,"SB",IF(O103&gt;MASTER!$B$4/100,"B",IF(O103&gt;MASTER!$B$5/100,"C","K"))))</f>
        <v>SB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0</v>
      </c>
      <c r="AF103" s="67" t="str">
        <f ca="1" t="shared" si="13"/>
        <v>1900 01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67">
        <f ca="1">INDIRECT(ADDRESS(2+QUOTIENT(ROW()-2,COUNTA('Form Responses 1'!$1:$1)-4),1,,TRUE,"Form Responses 1"))</f>
        <v>0</v>
      </c>
      <c r="B104" s="67">
        <f ca="1">INDIRECT(ADDRESS(2+QUOTIENT(ROW()-2,COUNTA('Form Responses 1'!$1:$1)-4),2,,TRUE,"Form Responses 1"))</f>
        <v>0</v>
      </c>
      <c r="C104" s="67">
        <f ca="1">INDIRECT(ADDRESS(2+QUOTIENT(ROW()-2,COUNTA('Form Responses 1'!$1:$1)-4),3,,TRUE,"Form Responses 1"))</f>
        <v>0</v>
      </c>
      <c r="D104" s="67">
        <f ca="1">INDIRECT(ADDRESS(2+QUOTIENT(ROW()-2,COUNTA('Form Responses 1'!$1:$1)-4),4,,TRUE,"Form Responses 1"))</f>
        <v>0</v>
      </c>
      <c r="E104" s="83">
        <f ca="1" t="shared" si="0"/>
        <v>6</v>
      </c>
      <c r="F104" s="67" t="str">
        <f ca="1">IF(ISBLANK(A104)," ",INDIRECT(ADDRESS(1,5+MOD(ROW()-2,COUNTA('Form Responses 1'!$1:$1)-4),,TRUE,"Form Responses 1")))</f>
        <v>Gedung Balai Arkiologi [Koridor]</v>
      </c>
      <c r="G104" s="67" t="e">
        <f ca="1">IF(ISBLANK(A104)," ",INDIRECT(ADDRESS(MATCH(A104,'Form Responses 1'!A:A,0),5+MOD(ROW()-2,COUNTA('Form Responses 1'!$1:$1)-4),,TRUE,"Form Responses 1")))</f>
        <v>#N/A</v>
      </c>
      <c r="H104" s="84" t="str">
        <f ca="1" t="shared" si="1"/>
        <v>Gedung Balai Arkiologi</v>
      </c>
      <c r="I104" s="84" t="str">
        <f ca="1" t="shared" si="2"/>
        <v>CLEANING SERVICE</v>
      </c>
      <c r="J104" s="84" t="str">
        <f ca="1" t="array" ref="J104">IFERROR(INDEX(MASTER!B:B,MATCH(G104,MASTER!A:A,0))/100," ")</f>
        <v> </v>
      </c>
      <c r="K104" s="67">
        <f ca="1" t="shared" si="3"/>
        <v>0</v>
      </c>
      <c r="L104" s="67" t="str">
        <f ca="1" t="shared" si="4"/>
        <v>1900 - WEEK 00</v>
      </c>
      <c r="M104" s="67" t="str">
        <f ca="1" t="shared" si="5"/>
        <v>1900 - MONTH 01</v>
      </c>
      <c r="N104" s="84" t="str">
        <f ca="1" t="shared" ref="N104:O104" si="112">IFERROR(AVERAGEIF(L:L,L104,$J:$J)," ")</f>
        <v> </v>
      </c>
      <c r="O104" s="84" t="str">
        <f ca="1" t="shared" si="112"/>
        <v> </v>
      </c>
      <c r="P104" s="67" t="str">
        <f ca="1">IF(ISBLANK(A104)," ",IF(N104&gt;MASTER!$B$3/100,"SB",IF(N104&gt;MASTER!$B$4/100,"B",IF(N104&gt;MASTER!$B$5/100,"C","K"))))</f>
        <v>SB</v>
      </c>
      <c r="Q104" s="67" t="str">
        <f ca="1">IF(ISBLANK(B104)," ",IF(O104&gt;MASTER!$B$3/100,"SB",IF(O104&gt;MASTER!$B$4/100,"B",IF(O104&gt;MASTER!$B$5/100,"C","K"))))</f>
        <v>SB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0</v>
      </c>
      <c r="AF104" s="67" t="str">
        <f ca="1" t="shared" si="13"/>
        <v>1900 01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67">
        <f ca="1">INDIRECT(ADDRESS(2+QUOTIENT(ROW()-2,COUNTA('Form Responses 1'!$1:$1)-4),1,,TRUE,"Form Responses 1"))</f>
        <v>0</v>
      </c>
      <c r="B105" s="67">
        <f ca="1">INDIRECT(ADDRESS(2+QUOTIENT(ROW()-2,COUNTA('Form Responses 1'!$1:$1)-4),2,,TRUE,"Form Responses 1"))</f>
        <v>0</v>
      </c>
      <c r="C105" s="67">
        <f ca="1">INDIRECT(ADDRESS(2+QUOTIENT(ROW()-2,COUNTA('Form Responses 1'!$1:$1)-4),3,,TRUE,"Form Responses 1"))</f>
        <v>0</v>
      </c>
      <c r="D105" s="67">
        <f ca="1">INDIRECT(ADDRESS(2+QUOTIENT(ROW()-2,COUNTA('Form Responses 1'!$1:$1)-4),4,,TRUE,"Form Responses 1"))</f>
        <v>0</v>
      </c>
      <c r="E105" s="83">
        <f ca="1" t="shared" si="0"/>
        <v>6</v>
      </c>
      <c r="F105" s="67" t="str">
        <f ca="1">IF(ISBLANK(A105)," ",INDIRECT(ADDRESS(1,5+MOD(ROW()-2,COUNTA('Form Responses 1'!$1:$1)-4),,TRUE,"Form Responses 1")))</f>
        <v>Gedung Balai Arkiologi [Ruang Peneliti ]</v>
      </c>
      <c r="G105" s="67" t="e">
        <f ca="1">IF(ISBLANK(A105)," ",INDIRECT(ADDRESS(MATCH(A105,'Form Responses 1'!A:A,0),5+MOD(ROW()-2,COUNTA('Form Responses 1'!$1:$1)-4),,TRUE,"Form Responses 1")))</f>
        <v>#N/A</v>
      </c>
      <c r="H105" s="84" t="str">
        <f ca="1" t="shared" si="1"/>
        <v>Gedung Balai Arkiologi</v>
      </c>
      <c r="I105" s="84" t="str">
        <f ca="1" t="shared" si="2"/>
        <v>CLEANING SERVICE</v>
      </c>
      <c r="J105" s="84" t="str">
        <f ca="1" t="array" ref="J105">IFERROR(INDEX(MASTER!B:B,MATCH(G105,MASTER!A:A,0))/100," ")</f>
        <v> </v>
      </c>
      <c r="K105" s="67">
        <f ca="1" t="shared" si="3"/>
        <v>0</v>
      </c>
      <c r="L105" s="67" t="str">
        <f ca="1" t="shared" si="4"/>
        <v>1900 - WEEK 00</v>
      </c>
      <c r="M105" s="67" t="str">
        <f ca="1" t="shared" si="5"/>
        <v>1900 - MONTH 01</v>
      </c>
      <c r="N105" s="84" t="str">
        <f ca="1" t="shared" ref="N105:O105" si="113">IFERROR(AVERAGEIF(L:L,L105,$J:$J)," ")</f>
        <v> </v>
      </c>
      <c r="O105" s="84" t="str">
        <f ca="1" t="shared" si="113"/>
        <v> </v>
      </c>
      <c r="P105" s="67" t="str">
        <f ca="1">IF(ISBLANK(A105)," ",IF(N105&gt;MASTER!$B$3/100,"SB",IF(N105&gt;MASTER!$B$4/100,"B",IF(N105&gt;MASTER!$B$5/100,"C","K"))))</f>
        <v>SB</v>
      </c>
      <c r="Q105" s="67" t="str">
        <f ca="1">IF(ISBLANK(B105)," ",IF(O105&gt;MASTER!$B$3/100,"SB",IF(O105&gt;MASTER!$B$4/100,"B",IF(O105&gt;MASTER!$B$5/100,"C","K"))))</f>
        <v>SB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0</v>
      </c>
      <c r="AF105" s="67" t="str">
        <f ca="1" t="shared" si="13"/>
        <v>1900 01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67">
        <f ca="1">INDIRECT(ADDRESS(2+QUOTIENT(ROW()-2,COUNTA('Form Responses 1'!$1:$1)-4),1,,TRUE,"Form Responses 1"))</f>
        <v>0</v>
      </c>
      <c r="B106" s="67">
        <f ca="1">INDIRECT(ADDRESS(2+QUOTIENT(ROW()-2,COUNTA('Form Responses 1'!$1:$1)-4),2,,TRUE,"Form Responses 1"))</f>
        <v>0</v>
      </c>
      <c r="C106" s="67">
        <f ca="1">INDIRECT(ADDRESS(2+QUOTIENT(ROW()-2,COUNTA('Form Responses 1'!$1:$1)-4),3,,TRUE,"Form Responses 1"))</f>
        <v>0</v>
      </c>
      <c r="D106" s="67">
        <f ca="1">INDIRECT(ADDRESS(2+QUOTIENT(ROW()-2,COUNTA('Form Responses 1'!$1:$1)-4),4,,TRUE,"Form Responses 1"))</f>
        <v>0</v>
      </c>
      <c r="E106" s="83">
        <f ca="1" t="shared" si="0"/>
        <v>6</v>
      </c>
      <c r="F106" s="67" t="str">
        <f ca="1">IF(ISBLANK(A106)," ",INDIRECT(ADDRESS(1,5+MOD(ROW()-2,COUNTA('Form Responses 1'!$1:$1)-4),,TRUE,"Form Responses 1")))</f>
        <v>Gedung Balai Arkiologi [Gudang Barang Akeologi]</v>
      </c>
      <c r="G106" s="67" t="e">
        <f ca="1">IF(ISBLANK(A106)," ",INDIRECT(ADDRESS(MATCH(A106,'Form Responses 1'!A:A,0),5+MOD(ROW()-2,COUNTA('Form Responses 1'!$1:$1)-4),,TRUE,"Form Responses 1")))</f>
        <v>#N/A</v>
      </c>
      <c r="H106" s="84" t="str">
        <f ca="1" t="shared" si="1"/>
        <v>Gedung Balai Arkiologi</v>
      </c>
      <c r="I106" s="84" t="str">
        <f ca="1" t="shared" si="2"/>
        <v>CLEANING SERVICE</v>
      </c>
      <c r="J106" s="84" t="str">
        <f ca="1" t="array" ref="J106">IFERROR(INDEX(MASTER!B:B,MATCH(G106,MASTER!A:A,0))/100," ")</f>
        <v> </v>
      </c>
      <c r="K106" s="67">
        <f ca="1" t="shared" si="3"/>
        <v>0</v>
      </c>
      <c r="L106" s="67" t="str">
        <f ca="1" t="shared" si="4"/>
        <v>1900 - WEEK 00</v>
      </c>
      <c r="M106" s="67" t="str">
        <f ca="1" t="shared" si="5"/>
        <v>1900 - MONTH 01</v>
      </c>
      <c r="N106" s="84" t="str">
        <f ca="1" t="shared" ref="N106:O106" si="114">IFERROR(AVERAGEIF(L:L,L106,$J:$J)," ")</f>
        <v> </v>
      </c>
      <c r="O106" s="84" t="str">
        <f ca="1" t="shared" si="114"/>
        <v> </v>
      </c>
      <c r="P106" s="67" t="str">
        <f ca="1">IF(ISBLANK(A106)," ",IF(N106&gt;MASTER!$B$3/100,"SB",IF(N106&gt;MASTER!$B$4/100,"B",IF(N106&gt;MASTER!$B$5/100,"C","K"))))</f>
        <v>SB</v>
      </c>
      <c r="Q106" s="67" t="str">
        <f ca="1">IF(ISBLANK(B106)," ",IF(O106&gt;MASTER!$B$3/100,"SB",IF(O106&gt;MASTER!$B$4/100,"B",IF(O106&gt;MASTER!$B$5/100,"C","K"))))</f>
        <v>SB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0</v>
      </c>
      <c r="AF106" s="67" t="str">
        <f ca="1" t="shared" si="13"/>
        <v>1900 01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67">
        <f ca="1">INDIRECT(ADDRESS(2+QUOTIENT(ROW()-2,COUNTA('Form Responses 1'!$1:$1)-4),1,,TRUE,"Form Responses 1"))</f>
        <v>0</v>
      </c>
      <c r="B107" s="67">
        <f ca="1">INDIRECT(ADDRESS(2+QUOTIENT(ROW()-2,COUNTA('Form Responses 1'!$1:$1)-4),2,,TRUE,"Form Responses 1"))</f>
        <v>0</v>
      </c>
      <c r="C107" s="67">
        <f ca="1">INDIRECT(ADDRESS(2+QUOTIENT(ROW()-2,COUNTA('Form Responses 1'!$1:$1)-4),3,,TRUE,"Form Responses 1"))</f>
        <v>0</v>
      </c>
      <c r="D107" s="67">
        <f ca="1">INDIRECT(ADDRESS(2+QUOTIENT(ROW()-2,COUNTA('Form Responses 1'!$1:$1)-4),4,,TRUE,"Form Responses 1"))</f>
        <v>0</v>
      </c>
      <c r="E107" s="83">
        <f ca="1" t="shared" si="0"/>
        <v>6</v>
      </c>
      <c r="F107" s="67" t="str">
        <f ca="1">IF(ISBLANK(A107)," ",INDIRECT(ADDRESS(1,5+MOD(ROW()-2,COUNTA('Form Responses 1'!$1:$1)-4),,TRUE,"Form Responses 1")))</f>
        <v>Gedung Balai Arkiologi [Dapur]</v>
      </c>
      <c r="G107" s="67" t="e">
        <f ca="1">IF(ISBLANK(A107)," ",INDIRECT(ADDRESS(MATCH(A107,'Form Responses 1'!A:A,0),5+MOD(ROW()-2,COUNTA('Form Responses 1'!$1:$1)-4),,TRUE,"Form Responses 1")))</f>
        <v>#N/A</v>
      </c>
      <c r="H107" s="84" t="str">
        <f ca="1" t="shared" si="1"/>
        <v>Gedung Balai Arkiologi</v>
      </c>
      <c r="I107" s="84" t="str">
        <f ca="1" t="shared" si="2"/>
        <v>CLEANING SERVICE</v>
      </c>
      <c r="J107" s="84" t="str">
        <f ca="1" t="array" ref="J107">IFERROR(INDEX(MASTER!B:B,MATCH(G107,MASTER!A:A,0))/100," ")</f>
        <v> </v>
      </c>
      <c r="K107" s="67">
        <f ca="1" t="shared" si="3"/>
        <v>0</v>
      </c>
      <c r="L107" s="67" t="str">
        <f ca="1" t="shared" si="4"/>
        <v>1900 - WEEK 00</v>
      </c>
      <c r="M107" s="67" t="str">
        <f ca="1" t="shared" si="5"/>
        <v>1900 - MONTH 01</v>
      </c>
      <c r="N107" s="84" t="str">
        <f ca="1" t="shared" ref="N107:O107" si="115">IFERROR(AVERAGEIF(L:L,L107,$J:$J)," ")</f>
        <v> </v>
      </c>
      <c r="O107" s="84" t="str">
        <f ca="1" t="shared" si="115"/>
        <v> </v>
      </c>
      <c r="P107" s="67" t="str">
        <f ca="1">IF(ISBLANK(A107)," ",IF(N107&gt;MASTER!$B$3/100,"SB",IF(N107&gt;MASTER!$B$4/100,"B",IF(N107&gt;MASTER!$B$5/100,"C","K"))))</f>
        <v>SB</v>
      </c>
      <c r="Q107" s="67" t="str">
        <f ca="1">IF(ISBLANK(B107)," ",IF(O107&gt;MASTER!$B$3/100,"SB",IF(O107&gt;MASTER!$B$4/100,"B",IF(O107&gt;MASTER!$B$5/100,"C","K"))))</f>
        <v>SB</v>
      </c>
    </row>
    <row r="108" customHeight="1" spans="1:17">
      <c r="A108" s="67">
        <f ca="1">INDIRECT(ADDRESS(2+QUOTIENT(ROW()-2,COUNTA('Form Responses 1'!$1:$1)-4),1,,TRUE,"Form Responses 1"))</f>
        <v>0</v>
      </c>
      <c r="B108" s="67">
        <f ca="1">INDIRECT(ADDRESS(2+QUOTIENT(ROW()-2,COUNTA('Form Responses 1'!$1:$1)-4),2,,TRUE,"Form Responses 1"))</f>
        <v>0</v>
      </c>
      <c r="C108" s="67">
        <f ca="1">INDIRECT(ADDRESS(2+QUOTIENT(ROW()-2,COUNTA('Form Responses 1'!$1:$1)-4),3,,TRUE,"Form Responses 1"))</f>
        <v>0</v>
      </c>
      <c r="D108" s="67">
        <f ca="1">INDIRECT(ADDRESS(2+QUOTIENT(ROW()-2,COUNTA('Form Responses 1'!$1:$1)-4),4,,TRUE,"Form Responses 1"))</f>
        <v>0</v>
      </c>
      <c r="E108" s="83">
        <f ca="1" t="shared" si="0"/>
        <v>6</v>
      </c>
      <c r="F108" s="67" t="str">
        <f ca="1">IF(ISBLANK(A108)," ",INDIRECT(ADDRESS(1,5+MOD(ROW()-2,COUNTA('Form Responses 1'!$1:$1)-4),,TRUE,"Form Responses 1")))</f>
        <v>Gedung Balai Arkiologi [Toilet]</v>
      </c>
      <c r="G108" s="67" t="e">
        <f ca="1">IF(ISBLANK(A108)," ",INDIRECT(ADDRESS(MATCH(A108,'Form Responses 1'!A:A,0),5+MOD(ROW()-2,COUNTA('Form Responses 1'!$1:$1)-4),,TRUE,"Form Responses 1")))</f>
        <v>#N/A</v>
      </c>
      <c r="H108" s="84" t="str">
        <f ca="1" t="shared" si="1"/>
        <v>Gedung Balai Arkiologi</v>
      </c>
      <c r="I108" s="84" t="str">
        <f ca="1" t="shared" si="2"/>
        <v>CLEANING SERVICE</v>
      </c>
      <c r="J108" s="84" t="str">
        <f ca="1" t="array" ref="J108">IFERROR(INDEX(MASTER!B:B,MATCH(G108,MASTER!A:A,0))/100," ")</f>
        <v> </v>
      </c>
      <c r="K108" s="67">
        <f ca="1" t="shared" si="3"/>
        <v>0</v>
      </c>
      <c r="L108" s="67" t="str">
        <f ca="1" t="shared" si="4"/>
        <v>1900 - WEEK 00</v>
      </c>
      <c r="M108" s="67" t="str">
        <f ca="1" t="shared" si="5"/>
        <v>1900 - MONTH 01</v>
      </c>
      <c r="N108" s="84" t="str">
        <f ca="1" t="shared" ref="N108:O108" si="116">IFERROR(AVERAGEIF(L:L,L108,$J:$J)," ")</f>
        <v> </v>
      </c>
      <c r="O108" s="84" t="str">
        <f ca="1" t="shared" si="116"/>
        <v> </v>
      </c>
      <c r="P108" s="67" t="str">
        <f ca="1">IF(ISBLANK(A108)," ",IF(N108&gt;MASTER!$B$3/100,"SB",IF(N108&gt;MASTER!$B$4/100,"B",IF(N108&gt;MASTER!$B$5/100,"C","K"))))</f>
        <v>SB</v>
      </c>
      <c r="Q108" s="67" t="str">
        <f ca="1">IF(ISBLANK(B108)," ",IF(O108&gt;MASTER!$B$3/100,"SB",IF(O108&gt;MASTER!$B$4/100,"B",IF(O108&gt;MASTER!$B$5/100,"C","K"))))</f>
        <v>SB</v>
      </c>
    </row>
    <row r="109" customHeight="1" spans="1:17">
      <c r="A109" s="67">
        <f ca="1">INDIRECT(ADDRESS(2+QUOTIENT(ROW()-2,COUNTA('Form Responses 1'!$1:$1)-4),1,,TRUE,"Form Responses 1"))</f>
        <v>0</v>
      </c>
      <c r="B109" s="67">
        <f ca="1">INDIRECT(ADDRESS(2+QUOTIENT(ROW()-2,COUNTA('Form Responses 1'!$1:$1)-4),2,,TRUE,"Form Responses 1"))</f>
        <v>0</v>
      </c>
      <c r="C109" s="67">
        <f ca="1">INDIRECT(ADDRESS(2+QUOTIENT(ROW()-2,COUNTA('Form Responses 1'!$1:$1)-4),3,,TRUE,"Form Responses 1"))</f>
        <v>0</v>
      </c>
      <c r="D109" s="67">
        <f ca="1">INDIRECT(ADDRESS(2+QUOTIENT(ROW()-2,COUNTA('Form Responses 1'!$1:$1)-4),4,,TRUE,"Form Responses 1"))</f>
        <v>0</v>
      </c>
      <c r="E109" s="83">
        <f ca="1" t="shared" si="0"/>
        <v>6</v>
      </c>
      <c r="F109" s="67" t="str">
        <f ca="1">IF(ISBLANK(A109)," ",INDIRECT(ADDRESS(1,5+MOD(ROW()-2,COUNTA('Form Responses 1'!$1:$1)-4),,TRUE,"Form Responses 1")))</f>
        <v>Gedung Balai Arkiologi [Teras Belakang]</v>
      </c>
      <c r="G109" s="67" t="e">
        <f ca="1">IF(ISBLANK(A109)," ",INDIRECT(ADDRESS(MATCH(A109,'Form Responses 1'!A:A,0),5+MOD(ROW()-2,COUNTA('Form Responses 1'!$1:$1)-4),,TRUE,"Form Responses 1")))</f>
        <v>#N/A</v>
      </c>
      <c r="H109" s="84" t="str">
        <f ca="1" t="shared" si="1"/>
        <v>Gedung Balai Arkiologi</v>
      </c>
      <c r="I109" s="84" t="str">
        <f ca="1" t="shared" si="2"/>
        <v>CLEANING SERVICE</v>
      </c>
      <c r="J109" s="84" t="str">
        <f ca="1" t="array" ref="J109">IFERROR(INDEX(MASTER!B:B,MATCH(G109,MASTER!A:A,0))/100," ")</f>
        <v> </v>
      </c>
      <c r="K109" s="67">
        <f ca="1" t="shared" si="3"/>
        <v>0</v>
      </c>
      <c r="L109" s="67" t="str">
        <f ca="1" t="shared" si="4"/>
        <v>1900 - WEEK 00</v>
      </c>
      <c r="M109" s="67" t="str">
        <f ca="1" t="shared" si="5"/>
        <v>1900 - MONTH 01</v>
      </c>
      <c r="N109" s="84" t="str">
        <f ca="1" t="shared" ref="N109:O109" si="117">IFERROR(AVERAGEIF(L:L,L109,$J:$J)," ")</f>
        <v> </v>
      </c>
      <c r="O109" s="84" t="str">
        <f ca="1" t="shared" si="117"/>
        <v> </v>
      </c>
      <c r="P109" s="67" t="str">
        <f ca="1">IF(ISBLANK(A109)," ",IF(N109&gt;MASTER!$B$3/100,"SB",IF(N109&gt;MASTER!$B$4/100,"B",IF(N109&gt;MASTER!$B$5/100,"C","K"))))</f>
        <v>SB</v>
      </c>
      <c r="Q109" s="67" t="str">
        <f ca="1">IF(ISBLANK(B109)," ",IF(O109&gt;MASTER!$B$3/100,"SB",IF(O109&gt;MASTER!$B$4/100,"B",IF(O109&gt;MASTER!$B$5/100,"C","K"))))</f>
        <v>SB</v>
      </c>
    </row>
    <row r="110" customHeight="1" spans="1:17">
      <c r="A110" s="67">
        <f ca="1">INDIRECT(ADDRESS(2+QUOTIENT(ROW()-2,COUNTA('Form Responses 1'!$1:$1)-4),1,,TRUE,"Form Responses 1"))</f>
        <v>0</v>
      </c>
      <c r="B110" s="67">
        <f ca="1">INDIRECT(ADDRESS(2+QUOTIENT(ROW()-2,COUNTA('Form Responses 1'!$1:$1)-4),2,,TRUE,"Form Responses 1"))</f>
        <v>0</v>
      </c>
      <c r="C110" s="67">
        <f ca="1">INDIRECT(ADDRESS(2+QUOTIENT(ROW()-2,COUNTA('Form Responses 1'!$1:$1)-4),3,,TRUE,"Form Responses 1"))</f>
        <v>0</v>
      </c>
      <c r="D110" s="67">
        <f ca="1">INDIRECT(ADDRESS(2+QUOTIENT(ROW()-2,COUNTA('Form Responses 1'!$1:$1)-4),4,,TRUE,"Form Responses 1"))</f>
        <v>0</v>
      </c>
      <c r="E110" s="83">
        <f ca="1" t="shared" si="0"/>
        <v>6</v>
      </c>
      <c r="F110" s="67" t="str">
        <f ca="1">IF(ISBLANK(A110)," ",INDIRECT(ADDRESS(1,5+MOD(ROW()-2,COUNTA('Form Responses 1'!$1:$1)-4),,TRUE,"Form Responses 1")))</f>
        <v>Security [Security Functions]</v>
      </c>
      <c r="G110" s="67" t="e">
        <f ca="1">IF(ISBLANK(A110)," ",INDIRECT(ADDRESS(MATCH(A110,'Form Responses 1'!A:A,0),5+MOD(ROW()-2,COUNTA('Form Responses 1'!$1:$1)-4),,TRUE,"Form Responses 1")))</f>
        <v>#N/A</v>
      </c>
      <c r="H110" s="84" t="str">
        <f ca="1" t="shared" si="1"/>
        <v>Security</v>
      </c>
      <c r="I110" s="84" t="str">
        <f ca="1" t="shared" si="2"/>
        <v>SECURITY SERVICE</v>
      </c>
      <c r="J110" s="84" t="str">
        <f ca="1" t="array" ref="J110">IFERROR(INDEX(MASTER!B:B,MATCH(G110,MASTER!A:A,0))/100," ")</f>
        <v> </v>
      </c>
      <c r="K110" s="67">
        <f ca="1" t="shared" si="3"/>
        <v>0</v>
      </c>
      <c r="L110" s="67" t="str">
        <f ca="1" t="shared" si="4"/>
        <v>1900 - WEEK 00</v>
      </c>
      <c r="M110" s="67" t="str">
        <f ca="1" t="shared" si="5"/>
        <v>1900 - MONTH 01</v>
      </c>
      <c r="N110" s="84" t="str">
        <f ca="1" t="shared" ref="N110:O110" si="118">IFERROR(AVERAGEIF(L:L,L110,$J:$J)," ")</f>
        <v> </v>
      </c>
      <c r="O110" s="84" t="str">
        <f ca="1" t="shared" si="118"/>
        <v> </v>
      </c>
      <c r="P110" s="67" t="str">
        <f ca="1">IF(ISBLANK(A110)," ",IF(N110&gt;MASTER!$B$3/100,"SB",IF(N110&gt;MASTER!$B$4/100,"B",IF(N110&gt;MASTER!$B$5/100,"C","K"))))</f>
        <v>SB</v>
      </c>
      <c r="Q110" s="67" t="str">
        <f ca="1">IF(ISBLANK(B110)," ",IF(O110&gt;MASTER!$B$3/100,"SB",IF(O110&gt;MASTER!$B$4/100,"B",IF(O110&gt;MASTER!$B$5/100,"C","K"))))</f>
        <v>SB</v>
      </c>
    </row>
    <row r="111" customHeight="1" spans="1:17">
      <c r="A111" s="67">
        <f ca="1">INDIRECT(ADDRESS(2+QUOTIENT(ROW()-2,COUNTA('Form Responses 1'!$1:$1)-4),1,,TRUE,"Form Responses 1"))</f>
        <v>0</v>
      </c>
      <c r="B111" s="67">
        <f ca="1">INDIRECT(ADDRESS(2+QUOTIENT(ROW()-2,COUNTA('Form Responses 1'!$1:$1)-4),2,,TRUE,"Form Responses 1"))</f>
        <v>0</v>
      </c>
      <c r="C111" s="67">
        <f ca="1">INDIRECT(ADDRESS(2+QUOTIENT(ROW()-2,COUNTA('Form Responses 1'!$1:$1)-4),3,,TRUE,"Form Responses 1"))</f>
        <v>0</v>
      </c>
      <c r="D111" s="67">
        <f ca="1">INDIRECT(ADDRESS(2+QUOTIENT(ROW()-2,COUNTA('Form Responses 1'!$1:$1)-4),4,,TRUE,"Form Responses 1"))</f>
        <v>0</v>
      </c>
      <c r="E111" s="83">
        <f ca="1" t="shared" si="0"/>
        <v>6</v>
      </c>
      <c r="F111" s="67" t="str">
        <f ca="1">IF(ISBLANK(A111)," ",INDIRECT(ADDRESS(1,5+MOD(ROW()-2,COUNTA('Form Responses 1'!$1:$1)-4),,TRUE,"Form Responses 1")))</f>
        <v>Outdoor [Halaman]</v>
      </c>
      <c r="G111" s="67" t="e">
        <f ca="1">IF(ISBLANK(A111)," ",INDIRECT(ADDRESS(MATCH(A111,'Form Responses 1'!A:A,0),5+MOD(ROW()-2,COUNTA('Form Responses 1'!$1:$1)-4),,TRUE,"Form Responses 1")))</f>
        <v>#N/A</v>
      </c>
      <c r="H111" s="84" t="str">
        <f ca="1" t="shared" si="1"/>
        <v>Outdoor</v>
      </c>
      <c r="I111" s="84" t="str">
        <f ca="1" t="shared" si="2"/>
        <v>CLEANING SERVICE</v>
      </c>
      <c r="J111" s="84" t="str">
        <f ca="1" t="array" ref="J111">IFERROR(INDEX(MASTER!B:B,MATCH(G111,MASTER!A:A,0))/100," ")</f>
        <v> </v>
      </c>
      <c r="K111" s="67">
        <f ca="1" t="shared" si="3"/>
        <v>0</v>
      </c>
      <c r="L111" s="67" t="str">
        <f ca="1" t="shared" si="4"/>
        <v>1900 - WEEK 00</v>
      </c>
      <c r="M111" s="67" t="str">
        <f ca="1" t="shared" si="5"/>
        <v>1900 - MONTH 01</v>
      </c>
      <c r="N111" s="84" t="str">
        <f ca="1" t="shared" ref="N111:O111" si="119">IFERROR(AVERAGEIF(L:L,L111,$J:$J)," ")</f>
        <v> </v>
      </c>
      <c r="O111" s="84" t="str">
        <f ca="1" t="shared" si="119"/>
        <v> </v>
      </c>
      <c r="P111" s="67" t="str">
        <f ca="1">IF(ISBLANK(A111)," ",IF(N111&gt;MASTER!$B$3/100,"SB",IF(N111&gt;MASTER!$B$4/100,"B",IF(N111&gt;MASTER!$B$5/100,"C","K"))))</f>
        <v>SB</v>
      </c>
      <c r="Q111" s="67" t="str">
        <f ca="1">IF(ISBLANK(B111)," ",IF(O111&gt;MASTER!$B$3/100,"SB",IF(O111&gt;MASTER!$B$4/100,"B",IF(O111&gt;MASTER!$B$5/100,"C","K"))))</f>
        <v>SB</v>
      </c>
    </row>
    <row r="112" customHeight="1" spans="1:17">
      <c r="A112" s="67">
        <f ca="1">INDIRECT(ADDRESS(2+QUOTIENT(ROW()-2,COUNTA('Form Responses 1'!$1:$1)-4),1,,TRUE,"Form Responses 1"))</f>
        <v>0</v>
      </c>
      <c r="B112" s="67">
        <f ca="1">INDIRECT(ADDRESS(2+QUOTIENT(ROW()-2,COUNTA('Form Responses 1'!$1:$1)-4),2,,TRUE,"Form Responses 1"))</f>
        <v>0</v>
      </c>
      <c r="C112" s="67">
        <f ca="1">INDIRECT(ADDRESS(2+QUOTIENT(ROW()-2,COUNTA('Form Responses 1'!$1:$1)-4),3,,TRUE,"Form Responses 1"))</f>
        <v>0</v>
      </c>
      <c r="D112" s="67">
        <f ca="1">INDIRECT(ADDRESS(2+QUOTIENT(ROW()-2,COUNTA('Form Responses 1'!$1:$1)-4),4,,TRUE,"Form Responses 1"))</f>
        <v>0</v>
      </c>
      <c r="E112" s="83">
        <f ca="1" t="shared" si="0"/>
        <v>6</v>
      </c>
      <c r="F112" s="67" t="str">
        <f ca="1">IF(ISBLANK(A112)," ",INDIRECT(ADDRESS(1,5+MOD(ROW()-2,COUNTA('Form Responses 1'!$1:$1)-4),,TRUE,"Form Responses 1")))</f>
        <v>Gedung Balai Arkiologi [Teras]</v>
      </c>
      <c r="G112" s="67" t="e">
        <f ca="1">IF(ISBLANK(A112)," ",INDIRECT(ADDRESS(MATCH(A112,'Form Responses 1'!A:A,0),5+MOD(ROW()-2,COUNTA('Form Responses 1'!$1:$1)-4),,TRUE,"Form Responses 1")))</f>
        <v>#N/A</v>
      </c>
      <c r="H112" s="84" t="str">
        <f ca="1" t="shared" si="1"/>
        <v>Gedung Balai Arkiologi</v>
      </c>
      <c r="I112" s="84" t="str">
        <f ca="1" t="shared" si="2"/>
        <v>CLEANING SERVICE</v>
      </c>
      <c r="J112" s="84" t="str">
        <f ca="1" t="array" ref="J112">IFERROR(INDEX(MASTER!B:B,MATCH(G112,MASTER!A:A,0))/100," ")</f>
        <v> </v>
      </c>
      <c r="K112" s="67">
        <f ca="1" t="shared" si="3"/>
        <v>0</v>
      </c>
      <c r="L112" s="67" t="str">
        <f ca="1" t="shared" si="4"/>
        <v>1900 - WEEK 00</v>
      </c>
      <c r="M112" s="67" t="str">
        <f ca="1" t="shared" si="5"/>
        <v>1900 - MONTH 01</v>
      </c>
      <c r="N112" s="84" t="str">
        <f ca="1" t="shared" ref="N112:O112" si="120">IFERROR(AVERAGEIF(L:L,L112,$J:$J)," ")</f>
        <v> </v>
      </c>
      <c r="O112" s="84" t="str">
        <f ca="1" t="shared" si="120"/>
        <v> </v>
      </c>
      <c r="P112" s="67" t="str">
        <f ca="1">IF(ISBLANK(A112)," ",IF(N112&gt;MASTER!$B$3/100,"SB",IF(N112&gt;MASTER!$B$4/100,"B",IF(N112&gt;MASTER!$B$5/100,"C","K"))))</f>
        <v>SB</v>
      </c>
      <c r="Q112" s="67" t="str">
        <f ca="1">IF(ISBLANK(B112)," ",IF(O112&gt;MASTER!$B$3/100,"SB",IF(O112&gt;MASTER!$B$4/100,"B",IF(O112&gt;MASTER!$B$5/100,"C","K"))))</f>
        <v>SB</v>
      </c>
    </row>
    <row r="113" customHeight="1" spans="1:17">
      <c r="A113" s="67">
        <f ca="1">INDIRECT(ADDRESS(2+QUOTIENT(ROW()-2,COUNTA('Form Responses 1'!$1:$1)-4),1,,TRUE,"Form Responses 1"))</f>
        <v>0</v>
      </c>
      <c r="B113" s="67">
        <f ca="1">INDIRECT(ADDRESS(2+QUOTIENT(ROW()-2,COUNTA('Form Responses 1'!$1:$1)-4),2,,TRUE,"Form Responses 1"))</f>
        <v>0</v>
      </c>
      <c r="C113" s="67">
        <f ca="1">INDIRECT(ADDRESS(2+QUOTIENT(ROW()-2,COUNTA('Form Responses 1'!$1:$1)-4),3,,TRUE,"Form Responses 1"))</f>
        <v>0</v>
      </c>
      <c r="D113" s="67">
        <f ca="1">INDIRECT(ADDRESS(2+QUOTIENT(ROW()-2,COUNTA('Form Responses 1'!$1:$1)-4),4,,TRUE,"Form Responses 1"))</f>
        <v>0</v>
      </c>
      <c r="E113" s="83">
        <f ca="1" t="shared" si="0"/>
        <v>6</v>
      </c>
      <c r="F113" s="67" t="str">
        <f ca="1">IF(ISBLANK(A113)," ",INDIRECT(ADDRESS(1,5+MOD(ROW()-2,COUNTA('Form Responses 1'!$1:$1)-4),,TRUE,"Form Responses 1")))</f>
        <v>Gedung Balai Arkiologi [Koridor]</v>
      </c>
      <c r="G113" s="67" t="e">
        <f ca="1">IF(ISBLANK(A113)," ",INDIRECT(ADDRESS(MATCH(A113,'Form Responses 1'!A:A,0),5+MOD(ROW()-2,COUNTA('Form Responses 1'!$1:$1)-4),,TRUE,"Form Responses 1")))</f>
        <v>#N/A</v>
      </c>
      <c r="H113" s="84" t="str">
        <f ca="1" t="shared" si="1"/>
        <v>Gedung Balai Arkiologi</v>
      </c>
      <c r="I113" s="84" t="str">
        <f ca="1" t="shared" si="2"/>
        <v>CLEANING SERVICE</v>
      </c>
      <c r="J113" s="84" t="str">
        <f ca="1" t="array" ref="J113">IFERROR(INDEX(MASTER!B:B,MATCH(G113,MASTER!A:A,0))/100," ")</f>
        <v> </v>
      </c>
      <c r="K113" s="67">
        <f ca="1" t="shared" si="3"/>
        <v>0</v>
      </c>
      <c r="L113" s="67" t="str">
        <f ca="1" t="shared" si="4"/>
        <v>1900 - WEEK 00</v>
      </c>
      <c r="M113" s="67" t="str">
        <f ca="1" t="shared" si="5"/>
        <v>1900 - MONTH 01</v>
      </c>
      <c r="N113" s="84" t="str">
        <f ca="1" t="shared" ref="N113:O113" si="121">IFERROR(AVERAGEIF(L:L,L113,$J:$J)," ")</f>
        <v> </v>
      </c>
      <c r="O113" s="84" t="str">
        <f ca="1" t="shared" si="121"/>
        <v> </v>
      </c>
      <c r="P113" s="67" t="str">
        <f ca="1">IF(ISBLANK(A113)," ",IF(N113&gt;MASTER!$B$3/100,"SB",IF(N113&gt;MASTER!$B$4/100,"B",IF(N113&gt;MASTER!$B$5/100,"C","K"))))</f>
        <v>SB</v>
      </c>
      <c r="Q113" s="67" t="str">
        <f ca="1">IF(ISBLANK(B113)," ",IF(O113&gt;MASTER!$B$3/100,"SB",IF(O113&gt;MASTER!$B$4/100,"B",IF(O113&gt;MASTER!$B$5/100,"C","K"))))</f>
        <v>SB</v>
      </c>
    </row>
    <row r="114" customHeight="1" spans="1:17">
      <c r="A114" s="67">
        <f ca="1">INDIRECT(ADDRESS(2+QUOTIENT(ROW()-2,COUNTA('Form Responses 1'!$1:$1)-4),1,,TRUE,"Form Responses 1"))</f>
        <v>0</v>
      </c>
      <c r="B114" s="67">
        <f ca="1">INDIRECT(ADDRESS(2+QUOTIENT(ROW()-2,COUNTA('Form Responses 1'!$1:$1)-4),2,,TRUE,"Form Responses 1"))</f>
        <v>0</v>
      </c>
      <c r="C114" s="67">
        <f ca="1">INDIRECT(ADDRESS(2+QUOTIENT(ROW()-2,COUNTA('Form Responses 1'!$1:$1)-4),3,,TRUE,"Form Responses 1"))</f>
        <v>0</v>
      </c>
      <c r="D114" s="67">
        <f ca="1">INDIRECT(ADDRESS(2+QUOTIENT(ROW()-2,COUNTA('Form Responses 1'!$1:$1)-4),4,,TRUE,"Form Responses 1"))</f>
        <v>0</v>
      </c>
      <c r="E114" s="83">
        <f ca="1" t="shared" si="0"/>
        <v>6</v>
      </c>
      <c r="F114" s="67" t="str">
        <f ca="1">IF(ISBLANK(A114)," ",INDIRECT(ADDRESS(1,5+MOD(ROW()-2,COUNTA('Form Responses 1'!$1:$1)-4),,TRUE,"Form Responses 1")))</f>
        <v>Gedung Balai Arkiologi [Ruang Peneliti ]</v>
      </c>
      <c r="G114" s="67" t="e">
        <f ca="1">IF(ISBLANK(A114)," ",INDIRECT(ADDRESS(MATCH(A114,'Form Responses 1'!A:A,0),5+MOD(ROW()-2,COUNTA('Form Responses 1'!$1:$1)-4),,TRUE,"Form Responses 1")))</f>
        <v>#N/A</v>
      </c>
      <c r="H114" s="84" t="str">
        <f ca="1" t="shared" si="1"/>
        <v>Gedung Balai Arkiologi</v>
      </c>
      <c r="I114" s="84" t="str">
        <f ca="1" t="shared" si="2"/>
        <v>CLEANING SERVICE</v>
      </c>
      <c r="J114" s="84" t="str">
        <f ca="1" t="array" ref="J114">IFERROR(INDEX(MASTER!B:B,MATCH(G114,MASTER!A:A,0))/100," ")</f>
        <v> </v>
      </c>
      <c r="K114" s="67">
        <f ca="1" t="shared" si="3"/>
        <v>0</v>
      </c>
      <c r="L114" s="67" t="str">
        <f ca="1" t="shared" si="4"/>
        <v>1900 - WEEK 00</v>
      </c>
      <c r="M114" s="67" t="str">
        <f ca="1" t="shared" si="5"/>
        <v>1900 - MONTH 01</v>
      </c>
      <c r="N114" s="84" t="str">
        <f ca="1" t="shared" ref="N114:O114" si="122">IFERROR(AVERAGEIF(L:L,L114,$J:$J)," ")</f>
        <v> </v>
      </c>
      <c r="O114" s="84" t="str">
        <f ca="1" t="shared" si="122"/>
        <v> </v>
      </c>
      <c r="P114" s="67" t="str">
        <f ca="1">IF(ISBLANK(A114)," ",IF(N114&gt;MASTER!$B$3/100,"SB",IF(N114&gt;MASTER!$B$4/100,"B",IF(N114&gt;MASTER!$B$5/100,"C","K"))))</f>
        <v>SB</v>
      </c>
      <c r="Q114" s="67" t="str">
        <f ca="1">IF(ISBLANK(B114)," ",IF(O114&gt;MASTER!$B$3/100,"SB",IF(O114&gt;MASTER!$B$4/100,"B",IF(O114&gt;MASTER!$B$5/100,"C","K"))))</f>
        <v>SB</v>
      </c>
    </row>
    <row r="115" customHeight="1" spans="1:17">
      <c r="A115" s="67">
        <f ca="1">INDIRECT(ADDRESS(2+QUOTIENT(ROW()-2,COUNTA('Form Responses 1'!$1:$1)-4),1,,TRUE,"Form Responses 1"))</f>
        <v>0</v>
      </c>
      <c r="B115" s="67">
        <f ca="1">INDIRECT(ADDRESS(2+QUOTIENT(ROW()-2,COUNTA('Form Responses 1'!$1:$1)-4),2,,TRUE,"Form Responses 1"))</f>
        <v>0</v>
      </c>
      <c r="C115" s="67">
        <f ca="1">INDIRECT(ADDRESS(2+QUOTIENT(ROW()-2,COUNTA('Form Responses 1'!$1:$1)-4),3,,TRUE,"Form Responses 1"))</f>
        <v>0</v>
      </c>
      <c r="D115" s="67">
        <f ca="1">INDIRECT(ADDRESS(2+QUOTIENT(ROW()-2,COUNTA('Form Responses 1'!$1:$1)-4),4,,TRUE,"Form Responses 1"))</f>
        <v>0</v>
      </c>
      <c r="E115" s="83">
        <f ca="1" t="shared" si="0"/>
        <v>6</v>
      </c>
      <c r="F115" s="67" t="str">
        <f ca="1">IF(ISBLANK(A115)," ",INDIRECT(ADDRESS(1,5+MOD(ROW()-2,COUNTA('Form Responses 1'!$1:$1)-4),,TRUE,"Form Responses 1")))</f>
        <v>Gedung Balai Arkiologi [Gudang Barang Akeologi]</v>
      </c>
      <c r="G115" s="67" t="e">
        <f ca="1">IF(ISBLANK(A115)," ",INDIRECT(ADDRESS(MATCH(A115,'Form Responses 1'!A:A,0),5+MOD(ROW()-2,COUNTA('Form Responses 1'!$1:$1)-4),,TRUE,"Form Responses 1")))</f>
        <v>#N/A</v>
      </c>
      <c r="H115" s="84" t="str">
        <f ca="1" t="shared" si="1"/>
        <v>Gedung Balai Arkiologi</v>
      </c>
      <c r="I115" s="84" t="str">
        <f ca="1" t="shared" si="2"/>
        <v>CLEANING SERVICE</v>
      </c>
      <c r="J115" s="84" t="str">
        <f ca="1" t="array" ref="J115">IFERROR(INDEX(MASTER!B:B,MATCH(G115,MASTER!A:A,0))/100," ")</f>
        <v> </v>
      </c>
      <c r="K115" s="67">
        <f ca="1" t="shared" si="3"/>
        <v>0</v>
      </c>
      <c r="L115" s="67" t="str">
        <f ca="1" t="shared" si="4"/>
        <v>1900 - WEEK 00</v>
      </c>
      <c r="M115" s="67" t="str">
        <f ca="1" t="shared" si="5"/>
        <v>1900 - MONTH 01</v>
      </c>
      <c r="N115" s="84" t="str">
        <f ca="1" t="shared" ref="N115:O115" si="123">IFERROR(AVERAGEIF(L:L,L115,$J:$J)," ")</f>
        <v> </v>
      </c>
      <c r="O115" s="84" t="str">
        <f ca="1" t="shared" si="123"/>
        <v> </v>
      </c>
      <c r="P115" s="67" t="str">
        <f ca="1">IF(ISBLANK(A115)," ",IF(N115&gt;MASTER!$B$3/100,"SB",IF(N115&gt;MASTER!$B$4/100,"B",IF(N115&gt;MASTER!$B$5/100,"C","K"))))</f>
        <v>SB</v>
      </c>
      <c r="Q115" s="67" t="str">
        <f ca="1">IF(ISBLANK(B115)," ",IF(O115&gt;MASTER!$B$3/100,"SB",IF(O115&gt;MASTER!$B$4/100,"B",IF(O115&gt;MASTER!$B$5/100,"C","K"))))</f>
        <v>SB</v>
      </c>
    </row>
    <row r="116" customHeight="1" spans="1:17">
      <c r="A116" s="67">
        <f ca="1">INDIRECT(ADDRESS(2+QUOTIENT(ROW()-2,COUNTA('Form Responses 1'!$1:$1)-4),1,,TRUE,"Form Responses 1"))</f>
        <v>0</v>
      </c>
      <c r="B116" s="67">
        <f ca="1">INDIRECT(ADDRESS(2+QUOTIENT(ROW()-2,COUNTA('Form Responses 1'!$1:$1)-4),2,,TRUE,"Form Responses 1"))</f>
        <v>0</v>
      </c>
      <c r="C116" s="67">
        <f ca="1">INDIRECT(ADDRESS(2+QUOTIENT(ROW()-2,COUNTA('Form Responses 1'!$1:$1)-4),3,,TRUE,"Form Responses 1"))</f>
        <v>0</v>
      </c>
      <c r="D116" s="67">
        <f ca="1">INDIRECT(ADDRESS(2+QUOTIENT(ROW()-2,COUNTA('Form Responses 1'!$1:$1)-4),4,,TRUE,"Form Responses 1"))</f>
        <v>0</v>
      </c>
      <c r="E116" s="83">
        <f ca="1" t="shared" si="0"/>
        <v>6</v>
      </c>
      <c r="F116" s="67" t="str">
        <f ca="1">IF(ISBLANK(A116)," ",INDIRECT(ADDRESS(1,5+MOD(ROW()-2,COUNTA('Form Responses 1'!$1:$1)-4),,TRUE,"Form Responses 1")))</f>
        <v>Gedung Balai Arkiologi [Dapur]</v>
      </c>
      <c r="G116" s="67" t="e">
        <f ca="1">IF(ISBLANK(A116)," ",INDIRECT(ADDRESS(MATCH(A116,'Form Responses 1'!A:A,0),5+MOD(ROW()-2,COUNTA('Form Responses 1'!$1:$1)-4),,TRUE,"Form Responses 1")))</f>
        <v>#N/A</v>
      </c>
      <c r="H116" s="84" t="str">
        <f ca="1" t="shared" si="1"/>
        <v>Gedung Balai Arkiologi</v>
      </c>
      <c r="I116" s="84" t="str">
        <f ca="1" t="shared" si="2"/>
        <v>CLEANING SERVICE</v>
      </c>
      <c r="J116" s="84" t="str">
        <f ca="1" t="array" ref="J116">IFERROR(INDEX(MASTER!B:B,MATCH(G116,MASTER!A:A,0))/100," ")</f>
        <v> </v>
      </c>
      <c r="K116" s="67">
        <f ca="1" t="shared" si="3"/>
        <v>0</v>
      </c>
      <c r="L116" s="67" t="str">
        <f ca="1" t="shared" si="4"/>
        <v>1900 - WEEK 00</v>
      </c>
      <c r="M116" s="67" t="str">
        <f ca="1" t="shared" si="5"/>
        <v>1900 - MONTH 01</v>
      </c>
      <c r="N116" s="84" t="str">
        <f ca="1" t="shared" ref="N116:O116" si="124">IFERROR(AVERAGEIF(L:L,L116,$J:$J)," ")</f>
        <v> </v>
      </c>
      <c r="O116" s="84" t="str">
        <f ca="1" t="shared" si="124"/>
        <v> </v>
      </c>
      <c r="P116" s="67" t="str">
        <f ca="1">IF(ISBLANK(A116)," ",IF(N116&gt;MASTER!$B$3/100,"SB",IF(N116&gt;MASTER!$B$4/100,"B",IF(N116&gt;MASTER!$B$5/100,"C","K"))))</f>
        <v>SB</v>
      </c>
      <c r="Q116" s="67" t="str">
        <f ca="1">IF(ISBLANK(B116)," ",IF(O116&gt;MASTER!$B$3/100,"SB",IF(O116&gt;MASTER!$B$4/100,"B",IF(O116&gt;MASTER!$B$5/100,"C","K"))))</f>
        <v>SB</v>
      </c>
    </row>
    <row r="117" customHeight="1" spans="1:17">
      <c r="A117" s="67">
        <f ca="1">INDIRECT(ADDRESS(2+QUOTIENT(ROW()-2,COUNTA('Form Responses 1'!$1:$1)-4),1,,TRUE,"Form Responses 1"))</f>
        <v>0</v>
      </c>
      <c r="B117" s="67">
        <f ca="1">INDIRECT(ADDRESS(2+QUOTIENT(ROW()-2,COUNTA('Form Responses 1'!$1:$1)-4),2,,TRUE,"Form Responses 1"))</f>
        <v>0</v>
      </c>
      <c r="C117" s="67">
        <f ca="1">INDIRECT(ADDRESS(2+QUOTIENT(ROW()-2,COUNTA('Form Responses 1'!$1:$1)-4),3,,TRUE,"Form Responses 1"))</f>
        <v>0</v>
      </c>
      <c r="D117" s="67">
        <f ca="1">INDIRECT(ADDRESS(2+QUOTIENT(ROW()-2,COUNTA('Form Responses 1'!$1:$1)-4),4,,TRUE,"Form Responses 1"))</f>
        <v>0</v>
      </c>
      <c r="E117" s="83">
        <f ca="1" t="shared" si="0"/>
        <v>6</v>
      </c>
      <c r="F117" s="67" t="str">
        <f ca="1">IF(ISBLANK(A117)," ",INDIRECT(ADDRESS(1,5+MOD(ROW()-2,COUNTA('Form Responses 1'!$1:$1)-4),,TRUE,"Form Responses 1")))</f>
        <v>Gedung Balai Arkiologi [Toilet]</v>
      </c>
      <c r="G117" s="67" t="e">
        <f ca="1">IF(ISBLANK(A117)," ",INDIRECT(ADDRESS(MATCH(A117,'Form Responses 1'!A:A,0),5+MOD(ROW()-2,COUNTA('Form Responses 1'!$1:$1)-4),,TRUE,"Form Responses 1")))</f>
        <v>#N/A</v>
      </c>
      <c r="H117" s="84" t="str">
        <f ca="1" t="shared" si="1"/>
        <v>Gedung Balai Arkiologi</v>
      </c>
      <c r="I117" s="84" t="str">
        <f ca="1" t="shared" si="2"/>
        <v>CLEANING SERVICE</v>
      </c>
      <c r="J117" s="84" t="str">
        <f ca="1" t="array" ref="J117">IFERROR(INDEX(MASTER!B:B,MATCH(G117,MASTER!A:A,0))/100," ")</f>
        <v> </v>
      </c>
      <c r="K117" s="67">
        <f ca="1" t="shared" si="3"/>
        <v>0</v>
      </c>
      <c r="L117" s="67" t="str">
        <f ca="1" t="shared" si="4"/>
        <v>1900 - WEEK 00</v>
      </c>
      <c r="M117" s="67" t="str">
        <f ca="1" t="shared" si="5"/>
        <v>1900 - MONTH 01</v>
      </c>
      <c r="N117" s="84" t="str">
        <f ca="1" t="shared" ref="N117:O117" si="125">IFERROR(AVERAGEIF(L:L,L117,$J:$J)," ")</f>
        <v> </v>
      </c>
      <c r="O117" s="84" t="str">
        <f ca="1" t="shared" si="125"/>
        <v> </v>
      </c>
      <c r="P117" s="67" t="str">
        <f ca="1">IF(ISBLANK(A117)," ",IF(N117&gt;MASTER!$B$3/100,"SB",IF(N117&gt;MASTER!$B$4/100,"B",IF(N117&gt;MASTER!$B$5/100,"C","K"))))</f>
        <v>SB</v>
      </c>
      <c r="Q117" s="67" t="str">
        <f ca="1">IF(ISBLANK(B117)," ",IF(O117&gt;MASTER!$B$3/100,"SB",IF(O117&gt;MASTER!$B$4/100,"B",IF(O117&gt;MASTER!$B$5/100,"C","K"))))</f>
        <v>SB</v>
      </c>
    </row>
    <row r="118" customHeight="1" spans="1:17">
      <c r="A118" s="67">
        <f ca="1">INDIRECT(ADDRESS(2+QUOTIENT(ROW()-2,COUNTA('Form Responses 1'!$1:$1)-4),1,,TRUE,"Form Responses 1"))</f>
        <v>0</v>
      </c>
      <c r="B118" s="67">
        <f ca="1">INDIRECT(ADDRESS(2+QUOTIENT(ROW()-2,COUNTA('Form Responses 1'!$1:$1)-4),2,,TRUE,"Form Responses 1"))</f>
        <v>0</v>
      </c>
      <c r="C118" s="67">
        <f ca="1">INDIRECT(ADDRESS(2+QUOTIENT(ROW()-2,COUNTA('Form Responses 1'!$1:$1)-4),3,,TRUE,"Form Responses 1"))</f>
        <v>0</v>
      </c>
      <c r="D118" s="67">
        <f ca="1">INDIRECT(ADDRESS(2+QUOTIENT(ROW()-2,COUNTA('Form Responses 1'!$1:$1)-4),4,,TRUE,"Form Responses 1"))</f>
        <v>0</v>
      </c>
      <c r="E118" s="83">
        <f ca="1" t="shared" si="0"/>
        <v>6</v>
      </c>
      <c r="F118" s="67" t="str">
        <f ca="1">IF(ISBLANK(A118)," ",INDIRECT(ADDRESS(1,5+MOD(ROW()-2,COUNTA('Form Responses 1'!$1:$1)-4),,TRUE,"Form Responses 1")))</f>
        <v>Gedung Balai Arkiologi [Teras Belakang]</v>
      </c>
      <c r="G118" s="67" t="e">
        <f ca="1">IF(ISBLANK(A118)," ",INDIRECT(ADDRESS(MATCH(A118,'Form Responses 1'!A:A,0),5+MOD(ROW()-2,COUNTA('Form Responses 1'!$1:$1)-4),,TRUE,"Form Responses 1")))</f>
        <v>#N/A</v>
      </c>
      <c r="H118" s="84" t="str">
        <f ca="1" t="shared" si="1"/>
        <v>Gedung Balai Arkiologi</v>
      </c>
      <c r="I118" s="84" t="str">
        <f ca="1" t="shared" si="2"/>
        <v>CLEANING SERVICE</v>
      </c>
      <c r="J118" s="84" t="str">
        <f ca="1" t="array" ref="J118">IFERROR(INDEX(MASTER!B:B,MATCH(G118,MASTER!A:A,0))/100," ")</f>
        <v> </v>
      </c>
      <c r="K118" s="67">
        <f ca="1" t="shared" si="3"/>
        <v>0</v>
      </c>
      <c r="L118" s="67" t="str">
        <f ca="1" t="shared" si="4"/>
        <v>1900 - WEEK 00</v>
      </c>
      <c r="M118" s="67" t="str">
        <f ca="1" t="shared" si="5"/>
        <v>1900 - MONTH 01</v>
      </c>
      <c r="N118" s="84" t="str">
        <f ca="1" t="shared" ref="N118:O118" si="126">IFERROR(AVERAGEIF(L:L,L118,$J:$J)," ")</f>
        <v> </v>
      </c>
      <c r="O118" s="84" t="str">
        <f ca="1" t="shared" si="126"/>
        <v> </v>
      </c>
      <c r="P118" s="67" t="str">
        <f ca="1">IF(ISBLANK(A118)," ",IF(N118&gt;MASTER!$B$3/100,"SB",IF(N118&gt;MASTER!$B$4/100,"B",IF(N118&gt;MASTER!$B$5/100,"C","K"))))</f>
        <v>SB</v>
      </c>
      <c r="Q118" s="67" t="str">
        <f ca="1">IF(ISBLANK(B118)," ",IF(O118&gt;MASTER!$B$3/100,"SB",IF(O118&gt;MASTER!$B$4/100,"B",IF(O118&gt;MASTER!$B$5/100,"C","K"))))</f>
        <v>SB</v>
      </c>
    </row>
    <row r="119" customHeight="1" spans="1:17">
      <c r="A119" s="67">
        <f ca="1">INDIRECT(ADDRESS(2+QUOTIENT(ROW()-2,COUNTA('Form Responses 1'!$1:$1)-4),1,,TRUE,"Form Responses 1"))</f>
        <v>0</v>
      </c>
      <c r="B119" s="67">
        <f ca="1">INDIRECT(ADDRESS(2+QUOTIENT(ROW()-2,COUNTA('Form Responses 1'!$1:$1)-4),2,,TRUE,"Form Responses 1"))</f>
        <v>0</v>
      </c>
      <c r="C119" s="67">
        <f ca="1">INDIRECT(ADDRESS(2+QUOTIENT(ROW()-2,COUNTA('Form Responses 1'!$1:$1)-4),3,,TRUE,"Form Responses 1"))</f>
        <v>0</v>
      </c>
      <c r="D119" s="67">
        <f ca="1">INDIRECT(ADDRESS(2+QUOTIENT(ROW()-2,COUNTA('Form Responses 1'!$1:$1)-4),4,,TRUE,"Form Responses 1"))</f>
        <v>0</v>
      </c>
      <c r="E119" s="83">
        <f ca="1" t="shared" si="0"/>
        <v>6</v>
      </c>
      <c r="F119" s="67" t="str">
        <f ca="1">IF(ISBLANK(A119)," ",INDIRECT(ADDRESS(1,5+MOD(ROW()-2,COUNTA('Form Responses 1'!$1:$1)-4),,TRUE,"Form Responses 1")))</f>
        <v>Security [Security Functions]</v>
      </c>
      <c r="G119" s="67" t="e">
        <f ca="1">IF(ISBLANK(A119)," ",INDIRECT(ADDRESS(MATCH(A119,'Form Responses 1'!A:A,0),5+MOD(ROW()-2,COUNTA('Form Responses 1'!$1:$1)-4),,TRUE,"Form Responses 1")))</f>
        <v>#N/A</v>
      </c>
      <c r="H119" s="84" t="str">
        <f ca="1" t="shared" si="1"/>
        <v>Security</v>
      </c>
      <c r="I119" s="84" t="str">
        <f ca="1" t="shared" si="2"/>
        <v>SECURITY SERVICE</v>
      </c>
      <c r="J119" s="84" t="str">
        <f ca="1" t="array" ref="J119">IFERROR(INDEX(MASTER!B:B,MATCH(G119,MASTER!A:A,0))/100," ")</f>
        <v> </v>
      </c>
      <c r="K119" s="67">
        <f ca="1" t="shared" si="3"/>
        <v>0</v>
      </c>
      <c r="L119" s="67" t="str">
        <f ca="1" t="shared" si="4"/>
        <v>1900 - WEEK 00</v>
      </c>
      <c r="M119" s="67" t="str">
        <f ca="1" t="shared" si="5"/>
        <v>1900 - MONTH 01</v>
      </c>
      <c r="N119" s="84" t="str">
        <f ca="1" t="shared" ref="N119:O119" si="127">IFERROR(AVERAGEIF(L:L,L119,$J:$J)," ")</f>
        <v> </v>
      </c>
      <c r="O119" s="84" t="str">
        <f ca="1" t="shared" si="127"/>
        <v> </v>
      </c>
      <c r="P119" s="67" t="str">
        <f ca="1">IF(ISBLANK(A119)," ",IF(N119&gt;MASTER!$B$3/100,"SB",IF(N119&gt;MASTER!$B$4/100,"B",IF(N119&gt;MASTER!$B$5/100,"C","K"))))</f>
        <v>SB</v>
      </c>
      <c r="Q119" s="67" t="str">
        <f ca="1">IF(ISBLANK(B119)," ",IF(O119&gt;MASTER!$B$3/100,"SB",IF(O119&gt;MASTER!$B$4/100,"B",IF(O119&gt;MASTER!$B$5/100,"C","K"))))</f>
        <v>SB</v>
      </c>
    </row>
    <row r="120" customHeight="1" spans="1:17">
      <c r="A120" s="67">
        <f ca="1">INDIRECT(ADDRESS(2+QUOTIENT(ROW()-2,COUNTA('Form Responses 1'!$1:$1)-4),1,,TRUE,"Form Responses 1"))</f>
        <v>0</v>
      </c>
      <c r="B120" s="67">
        <f ca="1">INDIRECT(ADDRESS(2+QUOTIENT(ROW()-2,COUNTA('Form Responses 1'!$1:$1)-4),2,,TRUE,"Form Responses 1"))</f>
        <v>0</v>
      </c>
      <c r="C120" s="67">
        <f ca="1">INDIRECT(ADDRESS(2+QUOTIENT(ROW()-2,COUNTA('Form Responses 1'!$1:$1)-4),3,,TRUE,"Form Responses 1"))</f>
        <v>0</v>
      </c>
      <c r="D120" s="67">
        <f ca="1">INDIRECT(ADDRESS(2+QUOTIENT(ROW()-2,COUNTA('Form Responses 1'!$1:$1)-4),4,,TRUE,"Form Responses 1"))</f>
        <v>0</v>
      </c>
      <c r="E120" s="83">
        <f ca="1" t="shared" si="0"/>
        <v>6</v>
      </c>
      <c r="F120" s="67" t="str">
        <f ca="1">IF(ISBLANK(A120)," ",INDIRECT(ADDRESS(1,5+MOD(ROW()-2,COUNTA('Form Responses 1'!$1:$1)-4),,TRUE,"Form Responses 1")))</f>
        <v>Outdoor [Halaman]</v>
      </c>
      <c r="G120" s="67" t="e">
        <f ca="1">IF(ISBLANK(A120)," ",INDIRECT(ADDRESS(MATCH(A120,'Form Responses 1'!A:A,0),5+MOD(ROW()-2,COUNTA('Form Responses 1'!$1:$1)-4),,TRUE,"Form Responses 1")))</f>
        <v>#N/A</v>
      </c>
      <c r="H120" s="84" t="str">
        <f ca="1" t="shared" si="1"/>
        <v>Outdoor</v>
      </c>
      <c r="I120" s="84" t="str">
        <f ca="1" t="shared" si="2"/>
        <v>CLEANING SERVICE</v>
      </c>
      <c r="J120" s="84" t="str">
        <f ca="1" t="array" ref="J120">IFERROR(INDEX(MASTER!B:B,MATCH(G120,MASTER!A:A,0))/100," ")</f>
        <v> </v>
      </c>
      <c r="K120" s="67">
        <f ca="1" t="shared" si="3"/>
        <v>0</v>
      </c>
      <c r="L120" s="67" t="str">
        <f ca="1" t="shared" si="4"/>
        <v>1900 - WEEK 00</v>
      </c>
      <c r="M120" s="67" t="str">
        <f ca="1" t="shared" si="5"/>
        <v>1900 - MONTH 01</v>
      </c>
      <c r="N120" s="84" t="str">
        <f ca="1" t="shared" ref="N120:O120" si="128">IFERROR(AVERAGEIF(L:L,L120,$J:$J)," ")</f>
        <v> </v>
      </c>
      <c r="O120" s="84" t="str">
        <f ca="1" t="shared" si="128"/>
        <v> </v>
      </c>
      <c r="P120" s="67" t="str">
        <f ca="1">IF(ISBLANK(A120)," ",IF(N120&gt;MASTER!$B$3/100,"SB",IF(N120&gt;MASTER!$B$4/100,"B",IF(N120&gt;MASTER!$B$5/100,"C","K"))))</f>
        <v>SB</v>
      </c>
      <c r="Q120" s="67" t="str">
        <f ca="1">IF(ISBLANK(B120)," ",IF(O120&gt;MASTER!$B$3/100,"SB",IF(O120&gt;MASTER!$B$4/100,"B",IF(O120&gt;MASTER!$B$5/100,"C","K"))))</f>
        <v>SB</v>
      </c>
    </row>
    <row r="121" customHeight="1" spans="1:17">
      <c r="A121" s="67">
        <f ca="1">INDIRECT(ADDRESS(2+QUOTIENT(ROW()-2,COUNTA('Form Responses 1'!$1:$1)-4),1,,TRUE,"Form Responses 1"))</f>
        <v>0</v>
      </c>
      <c r="B121" s="67">
        <f ca="1">INDIRECT(ADDRESS(2+QUOTIENT(ROW()-2,COUNTA('Form Responses 1'!$1:$1)-4),2,,TRUE,"Form Responses 1"))</f>
        <v>0</v>
      </c>
      <c r="C121" s="67">
        <f ca="1">INDIRECT(ADDRESS(2+QUOTIENT(ROW()-2,COUNTA('Form Responses 1'!$1:$1)-4),3,,TRUE,"Form Responses 1"))</f>
        <v>0</v>
      </c>
      <c r="D121" s="67">
        <f ca="1">INDIRECT(ADDRESS(2+QUOTIENT(ROW()-2,COUNTA('Form Responses 1'!$1:$1)-4),4,,TRUE,"Form Responses 1"))</f>
        <v>0</v>
      </c>
      <c r="E121" s="83">
        <f ca="1" t="shared" si="0"/>
        <v>6</v>
      </c>
      <c r="F121" s="67" t="str">
        <f ca="1">IF(ISBLANK(A121)," ",INDIRECT(ADDRESS(1,5+MOD(ROW()-2,COUNTA('Form Responses 1'!$1:$1)-4),,TRUE,"Form Responses 1")))</f>
        <v>Gedung Balai Arkiologi [Teras]</v>
      </c>
      <c r="G121" s="67" t="e">
        <f ca="1">IF(ISBLANK(A121)," ",INDIRECT(ADDRESS(MATCH(A121,'Form Responses 1'!A:A,0),5+MOD(ROW()-2,COUNTA('Form Responses 1'!$1:$1)-4),,TRUE,"Form Responses 1")))</f>
        <v>#N/A</v>
      </c>
      <c r="H121" s="84" t="str">
        <f ca="1" t="shared" si="1"/>
        <v>Gedung Balai Arkiologi</v>
      </c>
      <c r="I121" s="84" t="str">
        <f ca="1" t="shared" si="2"/>
        <v>CLEANING SERVICE</v>
      </c>
      <c r="J121" s="84" t="str">
        <f ca="1" t="array" ref="J121">IFERROR(INDEX(MASTER!B:B,MATCH(G121,MASTER!A:A,0))/100," ")</f>
        <v> </v>
      </c>
      <c r="K121" s="67">
        <f ca="1" t="shared" si="3"/>
        <v>0</v>
      </c>
      <c r="L121" s="67" t="str">
        <f ca="1" t="shared" si="4"/>
        <v>1900 - WEEK 00</v>
      </c>
      <c r="M121" s="67" t="str">
        <f ca="1" t="shared" si="5"/>
        <v>1900 - MONTH 01</v>
      </c>
      <c r="N121" s="84" t="str">
        <f ca="1" t="shared" ref="N121:O121" si="129">IFERROR(AVERAGEIF(L:L,L121,$J:$J)," ")</f>
        <v> </v>
      </c>
      <c r="O121" s="84" t="str">
        <f ca="1" t="shared" si="129"/>
        <v> </v>
      </c>
      <c r="P121" s="67" t="str">
        <f ca="1">IF(ISBLANK(A121)," ",IF(N121&gt;MASTER!$B$3/100,"SB",IF(N121&gt;MASTER!$B$4/100,"B",IF(N121&gt;MASTER!$B$5/100,"C","K"))))</f>
        <v>SB</v>
      </c>
      <c r="Q121" s="67" t="str">
        <f ca="1">IF(ISBLANK(B121)," ",IF(O121&gt;MASTER!$B$3/100,"SB",IF(O121&gt;MASTER!$B$4/100,"B",IF(O121&gt;MASTER!$B$5/100,"C","K"))))</f>
        <v>SB</v>
      </c>
    </row>
    <row r="122" customHeight="1" spans="1:17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3">
        <f ca="1" t="shared" si="0"/>
        <v>6</v>
      </c>
      <c r="F122" s="67" t="str">
        <f ca="1">IF(ISBLANK(A122)," ",INDIRECT(ADDRESS(1,5+MOD(ROW()-2,COUNTA('Form Responses 1'!$1:$1)-4),,TRUE,"Form Responses 1")))</f>
        <v>Gedung Balai Arkiologi [Koridor]</v>
      </c>
      <c r="G122" s="67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Gedung Balai Arkiologi</v>
      </c>
      <c r="I122" s="84" t="str">
        <f ca="1" t="shared" si="2"/>
        <v>CLEANING SERVICE</v>
      </c>
      <c r="J122" s="84" t="str">
        <f ca="1" t="array" ref="J122">IFERROR(INDEX(MASTER!B:B,MATCH(G122,MASTER!A:A,0))/100," ")</f>
        <v> </v>
      </c>
      <c r="K122" s="67">
        <f ca="1" t="shared" si="3"/>
        <v>0</v>
      </c>
      <c r="L122" s="67" t="str">
        <f ca="1" t="shared" si="4"/>
        <v>1900 - WEEK 00</v>
      </c>
      <c r="M122" s="67" t="str">
        <f ca="1" t="shared" si="5"/>
        <v>1900 - MONTH 01</v>
      </c>
      <c r="N122" s="84" t="str">
        <f ca="1" t="shared" ref="N122:O122" si="130">IFERROR(AVERAGEIF(L:L,L122,$J:$J)," ")</f>
        <v> </v>
      </c>
      <c r="O122" s="84" t="str">
        <f ca="1" t="shared" si="130"/>
        <v> </v>
      </c>
      <c r="P122" s="67" t="str">
        <f ca="1">IF(ISBLANK(A122)," ",IF(N122&gt;MASTER!$B$3/100,"SB",IF(N122&gt;MASTER!$B$4/100,"B",IF(N122&gt;MASTER!$B$5/100,"C","K"))))</f>
        <v>SB</v>
      </c>
      <c r="Q122" s="67" t="str">
        <f ca="1">IF(ISBLANK(B122)," ",IF(O122&gt;MASTER!$B$3/100,"SB",IF(O122&gt;MASTER!$B$4/100,"B",IF(O122&gt;MASTER!$B$5/100,"C","K"))))</f>
        <v>SB</v>
      </c>
    </row>
    <row r="123" customHeight="1" spans="1:17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3">
        <f ca="1" t="shared" si="0"/>
        <v>6</v>
      </c>
      <c r="F123" s="67" t="str">
        <f ca="1">IF(ISBLANK(A123)," ",INDIRECT(ADDRESS(1,5+MOD(ROW()-2,COUNTA('Form Responses 1'!$1:$1)-4),,TRUE,"Form Responses 1")))</f>
        <v>Gedung Balai Arkiologi [Ruang Peneliti ]</v>
      </c>
      <c r="G123" s="67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Gedung Balai Arkiologi</v>
      </c>
      <c r="I123" s="84" t="str">
        <f ca="1" t="shared" si="2"/>
        <v>CLEANING SERVICE</v>
      </c>
      <c r="J123" s="84" t="str">
        <f ca="1" t="array" ref="J123">IFERROR(INDEX(MASTER!B:B,MATCH(G123,MASTER!A:A,0))/100," ")</f>
        <v> </v>
      </c>
      <c r="K123" s="67">
        <f ca="1" t="shared" si="3"/>
        <v>0</v>
      </c>
      <c r="L123" s="67" t="str">
        <f ca="1" t="shared" si="4"/>
        <v>1900 - WEEK 00</v>
      </c>
      <c r="M123" s="67" t="str">
        <f ca="1" t="shared" si="5"/>
        <v>1900 - MONTH 01</v>
      </c>
      <c r="N123" s="84" t="str">
        <f ca="1" t="shared" ref="N123:O123" si="131">IFERROR(AVERAGEIF(L:L,L123,$J:$J)," ")</f>
        <v> </v>
      </c>
      <c r="O123" s="84" t="str">
        <f ca="1" t="shared" si="131"/>
        <v> </v>
      </c>
      <c r="P123" s="67" t="str">
        <f ca="1">IF(ISBLANK(A123)," ",IF(N123&gt;MASTER!$B$3/100,"SB",IF(N123&gt;MASTER!$B$4/100,"B",IF(N123&gt;MASTER!$B$5/100,"C","K"))))</f>
        <v>SB</v>
      </c>
      <c r="Q123" s="67" t="str">
        <f ca="1">IF(ISBLANK(B123)," ",IF(O123&gt;MASTER!$B$3/100,"SB",IF(O123&gt;MASTER!$B$4/100,"B",IF(O123&gt;MASTER!$B$5/100,"C","K"))))</f>
        <v>SB</v>
      </c>
    </row>
    <row r="124" customHeight="1" spans="1:17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3">
        <f ca="1" t="shared" si="0"/>
        <v>6</v>
      </c>
      <c r="F124" s="67" t="str">
        <f ca="1">IF(ISBLANK(A124)," ",INDIRECT(ADDRESS(1,5+MOD(ROW()-2,COUNTA('Form Responses 1'!$1:$1)-4),,TRUE,"Form Responses 1")))</f>
        <v>Gedung Balai Arkiologi [Gudang Barang Akeologi]</v>
      </c>
      <c r="G124" s="67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Gedung Balai Arkiologi</v>
      </c>
      <c r="I124" s="84" t="str">
        <f ca="1" t="shared" si="2"/>
        <v>CLEANING SERVICE</v>
      </c>
      <c r="J124" s="84" t="str">
        <f ca="1" t="array" ref="J124">IFERROR(INDEX(MASTER!B:B,MATCH(G124,MASTER!A:A,0))/100," ")</f>
        <v> </v>
      </c>
      <c r="K124" s="67">
        <f ca="1" t="shared" si="3"/>
        <v>0</v>
      </c>
      <c r="L124" s="67" t="str">
        <f ca="1" t="shared" si="4"/>
        <v>1900 - WEEK 00</v>
      </c>
      <c r="M124" s="67" t="str">
        <f ca="1" t="shared" si="5"/>
        <v>1900 - MONTH 01</v>
      </c>
      <c r="N124" s="84" t="str">
        <f ca="1" t="shared" ref="N124:O124" si="132">IFERROR(AVERAGEIF(L:L,L124,$J:$J)," ")</f>
        <v> </v>
      </c>
      <c r="O124" s="84" t="str">
        <f ca="1" t="shared" si="132"/>
        <v> </v>
      </c>
      <c r="P124" s="67" t="str">
        <f ca="1">IF(ISBLANK(A124)," ",IF(N124&gt;MASTER!$B$3/100,"SB",IF(N124&gt;MASTER!$B$4/100,"B",IF(N124&gt;MASTER!$B$5/100,"C","K"))))</f>
        <v>SB</v>
      </c>
      <c r="Q124" s="67" t="str">
        <f ca="1">IF(ISBLANK(B124)," ",IF(O124&gt;MASTER!$B$3/100,"SB",IF(O124&gt;MASTER!$B$4/100,"B",IF(O124&gt;MASTER!$B$5/100,"C","K"))))</f>
        <v>SB</v>
      </c>
    </row>
    <row r="125" customHeight="1" spans="1:17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3">
        <f ca="1" t="shared" si="0"/>
        <v>6</v>
      </c>
      <c r="F125" s="67" t="str">
        <f ca="1">IF(ISBLANK(A125)," ",INDIRECT(ADDRESS(1,5+MOD(ROW()-2,COUNTA('Form Responses 1'!$1:$1)-4),,TRUE,"Form Responses 1")))</f>
        <v>Gedung Balai Arkiologi [Dapur]</v>
      </c>
      <c r="G125" s="67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Gedung Balai Arkiologi</v>
      </c>
      <c r="I125" s="84" t="str">
        <f ca="1" t="shared" si="2"/>
        <v>CLEANING SERVICE</v>
      </c>
      <c r="J125" s="84" t="str">
        <f ca="1" t="array" ref="J125">IFERROR(INDEX(MASTER!B:B,MATCH(G125,MASTER!A:A,0))/100," ")</f>
        <v> </v>
      </c>
      <c r="K125" s="67">
        <f ca="1" t="shared" si="3"/>
        <v>0</v>
      </c>
      <c r="L125" s="67" t="str">
        <f ca="1" t="shared" si="4"/>
        <v>1900 - WEEK 00</v>
      </c>
      <c r="M125" s="67" t="str">
        <f ca="1" t="shared" si="5"/>
        <v>1900 - MONTH 01</v>
      </c>
      <c r="N125" s="84" t="str">
        <f ca="1" t="shared" ref="N125:O125" si="133">IFERROR(AVERAGEIF(L:L,L125,$J:$J)," ")</f>
        <v> </v>
      </c>
      <c r="O125" s="84" t="str">
        <f ca="1" t="shared" si="133"/>
        <v> </v>
      </c>
      <c r="P125" s="67" t="str">
        <f ca="1">IF(ISBLANK(A125)," ",IF(N125&gt;MASTER!$B$3/100,"SB",IF(N125&gt;MASTER!$B$4/100,"B",IF(N125&gt;MASTER!$B$5/100,"C","K"))))</f>
        <v>SB</v>
      </c>
      <c r="Q125" s="67" t="str">
        <f ca="1">IF(ISBLANK(B125)," ",IF(O125&gt;MASTER!$B$3/100,"SB",IF(O125&gt;MASTER!$B$4/100,"B",IF(O125&gt;MASTER!$B$5/100,"C","K"))))</f>
        <v>SB</v>
      </c>
    </row>
    <row r="126" customHeight="1" spans="1:17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3">
        <f ca="1" t="shared" si="0"/>
        <v>6</v>
      </c>
      <c r="F126" s="67" t="str">
        <f ca="1">IF(ISBLANK(A126)," ",INDIRECT(ADDRESS(1,5+MOD(ROW()-2,COUNTA('Form Responses 1'!$1:$1)-4),,TRUE,"Form Responses 1")))</f>
        <v>Gedung Balai Arkiologi [Toilet]</v>
      </c>
      <c r="G126" s="67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Gedung Balai Arkiologi</v>
      </c>
      <c r="I126" s="84" t="str">
        <f ca="1" t="shared" si="2"/>
        <v>CLEANING SERVICE</v>
      </c>
      <c r="J126" s="84" t="str">
        <f ca="1" t="array" ref="J126">IFERROR(INDEX(MASTER!B:B,MATCH(G126,MASTER!A:A,0))/100," ")</f>
        <v> </v>
      </c>
      <c r="K126" s="67">
        <f ca="1" t="shared" si="3"/>
        <v>0</v>
      </c>
      <c r="L126" s="67" t="str">
        <f ca="1" t="shared" si="4"/>
        <v>1900 - WEEK 00</v>
      </c>
      <c r="M126" s="67" t="str">
        <f ca="1" t="shared" si="5"/>
        <v>1900 - MONTH 01</v>
      </c>
      <c r="N126" s="84" t="str">
        <f ca="1" t="shared" ref="N126:O126" si="134">IFERROR(AVERAGEIF(L:L,L126,$J:$J)," ")</f>
        <v> </v>
      </c>
      <c r="O126" s="84" t="str">
        <f ca="1" t="shared" si="134"/>
        <v> </v>
      </c>
      <c r="P126" s="67" t="str">
        <f ca="1">IF(ISBLANK(A126)," ",IF(N126&gt;MASTER!$B$3/100,"SB",IF(N126&gt;MASTER!$B$4/100,"B",IF(N126&gt;MASTER!$B$5/100,"C","K"))))</f>
        <v>SB</v>
      </c>
      <c r="Q126" s="67" t="str">
        <f ca="1">IF(ISBLANK(B126)," ",IF(O126&gt;MASTER!$B$3/100,"SB",IF(O126&gt;MASTER!$B$4/100,"B",IF(O126&gt;MASTER!$B$5/100,"C","K"))))</f>
        <v>SB</v>
      </c>
    </row>
    <row r="127" customHeight="1" spans="1:17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3">
        <f ca="1" t="shared" si="0"/>
        <v>6</v>
      </c>
      <c r="F127" s="67" t="str">
        <f ca="1">IF(ISBLANK(A127)," ",INDIRECT(ADDRESS(1,5+MOD(ROW()-2,COUNTA('Form Responses 1'!$1:$1)-4),,TRUE,"Form Responses 1")))</f>
        <v>Gedung Balai Arkiologi [Teras Belakang]</v>
      </c>
      <c r="G127" s="67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Gedung Balai Arkiologi</v>
      </c>
      <c r="I127" s="84" t="str">
        <f ca="1" t="shared" si="2"/>
        <v>CLEANING SERVICE</v>
      </c>
      <c r="J127" s="84" t="str">
        <f ca="1" t="array" ref="J127">IFERROR(INDEX(MASTER!B:B,MATCH(G127,MASTER!A:A,0))/100," ")</f>
        <v> </v>
      </c>
      <c r="K127" s="67">
        <f ca="1" t="shared" si="3"/>
        <v>0</v>
      </c>
      <c r="L127" s="67" t="str">
        <f ca="1" t="shared" si="4"/>
        <v>1900 - WEEK 00</v>
      </c>
      <c r="M127" s="67" t="str">
        <f ca="1" t="shared" si="5"/>
        <v>1900 - MONTH 01</v>
      </c>
      <c r="N127" s="84" t="str">
        <f ca="1" t="shared" ref="N127:O127" si="135">IFERROR(AVERAGEIF(L:L,L127,$J:$J)," ")</f>
        <v> </v>
      </c>
      <c r="O127" s="84" t="str">
        <f ca="1" t="shared" si="135"/>
        <v> </v>
      </c>
      <c r="P127" s="67" t="str">
        <f ca="1">IF(ISBLANK(A127)," ",IF(N127&gt;MASTER!$B$3/100,"SB",IF(N127&gt;MASTER!$B$4/100,"B",IF(N127&gt;MASTER!$B$5/100,"C","K"))))</f>
        <v>SB</v>
      </c>
      <c r="Q127" s="67" t="str">
        <f ca="1">IF(ISBLANK(B127)," ",IF(O127&gt;MASTER!$B$3/100,"SB",IF(O127&gt;MASTER!$B$4/100,"B",IF(O127&gt;MASTER!$B$5/100,"C","K"))))</f>
        <v>SB</v>
      </c>
    </row>
    <row r="128" customHeight="1" spans="1:17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3">
        <f ca="1" t="shared" si="0"/>
        <v>6</v>
      </c>
      <c r="F128" s="67" t="str">
        <f ca="1">IF(ISBLANK(A128)," ",INDIRECT(ADDRESS(1,5+MOD(ROW()-2,COUNTA('Form Responses 1'!$1:$1)-4),,TRUE,"Form Responses 1")))</f>
        <v>Security [Security Functions]</v>
      </c>
      <c r="G128" s="67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Security</v>
      </c>
      <c r="I128" s="84" t="str">
        <f ca="1" t="shared" si="2"/>
        <v>SECURITY SERVICE</v>
      </c>
      <c r="J128" s="84" t="str">
        <f ca="1" t="array" ref="J128">IFERROR(INDEX(MASTER!B:B,MATCH(G128,MASTER!A:A,0))/100," ")</f>
        <v> </v>
      </c>
      <c r="K128" s="67">
        <f ca="1" t="shared" si="3"/>
        <v>0</v>
      </c>
      <c r="L128" s="67" t="str">
        <f ca="1" t="shared" si="4"/>
        <v>1900 - WEEK 00</v>
      </c>
      <c r="M128" s="67" t="str">
        <f ca="1" t="shared" si="5"/>
        <v>1900 - MONTH 01</v>
      </c>
      <c r="N128" s="84" t="str">
        <f ca="1" t="shared" ref="N128:O128" si="136">IFERROR(AVERAGEIF(L:L,L128,$J:$J)," ")</f>
        <v> </v>
      </c>
      <c r="O128" s="84" t="str">
        <f ca="1" t="shared" si="136"/>
        <v> </v>
      </c>
      <c r="P128" s="67" t="str">
        <f ca="1">IF(ISBLANK(A128)," ",IF(N128&gt;MASTER!$B$3/100,"SB",IF(N128&gt;MASTER!$B$4/100,"B",IF(N128&gt;MASTER!$B$5/100,"C","K"))))</f>
        <v>SB</v>
      </c>
      <c r="Q128" s="67" t="str">
        <f ca="1">IF(ISBLANK(B128)," ",IF(O128&gt;MASTER!$B$3/100,"SB",IF(O128&gt;MASTER!$B$4/100,"B",IF(O128&gt;MASTER!$B$5/100,"C","K"))))</f>
        <v>SB</v>
      </c>
    </row>
    <row r="129" customHeight="1" spans="1:17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3">
        <f ca="1" t="shared" si="0"/>
        <v>6</v>
      </c>
      <c r="F129" s="67" t="str">
        <f ca="1">IF(ISBLANK(A129)," ",INDIRECT(ADDRESS(1,5+MOD(ROW()-2,COUNTA('Form Responses 1'!$1:$1)-4),,TRUE,"Form Responses 1")))</f>
        <v>Outdoor [Halaman]</v>
      </c>
      <c r="G129" s="67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Outdoor</v>
      </c>
      <c r="I129" s="84" t="str">
        <f ca="1" t="shared" si="2"/>
        <v>CLEANING SERVICE</v>
      </c>
      <c r="J129" s="84" t="str">
        <f ca="1" t="array" ref="J129">IFERROR(INDEX(MASTER!B:B,MATCH(G129,MASTER!A:A,0))/100," ")</f>
        <v> </v>
      </c>
      <c r="K129" s="67">
        <f ca="1" t="shared" si="3"/>
        <v>0</v>
      </c>
      <c r="L129" s="67" t="str">
        <f ca="1" t="shared" si="4"/>
        <v>1900 - WEEK 00</v>
      </c>
      <c r="M129" s="67" t="str">
        <f ca="1" t="shared" si="5"/>
        <v>1900 - MONTH 01</v>
      </c>
      <c r="N129" s="84" t="str">
        <f ca="1" t="shared" ref="N129:O129" si="137">IFERROR(AVERAGEIF(L:L,L129,$J:$J)," ")</f>
        <v> </v>
      </c>
      <c r="O129" s="84" t="str">
        <f ca="1" t="shared" si="137"/>
        <v> </v>
      </c>
      <c r="P129" s="67" t="str">
        <f ca="1">IF(ISBLANK(A129)," ",IF(N129&gt;MASTER!$B$3/100,"SB",IF(N129&gt;MASTER!$B$4/100,"B",IF(N129&gt;MASTER!$B$5/100,"C","K"))))</f>
        <v>SB</v>
      </c>
      <c r="Q129" s="67" t="str">
        <f ca="1">IF(ISBLANK(B129)," ",IF(O129&gt;MASTER!$B$3/100,"SB",IF(O129&gt;MASTER!$B$4/100,"B",IF(O129&gt;MASTER!$B$5/100,"C","K"))))</f>
        <v>SB</v>
      </c>
    </row>
    <row r="130" customHeight="1" spans="1:17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3">
        <f ca="1" t="shared" si="0"/>
        <v>6</v>
      </c>
      <c r="F130" s="67" t="str">
        <f ca="1">IF(ISBLANK(A130)," ",INDIRECT(ADDRESS(1,5+MOD(ROW()-2,COUNTA('Form Responses 1'!$1:$1)-4),,TRUE,"Form Responses 1")))</f>
        <v>Gedung Balai Arkiologi [Teras]</v>
      </c>
      <c r="G130" s="67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Gedung Balai Arkiologi</v>
      </c>
      <c r="I130" s="84" t="str">
        <f ca="1" t="shared" si="2"/>
        <v>CLEANING SERVICE</v>
      </c>
      <c r="J130" s="84" t="str">
        <f ca="1" t="array" ref="J130">IFERROR(INDEX(MASTER!B:B,MATCH(G130,MASTER!A:A,0))/100," ")</f>
        <v> </v>
      </c>
      <c r="K130" s="67">
        <f ca="1" t="shared" si="3"/>
        <v>0</v>
      </c>
      <c r="L130" s="67" t="str">
        <f ca="1" t="shared" si="4"/>
        <v>1900 - WEEK 00</v>
      </c>
      <c r="M130" s="67" t="str">
        <f ca="1" t="shared" si="5"/>
        <v>1900 - MONTH 01</v>
      </c>
      <c r="N130" s="84" t="str">
        <f ca="1" t="shared" ref="N130:O130" si="138">IFERROR(AVERAGEIF(L:L,L130,$J:$J)," ")</f>
        <v> </v>
      </c>
      <c r="O130" s="84" t="str">
        <f ca="1" t="shared" si="138"/>
        <v> </v>
      </c>
      <c r="P130" s="67" t="str">
        <f ca="1">IF(ISBLANK(A130)," ",IF(N130&gt;MASTER!$B$3/100,"SB",IF(N130&gt;MASTER!$B$4/100,"B",IF(N130&gt;MASTER!$B$5/100,"C","K"))))</f>
        <v>SB</v>
      </c>
      <c r="Q130" s="67" t="str">
        <f ca="1">IF(ISBLANK(B130)," ",IF(O130&gt;MASTER!$B$3/100,"SB",IF(O130&gt;MASTER!$B$4/100,"B",IF(O130&gt;MASTER!$B$5/100,"C","K"))))</f>
        <v>SB</v>
      </c>
    </row>
    <row r="131" customHeight="1" spans="1:17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3">
        <f ca="1" t="shared" si="0"/>
        <v>6</v>
      </c>
      <c r="F131" s="67" t="str">
        <f ca="1">IF(ISBLANK(A131)," ",INDIRECT(ADDRESS(1,5+MOD(ROW()-2,COUNTA('Form Responses 1'!$1:$1)-4),,TRUE,"Form Responses 1")))</f>
        <v>Gedung Balai Arkiologi [Koridor]</v>
      </c>
      <c r="G131" s="67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Gedung Balai Arkiologi</v>
      </c>
      <c r="I131" s="84" t="str">
        <f ca="1" t="shared" si="2"/>
        <v>CLEANING SERVICE</v>
      </c>
      <c r="J131" s="84" t="str">
        <f ca="1" t="array" ref="J131">IFERROR(INDEX(MASTER!B:B,MATCH(G131,MASTER!A:A,0))/100," ")</f>
        <v> </v>
      </c>
      <c r="K131" s="67">
        <f ca="1" t="shared" si="3"/>
        <v>0</v>
      </c>
      <c r="L131" s="67" t="str">
        <f ca="1" t="shared" si="4"/>
        <v>1900 - WEEK 00</v>
      </c>
      <c r="M131" s="67" t="str">
        <f ca="1" t="shared" si="5"/>
        <v>1900 - MONTH 01</v>
      </c>
      <c r="N131" s="84" t="str">
        <f ca="1" t="shared" ref="N131:O131" si="139">IFERROR(AVERAGEIF(L:L,L131,$J:$J)," ")</f>
        <v> </v>
      </c>
      <c r="O131" s="84" t="str">
        <f ca="1" t="shared" si="139"/>
        <v> </v>
      </c>
      <c r="P131" s="67" t="str">
        <f ca="1">IF(ISBLANK(A131)," ",IF(N131&gt;MASTER!$B$3/100,"SB",IF(N131&gt;MASTER!$B$4/100,"B",IF(N131&gt;MASTER!$B$5/100,"C","K"))))</f>
        <v>SB</v>
      </c>
      <c r="Q131" s="67" t="str">
        <f ca="1">IF(ISBLANK(B131)," ",IF(O131&gt;MASTER!$B$3/100,"SB",IF(O131&gt;MASTER!$B$4/100,"B",IF(O131&gt;MASTER!$B$5/100,"C","K"))))</f>
        <v>SB</v>
      </c>
    </row>
    <row r="132" customHeight="1" spans="1:17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3">
        <f ca="1" t="shared" si="0"/>
        <v>6</v>
      </c>
      <c r="F132" s="67" t="str">
        <f ca="1">IF(ISBLANK(A132)," ",INDIRECT(ADDRESS(1,5+MOD(ROW()-2,COUNTA('Form Responses 1'!$1:$1)-4),,TRUE,"Form Responses 1")))</f>
        <v>Gedung Balai Arkiologi [Ruang Peneliti ]</v>
      </c>
      <c r="G132" s="67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Gedung Balai Arkiologi</v>
      </c>
      <c r="I132" s="84" t="str">
        <f ca="1" t="shared" si="2"/>
        <v>CLEANING SERVICE</v>
      </c>
      <c r="J132" s="84" t="str">
        <f ca="1" t="array" ref="J132">IFERROR(INDEX(MASTER!B:B,MATCH(G132,MASTER!A:A,0))/100," ")</f>
        <v> </v>
      </c>
      <c r="K132" s="67">
        <f ca="1" t="shared" si="3"/>
        <v>0</v>
      </c>
      <c r="L132" s="67" t="str">
        <f ca="1" t="shared" si="4"/>
        <v>1900 - WEEK 00</v>
      </c>
      <c r="M132" s="67" t="str">
        <f ca="1" t="shared" si="5"/>
        <v>1900 - MONTH 01</v>
      </c>
      <c r="N132" s="84" t="str">
        <f ca="1" t="shared" ref="N132:O132" si="140">IFERROR(AVERAGEIF(L:L,L132,$J:$J)," ")</f>
        <v> </v>
      </c>
      <c r="O132" s="84" t="str">
        <f ca="1" t="shared" si="140"/>
        <v> </v>
      </c>
      <c r="P132" s="67" t="str">
        <f ca="1">IF(ISBLANK(A132)," ",IF(N132&gt;MASTER!$B$3/100,"SB",IF(N132&gt;MASTER!$B$4/100,"B",IF(N132&gt;MASTER!$B$5/100,"C","K"))))</f>
        <v>SB</v>
      </c>
      <c r="Q132" s="67" t="str">
        <f ca="1">IF(ISBLANK(B132)," ",IF(O132&gt;MASTER!$B$3/100,"SB",IF(O132&gt;MASTER!$B$4/100,"B",IF(O132&gt;MASTER!$B$5/100,"C","K"))))</f>
        <v>SB</v>
      </c>
    </row>
    <row r="133" customHeight="1" spans="1:17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3">
        <f ca="1" t="shared" si="0"/>
        <v>6</v>
      </c>
      <c r="F133" s="67" t="str">
        <f ca="1">IF(ISBLANK(A133)," ",INDIRECT(ADDRESS(1,5+MOD(ROW()-2,COUNTA('Form Responses 1'!$1:$1)-4),,TRUE,"Form Responses 1")))</f>
        <v>Gedung Balai Arkiologi [Gudang Barang Akeologi]</v>
      </c>
      <c r="G133" s="67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Gedung Balai Arkiologi</v>
      </c>
      <c r="I133" s="84" t="str">
        <f ca="1" t="shared" si="2"/>
        <v>CLEANING SERVICE</v>
      </c>
      <c r="J133" s="84" t="str">
        <f ca="1" t="array" ref="J133">IFERROR(INDEX(MASTER!B:B,MATCH(G133,MASTER!A:A,0))/100," ")</f>
        <v> </v>
      </c>
      <c r="K133" s="67">
        <f ca="1" t="shared" si="3"/>
        <v>0</v>
      </c>
      <c r="L133" s="67" t="str">
        <f ca="1" t="shared" si="4"/>
        <v>1900 - WEEK 00</v>
      </c>
      <c r="M133" s="67" t="str">
        <f ca="1" t="shared" si="5"/>
        <v>1900 - MONTH 01</v>
      </c>
      <c r="N133" s="84" t="str">
        <f ca="1" t="shared" ref="N133:O133" si="141">IFERROR(AVERAGEIF(L:L,L133,$J:$J)," ")</f>
        <v> </v>
      </c>
      <c r="O133" s="84" t="str">
        <f ca="1" t="shared" si="141"/>
        <v> </v>
      </c>
      <c r="P133" s="67" t="str">
        <f ca="1">IF(ISBLANK(A133)," ",IF(N133&gt;MASTER!$B$3/100,"SB",IF(N133&gt;MASTER!$B$4/100,"B",IF(N133&gt;MASTER!$B$5/100,"C","K"))))</f>
        <v>SB</v>
      </c>
      <c r="Q133" s="67" t="str">
        <f ca="1">IF(ISBLANK(B133)," ",IF(O133&gt;MASTER!$B$3/100,"SB",IF(O133&gt;MASTER!$B$4/100,"B",IF(O133&gt;MASTER!$B$5/100,"C","K"))))</f>
        <v>SB</v>
      </c>
    </row>
    <row r="134" customHeight="1" spans="1:17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3">
        <f ca="1" t="shared" si="0"/>
        <v>6</v>
      </c>
      <c r="F134" s="67" t="str">
        <f ca="1">IF(ISBLANK(A134)," ",INDIRECT(ADDRESS(1,5+MOD(ROW()-2,COUNTA('Form Responses 1'!$1:$1)-4),,TRUE,"Form Responses 1")))</f>
        <v>Gedung Balai Arkiologi [Dapur]</v>
      </c>
      <c r="G134" s="67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Gedung Balai Arkiologi</v>
      </c>
      <c r="I134" s="84" t="str">
        <f ca="1" t="shared" si="2"/>
        <v>CLEANING SERVICE</v>
      </c>
      <c r="J134" s="84" t="str">
        <f ca="1" t="array" ref="J134">IFERROR(INDEX(MASTER!B:B,MATCH(G134,MASTER!A:A,0))/100," ")</f>
        <v> </v>
      </c>
      <c r="K134" s="67">
        <f ca="1" t="shared" si="3"/>
        <v>0</v>
      </c>
      <c r="L134" s="67" t="str">
        <f ca="1" t="shared" si="4"/>
        <v>1900 - WEEK 00</v>
      </c>
      <c r="M134" s="67" t="str">
        <f ca="1" t="shared" si="5"/>
        <v>1900 - MONTH 01</v>
      </c>
      <c r="N134" s="84" t="str">
        <f ca="1" t="shared" ref="N134:O134" si="142">IFERROR(AVERAGEIF(L:L,L134,$J:$J)," ")</f>
        <v> </v>
      </c>
      <c r="O134" s="84" t="str">
        <f ca="1" t="shared" si="142"/>
        <v> </v>
      </c>
      <c r="P134" s="67" t="str">
        <f ca="1">IF(ISBLANK(A134)," ",IF(N134&gt;MASTER!$B$3/100,"SB",IF(N134&gt;MASTER!$B$4/100,"B",IF(N134&gt;MASTER!$B$5/100,"C","K"))))</f>
        <v>SB</v>
      </c>
      <c r="Q134" s="67" t="str">
        <f ca="1">IF(ISBLANK(B134)," ",IF(O134&gt;MASTER!$B$3/100,"SB",IF(O134&gt;MASTER!$B$4/100,"B",IF(O134&gt;MASTER!$B$5/100,"C","K"))))</f>
        <v>SB</v>
      </c>
    </row>
    <row r="135" customHeight="1" spans="1:17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3">
        <f ca="1" t="shared" si="0"/>
        <v>6</v>
      </c>
      <c r="F135" s="67" t="str">
        <f ca="1">IF(ISBLANK(A135)," ",INDIRECT(ADDRESS(1,5+MOD(ROW()-2,COUNTA('Form Responses 1'!$1:$1)-4),,TRUE,"Form Responses 1")))</f>
        <v>Gedung Balai Arkiologi [Toilet]</v>
      </c>
      <c r="G135" s="67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Gedung Balai Arkiologi</v>
      </c>
      <c r="I135" s="84" t="str">
        <f ca="1" t="shared" si="2"/>
        <v>CLEANING SERVICE</v>
      </c>
      <c r="J135" s="84" t="str">
        <f ca="1" t="array" ref="J135">IFERROR(INDEX(MASTER!B:B,MATCH(G135,MASTER!A:A,0))/100," ")</f>
        <v> </v>
      </c>
      <c r="K135" s="67">
        <f ca="1" t="shared" si="3"/>
        <v>0</v>
      </c>
      <c r="L135" s="67" t="str">
        <f ca="1" t="shared" si="4"/>
        <v>1900 - WEEK 00</v>
      </c>
      <c r="M135" s="67" t="str">
        <f ca="1" t="shared" si="5"/>
        <v>1900 - MONTH 01</v>
      </c>
      <c r="N135" s="84" t="str">
        <f ca="1" t="shared" ref="N135:O135" si="143">IFERROR(AVERAGEIF(L:L,L135,$J:$J)," ")</f>
        <v> </v>
      </c>
      <c r="O135" s="84" t="str">
        <f ca="1" t="shared" si="143"/>
        <v> </v>
      </c>
      <c r="P135" s="67" t="str">
        <f ca="1">IF(ISBLANK(A135)," ",IF(N135&gt;MASTER!$B$3/100,"SB",IF(N135&gt;MASTER!$B$4/100,"B",IF(N135&gt;MASTER!$B$5/100,"C","K"))))</f>
        <v>SB</v>
      </c>
      <c r="Q135" s="67" t="str">
        <f ca="1">IF(ISBLANK(B135)," ",IF(O135&gt;MASTER!$B$3/100,"SB",IF(O135&gt;MASTER!$B$4/100,"B",IF(O135&gt;MASTER!$B$5/100,"C","K"))))</f>
        <v>SB</v>
      </c>
    </row>
    <row r="136" customHeight="1" spans="1:17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3">
        <f ca="1" t="shared" si="0"/>
        <v>6</v>
      </c>
      <c r="F136" s="67" t="str">
        <f ca="1">IF(ISBLANK(A136)," ",INDIRECT(ADDRESS(1,5+MOD(ROW()-2,COUNTA('Form Responses 1'!$1:$1)-4),,TRUE,"Form Responses 1")))</f>
        <v>Gedung Balai Arkiologi [Teras Belakang]</v>
      </c>
      <c r="G136" s="67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Gedung Balai Arkiologi</v>
      </c>
      <c r="I136" s="84" t="str">
        <f ca="1" t="shared" si="2"/>
        <v>CLEANING SERVICE</v>
      </c>
      <c r="J136" s="84" t="str">
        <f ca="1" t="array" ref="J136">IFERROR(INDEX(MASTER!B:B,MATCH(G136,MASTER!A:A,0))/100," ")</f>
        <v> </v>
      </c>
      <c r="K136" s="67">
        <f ca="1" t="shared" si="3"/>
        <v>0</v>
      </c>
      <c r="L136" s="67" t="str">
        <f ca="1" t="shared" si="4"/>
        <v>1900 - WEEK 00</v>
      </c>
      <c r="M136" s="67" t="str">
        <f ca="1" t="shared" si="5"/>
        <v>1900 - MONTH 01</v>
      </c>
      <c r="N136" s="84" t="str">
        <f ca="1" t="shared" ref="N136:O136" si="144">IFERROR(AVERAGEIF(L:L,L136,$J:$J)," ")</f>
        <v> </v>
      </c>
      <c r="O136" s="84" t="str">
        <f ca="1" t="shared" si="144"/>
        <v> </v>
      </c>
      <c r="P136" s="67" t="str">
        <f ca="1">IF(ISBLANK(A136)," ",IF(N136&gt;MASTER!$B$3/100,"SB",IF(N136&gt;MASTER!$B$4/100,"B",IF(N136&gt;MASTER!$B$5/100,"C","K"))))</f>
        <v>SB</v>
      </c>
      <c r="Q136" s="67" t="str">
        <f ca="1">IF(ISBLANK(B136)," ",IF(O136&gt;MASTER!$B$3/100,"SB",IF(O136&gt;MASTER!$B$4/100,"B",IF(O136&gt;MASTER!$B$5/100,"C","K"))))</f>
        <v>SB</v>
      </c>
    </row>
    <row r="137" customHeight="1" spans="1:17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3">
        <f ca="1" t="shared" si="0"/>
        <v>6</v>
      </c>
      <c r="F137" s="67" t="str">
        <f ca="1">IF(ISBLANK(A137)," ",INDIRECT(ADDRESS(1,5+MOD(ROW()-2,COUNTA('Form Responses 1'!$1:$1)-4),,TRUE,"Form Responses 1")))</f>
        <v>Security [Security Functions]</v>
      </c>
      <c r="G137" s="67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Security</v>
      </c>
      <c r="I137" s="84" t="str">
        <f ca="1" t="shared" si="2"/>
        <v>SECURITY SERVICE</v>
      </c>
      <c r="J137" s="84" t="str">
        <f ca="1" t="array" ref="J137">IFERROR(INDEX(MASTER!B:B,MATCH(G137,MASTER!A:A,0))/100," ")</f>
        <v> </v>
      </c>
      <c r="K137" s="67">
        <f ca="1" t="shared" si="3"/>
        <v>0</v>
      </c>
      <c r="L137" s="67" t="str">
        <f ca="1" t="shared" si="4"/>
        <v>1900 - WEEK 00</v>
      </c>
      <c r="M137" s="67" t="str">
        <f ca="1" t="shared" si="5"/>
        <v>1900 - MONTH 01</v>
      </c>
      <c r="N137" s="84" t="str">
        <f ca="1" t="shared" ref="N137:O137" si="145">IFERROR(AVERAGEIF(L:L,L137,$J:$J)," ")</f>
        <v> </v>
      </c>
      <c r="O137" s="84" t="str">
        <f ca="1" t="shared" si="145"/>
        <v> </v>
      </c>
      <c r="P137" s="67" t="str">
        <f ca="1">IF(ISBLANK(A137)," ",IF(N137&gt;MASTER!$B$3/100,"SB",IF(N137&gt;MASTER!$B$4/100,"B",IF(N137&gt;MASTER!$B$5/100,"C","K"))))</f>
        <v>SB</v>
      </c>
      <c r="Q137" s="67" t="str">
        <f ca="1">IF(ISBLANK(B137)," ",IF(O137&gt;MASTER!$B$3/100,"SB",IF(O137&gt;MASTER!$B$4/100,"B",IF(O137&gt;MASTER!$B$5/100,"C","K"))))</f>
        <v>SB</v>
      </c>
    </row>
    <row r="138" customHeight="1" spans="1:17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3">
        <f ca="1" t="shared" si="0"/>
        <v>6</v>
      </c>
      <c r="F138" s="67" t="str">
        <f ca="1">IF(ISBLANK(A138)," ",INDIRECT(ADDRESS(1,5+MOD(ROW()-2,COUNTA('Form Responses 1'!$1:$1)-4),,TRUE,"Form Responses 1")))</f>
        <v>Outdoor [Halaman]</v>
      </c>
      <c r="G138" s="67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Outdoor</v>
      </c>
      <c r="I138" s="84" t="str">
        <f ca="1" t="shared" si="2"/>
        <v>CLEANING SERVICE</v>
      </c>
      <c r="J138" s="84" t="str">
        <f ca="1" t="array" ref="J138">IFERROR(INDEX(MASTER!B:B,MATCH(G138,MASTER!A:A,0))/100," ")</f>
        <v> </v>
      </c>
      <c r="K138" s="67">
        <f ca="1" t="shared" si="3"/>
        <v>0</v>
      </c>
      <c r="L138" s="67" t="str">
        <f ca="1" t="shared" si="4"/>
        <v>1900 - WEEK 00</v>
      </c>
      <c r="M138" s="67" t="str">
        <f ca="1" t="shared" si="5"/>
        <v>1900 - MONTH 01</v>
      </c>
      <c r="N138" s="84" t="str">
        <f ca="1" t="shared" ref="N138:O138" si="146">IFERROR(AVERAGEIF(L:L,L138,$J:$J)," ")</f>
        <v> </v>
      </c>
      <c r="O138" s="84" t="str">
        <f ca="1" t="shared" si="146"/>
        <v> </v>
      </c>
      <c r="P138" s="67" t="str">
        <f ca="1">IF(ISBLANK(A138)," ",IF(N138&gt;MASTER!$B$3/100,"SB",IF(N138&gt;MASTER!$B$4/100,"B",IF(N138&gt;MASTER!$B$5/100,"C","K"))))</f>
        <v>SB</v>
      </c>
      <c r="Q138" s="67" t="str">
        <f ca="1">IF(ISBLANK(B138)," ",IF(O138&gt;MASTER!$B$3/100,"SB",IF(O138&gt;MASTER!$B$4/100,"B",IF(O138&gt;MASTER!$B$5/100,"C","K"))))</f>
        <v>SB</v>
      </c>
    </row>
    <row r="139" customHeight="1" spans="1:17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3">
        <f ca="1" t="shared" si="0"/>
        <v>6</v>
      </c>
      <c r="F139" s="67" t="str">
        <f ca="1">IF(ISBLANK(A139)," ",INDIRECT(ADDRESS(1,5+MOD(ROW()-2,COUNTA('Form Responses 1'!$1:$1)-4),,TRUE,"Form Responses 1")))</f>
        <v>Gedung Balai Arkiologi [Teras]</v>
      </c>
      <c r="G139" s="67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Gedung Balai Arkiologi</v>
      </c>
      <c r="I139" s="84" t="str">
        <f ca="1" t="shared" si="2"/>
        <v>CLEANING SERVICE</v>
      </c>
      <c r="J139" s="84" t="str">
        <f ca="1" t="array" ref="J139">IFERROR(INDEX(MASTER!B:B,MATCH(G139,MASTER!A:A,0))/100," ")</f>
        <v> </v>
      </c>
      <c r="K139" s="67">
        <f ca="1" t="shared" si="3"/>
        <v>0</v>
      </c>
      <c r="L139" s="67" t="str">
        <f ca="1" t="shared" si="4"/>
        <v>1900 - WEEK 00</v>
      </c>
      <c r="M139" s="67" t="str">
        <f ca="1" t="shared" si="5"/>
        <v>1900 - MONTH 01</v>
      </c>
      <c r="N139" s="84" t="str">
        <f ca="1" t="shared" ref="N139:O139" si="147">IFERROR(AVERAGEIF(L:L,L139,$J:$J)," ")</f>
        <v> </v>
      </c>
      <c r="O139" s="84" t="str">
        <f ca="1" t="shared" si="147"/>
        <v> </v>
      </c>
      <c r="P139" s="67" t="str">
        <f ca="1">IF(ISBLANK(A139)," ",IF(N139&gt;MASTER!$B$3/100,"SB",IF(N139&gt;MASTER!$B$4/100,"B",IF(N139&gt;MASTER!$B$5/100,"C","K"))))</f>
        <v>SB</v>
      </c>
      <c r="Q139" s="67" t="str">
        <f ca="1">IF(ISBLANK(B139)," ",IF(O139&gt;MASTER!$B$3/100,"SB",IF(O139&gt;MASTER!$B$4/100,"B",IF(O139&gt;MASTER!$B$5/100,"C","K"))))</f>
        <v>SB</v>
      </c>
    </row>
    <row r="140" customHeight="1" spans="1:17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3">
        <f ca="1" t="shared" si="0"/>
        <v>6</v>
      </c>
      <c r="F140" s="67" t="str">
        <f ca="1">IF(ISBLANK(A140)," ",INDIRECT(ADDRESS(1,5+MOD(ROW()-2,COUNTA('Form Responses 1'!$1:$1)-4),,TRUE,"Form Responses 1")))</f>
        <v>Gedung Balai Arkiologi [Koridor]</v>
      </c>
      <c r="G140" s="67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Gedung Balai Arkiologi</v>
      </c>
      <c r="I140" s="84" t="str">
        <f ca="1" t="shared" si="2"/>
        <v>CLEANING SERVICE</v>
      </c>
      <c r="J140" s="84" t="str">
        <f ca="1" t="array" ref="J140">IFERROR(INDEX(MASTER!B:B,MATCH(G140,MASTER!A:A,0))/100," ")</f>
        <v> </v>
      </c>
      <c r="K140" s="67">
        <f ca="1" t="shared" si="3"/>
        <v>0</v>
      </c>
      <c r="L140" s="67" t="str">
        <f ca="1" t="shared" si="4"/>
        <v>1900 - WEEK 00</v>
      </c>
      <c r="M140" s="67" t="str">
        <f ca="1" t="shared" si="5"/>
        <v>1900 - MONTH 01</v>
      </c>
      <c r="N140" s="84" t="str">
        <f ca="1" t="shared" ref="N140:O140" si="148">IFERROR(AVERAGEIF(L:L,L140,$J:$J)," ")</f>
        <v> </v>
      </c>
      <c r="O140" s="84" t="str">
        <f ca="1" t="shared" si="148"/>
        <v> </v>
      </c>
      <c r="P140" s="67" t="str">
        <f ca="1">IF(ISBLANK(A140)," ",IF(N140&gt;MASTER!$B$3/100,"SB",IF(N140&gt;MASTER!$B$4/100,"B",IF(N140&gt;MASTER!$B$5/100,"C","K"))))</f>
        <v>SB</v>
      </c>
      <c r="Q140" s="67" t="str">
        <f ca="1">IF(ISBLANK(B140)," ",IF(O140&gt;MASTER!$B$3/100,"SB",IF(O140&gt;MASTER!$B$4/100,"B",IF(O140&gt;MASTER!$B$5/100,"C","K"))))</f>
        <v>SB</v>
      </c>
    </row>
    <row r="141" customHeight="1" spans="1:17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3">
        <f ca="1" t="shared" si="0"/>
        <v>6</v>
      </c>
      <c r="F141" s="67" t="str">
        <f ca="1">IF(ISBLANK(A141)," ",INDIRECT(ADDRESS(1,5+MOD(ROW()-2,COUNTA('Form Responses 1'!$1:$1)-4),,TRUE,"Form Responses 1")))</f>
        <v>Gedung Balai Arkiologi [Ruang Peneliti ]</v>
      </c>
      <c r="G141" s="67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Gedung Balai Arkiologi</v>
      </c>
      <c r="I141" s="84" t="str">
        <f ca="1" t="shared" si="2"/>
        <v>CLEANING SERVICE</v>
      </c>
      <c r="J141" s="84" t="str">
        <f ca="1" t="array" ref="J141">IFERROR(INDEX(MASTER!B:B,MATCH(G141,MASTER!A:A,0))/100," ")</f>
        <v> </v>
      </c>
      <c r="K141" s="67">
        <f ca="1" t="shared" si="3"/>
        <v>0</v>
      </c>
      <c r="L141" s="67" t="str">
        <f ca="1" t="shared" si="4"/>
        <v>1900 - WEEK 00</v>
      </c>
      <c r="M141" s="67" t="str">
        <f ca="1" t="shared" si="5"/>
        <v>1900 - MONTH 01</v>
      </c>
      <c r="N141" s="84" t="str">
        <f ca="1" t="shared" ref="N141:O141" si="149">IFERROR(AVERAGEIF(L:L,L141,$J:$J)," ")</f>
        <v> </v>
      </c>
      <c r="O141" s="84" t="str">
        <f ca="1" t="shared" si="149"/>
        <v> </v>
      </c>
      <c r="P141" s="67" t="str">
        <f ca="1">IF(ISBLANK(A141)," ",IF(N141&gt;MASTER!$B$3/100,"SB",IF(N141&gt;MASTER!$B$4/100,"B",IF(N141&gt;MASTER!$B$5/100,"C","K"))))</f>
        <v>SB</v>
      </c>
      <c r="Q141" s="67" t="str">
        <f ca="1">IF(ISBLANK(B141)," ",IF(O141&gt;MASTER!$B$3/100,"SB",IF(O141&gt;MASTER!$B$4/100,"B",IF(O141&gt;MASTER!$B$5/100,"C","K"))))</f>
        <v>SB</v>
      </c>
    </row>
    <row r="142" customHeight="1" spans="1:17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3">
        <f ca="1" t="shared" si="0"/>
        <v>6</v>
      </c>
      <c r="F142" s="67" t="str">
        <f ca="1">IF(ISBLANK(A142)," ",INDIRECT(ADDRESS(1,5+MOD(ROW()-2,COUNTA('Form Responses 1'!$1:$1)-4),,TRUE,"Form Responses 1")))</f>
        <v>Gedung Balai Arkiologi [Gudang Barang Akeologi]</v>
      </c>
      <c r="G142" s="67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Gedung Balai Arkiologi</v>
      </c>
      <c r="I142" s="84" t="str">
        <f ca="1" t="shared" si="2"/>
        <v>CLEANING SERVICE</v>
      </c>
      <c r="J142" s="84" t="str">
        <f ca="1" t="array" ref="J142">IFERROR(INDEX(MASTER!B:B,MATCH(G142,MASTER!A:A,0))/100," ")</f>
        <v> </v>
      </c>
      <c r="K142" s="67">
        <f ca="1" t="shared" si="3"/>
        <v>0</v>
      </c>
      <c r="L142" s="67" t="str">
        <f ca="1" t="shared" si="4"/>
        <v>1900 - WEEK 00</v>
      </c>
      <c r="M142" s="67" t="str">
        <f ca="1" t="shared" si="5"/>
        <v>1900 - MONTH 01</v>
      </c>
      <c r="N142" s="84" t="str">
        <f ca="1" t="shared" ref="N142:O142" si="150">IFERROR(AVERAGEIF(L:L,L142,$J:$J)," ")</f>
        <v> </v>
      </c>
      <c r="O142" s="84" t="str">
        <f ca="1" t="shared" si="150"/>
        <v> </v>
      </c>
      <c r="P142" s="67" t="str">
        <f ca="1">IF(ISBLANK(A142)," ",IF(N142&gt;MASTER!$B$3/100,"SB",IF(N142&gt;MASTER!$B$4/100,"B",IF(N142&gt;MASTER!$B$5/100,"C","K"))))</f>
        <v>SB</v>
      </c>
      <c r="Q142" s="67" t="str">
        <f ca="1">IF(ISBLANK(B142)," ",IF(O142&gt;MASTER!$B$3/100,"SB",IF(O142&gt;MASTER!$B$4/100,"B",IF(O142&gt;MASTER!$B$5/100,"C","K"))))</f>
        <v>SB</v>
      </c>
    </row>
    <row r="143" customHeight="1" spans="1:17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3">
        <f ca="1" t="shared" si="0"/>
        <v>6</v>
      </c>
      <c r="F143" s="67" t="str">
        <f ca="1">IF(ISBLANK(A143)," ",INDIRECT(ADDRESS(1,5+MOD(ROW()-2,COUNTA('Form Responses 1'!$1:$1)-4),,TRUE,"Form Responses 1")))</f>
        <v>Gedung Balai Arkiologi [Dapur]</v>
      </c>
      <c r="G143" s="67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Gedung Balai Arkiologi</v>
      </c>
      <c r="I143" s="84" t="str">
        <f ca="1" t="shared" si="2"/>
        <v>CLEANING SERVICE</v>
      </c>
      <c r="J143" s="84" t="str">
        <f ca="1" t="array" ref="J143">IFERROR(INDEX(MASTER!B:B,MATCH(G143,MASTER!A:A,0))/100," ")</f>
        <v> </v>
      </c>
      <c r="K143" s="67">
        <f ca="1" t="shared" si="3"/>
        <v>0</v>
      </c>
      <c r="L143" s="67" t="str">
        <f ca="1" t="shared" si="4"/>
        <v>1900 - WEEK 00</v>
      </c>
      <c r="M143" s="67" t="str">
        <f ca="1" t="shared" si="5"/>
        <v>1900 - MONTH 01</v>
      </c>
      <c r="N143" s="84" t="str">
        <f ca="1" t="shared" ref="N143:O143" si="151">IFERROR(AVERAGEIF(L:L,L143,$J:$J)," ")</f>
        <v> </v>
      </c>
      <c r="O143" s="84" t="str">
        <f ca="1" t="shared" si="151"/>
        <v> </v>
      </c>
      <c r="P143" s="67" t="str">
        <f ca="1">IF(ISBLANK(A143)," ",IF(N143&gt;MASTER!$B$3/100,"SB",IF(N143&gt;MASTER!$B$4/100,"B",IF(N143&gt;MASTER!$B$5/100,"C","K"))))</f>
        <v>SB</v>
      </c>
      <c r="Q143" s="67" t="str">
        <f ca="1">IF(ISBLANK(B143)," ",IF(O143&gt;MASTER!$B$3/100,"SB",IF(O143&gt;MASTER!$B$4/100,"B",IF(O143&gt;MASTER!$B$5/100,"C","K"))))</f>
        <v>SB</v>
      </c>
    </row>
    <row r="144" customHeight="1" spans="1:17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3">
        <f ca="1" t="shared" si="0"/>
        <v>6</v>
      </c>
      <c r="F144" s="67" t="str">
        <f ca="1">IF(ISBLANK(A144)," ",INDIRECT(ADDRESS(1,5+MOD(ROW()-2,COUNTA('Form Responses 1'!$1:$1)-4),,TRUE,"Form Responses 1")))</f>
        <v>Gedung Balai Arkiologi [Toilet]</v>
      </c>
      <c r="G144" s="67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Gedung Balai Arkiologi</v>
      </c>
      <c r="I144" s="84" t="str">
        <f ca="1" t="shared" si="2"/>
        <v>CLEANING SERVICE</v>
      </c>
      <c r="J144" s="84" t="str">
        <f ca="1" t="array" ref="J144">IFERROR(INDEX(MASTER!B:B,MATCH(G144,MASTER!A:A,0))/100," ")</f>
        <v> </v>
      </c>
      <c r="K144" s="67">
        <f ca="1" t="shared" si="3"/>
        <v>0</v>
      </c>
      <c r="L144" s="67" t="str">
        <f ca="1" t="shared" si="4"/>
        <v>1900 - WEEK 00</v>
      </c>
      <c r="M144" s="67" t="str">
        <f ca="1" t="shared" si="5"/>
        <v>1900 - MONTH 01</v>
      </c>
      <c r="N144" s="84" t="str">
        <f ca="1" t="shared" ref="N144:O144" si="152">IFERROR(AVERAGEIF(L:L,L144,$J:$J)," ")</f>
        <v> </v>
      </c>
      <c r="O144" s="84" t="str">
        <f ca="1" t="shared" si="152"/>
        <v> </v>
      </c>
      <c r="P144" s="67" t="str">
        <f ca="1">IF(ISBLANK(A144)," ",IF(N144&gt;MASTER!$B$3/100,"SB",IF(N144&gt;MASTER!$B$4/100,"B",IF(N144&gt;MASTER!$B$5/100,"C","K"))))</f>
        <v>SB</v>
      </c>
      <c r="Q144" s="67" t="str">
        <f ca="1">IF(ISBLANK(B144)," ",IF(O144&gt;MASTER!$B$3/100,"SB",IF(O144&gt;MASTER!$B$4/100,"B",IF(O144&gt;MASTER!$B$5/100,"C","K"))))</f>
        <v>SB</v>
      </c>
    </row>
    <row r="145" customHeight="1" spans="1:17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3">
        <f ca="1" t="shared" si="0"/>
        <v>6</v>
      </c>
      <c r="F145" s="67" t="str">
        <f ca="1">IF(ISBLANK(A145)," ",INDIRECT(ADDRESS(1,5+MOD(ROW()-2,COUNTA('Form Responses 1'!$1:$1)-4),,TRUE,"Form Responses 1")))</f>
        <v>Gedung Balai Arkiologi [Teras Belakang]</v>
      </c>
      <c r="G145" s="67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Gedung Balai Arkiologi</v>
      </c>
      <c r="I145" s="84" t="str">
        <f ca="1" t="shared" si="2"/>
        <v>CLEANING SERVICE</v>
      </c>
      <c r="J145" s="84" t="str">
        <f ca="1" t="array" ref="J145">IFERROR(INDEX(MASTER!B:B,MATCH(G145,MASTER!A:A,0))/100," ")</f>
        <v> </v>
      </c>
      <c r="K145" s="67">
        <f ca="1" t="shared" si="3"/>
        <v>0</v>
      </c>
      <c r="L145" s="67" t="str">
        <f ca="1" t="shared" si="4"/>
        <v>1900 - WEEK 00</v>
      </c>
      <c r="M145" s="67" t="str">
        <f ca="1" t="shared" si="5"/>
        <v>1900 - MONTH 01</v>
      </c>
      <c r="N145" s="84" t="str">
        <f ca="1" t="shared" ref="N145:O145" si="153">IFERROR(AVERAGEIF(L:L,L145,$J:$J)," ")</f>
        <v> </v>
      </c>
      <c r="O145" s="84" t="str">
        <f ca="1" t="shared" si="153"/>
        <v> </v>
      </c>
      <c r="P145" s="67" t="str">
        <f ca="1">IF(ISBLANK(A145)," ",IF(N145&gt;MASTER!$B$3/100,"SB",IF(N145&gt;MASTER!$B$4/100,"B",IF(N145&gt;MASTER!$B$5/100,"C","K"))))</f>
        <v>SB</v>
      </c>
      <c r="Q145" s="67" t="str">
        <f ca="1">IF(ISBLANK(B145)," ",IF(O145&gt;MASTER!$B$3/100,"SB",IF(O145&gt;MASTER!$B$4/100,"B",IF(O145&gt;MASTER!$B$5/100,"C","K"))))</f>
        <v>SB</v>
      </c>
    </row>
    <row r="146" customHeight="1" spans="1:17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3">
        <f ca="1" t="shared" si="0"/>
        <v>6</v>
      </c>
      <c r="F146" s="67" t="str">
        <f ca="1">IF(ISBLANK(A146)," ",INDIRECT(ADDRESS(1,5+MOD(ROW()-2,COUNTA('Form Responses 1'!$1:$1)-4),,TRUE,"Form Responses 1")))</f>
        <v>Security [Security Functions]</v>
      </c>
      <c r="G146" s="67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Security</v>
      </c>
      <c r="I146" s="84" t="str">
        <f ca="1" t="shared" si="2"/>
        <v>SECURITY SERVICE</v>
      </c>
      <c r="J146" s="84" t="str">
        <f ca="1" t="array" ref="J146">IFERROR(INDEX(MASTER!B:B,MATCH(G146,MASTER!A:A,0))/100," ")</f>
        <v> </v>
      </c>
      <c r="K146" s="67">
        <f ca="1" t="shared" si="3"/>
        <v>0</v>
      </c>
      <c r="L146" s="67" t="str">
        <f ca="1" t="shared" si="4"/>
        <v>1900 - WEEK 00</v>
      </c>
      <c r="M146" s="67" t="str">
        <f ca="1" t="shared" si="5"/>
        <v>1900 - MONTH 01</v>
      </c>
      <c r="N146" s="84" t="str">
        <f ca="1" t="shared" ref="N146:O146" si="154">IFERROR(AVERAGEIF(L:L,L146,$J:$J)," ")</f>
        <v> </v>
      </c>
      <c r="O146" s="84" t="str">
        <f ca="1" t="shared" si="154"/>
        <v> </v>
      </c>
      <c r="P146" s="67" t="str">
        <f ca="1">IF(ISBLANK(A146)," ",IF(N146&gt;MASTER!$B$3/100,"SB",IF(N146&gt;MASTER!$B$4/100,"B",IF(N146&gt;MASTER!$B$5/100,"C","K"))))</f>
        <v>SB</v>
      </c>
      <c r="Q146" s="67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3">
        <f ca="1" t="shared" si="0"/>
        <v>6</v>
      </c>
      <c r="F147" s="67" t="str">
        <f ca="1">IF(ISBLANK(A147)," ",INDIRECT(ADDRESS(1,5+MOD(ROW()-2,COUNTA('Form Responses 1'!$1:$1)-4),,TRUE,"Form Responses 1")))</f>
        <v>Outdoor [Halaman]</v>
      </c>
      <c r="G147" s="67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Outdoor</v>
      </c>
      <c r="I147" s="84" t="str">
        <f ca="1" t="shared" si="2"/>
        <v>CLEANING SERVICE</v>
      </c>
      <c r="J147" s="84" t="str">
        <f ca="1" t="array" ref="J147">IFERROR(INDEX(MASTER!B:B,MATCH(G147,MASTER!A:A,0))/100," ")</f>
        <v> </v>
      </c>
      <c r="K147" s="67">
        <f ca="1" t="shared" si="3"/>
        <v>0</v>
      </c>
      <c r="L147" s="67" t="str">
        <f ca="1" t="shared" si="4"/>
        <v>1900 - WEEK 00</v>
      </c>
      <c r="M147" s="67" t="str">
        <f ca="1" t="shared" si="5"/>
        <v>1900 - MONTH 01</v>
      </c>
      <c r="N147" s="84" t="str">
        <f ca="1" t="shared" ref="N147:O147" si="155">IFERROR(AVERAGEIF(L:L,L147,$J:$J)," ")</f>
        <v> </v>
      </c>
      <c r="O147" s="84" t="str">
        <f ca="1" t="shared" si="155"/>
        <v> </v>
      </c>
      <c r="P147" s="67" t="str">
        <f ca="1">IF(ISBLANK(A147)," ",IF(N147&gt;MASTER!$B$3/100,"SB",IF(N147&gt;MASTER!$B$4/100,"B",IF(N147&gt;MASTER!$B$5/100,"C","K"))))</f>
        <v>SB</v>
      </c>
      <c r="Q147" s="67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3">
        <f ca="1" t="shared" si="0"/>
        <v>6</v>
      </c>
      <c r="F148" s="67" t="str">
        <f ca="1">IF(ISBLANK(A148)," ",INDIRECT(ADDRESS(1,5+MOD(ROW()-2,COUNTA('Form Responses 1'!$1:$1)-4),,TRUE,"Form Responses 1")))</f>
        <v>Gedung Balai Arkiologi [Teras]</v>
      </c>
      <c r="G148" s="67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Gedung Balai Arkiologi</v>
      </c>
      <c r="I148" s="84" t="str">
        <f ca="1" t="shared" si="2"/>
        <v>CLEANING SERVICE</v>
      </c>
      <c r="J148" s="84" t="str">
        <f ca="1" t="array" ref="J148">IFERROR(INDEX(MASTER!B:B,MATCH(G148,MASTER!A:A,0))/100," ")</f>
        <v> </v>
      </c>
      <c r="K148" s="67">
        <f ca="1" t="shared" si="3"/>
        <v>0</v>
      </c>
      <c r="L148" s="67" t="str">
        <f ca="1" t="shared" si="4"/>
        <v>1900 - WEEK 00</v>
      </c>
      <c r="M148" s="67" t="str">
        <f ca="1" t="shared" si="5"/>
        <v>1900 - MONTH 01</v>
      </c>
      <c r="N148" s="84" t="str">
        <f ca="1" t="shared" ref="N148:O148" si="156">IFERROR(AVERAGEIF(L:L,L148,$J:$J)," ")</f>
        <v> </v>
      </c>
      <c r="O148" s="84" t="str">
        <f ca="1" t="shared" si="156"/>
        <v> </v>
      </c>
      <c r="P148" s="67" t="str">
        <f ca="1">IF(ISBLANK(A148)," ",IF(N148&gt;MASTER!$B$3/100,"SB",IF(N148&gt;MASTER!$B$4/100,"B",IF(N148&gt;MASTER!$B$5/100,"C","K"))))</f>
        <v>SB</v>
      </c>
      <c r="Q148" s="67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3">
        <f ca="1" t="shared" si="0"/>
        <v>6</v>
      </c>
      <c r="F149" s="67" t="str">
        <f ca="1">IF(ISBLANK(A149)," ",INDIRECT(ADDRESS(1,5+MOD(ROW()-2,COUNTA('Form Responses 1'!$1:$1)-4),,TRUE,"Form Responses 1")))</f>
        <v>Gedung Balai Arkiologi [Koridor]</v>
      </c>
      <c r="G149" s="67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Gedung Balai Arkiologi</v>
      </c>
      <c r="I149" s="84" t="str">
        <f ca="1" t="shared" si="2"/>
        <v>CLEANING SERVICE</v>
      </c>
      <c r="J149" s="84" t="str">
        <f ca="1" t="array" ref="J149">IFERROR(INDEX(MASTER!B:B,MATCH(G149,MASTER!A:A,0))/100," ")</f>
        <v> </v>
      </c>
      <c r="K149" s="67">
        <f ca="1" t="shared" si="3"/>
        <v>0</v>
      </c>
      <c r="L149" s="67" t="str">
        <f ca="1" t="shared" si="4"/>
        <v>1900 - WEEK 00</v>
      </c>
      <c r="M149" s="67" t="str">
        <f ca="1" t="shared" si="5"/>
        <v>1900 - MONTH 01</v>
      </c>
      <c r="N149" s="84" t="str">
        <f ca="1" t="shared" ref="N149:O149" si="157">IFERROR(AVERAGEIF(L:L,L149,$J:$J)," ")</f>
        <v> </v>
      </c>
      <c r="O149" s="84" t="str">
        <f ca="1" t="shared" si="157"/>
        <v> </v>
      </c>
      <c r="P149" s="67" t="str">
        <f ca="1">IF(ISBLANK(A149)," ",IF(N149&gt;MASTER!$B$3/100,"SB",IF(N149&gt;MASTER!$B$4/100,"B",IF(N149&gt;MASTER!$B$5/100,"C","K"))))</f>
        <v>SB</v>
      </c>
      <c r="Q149" s="67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3">
        <f ca="1" t="shared" si="0"/>
        <v>6</v>
      </c>
      <c r="F150" s="67" t="str">
        <f ca="1">IF(ISBLANK(A150)," ",INDIRECT(ADDRESS(1,5+MOD(ROW()-2,COUNTA('Form Responses 1'!$1:$1)-4),,TRUE,"Form Responses 1")))</f>
        <v>Gedung Balai Arkiologi [Ruang Peneliti ]</v>
      </c>
      <c r="G150" s="67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Gedung Balai Arkiologi</v>
      </c>
      <c r="I150" s="84" t="str">
        <f ca="1" t="shared" si="2"/>
        <v>CLEANING SERVICE</v>
      </c>
      <c r="J150" s="84" t="str">
        <f ca="1" t="array" ref="J150">IFERROR(INDEX(MASTER!B:B,MATCH(G150,MASTER!A:A,0))/100," ")</f>
        <v> </v>
      </c>
      <c r="K150" s="67">
        <f ca="1" t="shared" si="3"/>
        <v>0</v>
      </c>
      <c r="L150" s="67" t="str">
        <f ca="1" t="shared" si="4"/>
        <v>1900 - WEEK 00</v>
      </c>
      <c r="M150" s="67" t="str">
        <f ca="1" t="shared" si="5"/>
        <v>1900 - MONTH 01</v>
      </c>
      <c r="N150" s="84" t="str">
        <f ca="1" t="shared" ref="N150:O150" si="158">IFERROR(AVERAGEIF(L:L,L150,$J:$J)," ")</f>
        <v> </v>
      </c>
      <c r="O150" s="84" t="str">
        <f ca="1" t="shared" si="158"/>
        <v> </v>
      </c>
      <c r="P150" s="67" t="str">
        <f ca="1">IF(ISBLANK(A150)," ",IF(N150&gt;MASTER!$B$3/100,"SB",IF(N150&gt;MASTER!$B$4/100,"B",IF(N150&gt;MASTER!$B$5/100,"C","K"))))</f>
        <v>SB</v>
      </c>
      <c r="Q150" s="67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3">
        <f ca="1" t="shared" si="0"/>
        <v>6</v>
      </c>
      <c r="F151" s="67" t="str">
        <f ca="1">IF(ISBLANK(A151)," ",INDIRECT(ADDRESS(1,5+MOD(ROW()-2,COUNTA('Form Responses 1'!$1:$1)-4),,TRUE,"Form Responses 1")))</f>
        <v>Gedung Balai Arkiologi [Gudang Barang Akeologi]</v>
      </c>
      <c r="G151" s="67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Gedung Balai Arkiologi</v>
      </c>
      <c r="I151" s="84" t="str">
        <f ca="1" t="shared" si="2"/>
        <v>CLEANING SERVICE</v>
      </c>
      <c r="J151" s="84" t="str">
        <f ca="1" t="array" ref="J151">IFERROR(INDEX(MASTER!B:B,MATCH(G151,MASTER!A:A,0))/100," ")</f>
        <v> </v>
      </c>
      <c r="K151" s="67">
        <f ca="1" t="shared" si="3"/>
        <v>0</v>
      </c>
      <c r="L151" s="67" t="str">
        <f ca="1" t="shared" si="4"/>
        <v>1900 - WEEK 00</v>
      </c>
      <c r="M151" s="67" t="str">
        <f ca="1" t="shared" si="5"/>
        <v>1900 - MONTH 01</v>
      </c>
      <c r="N151" s="84" t="str">
        <f ca="1" t="shared" ref="N151:O151" si="159">IFERROR(AVERAGEIF(L:L,L151,$J:$J)," ")</f>
        <v> </v>
      </c>
      <c r="O151" s="84" t="str">
        <f ca="1" t="shared" si="159"/>
        <v> </v>
      </c>
      <c r="P151" s="67" t="str">
        <f ca="1">IF(ISBLANK(A151)," ",IF(N151&gt;MASTER!$B$3/100,"SB",IF(N151&gt;MASTER!$B$4/100,"B",IF(N151&gt;MASTER!$B$5/100,"C","K"))))</f>
        <v>SB</v>
      </c>
      <c r="Q151" s="67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3">
        <f ca="1" t="shared" si="0"/>
        <v>6</v>
      </c>
      <c r="F152" s="67" t="str">
        <f ca="1">IF(ISBLANK(A152)," ",INDIRECT(ADDRESS(1,5+MOD(ROW()-2,COUNTA('Form Responses 1'!$1:$1)-4),,TRUE,"Form Responses 1")))</f>
        <v>Gedung Balai Arkiologi [Dapur]</v>
      </c>
      <c r="G152" s="67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Gedung Balai Arkiologi</v>
      </c>
      <c r="I152" s="84" t="str">
        <f ca="1" t="shared" si="2"/>
        <v>CLEANING SERVICE</v>
      </c>
      <c r="J152" s="84" t="str">
        <f ca="1" t="array" ref="J152">IFERROR(INDEX(MASTER!B:B,MATCH(G152,MASTER!A:A,0))/100," ")</f>
        <v> </v>
      </c>
      <c r="K152" s="67">
        <f ca="1" t="shared" si="3"/>
        <v>0</v>
      </c>
      <c r="L152" s="67" t="str">
        <f ca="1" t="shared" si="4"/>
        <v>1900 - WEEK 00</v>
      </c>
      <c r="M152" s="67" t="str">
        <f ca="1" t="shared" si="5"/>
        <v>1900 - MONTH 01</v>
      </c>
      <c r="N152" s="84" t="str">
        <f ca="1" t="shared" ref="N152:O152" si="160">IFERROR(AVERAGEIF(L:L,L152,$J:$J)," ")</f>
        <v> </v>
      </c>
      <c r="O152" s="84" t="str">
        <f ca="1" t="shared" si="160"/>
        <v> </v>
      </c>
      <c r="P152" s="67" t="str">
        <f ca="1">IF(ISBLANK(A152)," ",IF(N152&gt;MASTER!$B$3/100,"SB",IF(N152&gt;MASTER!$B$4/100,"B",IF(N152&gt;MASTER!$B$5/100,"C","K"))))</f>
        <v>SB</v>
      </c>
      <c r="Q152" s="67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3">
        <f ca="1" t="shared" si="0"/>
        <v>6</v>
      </c>
      <c r="F153" s="67" t="str">
        <f ca="1">IF(ISBLANK(A153)," ",INDIRECT(ADDRESS(1,5+MOD(ROW()-2,COUNTA('Form Responses 1'!$1:$1)-4),,TRUE,"Form Responses 1")))</f>
        <v>Gedung Balai Arkiologi [Toilet]</v>
      </c>
      <c r="G153" s="67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Gedung Balai Arkiologi</v>
      </c>
      <c r="I153" s="84" t="str">
        <f ca="1" t="shared" si="2"/>
        <v>CLEANING SERVICE</v>
      </c>
      <c r="J153" s="84" t="str">
        <f ca="1" t="array" ref="J153">IFERROR(INDEX(MASTER!B:B,MATCH(G153,MASTER!A:A,0))/100," ")</f>
        <v> </v>
      </c>
      <c r="K153" s="67">
        <f ca="1" t="shared" si="3"/>
        <v>0</v>
      </c>
      <c r="L153" s="67" t="str">
        <f ca="1" t="shared" si="4"/>
        <v>1900 - WEEK 00</v>
      </c>
      <c r="M153" s="67" t="str">
        <f ca="1" t="shared" si="5"/>
        <v>1900 - MONTH 01</v>
      </c>
      <c r="N153" s="84" t="str">
        <f ca="1" t="shared" ref="N153:O153" si="161">IFERROR(AVERAGEIF(L:L,L153,$J:$J)," ")</f>
        <v> </v>
      </c>
      <c r="O153" s="84" t="str">
        <f ca="1" t="shared" si="161"/>
        <v> </v>
      </c>
      <c r="P153" s="67" t="str">
        <f ca="1">IF(ISBLANK(A153)," ",IF(N153&gt;MASTER!$B$3/100,"SB",IF(N153&gt;MASTER!$B$4/100,"B",IF(N153&gt;MASTER!$B$5/100,"C","K"))))</f>
        <v>SB</v>
      </c>
      <c r="Q153" s="67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3">
        <f ca="1" t="shared" si="0"/>
        <v>6</v>
      </c>
      <c r="F154" s="67" t="str">
        <f ca="1">IF(ISBLANK(A154)," ",INDIRECT(ADDRESS(1,5+MOD(ROW()-2,COUNTA('Form Responses 1'!$1:$1)-4),,TRUE,"Form Responses 1")))</f>
        <v>Gedung Balai Arkiologi [Teras Belakang]</v>
      </c>
      <c r="G154" s="67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Gedung Balai Arkiologi</v>
      </c>
      <c r="I154" s="84" t="str">
        <f ca="1" t="shared" si="2"/>
        <v>CLEANING SERVICE</v>
      </c>
      <c r="J154" s="84" t="str">
        <f ca="1" t="array" ref="J154">IFERROR(INDEX(MASTER!B:B,MATCH(G154,MASTER!A:A,0))/100," ")</f>
        <v> </v>
      </c>
      <c r="K154" s="67">
        <f ca="1" t="shared" si="3"/>
        <v>0</v>
      </c>
      <c r="L154" s="67" t="str">
        <f ca="1" t="shared" si="4"/>
        <v>1900 - WEEK 00</v>
      </c>
      <c r="M154" s="67" t="str">
        <f ca="1" t="shared" si="5"/>
        <v>1900 - MONTH 01</v>
      </c>
      <c r="N154" s="84" t="str">
        <f ca="1" t="shared" ref="N154:O154" si="162">IFERROR(AVERAGEIF(L:L,L154,$J:$J)," ")</f>
        <v> </v>
      </c>
      <c r="O154" s="84" t="str">
        <f ca="1" t="shared" si="162"/>
        <v> </v>
      </c>
      <c r="P154" s="67" t="str">
        <f ca="1">IF(ISBLANK(A154)," ",IF(N154&gt;MASTER!$B$3/100,"SB",IF(N154&gt;MASTER!$B$4/100,"B",IF(N154&gt;MASTER!$B$5/100,"C","K"))))</f>
        <v>SB</v>
      </c>
      <c r="Q154" s="67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3">
        <f ca="1" t="shared" si="0"/>
        <v>6</v>
      </c>
      <c r="F155" s="67" t="str">
        <f ca="1">IF(ISBLANK(A155)," ",INDIRECT(ADDRESS(1,5+MOD(ROW()-2,COUNTA('Form Responses 1'!$1:$1)-4),,TRUE,"Form Responses 1")))</f>
        <v>Security [Security Functions]</v>
      </c>
      <c r="G155" s="67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Security</v>
      </c>
      <c r="I155" s="84" t="str">
        <f ca="1" t="shared" si="2"/>
        <v>SECURITY SERVICE</v>
      </c>
      <c r="J155" s="84" t="str">
        <f ca="1" t="array" ref="J155">IFERROR(INDEX(MASTER!B:B,MATCH(G155,MASTER!A:A,0))/100," ")</f>
        <v> </v>
      </c>
      <c r="K155" s="67">
        <f ca="1" t="shared" si="3"/>
        <v>0</v>
      </c>
      <c r="L155" s="67" t="str">
        <f ca="1" t="shared" si="4"/>
        <v>1900 - WEEK 00</v>
      </c>
      <c r="M155" s="67" t="str">
        <f ca="1" t="shared" si="5"/>
        <v>1900 - MONTH 01</v>
      </c>
      <c r="N155" s="84" t="str">
        <f ca="1" t="shared" ref="N155:O155" si="163">IFERROR(AVERAGEIF(L:L,L155,$J:$J)," ")</f>
        <v> </v>
      </c>
      <c r="O155" s="84" t="str">
        <f ca="1" t="shared" si="163"/>
        <v> </v>
      </c>
      <c r="P155" s="67" t="str">
        <f ca="1">IF(ISBLANK(A155)," ",IF(N155&gt;MASTER!$B$3/100,"SB",IF(N155&gt;MASTER!$B$4/100,"B",IF(N155&gt;MASTER!$B$5/100,"C","K"))))</f>
        <v>SB</v>
      </c>
      <c r="Q155" s="67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3">
        <f ca="1" t="shared" si="0"/>
        <v>6</v>
      </c>
      <c r="F156" s="67" t="str">
        <f ca="1">IF(ISBLANK(A156)," ",INDIRECT(ADDRESS(1,5+MOD(ROW()-2,COUNTA('Form Responses 1'!$1:$1)-4),,TRUE,"Form Responses 1")))</f>
        <v>Outdoor [Halaman]</v>
      </c>
      <c r="G156" s="67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Outdoor</v>
      </c>
      <c r="I156" s="84" t="str">
        <f ca="1" t="shared" si="2"/>
        <v>CLEANING SERVICE</v>
      </c>
      <c r="J156" s="84" t="str">
        <f ca="1" t="array" ref="J156">IFERROR(INDEX(MASTER!B:B,MATCH(G156,MASTER!A:A,0))/100," ")</f>
        <v> </v>
      </c>
      <c r="K156" s="67">
        <f ca="1" t="shared" si="3"/>
        <v>0</v>
      </c>
      <c r="L156" s="67" t="str">
        <f ca="1" t="shared" si="4"/>
        <v>1900 - WEEK 00</v>
      </c>
      <c r="M156" s="67" t="str">
        <f ca="1" t="shared" si="5"/>
        <v>1900 - MONTH 01</v>
      </c>
      <c r="N156" s="84" t="str">
        <f ca="1" t="shared" ref="N156:O156" si="164">IFERROR(AVERAGEIF(L:L,L156,$J:$J)," ")</f>
        <v> </v>
      </c>
      <c r="O156" s="84" t="str">
        <f ca="1" t="shared" si="164"/>
        <v> </v>
      </c>
      <c r="P156" s="67" t="str">
        <f ca="1">IF(ISBLANK(A156)," ",IF(N156&gt;MASTER!$B$3/100,"SB",IF(N156&gt;MASTER!$B$4/100,"B",IF(N156&gt;MASTER!$B$5/100,"C","K"))))</f>
        <v>SB</v>
      </c>
      <c r="Q156" s="67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3">
        <f ca="1" t="shared" si="0"/>
        <v>6</v>
      </c>
      <c r="F157" s="67" t="str">
        <f ca="1">IF(ISBLANK(A157)," ",INDIRECT(ADDRESS(1,5+MOD(ROW()-2,COUNTA('Form Responses 1'!$1:$1)-4),,TRUE,"Form Responses 1")))</f>
        <v>Gedung Balai Arkiologi [Teras]</v>
      </c>
      <c r="G157" s="67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Gedung Balai Arkiologi</v>
      </c>
      <c r="I157" s="84" t="str">
        <f ca="1" t="shared" si="2"/>
        <v>CLEANING SERVICE</v>
      </c>
      <c r="J157" s="84" t="str">
        <f ca="1" t="array" ref="J157">IFERROR(INDEX(MASTER!B:B,MATCH(G157,MASTER!A:A,0))/100," ")</f>
        <v> </v>
      </c>
      <c r="K157" s="67">
        <f ca="1" t="shared" si="3"/>
        <v>0</v>
      </c>
      <c r="L157" s="67" t="str">
        <f ca="1" t="shared" si="4"/>
        <v>1900 - WEEK 00</v>
      </c>
      <c r="M157" s="67" t="str">
        <f ca="1" t="shared" si="5"/>
        <v>1900 - MONTH 01</v>
      </c>
      <c r="N157" s="84" t="str">
        <f ca="1" t="shared" ref="N157:O157" si="165">IFERROR(AVERAGEIF(L:L,L157,$J:$J)," ")</f>
        <v> </v>
      </c>
      <c r="O157" s="84" t="str">
        <f ca="1" t="shared" si="165"/>
        <v> </v>
      </c>
      <c r="P157" s="67" t="str">
        <f ca="1">IF(ISBLANK(A157)," ",IF(N157&gt;MASTER!$B$3/100,"SB",IF(N157&gt;MASTER!$B$4/100,"B",IF(N157&gt;MASTER!$B$5/100,"C","K"))))</f>
        <v>SB</v>
      </c>
      <c r="Q157" s="67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3">
        <f ca="1" t="shared" si="0"/>
        <v>6</v>
      </c>
      <c r="F158" s="67" t="str">
        <f ca="1">IF(ISBLANK(A158)," ",INDIRECT(ADDRESS(1,5+MOD(ROW()-2,COUNTA('Form Responses 1'!$1:$1)-4),,TRUE,"Form Responses 1")))</f>
        <v>Gedung Balai Arkiologi [Koridor]</v>
      </c>
      <c r="G158" s="67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Gedung Balai Arkiologi</v>
      </c>
      <c r="I158" s="84" t="str">
        <f ca="1" t="shared" si="2"/>
        <v>CLEANING SERVICE</v>
      </c>
      <c r="J158" s="84" t="str">
        <f ca="1" t="array" ref="J158">IFERROR(INDEX(MASTER!B:B,MATCH(G158,MASTER!A:A,0))/100," ")</f>
        <v> </v>
      </c>
      <c r="K158" s="67">
        <f ca="1" t="shared" si="3"/>
        <v>0</v>
      </c>
      <c r="L158" s="67" t="str">
        <f ca="1" t="shared" si="4"/>
        <v>1900 - WEEK 00</v>
      </c>
      <c r="M158" s="67" t="str">
        <f ca="1" t="shared" si="5"/>
        <v>1900 - MONTH 01</v>
      </c>
      <c r="N158" s="84" t="str">
        <f ca="1" t="shared" ref="N158:O158" si="166">IFERROR(AVERAGEIF(L:L,L158,$J:$J)," ")</f>
        <v> </v>
      </c>
      <c r="O158" s="84" t="str">
        <f ca="1" t="shared" si="166"/>
        <v> </v>
      </c>
      <c r="P158" s="67" t="str">
        <f ca="1">IF(ISBLANK(A158)," ",IF(N158&gt;MASTER!$B$3/100,"SB",IF(N158&gt;MASTER!$B$4/100,"B",IF(N158&gt;MASTER!$B$5/100,"C","K"))))</f>
        <v>SB</v>
      </c>
      <c r="Q158" s="67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3">
        <f ca="1" t="shared" si="0"/>
        <v>6</v>
      </c>
      <c r="F159" s="67" t="str">
        <f ca="1">IF(ISBLANK(A159)," ",INDIRECT(ADDRESS(1,5+MOD(ROW()-2,COUNTA('Form Responses 1'!$1:$1)-4),,TRUE,"Form Responses 1")))</f>
        <v>Gedung Balai Arkiologi [Ruang Peneliti ]</v>
      </c>
      <c r="G159" s="67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Gedung Balai Arkiologi</v>
      </c>
      <c r="I159" s="84" t="str">
        <f ca="1" t="shared" si="2"/>
        <v>CLEANING SERVICE</v>
      </c>
      <c r="J159" s="84" t="str">
        <f ca="1" t="array" ref="J159">IFERROR(INDEX(MASTER!B:B,MATCH(G159,MASTER!A:A,0))/100," ")</f>
        <v> </v>
      </c>
      <c r="K159" s="67">
        <f ca="1" t="shared" si="3"/>
        <v>0</v>
      </c>
      <c r="L159" s="67" t="str">
        <f ca="1" t="shared" si="4"/>
        <v>1900 - WEEK 00</v>
      </c>
      <c r="M159" s="67" t="str">
        <f ca="1" t="shared" si="5"/>
        <v>1900 - MONTH 01</v>
      </c>
      <c r="N159" s="84" t="str">
        <f ca="1" t="shared" ref="N159:O159" si="167">IFERROR(AVERAGEIF(L:L,L159,$J:$J)," ")</f>
        <v> </v>
      </c>
      <c r="O159" s="84" t="str">
        <f ca="1" t="shared" si="167"/>
        <v> </v>
      </c>
      <c r="P159" s="67" t="str">
        <f ca="1">IF(ISBLANK(A159)," ",IF(N159&gt;MASTER!$B$3/100,"SB",IF(N159&gt;MASTER!$B$4/100,"B",IF(N159&gt;MASTER!$B$5/100,"C","K"))))</f>
        <v>SB</v>
      </c>
      <c r="Q159" s="67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3">
        <f ca="1" t="shared" si="0"/>
        <v>6</v>
      </c>
      <c r="F160" s="67" t="str">
        <f ca="1">IF(ISBLANK(A160)," ",INDIRECT(ADDRESS(1,5+MOD(ROW()-2,COUNTA('Form Responses 1'!$1:$1)-4),,TRUE,"Form Responses 1")))</f>
        <v>Gedung Balai Arkiologi [Gudang Barang Akeologi]</v>
      </c>
      <c r="G160" s="67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Gedung Balai Arkiologi</v>
      </c>
      <c r="I160" s="84" t="str">
        <f ca="1" t="shared" si="2"/>
        <v>CLEANING SERVICE</v>
      </c>
      <c r="J160" s="84" t="str">
        <f ca="1" t="array" ref="J160">IFERROR(INDEX(MASTER!B:B,MATCH(G160,MASTER!A:A,0))/100," ")</f>
        <v> </v>
      </c>
      <c r="K160" s="67">
        <f ca="1" t="shared" si="3"/>
        <v>0</v>
      </c>
      <c r="L160" s="67" t="str">
        <f ca="1" t="shared" si="4"/>
        <v>1900 - WEEK 00</v>
      </c>
      <c r="M160" s="67" t="str">
        <f ca="1" t="shared" si="5"/>
        <v>1900 - MONTH 01</v>
      </c>
      <c r="N160" s="84" t="str">
        <f ca="1" t="shared" ref="N160:O160" si="168">IFERROR(AVERAGEIF(L:L,L160,$J:$J)," ")</f>
        <v> </v>
      </c>
      <c r="O160" s="84" t="str">
        <f ca="1" t="shared" si="168"/>
        <v> </v>
      </c>
      <c r="P160" s="67" t="str">
        <f ca="1">IF(ISBLANK(A160)," ",IF(N160&gt;MASTER!$B$3/100,"SB",IF(N160&gt;MASTER!$B$4/100,"B",IF(N160&gt;MASTER!$B$5/100,"C","K"))))</f>
        <v>SB</v>
      </c>
      <c r="Q160" s="67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3">
        <f ca="1" t="shared" si="0"/>
        <v>6</v>
      </c>
      <c r="F161" s="67" t="str">
        <f ca="1">IF(ISBLANK(A161)," ",INDIRECT(ADDRESS(1,5+MOD(ROW()-2,COUNTA('Form Responses 1'!$1:$1)-4),,TRUE,"Form Responses 1")))</f>
        <v>Gedung Balai Arkiologi [Dapur]</v>
      </c>
      <c r="G161" s="67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Gedung Balai Arkiologi</v>
      </c>
      <c r="I161" s="84" t="str">
        <f ca="1" t="shared" si="2"/>
        <v>CLEANING SERVICE</v>
      </c>
      <c r="J161" s="84" t="str">
        <f ca="1" t="array" ref="J161">IFERROR(INDEX(MASTER!B:B,MATCH(G161,MASTER!A:A,0))/100," ")</f>
        <v> </v>
      </c>
      <c r="K161" s="67">
        <f ca="1" t="shared" si="3"/>
        <v>0</v>
      </c>
      <c r="L161" s="67" t="str">
        <f ca="1" t="shared" si="4"/>
        <v>1900 - WEEK 00</v>
      </c>
      <c r="M161" s="67" t="str">
        <f ca="1" t="shared" si="5"/>
        <v>1900 - MONTH 01</v>
      </c>
      <c r="N161" s="84" t="str">
        <f ca="1" t="shared" ref="N161:O161" si="169">IFERROR(AVERAGEIF(L:L,L161,$J:$J)," ")</f>
        <v> </v>
      </c>
      <c r="O161" s="84" t="str">
        <f ca="1" t="shared" si="169"/>
        <v> </v>
      </c>
      <c r="P161" s="67" t="str">
        <f ca="1">IF(ISBLANK(A161)," ",IF(N161&gt;MASTER!$B$3/100,"SB",IF(N161&gt;MASTER!$B$4/100,"B",IF(N161&gt;MASTER!$B$5/100,"C","K"))))</f>
        <v>SB</v>
      </c>
      <c r="Q161" s="67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3">
        <f ca="1" t="shared" si="0"/>
        <v>6</v>
      </c>
      <c r="F162" s="67" t="str">
        <f ca="1">IF(ISBLANK(A162)," ",INDIRECT(ADDRESS(1,5+MOD(ROW()-2,COUNTA('Form Responses 1'!$1:$1)-4),,TRUE,"Form Responses 1")))</f>
        <v>Gedung Balai Arkiologi [Toilet]</v>
      </c>
      <c r="G162" s="67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Gedung Balai Arkiologi</v>
      </c>
      <c r="I162" s="84" t="str">
        <f ca="1" t="shared" si="2"/>
        <v>CLEANING SERVICE</v>
      </c>
      <c r="J162" s="84" t="str">
        <f ca="1" t="array" ref="J162">IFERROR(INDEX(MASTER!B:B,MATCH(G162,MASTER!A:A,0))/100," ")</f>
        <v> </v>
      </c>
      <c r="K162" s="67">
        <f ca="1" t="shared" si="3"/>
        <v>0</v>
      </c>
      <c r="L162" s="67" t="str">
        <f ca="1" t="shared" si="4"/>
        <v>1900 - WEEK 00</v>
      </c>
      <c r="M162" s="67" t="str">
        <f ca="1" t="shared" si="5"/>
        <v>1900 - MONTH 01</v>
      </c>
      <c r="N162" s="84" t="str">
        <f ca="1" t="shared" ref="N162:O162" si="170">IFERROR(AVERAGEIF(L:L,L162,$J:$J)," ")</f>
        <v> </v>
      </c>
      <c r="O162" s="84" t="str">
        <f ca="1" t="shared" si="170"/>
        <v> </v>
      </c>
      <c r="P162" s="67" t="str">
        <f ca="1">IF(ISBLANK(A162)," ",IF(N162&gt;MASTER!$B$3/100,"SB",IF(N162&gt;MASTER!$B$4/100,"B",IF(N162&gt;MASTER!$B$5/100,"C","K"))))</f>
        <v>SB</v>
      </c>
      <c r="Q162" s="67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3">
        <f ca="1" t="shared" si="0"/>
        <v>6</v>
      </c>
      <c r="F163" s="67" t="str">
        <f ca="1">IF(ISBLANK(A163)," ",INDIRECT(ADDRESS(1,5+MOD(ROW()-2,COUNTA('Form Responses 1'!$1:$1)-4),,TRUE,"Form Responses 1")))</f>
        <v>Gedung Balai Arkiologi [Teras Belakang]</v>
      </c>
      <c r="G163" s="67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Gedung Balai Arkiologi</v>
      </c>
      <c r="I163" s="84" t="str">
        <f ca="1" t="shared" si="2"/>
        <v>CLEANING SERVICE</v>
      </c>
      <c r="J163" s="84" t="str">
        <f ca="1" t="array" ref="J163">IFERROR(INDEX(MASTER!B:B,MATCH(G163,MASTER!A:A,0))/100," ")</f>
        <v> </v>
      </c>
      <c r="K163" s="67">
        <f ca="1" t="shared" si="3"/>
        <v>0</v>
      </c>
      <c r="L163" s="67" t="str">
        <f ca="1" t="shared" si="4"/>
        <v>1900 - WEEK 00</v>
      </c>
      <c r="M163" s="67" t="str">
        <f ca="1" t="shared" si="5"/>
        <v>1900 - MONTH 01</v>
      </c>
      <c r="N163" s="84" t="str">
        <f ca="1" t="shared" ref="N163:O163" si="171">IFERROR(AVERAGEIF(L:L,L163,$J:$J)," ")</f>
        <v> </v>
      </c>
      <c r="O163" s="84" t="str">
        <f ca="1" t="shared" si="171"/>
        <v> </v>
      </c>
      <c r="P163" s="67" t="str">
        <f ca="1">IF(ISBLANK(A163)," ",IF(N163&gt;MASTER!$B$3/100,"SB",IF(N163&gt;MASTER!$B$4/100,"B",IF(N163&gt;MASTER!$B$5/100,"C","K"))))</f>
        <v>SB</v>
      </c>
      <c r="Q163" s="67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3">
        <f ca="1" t="shared" si="0"/>
        <v>6</v>
      </c>
      <c r="F164" s="67" t="str">
        <f ca="1">IF(ISBLANK(A164)," ",INDIRECT(ADDRESS(1,5+MOD(ROW()-2,COUNTA('Form Responses 1'!$1:$1)-4),,TRUE,"Form Responses 1")))</f>
        <v>Security [Security Functions]</v>
      </c>
      <c r="G164" s="67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Security</v>
      </c>
      <c r="I164" s="84" t="str">
        <f ca="1" t="shared" si="2"/>
        <v>SECURITY SERVICE</v>
      </c>
      <c r="J164" s="84" t="str">
        <f ca="1" t="array" ref="J164">IFERROR(INDEX(MASTER!B:B,MATCH(G164,MASTER!A:A,0))/100," ")</f>
        <v> </v>
      </c>
      <c r="K164" s="67">
        <f ca="1" t="shared" si="3"/>
        <v>0</v>
      </c>
      <c r="L164" s="67" t="str">
        <f ca="1" t="shared" si="4"/>
        <v>1900 - WEEK 00</v>
      </c>
      <c r="M164" s="67" t="str">
        <f ca="1" t="shared" si="5"/>
        <v>1900 - MONTH 01</v>
      </c>
      <c r="N164" s="84" t="str">
        <f ca="1" t="shared" ref="N164:O164" si="172">IFERROR(AVERAGEIF(L:L,L164,$J:$J)," ")</f>
        <v> </v>
      </c>
      <c r="O164" s="84" t="str">
        <f ca="1" t="shared" si="172"/>
        <v> </v>
      </c>
      <c r="P164" s="67" t="str">
        <f ca="1">IF(ISBLANK(A164)," ",IF(N164&gt;MASTER!$B$3/100,"SB",IF(N164&gt;MASTER!$B$4/100,"B",IF(N164&gt;MASTER!$B$5/100,"C","K"))))</f>
        <v>SB</v>
      </c>
      <c r="Q164" s="67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3">
        <f ca="1" t="shared" si="0"/>
        <v>6</v>
      </c>
      <c r="F165" s="67" t="str">
        <f ca="1">IF(ISBLANK(A165)," ",INDIRECT(ADDRESS(1,5+MOD(ROW()-2,COUNTA('Form Responses 1'!$1:$1)-4),,TRUE,"Form Responses 1")))</f>
        <v>Outdoor [Halaman]</v>
      </c>
      <c r="G165" s="67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Outdoor</v>
      </c>
      <c r="I165" s="84" t="str">
        <f ca="1" t="shared" si="2"/>
        <v>CLEANING SERVICE</v>
      </c>
      <c r="J165" s="84" t="str">
        <f ca="1" t="array" ref="J165">IFERROR(INDEX(MASTER!B:B,MATCH(G165,MASTER!A:A,0))/100," ")</f>
        <v> </v>
      </c>
      <c r="K165" s="67">
        <f ca="1" t="shared" si="3"/>
        <v>0</v>
      </c>
      <c r="L165" s="67" t="str">
        <f ca="1" t="shared" si="4"/>
        <v>1900 - WEEK 00</v>
      </c>
      <c r="M165" s="67" t="str">
        <f ca="1" t="shared" si="5"/>
        <v>1900 - MONTH 01</v>
      </c>
      <c r="N165" s="84" t="str">
        <f ca="1" t="shared" ref="N165:O165" si="173">IFERROR(AVERAGEIF(L:L,L165,$J:$J)," ")</f>
        <v> </v>
      </c>
      <c r="O165" s="84" t="str">
        <f ca="1" t="shared" si="173"/>
        <v> </v>
      </c>
      <c r="P165" s="67" t="str">
        <f ca="1">IF(ISBLANK(A165)," ",IF(N165&gt;MASTER!$B$3/100,"SB",IF(N165&gt;MASTER!$B$4/100,"B",IF(N165&gt;MASTER!$B$5/100,"C","K"))))</f>
        <v>SB</v>
      </c>
      <c r="Q165" s="67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3">
        <f ca="1" t="shared" si="0"/>
        <v>6</v>
      </c>
      <c r="F166" s="67" t="str">
        <f ca="1">IF(ISBLANK(A166)," ",INDIRECT(ADDRESS(1,5+MOD(ROW()-2,COUNTA('Form Responses 1'!$1:$1)-4),,TRUE,"Form Responses 1")))</f>
        <v>Gedung Balai Arkiologi [Teras]</v>
      </c>
      <c r="G166" s="67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Gedung Balai Arkiologi</v>
      </c>
      <c r="I166" s="84" t="str">
        <f ca="1" t="shared" si="2"/>
        <v>CLEANING SERVICE</v>
      </c>
      <c r="J166" s="84" t="str">
        <f ca="1" t="array" ref="J166">IFERROR(INDEX(MASTER!B:B,MATCH(G166,MASTER!A:A,0))/100," ")</f>
        <v> </v>
      </c>
      <c r="K166" s="67">
        <f ca="1" t="shared" si="3"/>
        <v>0</v>
      </c>
      <c r="L166" s="67" t="str">
        <f ca="1" t="shared" si="4"/>
        <v>1900 - WEEK 00</v>
      </c>
      <c r="M166" s="67" t="str">
        <f ca="1" t="shared" si="5"/>
        <v>1900 - MONTH 01</v>
      </c>
      <c r="N166" s="84" t="str">
        <f ca="1" t="shared" ref="N166:O166" si="174">IFERROR(AVERAGEIF(L:L,L166,$J:$J)," ")</f>
        <v> </v>
      </c>
      <c r="O166" s="84" t="str">
        <f ca="1" t="shared" si="174"/>
        <v> </v>
      </c>
      <c r="P166" s="67" t="str">
        <f ca="1">IF(ISBLANK(A166)," ",IF(N166&gt;MASTER!$B$3/100,"SB",IF(N166&gt;MASTER!$B$4/100,"B",IF(N166&gt;MASTER!$B$5/100,"C","K"))))</f>
        <v>SB</v>
      </c>
      <c r="Q166" s="67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3">
        <f ca="1" t="shared" si="0"/>
        <v>6</v>
      </c>
      <c r="F167" s="67" t="str">
        <f ca="1">IF(ISBLANK(A167)," ",INDIRECT(ADDRESS(1,5+MOD(ROW()-2,COUNTA('Form Responses 1'!$1:$1)-4),,TRUE,"Form Responses 1")))</f>
        <v>Gedung Balai Arkiologi [Koridor]</v>
      </c>
      <c r="G167" s="67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Gedung Balai Arkiologi</v>
      </c>
      <c r="I167" s="84" t="str">
        <f ca="1" t="shared" si="2"/>
        <v>CLEANING SERVICE</v>
      </c>
      <c r="J167" s="84" t="str">
        <f ca="1" t="array" ref="J167">IFERROR(INDEX(MASTER!B:B,MATCH(G167,MASTER!A:A,0))/100," ")</f>
        <v> </v>
      </c>
      <c r="K167" s="67">
        <f ca="1" t="shared" si="3"/>
        <v>0</v>
      </c>
      <c r="L167" s="67" t="str">
        <f ca="1" t="shared" si="4"/>
        <v>1900 - WEEK 00</v>
      </c>
      <c r="M167" s="67" t="str">
        <f ca="1" t="shared" si="5"/>
        <v>1900 - MONTH 01</v>
      </c>
      <c r="N167" s="84" t="str">
        <f ca="1" t="shared" ref="N167:O167" si="175">IFERROR(AVERAGEIF(L:L,L167,$J:$J)," ")</f>
        <v> </v>
      </c>
      <c r="O167" s="84" t="str">
        <f ca="1" t="shared" si="175"/>
        <v> </v>
      </c>
      <c r="P167" s="67" t="str">
        <f ca="1">IF(ISBLANK(A167)," ",IF(N167&gt;MASTER!$B$3/100,"SB",IF(N167&gt;MASTER!$B$4/100,"B",IF(N167&gt;MASTER!$B$5/100,"C","K"))))</f>
        <v>SB</v>
      </c>
      <c r="Q167" s="67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3">
        <f ca="1" t="shared" si="0"/>
        <v>6</v>
      </c>
      <c r="F168" s="67" t="str">
        <f ca="1">IF(ISBLANK(A168)," ",INDIRECT(ADDRESS(1,5+MOD(ROW()-2,COUNTA('Form Responses 1'!$1:$1)-4),,TRUE,"Form Responses 1")))</f>
        <v>Gedung Balai Arkiologi [Ruang Peneliti ]</v>
      </c>
      <c r="G168" s="67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Gedung Balai Arkiologi</v>
      </c>
      <c r="I168" s="84" t="str">
        <f ca="1" t="shared" si="2"/>
        <v>CLEANING SERVICE</v>
      </c>
      <c r="J168" s="84" t="str">
        <f ca="1" t="array" ref="J168">IFERROR(INDEX(MASTER!B:B,MATCH(G168,MASTER!A:A,0))/100," ")</f>
        <v> </v>
      </c>
      <c r="K168" s="67">
        <f ca="1" t="shared" si="3"/>
        <v>0</v>
      </c>
      <c r="L168" s="67" t="str">
        <f ca="1" t="shared" si="4"/>
        <v>1900 - WEEK 00</v>
      </c>
      <c r="M168" s="67" t="str">
        <f ca="1" t="shared" si="5"/>
        <v>1900 - MONTH 01</v>
      </c>
      <c r="N168" s="84" t="str">
        <f ca="1" t="shared" ref="N168:O168" si="176">IFERROR(AVERAGEIF(L:L,L168,$J:$J)," ")</f>
        <v> </v>
      </c>
      <c r="O168" s="84" t="str">
        <f ca="1" t="shared" si="176"/>
        <v> </v>
      </c>
      <c r="P168" s="67" t="str">
        <f ca="1">IF(ISBLANK(A168)," ",IF(N168&gt;MASTER!$B$3/100,"SB",IF(N168&gt;MASTER!$B$4/100,"B",IF(N168&gt;MASTER!$B$5/100,"C","K"))))</f>
        <v>SB</v>
      </c>
      <c r="Q168" s="67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3">
        <f ca="1" t="shared" si="0"/>
        <v>6</v>
      </c>
      <c r="F169" s="67" t="str">
        <f ca="1">IF(ISBLANK(A169)," ",INDIRECT(ADDRESS(1,5+MOD(ROW()-2,COUNTA('Form Responses 1'!$1:$1)-4),,TRUE,"Form Responses 1")))</f>
        <v>Gedung Balai Arkiologi [Gudang Barang Akeologi]</v>
      </c>
      <c r="G169" s="67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Gedung Balai Arkiologi</v>
      </c>
      <c r="I169" s="84" t="str">
        <f ca="1" t="shared" si="2"/>
        <v>CLEANING SERVICE</v>
      </c>
      <c r="J169" s="84" t="str">
        <f ca="1" t="array" ref="J169">IFERROR(INDEX(MASTER!B:B,MATCH(G169,MASTER!A:A,0))/100," ")</f>
        <v> </v>
      </c>
      <c r="K169" s="67">
        <f ca="1" t="shared" si="3"/>
        <v>0</v>
      </c>
      <c r="L169" s="67" t="str">
        <f ca="1" t="shared" si="4"/>
        <v>1900 - WEEK 00</v>
      </c>
      <c r="M169" s="67" t="str">
        <f ca="1" t="shared" si="5"/>
        <v>1900 - MONTH 01</v>
      </c>
      <c r="N169" s="84" t="str">
        <f ca="1" t="shared" ref="N169:O169" si="177">IFERROR(AVERAGEIF(L:L,L169,$J:$J)," ")</f>
        <v> </v>
      </c>
      <c r="O169" s="84" t="str">
        <f ca="1" t="shared" si="177"/>
        <v> </v>
      </c>
      <c r="P169" s="67" t="str">
        <f ca="1">IF(ISBLANK(A169)," ",IF(N169&gt;MASTER!$B$3/100,"SB",IF(N169&gt;MASTER!$B$4/100,"B",IF(N169&gt;MASTER!$B$5/100,"C","K"))))</f>
        <v>SB</v>
      </c>
      <c r="Q169" s="67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3">
        <f ca="1" t="shared" si="0"/>
        <v>6</v>
      </c>
      <c r="F170" s="67" t="str">
        <f ca="1">IF(ISBLANK(A170)," ",INDIRECT(ADDRESS(1,5+MOD(ROW()-2,COUNTA('Form Responses 1'!$1:$1)-4),,TRUE,"Form Responses 1")))</f>
        <v>Gedung Balai Arkiologi [Dapur]</v>
      </c>
      <c r="G170" s="67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Gedung Balai Arkiologi</v>
      </c>
      <c r="I170" s="84" t="str">
        <f ca="1" t="shared" si="2"/>
        <v>CLEANING SERVICE</v>
      </c>
      <c r="J170" s="84" t="str">
        <f ca="1" t="array" ref="J170">IFERROR(INDEX(MASTER!B:B,MATCH(G170,MASTER!A:A,0))/100," ")</f>
        <v> </v>
      </c>
      <c r="K170" s="67">
        <f ca="1" t="shared" si="3"/>
        <v>0</v>
      </c>
      <c r="L170" s="67" t="str">
        <f ca="1" t="shared" si="4"/>
        <v>1900 - WEEK 00</v>
      </c>
      <c r="M170" s="67" t="str">
        <f ca="1" t="shared" si="5"/>
        <v>1900 - MONTH 01</v>
      </c>
      <c r="N170" s="84" t="str">
        <f ca="1" t="shared" ref="N170:O170" si="178">IFERROR(AVERAGEIF(L:L,L170,$J:$J)," ")</f>
        <v> </v>
      </c>
      <c r="O170" s="84" t="str">
        <f ca="1" t="shared" si="178"/>
        <v> </v>
      </c>
      <c r="P170" s="67" t="str">
        <f ca="1">IF(ISBLANK(A170)," ",IF(N170&gt;MASTER!$B$3/100,"SB",IF(N170&gt;MASTER!$B$4/100,"B",IF(N170&gt;MASTER!$B$5/100,"C","K"))))</f>
        <v>SB</v>
      </c>
      <c r="Q170" s="67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3">
        <f ca="1" t="shared" si="0"/>
        <v>6</v>
      </c>
      <c r="F171" s="67" t="str">
        <f ca="1">IF(ISBLANK(A171)," ",INDIRECT(ADDRESS(1,5+MOD(ROW()-2,COUNTA('Form Responses 1'!$1:$1)-4),,TRUE,"Form Responses 1")))</f>
        <v>Gedung Balai Arkiologi [Toilet]</v>
      </c>
      <c r="G171" s="67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Gedung Balai Arkiologi</v>
      </c>
      <c r="I171" s="84" t="str">
        <f ca="1" t="shared" si="2"/>
        <v>CLEANING SERVICE</v>
      </c>
      <c r="J171" s="84" t="str">
        <f ca="1" t="array" ref="J171">IFERROR(INDEX(MASTER!B:B,MATCH(G171,MASTER!A:A,0))/100," ")</f>
        <v> </v>
      </c>
      <c r="K171" s="67">
        <f ca="1" t="shared" si="3"/>
        <v>0</v>
      </c>
      <c r="L171" s="67" t="str">
        <f ca="1" t="shared" si="4"/>
        <v>1900 - WEEK 00</v>
      </c>
      <c r="M171" s="67" t="str">
        <f ca="1" t="shared" si="5"/>
        <v>1900 - MONTH 01</v>
      </c>
      <c r="N171" s="84" t="str">
        <f ca="1" t="shared" ref="N171:O171" si="179">IFERROR(AVERAGEIF(L:L,L171,$J:$J)," ")</f>
        <v> </v>
      </c>
      <c r="O171" s="84" t="str">
        <f ca="1" t="shared" si="179"/>
        <v> </v>
      </c>
      <c r="P171" s="67" t="str">
        <f ca="1">IF(ISBLANK(A171)," ",IF(N171&gt;MASTER!$B$3/100,"SB",IF(N171&gt;MASTER!$B$4/100,"B",IF(N171&gt;MASTER!$B$5/100,"C","K"))))</f>
        <v>SB</v>
      </c>
      <c r="Q171" s="67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3">
        <f ca="1" t="shared" si="0"/>
        <v>6</v>
      </c>
      <c r="F172" s="67" t="str">
        <f ca="1">IF(ISBLANK(A172)," ",INDIRECT(ADDRESS(1,5+MOD(ROW()-2,COUNTA('Form Responses 1'!$1:$1)-4),,TRUE,"Form Responses 1")))</f>
        <v>Gedung Balai Arkiologi [Teras Belakang]</v>
      </c>
      <c r="G172" s="67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Gedung Balai Arkiologi</v>
      </c>
      <c r="I172" s="84" t="str">
        <f ca="1" t="shared" si="2"/>
        <v>CLEANING SERVICE</v>
      </c>
      <c r="J172" s="84" t="str">
        <f ca="1" t="array" ref="J172">IFERROR(INDEX(MASTER!B:B,MATCH(G172,MASTER!A:A,0))/100," ")</f>
        <v> </v>
      </c>
      <c r="K172" s="67">
        <f ca="1" t="shared" si="3"/>
        <v>0</v>
      </c>
      <c r="L172" s="67" t="str">
        <f ca="1" t="shared" si="4"/>
        <v>1900 - WEEK 00</v>
      </c>
      <c r="M172" s="67" t="str">
        <f ca="1" t="shared" si="5"/>
        <v>1900 - MONTH 01</v>
      </c>
      <c r="N172" s="84" t="str">
        <f ca="1" t="shared" ref="N172:O172" si="180">IFERROR(AVERAGEIF(L:L,L172,$J:$J)," ")</f>
        <v> </v>
      </c>
      <c r="O172" s="84" t="str">
        <f ca="1" t="shared" si="180"/>
        <v> </v>
      </c>
      <c r="P172" s="67" t="str">
        <f ca="1">IF(ISBLANK(A172)," ",IF(N172&gt;MASTER!$B$3/100,"SB",IF(N172&gt;MASTER!$B$4/100,"B",IF(N172&gt;MASTER!$B$5/100,"C","K"))))</f>
        <v>SB</v>
      </c>
      <c r="Q172" s="67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3">
        <f ca="1" t="shared" si="0"/>
        <v>6</v>
      </c>
      <c r="F173" s="67" t="str">
        <f ca="1">IF(ISBLANK(A173)," ",INDIRECT(ADDRESS(1,5+MOD(ROW()-2,COUNTA('Form Responses 1'!$1:$1)-4),,TRUE,"Form Responses 1")))</f>
        <v>Security [Security Functions]</v>
      </c>
      <c r="G173" s="67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Security</v>
      </c>
      <c r="I173" s="84" t="str">
        <f ca="1" t="shared" si="2"/>
        <v>SECURITY SERVICE</v>
      </c>
      <c r="J173" s="84" t="str">
        <f ca="1" t="array" ref="J173">IFERROR(INDEX(MASTER!B:B,MATCH(G173,MASTER!A:A,0))/100," ")</f>
        <v> </v>
      </c>
      <c r="K173" s="67">
        <f ca="1" t="shared" si="3"/>
        <v>0</v>
      </c>
      <c r="L173" s="67" t="str">
        <f ca="1" t="shared" si="4"/>
        <v>1900 - WEEK 00</v>
      </c>
      <c r="M173" s="67" t="str">
        <f ca="1" t="shared" si="5"/>
        <v>1900 - MONTH 01</v>
      </c>
      <c r="N173" s="84" t="str">
        <f ca="1" t="shared" ref="N173:O173" si="181">IFERROR(AVERAGEIF(L:L,L173,$J:$J)," ")</f>
        <v> </v>
      </c>
      <c r="O173" s="84" t="str">
        <f ca="1" t="shared" si="181"/>
        <v> </v>
      </c>
      <c r="P173" s="67" t="str">
        <f ca="1">IF(ISBLANK(A173)," ",IF(N173&gt;MASTER!$B$3/100,"SB",IF(N173&gt;MASTER!$B$4/100,"B",IF(N173&gt;MASTER!$B$5/100,"C","K"))))</f>
        <v>SB</v>
      </c>
      <c r="Q173" s="67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3">
        <f ca="1" t="shared" si="0"/>
        <v>6</v>
      </c>
      <c r="F174" s="67" t="str">
        <f ca="1">IF(ISBLANK(A174)," ",INDIRECT(ADDRESS(1,5+MOD(ROW()-2,COUNTA('Form Responses 1'!$1:$1)-4),,TRUE,"Form Responses 1")))</f>
        <v>Outdoor [Halaman]</v>
      </c>
      <c r="G174" s="67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Outdoor</v>
      </c>
      <c r="I174" s="84" t="str">
        <f ca="1" t="shared" si="2"/>
        <v>CLEANING SERVICE</v>
      </c>
      <c r="J174" s="84" t="str">
        <f ca="1" t="array" ref="J174">IFERROR(INDEX(MASTER!B:B,MATCH(G174,MASTER!A:A,0))/100," ")</f>
        <v> </v>
      </c>
      <c r="K174" s="67">
        <f ca="1" t="shared" si="3"/>
        <v>0</v>
      </c>
      <c r="L174" s="67" t="str">
        <f ca="1" t="shared" si="4"/>
        <v>1900 - WEEK 00</v>
      </c>
      <c r="M174" s="67" t="str">
        <f ca="1" t="shared" si="5"/>
        <v>1900 - MONTH 01</v>
      </c>
      <c r="N174" s="84" t="str">
        <f ca="1" t="shared" ref="N174:O174" si="182">IFERROR(AVERAGEIF(L:L,L174,$J:$J)," ")</f>
        <v> </v>
      </c>
      <c r="O174" s="84" t="str">
        <f ca="1" t="shared" si="182"/>
        <v> </v>
      </c>
      <c r="P174" s="67" t="str">
        <f ca="1">IF(ISBLANK(A174)," ",IF(N174&gt;MASTER!$B$3/100,"SB",IF(N174&gt;MASTER!$B$4/100,"B",IF(N174&gt;MASTER!$B$5/100,"C","K"))))</f>
        <v>SB</v>
      </c>
      <c r="Q174" s="67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3">
        <f ca="1" t="shared" si="0"/>
        <v>6</v>
      </c>
      <c r="F175" s="67" t="str">
        <f ca="1">IF(ISBLANK(A175)," ",INDIRECT(ADDRESS(1,5+MOD(ROW()-2,COUNTA('Form Responses 1'!$1:$1)-4),,TRUE,"Form Responses 1")))</f>
        <v>Gedung Balai Arkiologi [Teras]</v>
      </c>
      <c r="G175" s="67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Gedung Balai Arkiologi</v>
      </c>
      <c r="I175" s="84" t="str">
        <f ca="1" t="shared" si="2"/>
        <v>CLEANING SERVICE</v>
      </c>
      <c r="J175" s="84" t="str">
        <f ca="1" t="array" ref="J175">IFERROR(INDEX(MASTER!B:B,MATCH(G175,MASTER!A:A,0))/100," ")</f>
        <v> </v>
      </c>
      <c r="K175" s="67">
        <f ca="1" t="shared" si="3"/>
        <v>0</v>
      </c>
      <c r="L175" s="67" t="str">
        <f ca="1" t="shared" si="4"/>
        <v>1900 - WEEK 00</v>
      </c>
      <c r="M175" s="67" t="str">
        <f ca="1" t="shared" si="5"/>
        <v>1900 - MONTH 01</v>
      </c>
      <c r="N175" s="84" t="str">
        <f ca="1" t="shared" ref="N175:O175" si="183">IFERROR(AVERAGEIF(L:L,L175,$J:$J)," ")</f>
        <v> </v>
      </c>
      <c r="O175" s="84" t="str">
        <f ca="1" t="shared" si="183"/>
        <v> </v>
      </c>
      <c r="P175" s="67" t="str">
        <f ca="1">IF(ISBLANK(A175)," ",IF(N175&gt;MASTER!$B$3/100,"SB",IF(N175&gt;MASTER!$B$4/100,"B",IF(N175&gt;MASTER!$B$5/100,"C","K"))))</f>
        <v>SB</v>
      </c>
      <c r="Q175" s="67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3">
        <f ca="1" t="shared" si="0"/>
        <v>6</v>
      </c>
      <c r="F176" s="67" t="str">
        <f ca="1">IF(ISBLANK(A176)," ",INDIRECT(ADDRESS(1,5+MOD(ROW()-2,COUNTA('Form Responses 1'!$1:$1)-4),,TRUE,"Form Responses 1")))</f>
        <v>Gedung Balai Arkiologi [Koridor]</v>
      </c>
      <c r="G176" s="67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Gedung Balai Arkiologi</v>
      </c>
      <c r="I176" s="84" t="str">
        <f ca="1" t="shared" si="2"/>
        <v>CLEANING SERVICE</v>
      </c>
      <c r="J176" s="84" t="str">
        <f ca="1" t="array" ref="J176">IFERROR(INDEX(MASTER!B:B,MATCH(G176,MASTER!A:A,0))/100," ")</f>
        <v> </v>
      </c>
      <c r="K176" s="67">
        <f ca="1" t="shared" si="3"/>
        <v>0</v>
      </c>
      <c r="L176" s="67" t="str">
        <f ca="1" t="shared" si="4"/>
        <v>1900 - WEEK 00</v>
      </c>
      <c r="M176" s="67" t="str">
        <f ca="1" t="shared" si="5"/>
        <v>1900 - MONTH 01</v>
      </c>
      <c r="N176" s="84" t="str">
        <f ca="1" t="shared" ref="N176:O176" si="184">IFERROR(AVERAGEIF(L:L,L176,$J:$J)," ")</f>
        <v> </v>
      </c>
      <c r="O176" s="84" t="str">
        <f ca="1" t="shared" si="184"/>
        <v> </v>
      </c>
      <c r="P176" s="67" t="str">
        <f ca="1">IF(ISBLANK(A176)," ",IF(N176&gt;MASTER!$B$3/100,"SB",IF(N176&gt;MASTER!$B$4/100,"B",IF(N176&gt;MASTER!$B$5/100,"C","K"))))</f>
        <v>SB</v>
      </c>
      <c r="Q176" s="67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3">
        <f ca="1" t="shared" si="0"/>
        <v>6</v>
      </c>
      <c r="F177" s="67" t="str">
        <f ca="1">IF(ISBLANK(A177)," ",INDIRECT(ADDRESS(1,5+MOD(ROW()-2,COUNTA('Form Responses 1'!$1:$1)-4),,TRUE,"Form Responses 1")))</f>
        <v>Gedung Balai Arkiologi [Ruang Peneliti ]</v>
      </c>
      <c r="G177" s="67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Gedung Balai Arkiologi</v>
      </c>
      <c r="I177" s="84" t="str">
        <f ca="1" t="shared" si="2"/>
        <v>CLEANING SERVICE</v>
      </c>
      <c r="J177" s="84" t="str">
        <f ca="1" t="array" ref="J177">IFERROR(INDEX(MASTER!B:B,MATCH(G177,MASTER!A:A,0))/100," ")</f>
        <v> </v>
      </c>
      <c r="K177" s="67">
        <f ca="1" t="shared" si="3"/>
        <v>0</v>
      </c>
      <c r="L177" s="67" t="str">
        <f ca="1" t="shared" si="4"/>
        <v>1900 - WEEK 00</v>
      </c>
      <c r="M177" s="67" t="str">
        <f ca="1" t="shared" si="5"/>
        <v>1900 - MONTH 01</v>
      </c>
      <c r="N177" s="84" t="str">
        <f ca="1" t="shared" ref="N177:O177" si="185">IFERROR(AVERAGEIF(L:L,L177,$J:$J)," ")</f>
        <v> </v>
      </c>
      <c r="O177" s="84" t="str">
        <f ca="1" t="shared" si="185"/>
        <v> </v>
      </c>
      <c r="P177" s="67" t="str">
        <f ca="1">IF(ISBLANK(A177)," ",IF(N177&gt;MASTER!$B$3/100,"SB",IF(N177&gt;MASTER!$B$4/100,"B",IF(N177&gt;MASTER!$B$5/100,"C","K"))))</f>
        <v>SB</v>
      </c>
      <c r="Q177" s="67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3">
        <f ca="1" t="shared" si="0"/>
        <v>6</v>
      </c>
      <c r="F178" s="67" t="str">
        <f ca="1">IF(ISBLANK(A178)," ",INDIRECT(ADDRESS(1,5+MOD(ROW()-2,COUNTA('Form Responses 1'!$1:$1)-4),,TRUE,"Form Responses 1")))</f>
        <v>Gedung Balai Arkiologi [Gudang Barang Akeologi]</v>
      </c>
      <c r="G178" s="67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Gedung Balai Arkiologi</v>
      </c>
      <c r="I178" s="84" t="str">
        <f ca="1" t="shared" si="2"/>
        <v>CLEANING SERVICE</v>
      </c>
      <c r="J178" s="84" t="str">
        <f ca="1" t="array" ref="J178">IFERROR(INDEX(MASTER!B:B,MATCH(G178,MASTER!A:A,0))/100," ")</f>
        <v> </v>
      </c>
      <c r="K178" s="67">
        <f ca="1" t="shared" si="3"/>
        <v>0</v>
      </c>
      <c r="L178" s="67" t="str">
        <f ca="1" t="shared" si="4"/>
        <v>1900 - WEEK 00</v>
      </c>
      <c r="M178" s="67" t="str">
        <f ca="1" t="shared" si="5"/>
        <v>1900 - MONTH 01</v>
      </c>
      <c r="N178" s="84" t="str">
        <f ca="1" t="shared" ref="N178:O178" si="186">IFERROR(AVERAGEIF(L:L,L178,$J:$J)," ")</f>
        <v> </v>
      </c>
      <c r="O178" s="84" t="str">
        <f ca="1" t="shared" si="186"/>
        <v> </v>
      </c>
      <c r="P178" s="67" t="str">
        <f ca="1">IF(ISBLANK(A178)," ",IF(N178&gt;MASTER!$B$3/100,"SB",IF(N178&gt;MASTER!$B$4/100,"B",IF(N178&gt;MASTER!$B$5/100,"C","K"))))</f>
        <v>SB</v>
      </c>
      <c r="Q178" s="67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3">
        <f ca="1" t="shared" si="0"/>
        <v>6</v>
      </c>
      <c r="F179" s="67" t="str">
        <f ca="1">IF(ISBLANK(A179)," ",INDIRECT(ADDRESS(1,5+MOD(ROW()-2,COUNTA('Form Responses 1'!$1:$1)-4),,TRUE,"Form Responses 1")))</f>
        <v>Gedung Balai Arkiologi [Dapur]</v>
      </c>
      <c r="G179" s="67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Gedung Balai Arkiologi</v>
      </c>
      <c r="I179" s="84" t="str">
        <f ca="1" t="shared" si="2"/>
        <v>CLEANING SERVICE</v>
      </c>
      <c r="J179" s="84" t="str">
        <f ca="1" t="array" ref="J179">IFERROR(INDEX(MASTER!B:B,MATCH(G179,MASTER!A:A,0))/100," ")</f>
        <v> </v>
      </c>
      <c r="K179" s="67">
        <f ca="1" t="shared" si="3"/>
        <v>0</v>
      </c>
      <c r="L179" s="67" t="str">
        <f ca="1" t="shared" si="4"/>
        <v>1900 - WEEK 00</v>
      </c>
      <c r="M179" s="67" t="str">
        <f ca="1" t="shared" si="5"/>
        <v>1900 - MONTH 01</v>
      </c>
      <c r="N179" s="84" t="str">
        <f ca="1" t="shared" ref="N179:O179" si="187">IFERROR(AVERAGEIF(L:L,L179,$J:$J)," ")</f>
        <v> </v>
      </c>
      <c r="O179" s="84" t="str">
        <f ca="1" t="shared" si="187"/>
        <v> </v>
      </c>
      <c r="P179" s="67" t="str">
        <f ca="1">IF(ISBLANK(A179)," ",IF(N179&gt;MASTER!$B$3/100,"SB",IF(N179&gt;MASTER!$B$4/100,"B",IF(N179&gt;MASTER!$B$5/100,"C","K"))))</f>
        <v>SB</v>
      </c>
      <c r="Q179" s="67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3">
        <f ca="1" t="shared" si="0"/>
        <v>6</v>
      </c>
      <c r="F180" s="67" t="str">
        <f ca="1">IF(ISBLANK(A180)," ",INDIRECT(ADDRESS(1,5+MOD(ROW()-2,COUNTA('Form Responses 1'!$1:$1)-4),,TRUE,"Form Responses 1")))</f>
        <v>Gedung Balai Arkiologi [Toilet]</v>
      </c>
      <c r="G180" s="67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Gedung Balai Arkiologi</v>
      </c>
      <c r="I180" s="84" t="str">
        <f ca="1" t="shared" si="2"/>
        <v>CLEANING SERVICE</v>
      </c>
      <c r="J180" s="84" t="str">
        <f ca="1" t="array" ref="J180">IFERROR(INDEX(MASTER!B:B,MATCH(G180,MASTER!A:A,0))/100," ")</f>
        <v> </v>
      </c>
      <c r="K180" s="67">
        <f ca="1" t="shared" si="3"/>
        <v>0</v>
      </c>
      <c r="L180" s="67" t="str">
        <f ca="1" t="shared" si="4"/>
        <v>1900 - WEEK 00</v>
      </c>
      <c r="M180" s="67" t="str">
        <f ca="1" t="shared" si="5"/>
        <v>1900 - MONTH 01</v>
      </c>
      <c r="N180" s="84" t="str">
        <f ca="1" t="shared" ref="N180:O180" si="188">IFERROR(AVERAGEIF(L:L,L180,$J:$J)," ")</f>
        <v> </v>
      </c>
      <c r="O180" s="84" t="str">
        <f ca="1" t="shared" si="188"/>
        <v> </v>
      </c>
      <c r="P180" s="67" t="str">
        <f ca="1">IF(ISBLANK(A180)," ",IF(N180&gt;MASTER!$B$3/100,"SB",IF(N180&gt;MASTER!$B$4/100,"B",IF(N180&gt;MASTER!$B$5/100,"C","K"))))</f>
        <v>SB</v>
      </c>
      <c r="Q180" s="67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3">
        <f ca="1" t="shared" si="0"/>
        <v>6</v>
      </c>
      <c r="F181" s="67" t="str">
        <f ca="1">IF(ISBLANK(A181)," ",INDIRECT(ADDRESS(1,5+MOD(ROW()-2,COUNTA('Form Responses 1'!$1:$1)-4),,TRUE,"Form Responses 1")))</f>
        <v>Gedung Balai Arkiologi [Teras Belakang]</v>
      </c>
      <c r="G181" s="67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Gedung Balai Arkiologi</v>
      </c>
      <c r="I181" s="84" t="str">
        <f ca="1" t="shared" si="2"/>
        <v>CLEANING SERVICE</v>
      </c>
      <c r="J181" s="84" t="str">
        <f ca="1" t="array" ref="J181">IFERROR(INDEX(MASTER!B:B,MATCH(G181,MASTER!A:A,0))/100," ")</f>
        <v> </v>
      </c>
      <c r="K181" s="67">
        <f ca="1" t="shared" si="3"/>
        <v>0</v>
      </c>
      <c r="L181" s="67" t="str">
        <f ca="1" t="shared" si="4"/>
        <v>1900 - WEEK 00</v>
      </c>
      <c r="M181" s="67" t="str">
        <f ca="1" t="shared" si="5"/>
        <v>1900 - MONTH 01</v>
      </c>
      <c r="N181" s="84" t="str">
        <f ca="1" t="shared" ref="N181:O181" si="189">IFERROR(AVERAGEIF(L:L,L181,$J:$J)," ")</f>
        <v> </v>
      </c>
      <c r="O181" s="84" t="str">
        <f ca="1" t="shared" si="189"/>
        <v> </v>
      </c>
      <c r="P181" s="67" t="str">
        <f ca="1">IF(ISBLANK(A181)," ",IF(N181&gt;MASTER!$B$3/100,"SB",IF(N181&gt;MASTER!$B$4/100,"B",IF(N181&gt;MASTER!$B$5/100,"C","K"))))</f>
        <v>SB</v>
      </c>
      <c r="Q181" s="67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3">
        <f ca="1" t="shared" si="0"/>
        <v>6</v>
      </c>
      <c r="F182" s="67" t="str">
        <f ca="1">IF(ISBLANK(A182)," ",INDIRECT(ADDRESS(1,5+MOD(ROW()-2,COUNTA('Form Responses 1'!$1:$1)-4),,TRUE,"Form Responses 1")))</f>
        <v>Security [Security Functions]</v>
      </c>
      <c r="G182" s="67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Security</v>
      </c>
      <c r="I182" s="84" t="str">
        <f ca="1" t="shared" si="2"/>
        <v>SECURITY SERVICE</v>
      </c>
      <c r="J182" s="84" t="str">
        <f ca="1" t="array" ref="J182">IFERROR(INDEX(MASTER!B:B,MATCH(G182,MASTER!A:A,0))/100," ")</f>
        <v> </v>
      </c>
      <c r="K182" s="67">
        <f ca="1" t="shared" si="3"/>
        <v>0</v>
      </c>
      <c r="L182" s="67" t="str">
        <f ca="1" t="shared" si="4"/>
        <v>1900 - WEEK 00</v>
      </c>
      <c r="M182" s="67" t="str">
        <f ca="1" t="shared" si="5"/>
        <v>1900 - MONTH 01</v>
      </c>
      <c r="N182" s="84" t="str">
        <f ca="1" t="shared" ref="N182:O182" si="190">IFERROR(AVERAGEIF(L:L,L182,$J:$J)," ")</f>
        <v> </v>
      </c>
      <c r="O182" s="84" t="str">
        <f ca="1" t="shared" si="190"/>
        <v> </v>
      </c>
      <c r="P182" s="67" t="str">
        <f ca="1">IF(ISBLANK(A182)," ",IF(N182&gt;MASTER!$B$3/100,"SB",IF(N182&gt;MASTER!$B$4/100,"B",IF(N182&gt;MASTER!$B$5/100,"C","K"))))</f>
        <v>SB</v>
      </c>
      <c r="Q182" s="67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3">
        <f ca="1" t="shared" si="0"/>
        <v>6</v>
      </c>
      <c r="F183" s="67" t="str">
        <f ca="1">IF(ISBLANK(A183)," ",INDIRECT(ADDRESS(1,5+MOD(ROW()-2,COUNTA('Form Responses 1'!$1:$1)-4),,TRUE,"Form Responses 1")))</f>
        <v>Outdoor [Halaman]</v>
      </c>
      <c r="G183" s="67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Outdoor</v>
      </c>
      <c r="I183" s="84" t="str">
        <f ca="1" t="shared" si="2"/>
        <v>CLEANING SERVICE</v>
      </c>
      <c r="J183" s="84" t="str">
        <f ca="1" t="array" ref="J183">IFERROR(INDEX(MASTER!B:B,MATCH(G183,MASTER!A:A,0))/100," ")</f>
        <v> </v>
      </c>
      <c r="K183" s="67">
        <f ca="1" t="shared" si="3"/>
        <v>0</v>
      </c>
      <c r="L183" s="67" t="str">
        <f ca="1" t="shared" si="4"/>
        <v>1900 - WEEK 00</v>
      </c>
      <c r="M183" s="67" t="str">
        <f ca="1" t="shared" si="5"/>
        <v>1900 - MONTH 01</v>
      </c>
      <c r="N183" s="84" t="str">
        <f ca="1" t="shared" ref="N183:O183" si="191">IFERROR(AVERAGEIF(L:L,L183,$J:$J)," ")</f>
        <v> </v>
      </c>
      <c r="O183" s="84" t="str">
        <f ca="1" t="shared" si="191"/>
        <v> </v>
      </c>
      <c r="P183" s="67" t="str">
        <f ca="1">IF(ISBLANK(A183)," ",IF(N183&gt;MASTER!$B$3/100,"SB",IF(N183&gt;MASTER!$B$4/100,"B",IF(N183&gt;MASTER!$B$5/100,"C","K"))))</f>
        <v>SB</v>
      </c>
      <c r="Q183" s="67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3">
        <f ca="1" t="shared" si="0"/>
        <v>6</v>
      </c>
      <c r="F184" s="67" t="str">
        <f ca="1">IF(ISBLANK(A184)," ",INDIRECT(ADDRESS(1,5+MOD(ROW()-2,COUNTA('Form Responses 1'!$1:$1)-4),,TRUE,"Form Responses 1")))</f>
        <v>Gedung Balai Arkiologi [Teras]</v>
      </c>
      <c r="G184" s="67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Gedung Balai Arkiologi</v>
      </c>
      <c r="I184" s="84" t="str">
        <f ca="1" t="shared" si="2"/>
        <v>CLEANING SERVICE</v>
      </c>
      <c r="J184" s="84" t="str">
        <f ca="1" t="array" ref="J184">IFERROR(INDEX(MASTER!B:B,MATCH(G184,MASTER!A:A,0))/100," ")</f>
        <v> </v>
      </c>
      <c r="K184" s="67">
        <f ca="1" t="shared" si="3"/>
        <v>0</v>
      </c>
      <c r="L184" s="67" t="str">
        <f ca="1" t="shared" si="4"/>
        <v>1900 - WEEK 00</v>
      </c>
      <c r="M184" s="67" t="str">
        <f ca="1" t="shared" si="5"/>
        <v>1900 - MONTH 01</v>
      </c>
      <c r="N184" s="84" t="str">
        <f ca="1" t="shared" ref="N184:O184" si="192">IFERROR(AVERAGEIF(L:L,L184,$J:$J)," ")</f>
        <v> </v>
      </c>
      <c r="O184" s="84" t="str">
        <f ca="1" t="shared" si="192"/>
        <v> </v>
      </c>
      <c r="P184" s="67" t="str">
        <f ca="1">IF(ISBLANK(A184)," ",IF(N184&gt;MASTER!$B$3/100,"SB",IF(N184&gt;MASTER!$B$4/100,"B",IF(N184&gt;MASTER!$B$5/100,"C","K"))))</f>
        <v>SB</v>
      </c>
      <c r="Q184" s="67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3">
        <f ca="1" t="shared" si="0"/>
        <v>6</v>
      </c>
      <c r="F185" s="67" t="str">
        <f ca="1">IF(ISBLANK(A185)," ",INDIRECT(ADDRESS(1,5+MOD(ROW()-2,COUNTA('Form Responses 1'!$1:$1)-4),,TRUE,"Form Responses 1")))</f>
        <v>Gedung Balai Arkiologi [Koridor]</v>
      </c>
      <c r="G185" s="67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Gedung Balai Arkiologi</v>
      </c>
      <c r="I185" s="84" t="str">
        <f ca="1" t="shared" si="2"/>
        <v>CLEANING SERVICE</v>
      </c>
      <c r="J185" s="84" t="str">
        <f ca="1" t="array" ref="J185">IFERROR(INDEX(MASTER!B:B,MATCH(G185,MASTER!A:A,0))/100," ")</f>
        <v> </v>
      </c>
      <c r="K185" s="67">
        <f ca="1" t="shared" si="3"/>
        <v>0</v>
      </c>
      <c r="L185" s="67" t="str">
        <f ca="1" t="shared" si="4"/>
        <v>1900 - WEEK 00</v>
      </c>
      <c r="M185" s="67" t="str">
        <f ca="1" t="shared" si="5"/>
        <v>1900 - MONTH 01</v>
      </c>
      <c r="N185" s="84" t="str">
        <f ca="1" t="shared" ref="N185:O185" si="193">IFERROR(AVERAGEIF(L:L,L185,$J:$J)," ")</f>
        <v> </v>
      </c>
      <c r="O185" s="84" t="str">
        <f ca="1" t="shared" si="193"/>
        <v> </v>
      </c>
      <c r="P185" s="67" t="str">
        <f ca="1">IF(ISBLANK(A185)," ",IF(N185&gt;MASTER!$B$3/100,"SB",IF(N185&gt;MASTER!$B$4/100,"B",IF(N185&gt;MASTER!$B$5/100,"C","K"))))</f>
        <v>SB</v>
      </c>
      <c r="Q185" s="67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3">
        <f ca="1" t="shared" si="0"/>
        <v>6</v>
      </c>
      <c r="F186" s="67" t="str">
        <f ca="1">IF(ISBLANK(A186)," ",INDIRECT(ADDRESS(1,5+MOD(ROW()-2,COUNTA('Form Responses 1'!$1:$1)-4),,TRUE,"Form Responses 1")))</f>
        <v>Gedung Balai Arkiologi [Ruang Peneliti ]</v>
      </c>
      <c r="G186" s="67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Gedung Balai Arkiologi</v>
      </c>
      <c r="I186" s="84" t="str">
        <f ca="1" t="shared" si="2"/>
        <v>CLEANING SERVICE</v>
      </c>
      <c r="J186" s="84" t="str">
        <f ca="1" t="array" ref="J186">IFERROR(INDEX(MASTER!B:B,MATCH(G186,MASTER!A:A,0))/100," ")</f>
        <v> </v>
      </c>
      <c r="K186" s="67">
        <f ca="1" t="shared" si="3"/>
        <v>0</v>
      </c>
      <c r="L186" s="67" t="str">
        <f ca="1" t="shared" si="4"/>
        <v>1900 - WEEK 00</v>
      </c>
      <c r="M186" s="67" t="str">
        <f ca="1" t="shared" si="5"/>
        <v>1900 - MONTH 01</v>
      </c>
      <c r="N186" s="84" t="str">
        <f ca="1" t="shared" ref="N186:O186" si="194">IFERROR(AVERAGEIF(L:L,L186,$J:$J)," ")</f>
        <v> </v>
      </c>
      <c r="O186" s="84" t="str">
        <f ca="1" t="shared" si="194"/>
        <v> </v>
      </c>
      <c r="P186" s="67" t="str">
        <f ca="1">IF(ISBLANK(A186)," ",IF(N186&gt;MASTER!$B$3/100,"SB",IF(N186&gt;MASTER!$B$4/100,"B",IF(N186&gt;MASTER!$B$5/100,"C","K"))))</f>
        <v>SB</v>
      </c>
      <c r="Q186" s="67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3">
        <f ca="1" t="shared" si="0"/>
        <v>6</v>
      </c>
      <c r="F187" s="67" t="str">
        <f ca="1">IF(ISBLANK(A187)," ",INDIRECT(ADDRESS(1,5+MOD(ROW()-2,COUNTA('Form Responses 1'!$1:$1)-4),,TRUE,"Form Responses 1")))</f>
        <v>Gedung Balai Arkiologi [Gudang Barang Akeologi]</v>
      </c>
      <c r="G187" s="67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Gedung Balai Arkiologi</v>
      </c>
      <c r="I187" s="84" t="str">
        <f ca="1" t="shared" si="2"/>
        <v>CLEANING SERVICE</v>
      </c>
      <c r="J187" s="84" t="str">
        <f ca="1" t="array" ref="J187">IFERROR(INDEX(MASTER!B:B,MATCH(G187,MASTER!A:A,0))/100," ")</f>
        <v> </v>
      </c>
      <c r="K187" s="67">
        <f ca="1" t="shared" si="3"/>
        <v>0</v>
      </c>
      <c r="L187" s="67" t="str">
        <f ca="1" t="shared" si="4"/>
        <v>1900 - WEEK 00</v>
      </c>
      <c r="M187" s="67" t="str">
        <f ca="1" t="shared" si="5"/>
        <v>1900 - MONTH 01</v>
      </c>
      <c r="N187" s="84" t="str">
        <f ca="1" t="shared" ref="N187:O187" si="195">IFERROR(AVERAGEIF(L:L,L187,$J:$J)," ")</f>
        <v> </v>
      </c>
      <c r="O187" s="84" t="str">
        <f ca="1" t="shared" si="195"/>
        <v> </v>
      </c>
      <c r="P187" s="67" t="str">
        <f ca="1">IF(ISBLANK(A187)," ",IF(N187&gt;MASTER!$B$3/100,"SB",IF(N187&gt;MASTER!$B$4/100,"B",IF(N187&gt;MASTER!$B$5/100,"C","K"))))</f>
        <v>SB</v>
      </c>
      <c r="Q187" s="67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3">
        <f ca="1" t="shared" si="0"/>
        <v>6</v>
      </c>
      <c r="F188" s="67" t="str">
        <f ca="1">IF(ISBLANK(A188)," ",INDIRECT(ADDRESS(1,5+MOD(ROW()-2,COUNTA('Form Responses 1'!$1:$1)-4),,TRUE,"Form Responses 1")))</f>
        <v>Gedung Balai Arkiologi [Dapur]</v>
      </c>
      <c r="G188" s="67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Gedung Balai Arkiologi</v>
      </c>
      <c r="I188" s="84" t="str">
        <f ca="1" t="shared" si="2"/>
        <v>CLEANING SERVICE</v>
      </c>
      <c r="J188" s="84" t="str">
        <f ca="1" t="array" ref="J188">IFERROR(INDEX(MASTER!B:B,MATCH(G188,MASTER!A:A,0))/100," ")</f>
        <v> </v>
      </c>
      <c r="K188" s="67">
        <f ca="1" t="shared" si="3"/>
        <v>0</v>
      </c>
      <c r="L188" s="67" t="str">
        <f ca="1" t="shared" si="4"/>
        <v>1900 - WEEK 00</v>
      </c>
      <c r="M188" s="67" t="str">
        <f ca="1" t="shared" si="5"/>
        <v>1900 - MONTH 01</v>
      </c>
      <c r="N188" s="84" t="str">
        <f ca="1" t="shared" ref="N188:O188" si="196">IFERROR(AVERAGEIF(L:L,L188,$J:$J)," ")</f>
        <v> </v>
      </c>
      <c r="O188" s="84" t="str">
        <f ca="1" t="shared" si="196"/>
        <v> </v>
      </c>
      <c r="P188" s="67" t="str">
        <f ca="1">IF(ISBLANK(A188)," ",IF(N188&gt;MASTER!$B$3/100,"SB",IF(N188&gt;MASTER!$B$4/100,"B",IF(N188&gt;MASTER!$B$5/100,"C","K"))))</f>
        <v>SB</v>
      </c>
      <c r="Q188" s="67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3">
        <f ca="1" t="shared" si="0"/>
        <v>6</v>
      </c>
      <c r="F189" s="67" t="str">
        <f ca="1">IF(ISBLANK(A189)," ",INDIRECT(ADDRESS(1,5+MOD(ROW()-2,COUNTA('Form Responses 1'!$1:$1)-4),,TRUE,"Form Responses 1")))</f>
        <v>Gedung Balai Arkiologi [Toilet]</v>
      </c>
      <c r="G189" s="67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Gedung Balai Arkiologi</v>
      </c>
      <c r="I189" s="84" t="str">
        <f ca="1" t="shared" si="2"/>
        <v>CLEANING SERVICE</v>
      </c>
      <c r="J189" s="84" t="str">
        <f ca="1" t="array" ref="J189">IFERROR(INDEX(MASTER!B:B,MATCH(G189,MASTER!A:A,0))/100," ")</f>
        <v> </v>
      </c>
      <c r="K189" s="67">
        <f ca="1" t="shared" si="3"/>
        <v>0</v>
      </c>
      <c r="L189" s="67" t="str">
        <f ca="1" t="shared" si="4"/>
        <v>1900 - WEEK 00</v>
      </c>
      <c r="M189" s="67" t="str">
        <f ca="1" t="shared" si="5"/>
        <v>1900 - MONTH 01</v>
      </c>
      <c r="N189" s="84" t="str">
        <f ca="1" t="shared" ref="N189:O189" si="197">IFERROR(AVERAGEIF(L:L,L189,$J:$J)," ")</f>
        <v> </v>
      </c>
      <c r="O189" s="84" t="str">
        <f ca="1" t="shared" si="197"/>
        <v> </v>
      </c>
      <c r="P189" s="67" t="str">
        <f ca="1">IF(ISBLANK(A189)," ",IF(N189&gt;MASTER!$B$3/100,"SB",IF(N189&gt;MASTER!$B$4/100,"B",IF(N189&gt;MASTER!$B$5/100,"C","K"))))</f>
        <v>SB</v>
      </c>
      <c r="Q189" s="67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3">
        <f ca="1" t="shared" si="0"/>
        <v>6</v>
      </c>
      <c r="F190" s="67" t="str">
        <f ca="1">IF(ISBLANK(A190)," ",INDIRECT(ADDRESS(1,5+MOD(ROW()-2,COUNTA('Form Responses 1'!$1:$1)-4),,TRUE,"Form Responses 1")))</f>
        <v>Gedung Balai Arkiologi [Teras Belakang]</v>
      </c>
      <c r="G190" s="67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Gedung Balai Arkiologi</v>
      </c>
      <c r="I190" s="84" t="str">
        <f ca="1" t="shared" si="2"/>
        <v>CLEANING SERVICE</v>
      </c>
      <c r="J190" s="84" t="str">
        <f ca="1" t="array" ref="J190">IFERROR(INDEX(MASTER!B:B,MATCH(G190,MASTER!A:A,0))/100," ")</f>
        <v> </v>
      </c>
      <c r="K190" s="67">
        <f ca="1" t="shared" si="3"/>
        <v>0</v>
      </c>
      <c r="L190" s="67" t="str">
        <f ca="1" t="shared" si="4"/>
        <v>1900 - WEEK 00</v>
      </c>
      <c r="M190" s="67" t="str">
        <f ca="1" t="shared" si="5"/>
        <v>1900 - MONTH 01</v>
      </c>
      <c r="N190" s="84" t="str">
        <f ca="1" t="shared" ref="N190:O190" si="198">IFERROR(AVERAGEIF(L:L,L190,$J:$J)," ")</f>
        <v> </v>
      </c>
      <c r="O190" s="84" t="str">
        <f ca="1" t="shared" si="198"/>
        <v> </v>
      </c>
      <c r="P190" s="67" t="str">
        <f ca="1">IF(ISBLANK(A190)," ",IF(N190&gt;MASTER!$B$3/100,"SB",IF(N190&gt;MASTER!$B$4/100,"B",IF(N190&gt;MASTER!$B$5/100,"C","K"))))</f>
        <v>SB</v>
      </c>
      <c r="Q190" s="67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3">
        <f ca="1" t="shared" si="0"/>
        <v>6</v>
      </c>
      <c r="F191" s="67" t="str">
        <f ca="1">IF(ISBLANK(A191)," ",INDIRECT(ADDRESS(1,5+MOD(ROW()-2,COUNTA('Form Responses 1'!$1:$1)-4),,TRUE,"Form Responses 1")))</f>
        <v>Security [Security Functions]</v>
      </c>
      <c r="G191" s="67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Security</v>
      </c>
      <c r="I191" s="84" t="str">
        <f ca="1" t="shared" si="2"/>
        <v>SECURITY SERVICE</v>
      </c>
      <c r="J191" s="84" t="str">
        <f ca="1" t="array" ref="J191">IFERROR(INDEX(MASTER!B:B,MATCH(G191,MASTER!A:A,0))/100," ")</f>
        <v> </v>
      </c>
      <c r="K191" s="67">
        <f ca="1" t="shared" si="3"/>
        <v>0</v>
      </c>
      <c r="L191" s="67" t="str">
        <f ca="1" t="shared" si="4"/>
        <v>1900 - WEEK 00</v>
      </c>
      <c r="M191" s="67" t="str">
        <f ca="1" t="shared" si="5"/>
        <v>1900 - MONTH 01</v>
      </c>
      <c r="N191" s="84" t="str">
        <f ca="1" t="shared" ref="N191:O191" si="199">IFERROR(AVERAGEIF(L:L,L191,$J:$J)," ")</f>
        <v> </v>
      </c>
      <c r="O191" s="84" t="str">
        <f ca="1" t="shared" si="199"/>
        <v> </v>
      </c>
      <c r="P191" s="67" t="str">
        <f ca="1">IF(ISBLANK(A191)," ",IF(N191&gt;MASTER!$B$3/100,"SB",IF(N191&gt;MASTER!$B$4/100,"B",IF(N191&gt;MASTER!$B$5/100,"C","K"))))</f>
        <v>SB</v>
      </c>
      <c r="Q191" s="67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3">
        <f ca="1" t="shared" si="0"/>
        <v>6</v>
      </c>
      <c r="F192" s="67" t="str">
        <f ca="1">IF(ISBLANK(A192)," ",INDIRECT(ADDRESS(1,5+MOD(ROW()-2,COUNTA('Form Responses 1'!$1:$1)-4),,TRUE,"Form Responses 1")))</f>
        <v>Outdoor [Halaman]</v>
      </c>
      <c r="G192" s="67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Outdoor</v>
      </c>
      <c r="I192" s="84" t="str">
        <f ca="1" t="shared" si="2"/>
        <v>CLEANING SERVICE</v>
      </c>
      <c r="J192" s="84" t="str">
        <f ca="1" t="array" ref="J192">IFERROR(INDEX(MASTER!B:B,MATCH(G192,MASTER!A:A,0))/100," ")</f>
        <v> </v>
      </c>
      <c r="K192" s="67">
        <f ca="1" t="shared" si="3"/>
        <v>0</v>
      </c>
      <c r="L192" s="67" t="str">
        <f ca="1" t="shared" si="4"/>
        <v>1900 - WEEK 00</v>
      </c>
      <c r="M192" s="67" t="str">
        <f ca="1" t="shared" si="5"/>
        <v>1900 - MONTH 01</v>
      </c>
      <c r="N192" s="84" t="str">
        <f ca="1" t="shared" ref="N192:O192" si="200">IFERROR(AVERAGEIF(L:L,L192,$J:$J)," ")</f>
        <v> </v>
      </c>
      <c r="O192" s="84" t="str">
        <f ca="1" t="shared" si="200"/>
        <v> </v>
      </c>
      <c r="P192" s="67" t="str">
        <f ca="1">IF(ISBLANK(A192)," ",IF(N192&gt;MASTER!$B$3/100,"SB",IF(N192&gt;MASTER!$B$4/100,"B",IF(N192&gt;MASTER!$B$5/100,"C","K"))))</f>
        <v>SB</v>
      </c>
      <c r="Q192" s="67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3">
        <f ca="1" t="shared" si="0"/>
        <v>6</v>
      </c>
      <c r="F193" s="67" t="str">
        <f ca="1">IF(ISBLANK(A193)," ",INDIRECT(ADDRESS(1,5+MOD(ROW()-2,COUNTA('Form Responses 1'!$1:$1)-4),,TRUE,"Form Responses 1")))</f>
        <v>Gedung Balai Arkiologi [Teras]</v>
      </c>
      <c r="G193" s="67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Gedung Balai Arkiologi</v>
      </c>
      <c r="I193" s="84" t="str">
        <f ca="1" t="shared" si="2"/>
        <v>CLEANING SERVICE</v>
      </c>
      <c r="J193" s="84" t="str">
        <f ca="1" t="array" ref="J193">IFERROR(INDEX(MASTER!B:B,MATCH(G193,MASTER!A:A,0))/100," ")</f>
        <v> </v>
      </c>
      <c r="K193" s="67">
        <f ca="1" t="shared" si="3"/>
        <v>0</v>
      </c>
      <c r="L193" s="67" t="str">
        <f ca="1" t="shared" si="4"/>
        <v>1900 - WEEK 00</v>
      </c>
      <c r="M193" s="67" t="str">
        <f ca="1" t="shared" si="5"/>
        <v>1900 - MONTH 01</v>
      </c>
      <c r="N193" s="84" t="str">
        <f ca="1" t="shared" ref="N193:O193" si="201">IFERROR(AVERAGEIF(L:L,L193,$J:$J)," ")</f>
        <v> </v>
      </c>
      <c r="O193" s="84" t="str">
        <f ca="1" t="shared" si="201"/>
        <v> </v>
      </c>
      <c r="P193" s="67" t="str">
        <f ca="1">IF(ISBLANK(A193)," ",IF(N193&gt;MASTER!$B$3/100,"SB",IF(N193&gt;MASTER!$B$4/100,"B",IF(N193&gt;MASTER!$B$5/100,"C","K"))))</f>
        <v>SB</v>
      </c>
      <c r="Q193" s="67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3">
        <f ca="1" t="shared" si="0"/>
        <v>6</v>
      </c>
      <c r="F194" s="67" t="str">
        <f ca="1">IF(ISBLANK(A194)," ",INDIRECT(ADDRESS(1,5+MOD(ROW()-2,COUNTA('Form Responses 1'!$1:$1)-4),,TRUE,"Form Responses 1")))</f>
        <v>Gedung Balai Arkiologi [Koridor]</v>
      </c>
      <c r="G194" s="67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Gedung Balai Arkiologi</v>
      </c>
      <c r="I194" s="84" t="str">
        <f ca="1" t="shared" si="2"/>
        <v>CLEANING SERVICE</v>
      </c>
      <c r="J194" s="84" t="str">
        <f ca="1" t="array" ref="J194">IFERROR(INDEX(MASTER!B:B,MATCH(G194,MASTER!A:A,0))/100," ")</f>
        <v> </v>
      </c>
      <c r="K194" s="67">
        <f ca="1" t="shared" si="3"/>
        <v>0</v>
      </c>
      <c r="L194" s="67" t="str">
        <f ca="1" t="shared" si="4"/>
        <v>1900 - WEEK 00</v>
      </c>
      <c r="M194" s="67" t="str">
        <f ca="1" t="shared" si="5"/>
        <v>1900 - MONTH 01</v>
      </c>
      <c r="N194" s="84" t="str">
        <f ca="1" t="shared" ref="N194:O194" si="202">IFERROR(AVERAGEIF(L:L,L194,$J:$J)," ")</f>
        <v> </v>
      </c>
      <c r="O194" s="84" t="str">
        <f ca="1" t="shared" si="202"/>
        <v> </v>
      </c>
      <c r="P194" s="67" t="str">
        <f ca="1">IF(ISBLANK(A194)," ",IF(N194&gt;MASTER!$B$3/100,"SB",IF(N194&gt;MASTER!$B$4/100,"B",IF(N194&gt;MASTER!$B$5/100,"C","K"))))</f>
        <v>SB</v>
      </c>
      <c r="Q194" s="67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3">
        <f ca="1" t="shared" si="0"/>
        <v>6</v>
      </c>
      <c r="F195" s="67" t="str">
        <f ca="1">IF(ISBLANK(A195)," ",INDIRECT(ADDRESS(1,5+MOD(ROW()-2,COUNTA('Form Responses 1'!$1:$1)-4),,TRUE,"Form Responses 1")))</f>
        <v>Gedung Balai Arkiologi [Ruang Peneliti ]</v>
      </c>
      <c r="G195" s="67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Gedung Balai Arkiologi</v>
      </c>
      <c r="I195" s="84" t="str">
        <f ca="1" t="shared" si="2"/>
        <v>CLEANING SERVICE</v>
      </c>
      <c r="J195" s="84" t="str">
        <f ca="1" t="array" ref="J195">IFERROR(INDEX(MASTER!B:B,MATCH(G195,MASTER!A:A,0))/100," ")</f>
        <v> </v>
      </c>
      <c r="K195" s="67">
        <f ca="1" t="shared" si="3"/>
        <v>0</v>
      </c>
      <c r="L195" s="67" t="str">
        <f ca="1" t="shared" si="4"/>
        <v>1900 - WEEK 00</v>
      </c>
      <c r="M195" s="67" t="str">
        <f ca="1" t="shared" si="5"/>
        <v>1900 - MONTH 01</v>
      </c>
      <c r="N195" s="84" t="str">
        <f ca="1" t="shared" ref="N195:O195" si="203">IFERROR(AVERAGEIF(L:L,L195,$J:$J)," ")</f>
        <v> </v>
      </c>
      <c r="O195" s="84" t="str">
        <f ca="1" t="shared" si="203"/>
        <v> </v>
      </c>
      <c r="P195" s="67" t="str">
        <f ca="1">IF(ISBLANK(A195)," ",IF(N195&gt;MASTER!$B$3/100,"SB",IF(N195&gt;MASTER!$B$4/100,"B",IF(N195&gt;MASTER!$B$5/100,"C","K"))))</f>
        <v>SB</v>
      </c>
      <c r="Q195" s="67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3">
        <f ca="1" t="shared" si="0"/>
        <v>6</v>
      </c>
      <c r="F196" s="67" t="str">
        <f ca="1">IF(ISBLANK(A196)," ",INDIRECT(ADDRESS(1,5+MOD(ROW()-2,COUNTA('Form Responses 1'!$1:$1)-4),,TRUE,"Form Responses 1")))</f>
        <v>Gedung Balai Arkiologi [Gudang Barang Akeologi]</v>
      </c>
      <c r="G196" s="67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Gedung Balai Arkiologi</v>
      </c>
      <c r="I196" s="84" t="str">
        <f ca="1" t="shared" si="2"/>
        <v>CLEANING SERVICE</v>
      </c>
      <c r="J196" s="84" t="str">
        <f ca="1" t="array" ref="J196">IFERROR(INDEX(MASTER!B:B,MATCH(G196,MASTER!A:A,0))/100," ")</f>
        <v> </v>
      </c>
      <c r="K196" s="67">
        <f ca="1" t="shared" si="3"/>
        <v>0</v>
      </c>
      <c r="L196" s="67" t="str">
        <f ca="1" t="shared" si="4"/>
        <v>1900 - WEEK 00</v>
      </c>
      <c r="M196" s="67" t="str">
        <f ca="1" t="shared" si="5"/>
        <v>1900 - MONTH 01</v>
      </c>
      <c r="N196" s="84" t="str">
        <f ca="1" t="shared" ref="N196:O196" si="204">IFERROR(AVERAGEIF(L:L,L196,$J:$J)," ")</f>
        <v> </v>
      </c>
      <c r="O196" s="84" t="str">
        <f ca="1" t="shared" si="204"/>
        <v> </v>
      </c>
      <c r="P196" s="67" t="str">
        <f ca="1">IF(ISBLANK(A196)," ",IF(N196&gt;MASTER!$B$3/100,"SB",IF(N196&gt;MASTER!$B$4/100,"B",IF(N196&gt;MASTER!$B$5/100,"C","K"))))</f>
        <v>SB</v>
      </c>
      <c r="Q196" s="67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3">
        <f ca="1" t="shared" si="0"/>
        <v>6</v>
      </c>
      <c r="F197" s="67" t="str">
        <f ca="1">IF(ISBLANK(A197)," ",INDIRECT(ADDRESS(1,5+MOD(ROW()-2,COUNTA('Form Responses 1'!$1:$1)-4),,TRUE,"Form Responses 1")))</f>
        <v>Gedung Balai Arkiologi [Dapur]</v>
      </c>
      <c r="G197" s="67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Gedung Balai Arkiologi</v>
      </c>
      <c r="I197" s="84" t="str">
        <f ca="1" t="shared" si="2"/>
        <v>CLEANING SERVICE</v>
      </c>
      <c r="J197" s="84" t="str">
        <f ca="1" t="array" ref="J197">IFERROR(INDEX(MASTER!B:B,MATCH(G197,MASTER!A:A,0))/100," ")</f>
        <v> </v>
      </c>
      <c r="K197" s="67">
        <f ca="1" t="shared" si="3"/>
        <v>0</v>
      </c>
      <c r="L197" s="67" t="str">
        <f ca="1" t="shared" si="4"/>
        <v>1900 - WEEK 00</v>
      </c>
      <c r="M197" s="67" t="str">
        <f ca="1" t="shared" si="5"/>
        <v>1900 - MONTH 01</v>
      </c>
      <c r="N197" s="84" t="str">
        <f ca="1" t="shared" ref="N197:O197" si="205">IFERROR(AVERAGEIF(L:L,L197,$J:$J)," ")</f>
        <v> </v>
      </c>
      <c r="O197" s="84" t="str">
        <f ca="1" t="shared" si="205"/>
        <v> </v>
      </c>
      <c r="P197" s="67" t="str">
        <f ca="1">IF(ISBLANK(A197)," ",IF(N197&gt;MASTER!$B$3/100,"SB",IF(N197&gt;MASTER!$B$4/100,"B",IF(N197&gt;MASTER!$B$5/100,"C","K"))))</f>
        <v>SB</v>
      </c>
      <c r="Q197" s="67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3">
        <f ca="1" t="shared" si="0"/>
        <v>6</v>
      </c>
      <c r="F198" s="67" t="str">
        <f ca="1">IF(ISBLANK(A198)," ",INDIRECT(ADDRESS(1,5+MOD(ROW()-2,COUNTA('Form Responses 1'!$1:$1)-4),,TRUE,"Form Responses 1")))</f>
        <v>Gedung Balai Arkiologi [Toilet]</v>
      </c>
      <c r="G198" s="67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Gedung Balai Arkiologi</v>
      </c>
      <c r="I198" s="84" t="str">
        <f ca="1" t="shared" si="2"/>
        <v>CLEANING SERVICE</v>
      </c>
      <c r="J198" s="84" t="str">
        <f ca="1" t="array" ref="J198">IFERROR(INDEX(MASTER!B:B,MATCH(G198,MASTER!A:A,0))/100," ")</f>
        <v> </v>
      </c>
      <c r="K198" s="67">
        <f ca="1" t="shared" si="3"/>
        <v>0</v>
      </c>
      <c r="L198" s="67" t="str">
        <f ca="1" t="shared" si="4"/>
        <v>1900 - WEEK 00</v>
      </c>
      <c r="M198" s="67" t="str">
        <f ca="1" t="shared" si="5"/>
        <v>1900 - MONTH 01</v>
      </c>
      <c r="N198" s="84" t="str">
        <f ca="1" t="shared" ref="N198:O198" si="206">IFERROR(AVERAGEIF(L:L,L198,$J:$J)," ")</f>
        <v> </v>
      </c>
      <c r="O198" s="84" t="str">
        <f ca="1" t="shared" si="206"/>
        <v> </v>
      </c>
      <c r="P198" s="67" t="str">
        <f ca="1">IF(ISBLANK(A198)," ",IF(N198&gt;MASTER!$B$3/100,"SB",IF(N198&gt;MASTER!$B$4/100,"B",IF(N198&gt;MASTER!$B$5/100,"C","K"))))</f>
        <v>SB</v>
      </c>
      <c r="Q198" s="67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3">
        <f ca="1" t="shared" si="0"/>
        <v>6</v>
      </c>
      <c r="F199" s="67" t="str">
        <f ca="1">IF(ISBLANK(A199)," ",INDIRECT(ADDRESS(1,5+MOD(ROW()-2,COUNTA('Form Responses 1'!$1:$1)-4),,TRUE,"Form Responses 1")))</f>
        <v>Gedung Balai Arkiologi [Teras Belakang]</v>
      </c>
      <c r="G199" s="67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Gedung Balai Arkiologi</v>
      </c>
      <c r="I199" s="84" t="str">
        <f ca="1" t="shared" si="2"/>
        <v>CLEANING SERVICE</v>
      </c>
      <c r="J199" s="84" t="str">
        <f ca="1" t="array" ref="J199">IFERROR(INDEX(MASTER!B:B,MATCH(G199,MASTER!A:A,0))/100," ")</f>
        <v> </v>
      </c>
      <c r="K199" s="67">
        <f ca="1" t="shared" si="3"/>
        <v>0</v>
      </c>
      <c r="L199" s="67" t="str">
        <f ca="1" t="shared" si="4"/>
        <v>1900 - WEEK 00</v>
      </c>
      <c r="M199" s="67" t="str">
        <f ca="1" t="shared" si="5"/>
        <v>1900 - MONTH 01</v>
      </c>
      <c r="N199" s="84" t="str">
        <f ca="1" t="shared" ref="N199:O199" si="207">IFERROR(AVERAGEIF(L:L,L199,$J:$J)," ")</f>
        <v> </v>
      </c>
      <c r="O199" s="84" t="str">
        <f ca="1" t="shared" si="207"/>
        <v> </v>
      </c>
      <c r="P199" s="67" t="str">
        <f ca="1">IF(ISBLANK(A199)," ",IF(N199&gt;MASTER!$B$3/100,"SB",IF(N199&gt;MASTER!$B$4/100,"B",IF(N199&gt;MASTER!$B$5/100,"C","K"))))</f>
        <v>SB</v>
      </c>
      <c r="Q199" s="67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3">
        <f ca="1" t="shared" si="0"/>
        <v>6</v>
      </c>
      <c r="F200" s="67" t="str">
        <f ca="1">IF(ISBLANK(A200)," ",INDIRECT(ADDRESS(1,5+MOD(ROW()-2,COUNTA('Form Responses 1'!$1:$1)-4),,TRUE,"Form Responses 1")))</f>
        <v>Security [Security Functions]</v>
      </c>
      <c r="G200" s="67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Security</v>
      </c>
      <c r="I200" s="84" t="str">
        <f ca="1" t="shared" si="2"/>
        <v>SECURITY SERVICE</v>
      </c>
      <c r="J200" s="84" t="str">
        <f ca="1" t="array" ref="J200">IFERROR(INDEX(MASTER!B:B,MATCH(G200,MASTER!A:A,0))/100," ")</f>
        <v> </v>
      </c>
      <c r="K200" s="67">
        <f ca="1" t="shared" si="3"/>
        <v>0</v>
      </c>
      <c r="L200" s="67" t="str">
        <f ca="1" t="shared" si="4"/>
        <v>1900 - WEEK 00</v>
      </c>
      <c r="M200" s="67" t="str">
        <f ca="1" t="shared" si="5"/>
        <v>1900 - MONTH 01</v>
      </c>
      <c r="N200" s="84" t="str">
        <f ca="1" t="shared" ref="N200:O200" si="208">IFERROR(AVERAGEIF(L:L,L200,$J:$J)," ")</f>
        <v> </v>
      </c>
      <c r="O200" s="84" t="str">
        <f ca="1" t="shared" si="208"/>
        <v> </v>
      </c>
      <c r="P200" s="67" t="str">
        <f ca="1">IF(ISBLANK(A200)," ",IF(N200&gt;MASTER!$B$3/100,"SB",IF(N200&gt;MASTER!$B$4/100,"B",IF(N200&gt;MASTER!$B$5/100,"C","K"))))</f>
        <v>SB</v>
      </c>
      <c r="Q200" s="67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3">
        <f ca="1" t="shared" si="0"/>
        <v>6</v>
      </c>
      <c r="F201" s="67" t="str">
        <f ca="1">IF(ISBLANK(A201)," ",INDIRECT(ADDRESS(1,5+MOD(ROW()-2,COUNTA('Form Responses 1'!$1:$1)-4),,TRUE,"Form Responses 1")))</f>
        <v>Outdoor [Halaman]</v>
      </c>
      <c r="G201" s="67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Outdoor</v>
      </c>
      <c r="I201" s="84" t="str">
        <f ca="1" t="shared" si="2"/>
        <v>CLEANING SERVICE</v>
      </c>
      <c r="J201" s="84" t="str">
        <f ca="1" t="array" ref="J201">IFERROR(INDEX(MASTER!B:B,MATCH(G201,MASTER!A:A,0))/100," ")</f>
        <v> </v>
      </c>
      <c r="K201" s="67">
        <f ca="1" t="shared" si="3"/>
        <v>0</v>
      </c>
      <c r="L201" s="67" t="str">
        <f ca="1" t="shared" si="4"/>
        <v>1900 - WEEK 00</v>
      </c>
      <c r="M201" s="67" t="str">
        <f ca="1" t="shared" si="5"/>
        <v>1900 - MONTH 01</v>
      </c>
      <c r="N201" s="84" t="str">
        <f ca="1" t="shared" ref="N201:O201" si="209">IFERROR(AVERAGEIF(L:L,L201,$J:$J)," ")</f>
        <v> </v>
      </c>
      <c r="O201" s="84" t="str">
        <f ca="1" t="shared" si="209"/>
        <v> </v>
      </c>
      <c r="P201" s="67" t="str">
        <f ca="1">IF(ISBLANK(A201)," ",IF(N201&gt;MASTER!$B$3/100,"SB",IF(N201&gt;MASTER!$B$4/100,"B",IF(N201&gt;MASTER!$B$5/100,"C","K"))))</f>
        <v>SB</v>
      </c>
      <c r="Q201" s="67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3">
        <f ca="1" t="shared" si="0"/>
        <v>6</v>
      </c>
      <c r="F202" s="67" t="str">
        <f ca="1">IF(ISBLANK(A202)," ",INDIRECT(ADDRESS(1,5+MOD(ROW()-2,COUNTA('Form Responses 1'!$1:$1)-4),,TRUE,"Form Responses 1")))</f>
        <v>Gedung Balai Arkiologi [Teras]</v>
      </c>
      <c r="G202" s="67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Gedung Balai Arkiologi</v>
      </c>
      <c r="I202" s="84" t="str">
        <f ca="1" t="shared" si="2"/>
        <v>CLEANING SERVICE</v>
      </c>
      <c r="J202" s="84" t="str">
        <f ca="1" t="array" ref="J202">IFERROR(INDEX(MASTER!B:B,MATCH(G202,MASTER!A:A,0))/100," ")</f>
        <v> </v>
      </c>
      <c r="K202" s="67">
        <f ca="1" t="shared" si="3"/>
        <v>0</v>
      </c>
      <c r="L202" s="67" t="str">
        <f ca="1" t="shared" si="4"/>
        <v>1900 - WEEK 00</v>
      </c>
      <c r="M202" s="67" t="str">
        <f ca="1" t="shared" si="5"/>
        <v>1900 - MONTH 01</v>
      </c>
      <c r="N202" s="84" t="str">
        <f ca="1" t="shared" ref="N202:O202" si="210">IFERROR(AVERAGEIF(L:L,L202,$J:$J)," ")</f>
        <v> </v>
      </c>
      <c r="O202" s="84" t="str">
        <f ca="1" t="shared" si="210"/>
        <v> </v>
      </c>
      <c r="P202" s="67" t="str">
        <f ca="1">IF(ISBLANK(A202)," ",IF(N202&gt;MASTER!$B$3/100,"SB",IF(N202&gt;MASTER!$B$4/100,"B",IF(N202&gt;MASTER!$B$5/100,"C","K"))))</f>
        <v>SB</v>
      </c>
      <c r="Q202" s="67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3">
        <f ca="1" t="shared" si="0"/>
        <v>6</v>
      </c>
      <c r="F203" s="67" t="str">
        <f ca="1">IF(ISBLANK(A203)," ",INDIRECT(ADDRESS(1,5+MOD(ROW()-2,COUNTA('Form Responses 1'!$1:$1)-4),,TRUE,"Form Responses 1")))</f>
        <v>Gedung Balai Arkiologi [Koridor]</v>
      </c>
      <c r="G203" s="67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Gedung Balai Arkiologi</v>
      </c>
      <c r="I203" s="84" t="str">
        <f ca="1" t="shared" si="2"/>
        <v>CLEANING SERVICE</v>
      </c>
      <c r="J203" s="84" t="str">
        <f ca="1" t="array" ref="J203">IFERROR(INDEX(MASTER!B:B,MATCH(G203,MASTER!A:A,0))/100," ")</f>
        <v> </v>
      </c>
      <c r="K203" s="67">
        <f ca="1" t="shared" si="3"/>
        <v>0</v>
      </c>
      <c r="L203" s="67" t="str">
        <f ca="1" t="shared" si="4"/>
        <v>1900 - WEEK 00</v>
      </c>
      <c r="M203" s="67" t="str">
        <f ca="1" t="shared" si="5"/>
        <v>1900 - MONTH 01</v>
      </c>
      <c r="N203" s="84" t="str">
        <f ca="1" t="shared" ref="N203:O203" si="211">IFERROR(AVERAGEIF(L:L,L203,$J:$J)," ")</f>
        <v> </v>
      </c>
      <c r="O203" s="84" t="str">
        <f ca="1" t="shared" si="211"/>
        <v> </v>
      </c>
      <c r="P203" s="67" t="str">
        <f ca="1">IF(ISBLANK(A203)," ",IF(N203&gt;MASTER!$B$3/100,"SB",IF(N203&gt;MASTER!$B$4/100,"B",IF(N203&gt;MASTER!$B$5/100,"C","K"))))</f>
        <v>SB</v>
      </c>
      <c r="Q203" s="67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3">
        <f ca="1" t="shared" si="0"/>
        <v>6</v>
      </c>
      <c r="F204" s="67" t="str">
        <f ca="1">IF(ISBLANK(A204)," ",INDIRECT(ADDRESS(1,5+MOD(ROW()-2,COUNTA('Form Responses 1'!$1:$1)-4),,TRUE,"Form Responses 1")))</f>
        <v>Gedung Balai Arkiologi [Ruang Peneliti ]</v>
      </c>
      <c r="G204" s="67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Gedung Balai Arkiologi</v>
      </c>
      <c r="I204" s="84" t="str">
        <f ca="1" t="shared" si="2"/>
        <v>CLEANING SERVICE</v>
      </c>
      <c r="J204" s="84" t="str">
        <f ca="1" t="array" ref="J204">IFERROR(INDEX(MASTER!B:B,MATCH(G204,MASTER!A:A,0))/100," ")</f>
        <v> </v>
      </c>
      <c r="K204" s="67">
        <f ca="1" t="shared" si="3"/>
        <v>0</v>
      </c>
      <c r="L204" s="67" t="str">
        <f ca="1" t="shared" si="4"/>
        <v>1900 - WEEK 00</v>
      </c>
      <c r="M204" s="67" t="str">
        <f ca="1" t="shared" si="5"/>
        <v>1900 - MONTH 01</v>
      </c>
      <c r="N204" s="84" t="str">
        <f ca="1" t="shared" ref="N204:O204" si="212">IFERROR(AVERAGEIF(L:L,L204,$J:$J)," ")</f>
        <v> </v>
      </c>
      <c r="O204" s="84" t="str">
        <f ca="1" t="shared" si="212"/>
        <v> </v>
      </c>
      <c r="P204" s="67" t="str">
        <f ca="1">IF(ISBLANK(A204)," ",IF(N204&gt;MASTER!$B$3/100,"SB",IF(N204&gt;MASTER!$B$4/100,"B",IF(N204&gt;MASTER!$B$5/100,"C","K"))))</f>
        <v>SB</v>
      </c>
      <c r="Q204" s="67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3">
        <f ca="1" t="shared" si="0"/>
        <v>6</v>
      </c>
      <c r="F205" s="67" t="str">
        <f ca="1">IF(ISBLANK(A205)," ",INDIRECT(ADDRESS(1,5+MOD(ROW()-2,COUNTA('Form Responses 1'!$1:$1)-4),,TRUE,"Form Responses 1")))</f>
        <v>Gedung Balai Arkiologi [Gudang Barang Akeologi]</v>
      </c>
      <c r="G205" s="67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Gedung Balai Arkiologi</v>
      </c>
      <c r="I205" s="84" t="str">
        <f ca="1" t="shared" si="2"/>
        <v>CLEANING SERVICE</v>
      </c>
      <c r="J205" s="84" t="str">
        <f ca="1" t="array" ref="J205">IFERROR(INDEX(MASTER!B:B,MATCH(G205,MASTER!A:A,0))/100," ")</f>
        <v> </v>
      </c>
      <c r="K205" s="67">
        <f ca="1" t="shared" si="3"/>
        <v>0</v>
      </c>
      <c r="L205" s="67" t="str">
        <f ca="1" t="shared" si="4"/>
        <v>1900 - WEEK 00</v>
      </c>
      <c r="M205" s="67" t="str">
        <f ca="1" t="shared" si="5"/>
        <v>1900 - MONTH 01</v>
      </c>
      <c r="N205" s="84" t="str">
        <f ca="1" t="shared" ref="N205:O205" si="213">IFERROR(AVERAGEIF(L:L,L205,$J:$J)," ")</f>
        <v> </v>
      </c>
      <c r="O205" s="84" t="str">
        <f ca="1" t="shared" si="213"/>
        <v> </v>
      </c>
      <c r="P205" s="67" t="str">
        <f ca="1">IF(ISBLANK(A205)," ",IF(N205&gt;MASTER!$B$3/100,"SB",IF(N205&gt;MASTER!$B$4/100,"B",IF(N205&gt;MASTER!$B$5/100,"C","K"))))</f>
        <v>SB</v>
      </c>
      <c r="Q205" s="67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3">
        <f ca="1" t="shared" si="0"/>
        <v>6</v>
      </c>
      <c r="F206" s="67" t="str">
        <f ca="1">IF(ISBLANK(A206)," ",INDIRECT(ADDRESS(1,5+MOD(ROW()-2,COUNTA('Form Responses 1'!$1:$1)-4),,TRUE,"Form Responses 1")))</f>
        <v>Gedung Balai Arkiologi [Dapur]</v>
      </c>
      <c r="G206" s="67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Gedung Balai Arkiologi</v>
      </c>
      <c r="I206" s="84" t="str">
        <f ca="1" t="shared" si="2"/>
        <v>CLEANING SERVICE</v>
      </c>
      <c r="J206" s="84" t="str">
        <f ca="1" t="array" ref="J206">IFERROR(INDEX(MASTER!B:B,MATCH(G206,MASTER!A:A,0))/100," ")</f>
        <v> </v>
      </c>
      <c r="K206" s="67">
        <f ca="1" t="shared" si="3"/>
        <v>0</v>
      </c>
      <c r="L206" s="67" t="str">
        <f ca="1" t="shared" si="4"/>
        <v>1900 - WEEK 00</v>
      </c>
      <c r="M206" s="67" t="str">
        <f ca="1" t="shared" si="5"/>
        <v>1900 - MONTH 01</v>
      </c>
      <c r="N206" s="84" t="str">
        <f ca="1" t="shared" ref="N206:O206" si="214">IFERROR(AVERAGEIF(L:L,L206,$J:$J)," ")</f>
        <v> </v>
      </c>
      <c r="O206" s="84" t="str">
        <f ca="1" t="shared" si="214"/>
        <v> </v>
      </c>
      <c r="P206" s="67" t="str">
        <f ca="1">IF(ISBLANK(A206)," ",IF(N206&gt;MASTER!$B$3/100,"SB",IF(N206&gt;MASTER!$B$4/100,"B",IF(N206&gt;MASTER!$B$5/100,"C","K"))))</f>
        <v>SB</v>
      </c>
      <c r="Q206" s="67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3">
        <f ca="1" t="shared" si="0"/>
        <v>6</v>
      </c>
      <c r="F207" s="67" t="str">
        <f ca="1">IF(ISBLANK(A207)," ",INDIRECT(ADDRESS(1,5+MOD(ROW()-2,COUNTA('Form Responses 1'!$1:$1)-4),,TRUE,"Form Responses 1")))</f>
        <v>Gedung Balai Arkiologi [Toilet]</v>
      </c>
      <c r="G207" s="67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Gedung Balai Arkiologi</v>
      </c>
      <c r="I207" s="84" t="str">
        <f ca="1" t="shared" si="2"/>
        <v>CLEANING SERVICE</v>
      </c>
      <c r="J207" s="84" t="str">
        <f ca="1" t="array" ref="J207">IFERROR(INDEX(MASTER!B:B,MATCH(G207,MASTER!A:A,0))/100," ")</f>
        <v> </v>
      </c>
      <c r="K207" s="67">
        <f ca="1" t="shared" si="3"/>
        <v>0</v>
      </c>
      <c r="L207" s="67" t="str">
        <f ca="1" t="shared" si="4"/>
        <v>1900 - WEEK 00</v>
      </c>
      <c r="M207" s="67" t="str">
        <f ca="1" t="shared" si="5"/>
        <v>1900 - MONTH 01</v>
      </c>
      <c r="N207" s="84" t="str">
        <f ca="1" t="shared" ref="N207:O207" si="215">IFERROR(AVERAGEIF(L:L,L207,$J:$J)," ")</f>
        <v> </v>
      </c>
      <c r="O207" s="84" t="str">
        <f ca="1" t="shared" si="215"/>
        <v> </v>
      </c>
      <c r="P207" s="67" t="str">
        <f ca="1">IF(ISBLANK(A207)," ",IF(N207&gt;MASTER!$B$3/100,"SB",IF(N207&gt;MASTER!$B$4/100,"B",IF(N207&gt;MASTER!$B$5/100,"C","K"))))</f>
        <v>SB</v>
      </c>
      <c r="Q207" s="67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3">
        <f ca="1" t="shared" si="0"/>
        <v>6</v>
      </c>
      <c r="F208" s="67" t="str">
        <f ca="1">IF(ISBLANK(A208)," ",INDIRECT(ADDRESS(1,5+MOD(ROW()-2,COUNTA('Form Responses 1'!$1:$1)-4),,TRUE,"Form Responses 1")))</f>
        <v>Gedung Balai Arkiologi [Teras Belakang]</v>
      </c>
      <c r="G208" s="67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Gedung Balai Arkiologi</v>
      </c>
      <c r="I208" s="84" t="str">
        <f ca="1" t="shared" si="2"/>
        <v>CLEANING SERVICE</v>
      </c>
      <c r="J208" s="84" t="str">
        <f ca="1" t="array" ref="J208">IFERROR(INDEX(MASTER!B:B,MATCH(G208,MASTER!A:A,0))/100," ")</f>
        <v> </v>
      </c>
      <c r="K208" s="67">
        <f ca="1" t="shared" si="3"/>
        <v>0</v>
      </c>
      <c r="L208" s="67" t="str">
        <f ca="1" t="shared" si="4"/>
        <v>1900 - WEEK 00</v>
      </c>
      <c r="M208" s="67" t="str">
        <f ca="1" t="shared" si="5"/>
        <v>1900 - MONTH 01</v>
      </c>
      <c r="N208" s="84" t="str">
        <f ca="1" t="shared" ref="N208:O208" si="216">IFERROR(AVERAGEIF(L:L,L208,$J:$J)," ")</f>
        <v> </v>
      </c>
      <c r="O208" s="84" t="str">
        <f ca="1" t="shared" si="216"/>
        <v> </v>
      </c>
      <c r="P208" s="67" t="str">
        <f ca="1">IF(ISBLANK(A208)," ",IF(N208&gt;MASTER!$B$3/100,"SB",IF(N208&gt;MASTER!$B$4/100,"B",IF(N208&gt;MASTER!$B$5/100,"C","K"))))</f>
        <v>SB</v>
      </c>
      <c r="Q208" s="67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3">
        <f ca="1" t="shared" si="0"/>
        <v>6</v>
      </c>
      <c r="F209" s="67" t="str">
        <f ca="1">IF(ISBLANK(A209)," ",INDIRECT(ADDRESS(1,5+MOD(ROW()-2,COUNTA('Form Responses 1'!$1:$1)-4),,TRUE,"Form Responses 1")))</f>
        <v>Security [Security Functions]</v>
      </c>
      <c r="G209" s="67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Security</v>
      </c>
      <c r="I209" s="84" t="str">
        <f ca="1" t="shared" si="2"/>
        <v>SECURITY SERVICE</v>
      </c>
      <c r="J209" s="84" t="str">
        <f ca="1" t="array" ref="J209">IFERROR(INDEX(MASTER!B:B,MATCH(G209,MASTER!A:A,0))/100," ")</f>
        <v> </v>
      </c>
      <c r="K209" s="67">
        <f ca="1" t="shared" si="3"/>
        <v>0</v>
      </c>
      <c r="L209" s="67" t="str">
        <f ca="1" t="shared" si="4"/>
        <v>1900 - WEEK 00</v>
      </c>
      <c r="M209" s="67" t="str">
        <f ca="1" t="shared" si="5"/>
        <v>1900 - MONTH 01</v>
      </c>
      <c r="N209" s="84" t="str">
        <f ca="1" t="shared" ref="N209:O209" si="217">IFERROR(AVERAGEIF(L:L,L209,$J:$J)," ")</f>
        <v> </v>
      </c>
      <c r="O209" s="84" t="str">
        <f ca="1" t="shared" si="217"/>
        <v> </v>
      </c>
      <c r="P209" s="67" t="str">
        <f ca="1">IF(ISBLANK(A209)," ",IF(N209&gt;MASTER!$B$3/100,"SB",IF(N209&gt;MASTER!$B$4/100,"B",IF(N209&gt;MASTER!$B$5/100,"C","K"))))</f>
        <v>SB</v>
      </c>
      <c r="Q209" s="67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3">
        <f ca="1" t="shared" si="0"/>
        <v>6</v>
      </c>
      <c r="F210" s="67" t="str">
        <f ca="1">IF(ISBLANK(A210)," ",INDIRECT(ADDRESS(1,5+MOD(ROW()-2,COUNTA('Form Responses 1'!$1:$1)-4),,TRUE,"Form Responses 1")))</f>
        <v>Outdoor [Halaman]</v>
      </c>
      <c r="G210" s="67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Outdoor</v>
      </c>
      <c r="I210" s="84" t="str">
        <f ca="1" t="shared" si="2"/>
        <v>CLEANING SERVICE</v>
      </c>
      <c r="J210" s="84" t="str">
        <f ca="1" t="array" ref="J210">IFERROR(INDEX(MASTER!B:B,MATCH(G210,MASTER!A:A,0))/100," ")</f>
        <v> </v>
      </c>
      <c r="K210" s="67">
        <f ca="1" t="shared" si="3"/>
        <v>0</v>
      </c>
      <c r="L210" s="67" t="str">
        <f ca="1" t="shared" si="4"/>
        <v>1900 - WEEK 00</v>
      </c>
      <c r="M210" s="67" t="str">
        <f ca="1" t="shared" si="5"/>
        <v>1900 - MONTH 01</v>
      </c>
      <c r="N210" s="84" t="str">
        <f ca="1" t="shared" ref="N210:O210" si="218">IFERROR(AVERAGEIF(L:L,L210,$J:$J)," ")</f>
        <v> </v>
      </c>
      <c r="O210" s="84" t="str">
        <f ca="1" t="shared" si="218"/>
        <v> 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3">
        <f ca="1" t="shared" si="0"/>
        <v>6</v>
      </c>
      <c r="F211" s="67" t="str">
        <f ca="1">IF(ISBLANK(A211)," ",INDIRECT(ADDRESS(1,5+MOD(ROW()-2,COUNTA('Form Responses 1'!$1:$1)-4),,TRUE,"Form Responses 1")))</f>
        <v>Gedung Balai Arkiologi [Teras]</v>
      </c>
      <c r="G211" s="67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Gedung Balai Arkiologi</v>
      </c>
      <c r="I211" s="84" t="str">
        <f ca="1" t="shared" si="2"/>
        <v>CLEANING SERVICE</v>
      </c>
      <c r="J211" s="84" t="str">
        <f ca="1" t="array" ref="J211">IFERROR(INDEX(MASTER!B:B,MATCH(G211,MASTER!A:A,0))/100," ")</f>
        <v> </v>
      </c>
      <c r="K211" s="67">
        <f ca="1" t="shared" si="3"/>
        <v>0</v>
      </c>
      <c r="L211" s="67" t="str">
        <f ca="1" t="shared" si="4"/>
        <v>1900 - WEEK 00</v>
      </c>
      <c r="M211" s="67" t="str">
        <f ca="1" t="shared" si="5"/>
        <v>1900 - MONTH 01</v>
      </c>
      <c r="N211" s="84" t="str">
        <f ca="1" t="shared" ref="N211:O211" si="219">IFERROR(AVERAGEIF(L:L,L211,$J:$J)," ")</f>
        <v> </v>
      </c>
      <c r="O211" s="84" t="str">
        <f ca="1" t="shared" si="219"/>
        <v> 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3">
        <f ca="1" t="shared" si="0"/>
        <v>6</v>
      </c>
      <c r="F212" s="67" t="str">
        <f ca="1">IF(ISBLANK(A212)," ",INDIRECT(ADDRESS(1,5+MOD(ROW()-2,COUNTA('Form Responses 1'!$1:$1)-4),,TRUE,"Form Responses 1")))</f>
        <v>Gedung Balai Arkiologi [Koridor]</v>
      </c>
      <c r="G212" s="67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Gedung Balai Arkiologi</v>
      </c>
      <c r="I212" s="84" t="str">
        <f ca="1" t="shared" si="2"/>
        <v>CLEANING SERVICE</v>
      </c>
      <c r="J212" s="84" t="str">
        <f ca="1" t="array" ref="J212">IFERROR(INDEX(MASTER!B:B,MATCH(G212,MASTER!A:A,0))/100," ")</f>
        <v> </v>
      </c>
      <c r="K212" s="67">
        <f ca="1" t="shared" si="3"/>
        <v>0</v>
      </c>
      <c r="L212" s="67" t="str">
        <f ca="1" t="shared" si="4"/>
        <v>1900 - WEEK 00</v>
      </c>
      <c r="M212" s="67" t="str">
        <f ca="1" t="shared" si="5"/>
        <v>1900 - MONTH 01</v>
      </c>
      <c r="N212" s="84" t="str">
        <f ca="1" t="shared" ref="N212:O212" si="220">IFERROR(AVERAGEIF(L:L,L212,$J:$J)," ")</f>
        <v> </v>
      </c>
      <c r="O212" s="84" t="str">
        <f ca="1" t="shared" si="220"/>
        <v> 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3">
        <f ca="1" t="shared" si="0"/>
        <v>6</v>
      </c>
      <c r="F213" s="67" t="str">
        <f ca="1">IF(ISBLANK(A213)," ",INDIRECT(ADDRESS(1,5+MOD(ROW()-2,COUNTA('Form Responses 1'!$1:$1)-4),,TRUE,"Form Responses 1")))</f>
        <v>Gedung Balai Arkiologi [Ruang Peneliti ]</v>
      </c>
      <c r="G213" s="67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Gedung Balai Arkiologi</v>
      </c>
      <c r="I213" s="84" t="str">
        <f ca="1" t="shared" si="2"/>
        <v>CLEANING SERVICE</v>
      </c>
      <c r="J213" s="84" t="str">
        <f ca="1" t="array" ref="J213">IFERROR(INDEX(MASTER!B:B,MATCH(G213,MASTER!A:A,0))/100," ")</f>
        <v> </v>
      </c>
      <c r="K213" s="67">
        <f ca="1" t="shared" si="3"/>
        <v>0</v>
      </c>
      <c r="L213" s="67" t="str">
        <f ca="1" t="shared" si="4"/>
        <v>1900 - WEEK 00</v>
      </c>
      <c r="M213" s="67" t="str">
        <f ca="1" t="shared" si="5"/>
        <v>1900 - MONTH 01</v>
      </c>
      <c r="N213" s="84" t="str">
        <f ca="1" t="shared" ref="N213:O213" si="221">IFERROR(AVERAGEIF(L:L,L213,$J:$J)," ")</f>
        <v> </v>
      </c>
      <c r="O213" s="84" t="str">
        <f ca="1" t="shared" si="221"/>
        <v> 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Gedung Balai Arkiologi [Gudang Barang Akeologi]</v>
      </c>
      <c r="G214" s="67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Gedung Balai Arkiologi</v>
      </c>
      <c r="I214" s="84" t="str">
        <f ca="1" t="shared" si="2"/>
        <v>CLEANING SERVICE</v>
      </c>
      <c r="J214" s="84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4" t="str">
        <f ca="1" t="shared" ref="N214:O214" si="222">IFERROR(AVERAGEIF(L:L,L214,$J:$J)," ")</f>
        <v> </v>
      </c>
      <c r="O214" s="84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Gedung Balai Arkiologi [Dapur]</v>
      </c>
      <c r="G215" s="67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Gedung Balai Arkiologi</v>
      </c>
      <c r="I215" s="84" t="str">
        <f ca="1" t="shared" si="2"/>
        <v>CLEANING SERVICE</v>
      </c>
      <c r="J215" s="84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4" t="str">
        <f ca="1" t="shared" ref="N215:O215" si="223">IFERROR(AVERAGEIF(L:L,L215,$J:$J)," ")</f>
        <v> </v>
      </c>
      <c r="O215" s="84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Gedung Balai Arkiologi [Toilet]</v>
      </c>
      <c r="G216" s="67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Gedung Balai Arkiologi</v>
      </c>
      <c r="I216" s="84" t="str">
        <f ca="1" t="shared" si="2"/>
        <v>CLEANING SERVICE</v>
      </c>
      <c r="J216" s="84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4" t="str">
        <f ca="1" t="shared" ref="N216:O216" si="224">IFERROR(AVERAGEIF(L:L,L216,$J:$J)," ")</f>
        <v> </v>
      </c>
      <c r="O216" s="84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Gedung Balai Arkiologi [Teras Belakang]</v>
      </c>
      <c r="G217" s="67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Gedung Balai Arkiologi</v>
      </c>
      <c r="I217" s="84" t="str">
        <f ca="1" t="shared" si="2"/>
        <v>CLEANING SERVICE</v>
      </c>
      <c r="J217" s="84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4" t="str">
        <f ca="1" t="shared" ref="N217:O217" si="225">IFERROR(AVERAGEIF(L:L,L217,$J:$J)," ")</f>
        <v> </v>
      </c>
      <c r="O217" s="84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Security [Security Functions]</v>
      </c>
      <c r="G218" s="67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Security</v>
      </c>
      <c r="I218" s="84" t="str">
        <f ca="1" t="shared" si="2"/>
        <v>SECURITY SERVICE</v>
      </c>
      <c r="J218" s="84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4" t="str">
        <f ca="1" t="shared" ref="N218:O218" si="226">IFERROR(AVERAGEIF(L:L,L218,$J:$J)," ")</f>
        <v> </v>
      </c>
      <c r="O218" s="84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Outdoor [Halaman]</v>
      </c>
      <c r="G219" s="67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Outdoor</v>
      </c>
      <c r="I219" s="84" t="str">
        <f ca="1" t="shared" si="2"/>
        <v>CLEANING SERVICE</v>
      </c>
      <c r="J219" s="84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4" t="str">
        <f ca="1" t="shared" ref="N219:O219" si="227">IFERROR(AVERAGEIF(L:L,L219,$J:$J)," ")</f>
        <v> </v>
      </c>
      <c r="O219" s="84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Gedung Balai Arkiologi [Teras]</v>
      </c>
      <c r="G220" s="67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Gedung Balai Arkiologi</v>
      </c>
      <c r="I220" s="84" t="str">
        <f ca="1" t="shared" si="2"/>
        <v>CLEANING SERVICE</v>
      </c>
      <c r="J220" s="84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4" t="str">
        <f ca="1" t="shared" ref="N220:O220" si="228">IFERROR(AVERAGEIF(L:L,L220,$J:$J)," ")</f>
        <v> </v>
      </c>
      <c r="O220" s="84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Gedung Balai Arkiologi [Koridor]</v>
      </c>
      <c r="G221" s="67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Gedung Balai Arkiologi</v>
      </c>
      <c r="I221" s="84" t="str">
        <f ca="1" t="shared" si="2"/>
        <v>CLEANING SERVICE</v>
      </c>
      <c r="J221" s="84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4" t="str">
        <f ca="1" t="shared" ref="N221:O221" si="229">IFERROR(AVERAGEIF(L:L,L221,$J:$J)," ")</f>
        <v> </v>
      </c>
      <c r="O221" s="84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Gedung Balai Arkiologi [Ruang Peneliti ]</v>
      </c>
      <c r="G222" s="67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Gedung Balai Arkiologi</v>
      </c>
      <c r="I222" s="84" t="str">
        <f ca="1" t="shared" si="2"/>
        <v>CLEANING SERVICE</v>
      </c>
      <c r="J222" s="84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4" t="str">
        <f ca="1" t="shared" ref="N222:O222" si="230">IFERROR(AVERAGEIF(L:L,L222,$J:$J)," ")</f>
        <v> </v>
      </c>
      <c r="O222" s="84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Gedung Balai Arkiologi [Gudang Barang Akeologi]</v>
      </c>
      <c r="G223" s="67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Gedung Balai Arkiologi</v>
      </c>
      <c r="I223" s="84" t="str">
        <f ca="1" t="shared" si="2"/>
        <v>CLEANING SERVICE</v>
      </c>
      <c r="J223" s="84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4" t="str">
        <f ca="1" t="shared" ref="N223:O223" si="231">IFERROR(AVERAGEIF(L:L,L223,$J:$J)," ")</f>
        <v> </v>
      </c>
      <c r="O223" s="84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Gedung Balai Arkiologi [Dapur]</v>
      </c>
      <c r="G224" s="67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Gedung Balai Arkiologi</v>
      </c>
      <c r="I224" s="84" t="str">
        <f ca="1" t="shared" si="2"/>
        <v>CLEANING SERVICE</v>
      </c>
      <c r="J224" s="84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4" t="str">
        <f ca="1" t="shared" ref="N224:O224" si="232">IFERROR(AVERAGEIF(L:L,L224,$J:$J)," ")</f>
        <v> </v>
      </c>
      <c r="O224" s="84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Gedung Balai Arkiologi [Toilet]</v>
      </c>
      <c r="G225" s="67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Gedung Balai Arkiologi</v>
      </c>
      <c r="I225" s="84" t="str">
        <f ca="1" t="shared" si="2"/>
        <v>CLEANING SERVICE</v>
      </c>
      <c r="J225" s="84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4" t="str">
        <f ca="1" t="shared" ref="N225:O225" si="233">IFERROR(AVERAGEIF(L:L,L225,$J:$J)," ")</f>
        <v> </v>
      </c>
      <c r="O225" s="84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Gedung Balai Arkiologi [Teras Belakang]</v>
      </c>
      <c r="G226" s="67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Gedung Balai Arkiologi</v>
      </c>
      <c r="I226" s="84" t="str">
        <f ca="1" t="shared" si="2"/>
        <v>CLEANING SERVICE</v>
      </c>
      <c r="J226" s="84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4" t="str">
        <f ca="1" t="shared" ref="N226:O226" si="234">IFERROR(AVERAGEIF(L:L,L226,$J:$J)," ")</f>
        <v> </v>
      </c>
      <c r="O226" s="84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Security [Security Functions]</v>
      </c>
      <c r="G227" s="67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Security</v>
      </c>
      <c r="I227" s="84" t="str">
        <f ca="1" t="shared" si="2"/>
        <v>SECURITY SERVICE</v>
      </c>
      <c r="J227" s="84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4" t="str">
        <f ca="1" t="shared" ref="N227:O227" si="235">IFERROR(AVERAGEIF(L:L,L227,$J:$J)," ")</f>
        <v> </v>
      </c>
      <c r="O227" s="84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Outdoor [Halaman]</v>
      </c>
      <c r="G228" s="67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Outdoor</v>
      </c>
      <c r="I228" s="84" t="str">
        <f ca="1" t="shared" si="2"/>
        <v>CLEANING SERVICE</v>
      </c>
      <c r="J228" s="84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4" t="str">
        <f ca="1" t="shared" ref="N228:O228" si="236">IFERROR(AVERAGEIF(L:L,L228,$J:$J)," ")</f>
        <v> </v>
      </c>
      <c r="O228" s="84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Gedung Balai Arkiologi [Teras]</v>
      </c>
      <c r="G229" s="67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Gedung Balai Arkiologi</v>
      </c>
      <c r="I229" s="84" t="str">
        <f ca="1" t="shared" si="2"/>
        <v>CLEANING SERVICE</v>
      </c>
      <c r="J229" s="84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4" t="str">
        <f ca="1" t="shared" ref="N229:O229" si="237">IFERROR(AVERAGEIF(L:L,L229,$J:$J)," ")</f>
        <v> </v>
      </c>
      <c r="O229" s="84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Gedung Balai Arkiologi [Koridor]</v>
      </c>
      <c r="G230" s="67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Gedung Balai Arkiologi</v>
      </c>
      <c r="I230" s="84" t="str">
        <f ca="1" t="shared" si="2"/>
        <v>CLEANING SERVICE</v>
      </c>
      <c r="J230" s="84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4" t="str">
        <f ca="1" t="shared" ref="N230:O230" si="238">IFERROR(AVERAGEIF(L:L,L230,$J:$J)," ")</f>
        <v> </v>
      </c>
      <c r="O230" s="84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Gedung Balai Arkiologi [Ruang Peneliti ]</v>
      </c>
      <c r="G231" s="67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Gedung Balai Arkiologi</v>
      </c>
      <c r="I231" s="84" t="str">
        <f ca="1" t="shared" si="2"/>
        <v>CLEANING SERVICE</v>
      </c>
      <c r="J231" s="84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4" t="str">
        <f ca="1" t="shared" ref="N231:O231" si="239">IFERROR(AVERAGEIF(L:L,L231,$J:$J)," ")</f>
        <v> </v>
      </c>
      <c r="O231" s="84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Gedung Balai Arkiologi [Gudang Barang Akeologi]</v>
      </c>
      <c r="G232" s="67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Gedung Balai Arkiologi</v>
      </c>
      <c r="I232" s="84" t="str">
        <f ca="1" t="shared" si="2"/>
        <v>CLEANING SERVICE</v>
      </c>
      <c r="J232" s="84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4" t="str">
        <f ca="1" t="shared" ref="N232:O232" si="240">IFERROR(AVERAGEIF(L:L,L232,$J:$J)," ")</f>
        <v> </v>
      </c>
      <c r="O232" s="84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Gedung Balai Arkiologi [Dapur]</v>
      </c>
      <c r="G233" s="67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Gedung Balai Arkiologi</v>
      </c>
      <c r="I233" s="84" t="str">
        <f ca="1" t="shared" si="2"/>
        <v>CLEANING SERVICE</v>
      </c>
      <c r="J233" s="84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4" t="str">
        <f ca="1" t="shared" ref="N233:O233" si="241">IFERROR(AVERAGEIF(L:L,L233,$J:$J)," ")</f>
        <v> </v>
      </c>
      <c r="O233" s="84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Gedung Balai Arkiologi [Toilet]</v>
      </c>
      <c r="G234" s="67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Gedung Balai Arkiologi</v>
      </c>
      <c r="I234" s="84" t="str">
        <f ca="1" t="shared" si="2"/>
        <v>CLEANING SERVICE</v>
      </c>
      <c r="J234" s="84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4" t="str">
        <f ca="1" t="shared" ref="N234:O234" si="242">IFERROR(AVERAGEIF(L:L,L234,$J:$J)," ")</f>
        <v> </v>
      </c>
      <c r="O234" s="84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Gedung Balai Arkiologi [Teras Belakang]</v>
      </c>
      <c r="G235" s="67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Gedung Balai Arkiologi</v>
      </c>
      <c r="I235" s="84" t="str">
        <f ca="1" t="shared" si="2"/>
        <v>CLEANING SERVICE</v>
      </c>
      <c r="J235" s="84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4" t="str">
        <f ca="1" t="shared" ref="N235:O235" si="243">IFERROR(AVERAGEIF(L:L,L235,$J:$J)," ")</f>
        <v> </v>
      </c>
      <c r="O235" s="84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Security [Security Functions]</v>
      </c>
      <c r="G236" s="67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Security</v>
      </c>
      <c r="I236" s="84" t="str">
        <f ca="1" t="shared" si="2"/>
        <v>SECURITY SERVICE</v>
      </c>
      <c r="J236" s="84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4" t="str">
        <f ca="1" t="shared" ref="N236:O236" si="244">IFERROR(AVERAGEIF(L:L,L236,$J:$J)," ")</f>
        <v> </v>
      </c>
      <c r="O236" s="84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Outdoor [Halaman]</v>
      </c>
      <c r="G237" s="67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Outdoor</v>
      </c>
      <c r="I237" s="84" t="str">
        <f ca="1" t="shared" si="2"/>
        <v>CLEANING SERVICE</v>
      </c>
      <c r="J237" s="84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4" t="str">
        <f ca="1" t="shared" ref="N237:O237" si="245">IFERROR(AVERAGEIF(L:L,L237,$J:$J)," ")</f>
        <v> </v>
      </c>
      <c r="O237" s="84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Gedung Balai Arkiologi [Teras]</v>
      </c>
      <c r="G238" s="67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Gedung Balai Arkiologi</v>
      </c>
      <c r="I238" s="84" t="str">
        <f ca="1" t="shared" si="2"/>
        <v>CLEANING SERVICE</v>
      </c>
      <c r="J238" s="84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4" t="str">
        <f ca="1" t="shared" ref="N238:O238" si="246">IFERROR(AVERAGEIF(L:L,L238,$J:$J)," ")</f>
        <v> </v>
      </c>
      <c r="O238" s="84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Gedung Balai Arkiologi [Koridor]</v>
      </c>
      <c r="G239" s="67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Gedung Balai Arkiologi</v>
      </c>
      <c r="I239" s="84" t="str">
        <f ca="1" t="shared" si="2"/>
        <v>CLEANING SERVICE</v>
      </c>
      <c r="J239" s="84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4" t="str">
        <f ca="1" t="shared" ref="N239:O239" si="247">IFERROR(AVERAGEIF(L:L,L239,$J:$J)," ")</f>
        <v> </v>
      </c>
      <c r="O239" s="84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Gedung Balai Arkiologi [Ruang Peneliti ]</v>
      </c>
      <c r="G240" s="67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Gedung Balai Arkiologi</v>
      </c>
      <c r="I240" s="84" t="str">
        <f ca="1" t="shared" si="2"/>
        <v>CLEANING SERVICE</v>
      </c>
      <c r="J240" s="84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4" t="str">
        <f ca="1" t="shared" ref="N240:O240" si="248">IFERROR(AVERAGEIF(L:L,L240,$J:$J)," ")</f>
        <v> </v>
      </c>
      <c r="O240" s="84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Gedung Balai Arkiologi [Gudang Barang Akeologi]</v>
      </c>
      <c r="G241" s="67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Gedung Balai Arkiologi</v>
      </c>
      <c r="I241" s="84" t="str">
        <f ca="1" t="shared" si="2"/>
        <v>CLEANING SERVICE</v>
      </c>
      <c r="J241" s="84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4" t="str">
        <f ca="1" t="shared" ref="N241:O241" si="249">IFERROR(AVERAGEIF(L:L,L241,$J:$J)," ")</f>
        <v> </v>
      </c>
      <c r="O241" s="84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Gedung Balai Arkiologi [Dapur]</v>
      </c>
      <c r="G242" s="67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Gedung Balai Arkiologi</v>
      </c>
      <c r="I242" s="84" t="str">
        <f ca="1" t="shared" si="2"/>
        <v>CLEANING SERVICE</v>
      </c>
      <c r="J242" s="84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4" t="str">
        <f ca="1" t="shared" ref="N242:O242" si="250">IFERROR(AVERAGEIF(L:L,L242,$J:$J)," ")</f>
        <v> </v>
      </c>
      <c r="O242" s="84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Gedung Balai Arkiologi [Toilet]</v>
      </c>
      <c r="G243" s="67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Gedung Balai Arkiologi</v>
      </c>
      <c r="I243" s="84" t="str">
        <f ca="1" t="shared" si="2"/>
        <v>CLEANING SERVICE</v>
      </c>
      <c r="J243" s="84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4" t="str">
        <f ca="1" t="shared" ref="N243:O243" si="251">IFERROR(AVERAGEIF(L:L,L243,$J:$J)," ")</f>
        <v> </v>
      </c>
      <c r="O243" s="84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Gedung Balai Arkiologi [Teras Belakang]</v>
      </c>
      <c r="G244" s="67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Gedung Balai Arkiologi</v>
      </c>
      <c r="I244" s="84" t="str">
        <f ca="1" t="shared" si="2"/>
        <v>CLEANING SERVICE</v>
      </c>
      <c r="J244" s="84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4" t="str">
        <f ca="1" t="shared" ref="N244:O244" si="252">IFERROR(AVERAGEIF(L:L,L244,$J:$J)," ")</f>
        <v> </v>
      </c>
      <c r="O244" s="84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Security [Security Functions]</v>
      </c>
      <c r="G245" s="67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Security</v>
      </c>
      <c r="I245" s="84" t="str">
        <f ca="1" t="shared" si="2"/>
        <v>SECURITY SERVICE</v>
      </c>
      <c r="J245" s="84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4" t="str">
        <f ca="1" t="shared" ref="N245:O245" si="253">IFERROR(AVERAGEIF(L:L,L245,$J:$J)," ")</f>
        <v> </v>
      </c>
      <c r="O245" s="84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Outdoor [Halaman]</v>
      </c>
      <c r="G246" s="67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Outdoor</v>
      </c>
      <c r="I246" s="84" t="str">
        <f ca="1" t="shared" si="2"/>
        <v>CLEANING SERVICE</v>
      </c>
      <c r="J246" s="84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4" t="str">
        <f ca="1" t="shared" ref="N246:O246" si="254">IFERROR(AVERAGEIF(L:L,L246,$J:$J)," ")</f>
        <v> </v>
      </c>
      <c r="O246" s="84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Gedung Balai Arkiologi [Teras]</v>
      </c>
      <c r="G247" s="67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Gedung Balai Arkiologi</v>
      </c>
      <c r="I247" s="84" t="str">
        <f ca="1" t="shared" si="2"/>
        <v>CLEANING SERVICE</v>
      </c>
      <c r="J247" s="84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4" t="str">
        <f ca="1" t="shared" ref="N247:O247" si="255">IFERROR(AVERAGEIF(L:L,L247,$J:$J)," ")</f>
        <v> </v>
      </c>
      <c r="O247" s="84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Gedung Balai Arkiologi [Koridor]</v>
      </c>
      <c r="G248" s="67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Gedung Balai Arkiologi</v>
      </c>
      <c r="I248" s="84" t="str">
        <f ca="1" t="shared" si="2"/>
        <v>CLEANING SERVICE</v>
      </c>
      <c r="J248" s="84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4" t="str">
        <f ca="1" t="shared" ref="N248:O248" si="256">IFERROR(AVERAGEIF(L:L,L248,$J:$J)," ")</f>
        <v> </v>
      </c>
      <c r="O248" s="84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Gedung Balai Arkiologi [Ruang Peneliti ]</v>
      </c>
      <c r="G249" s="67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Gedung Balai Arkiologi</v>
      </c>
      <c r="I249" s="84" t="str">
        <f ca="1" t="shared" si="2"/>
        <v>CLEANING SERVICE</v>
      </c>
      <c r="J249" s="84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4" t="str">
        <f ca="1" t="shared" ref="N249:O249" si="257">IFERROR(AVERAGEIF(L:L,L249,$J:$J)," ")</f>
        <v> </v>
      </c>
      <c r="O249" s="84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Gedung Balai Arkiologi [Gudang Barang Akeologi]</v>
      </c>
      <c r="G250" s="67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Gedung Balai Arkiologi</v>
      </c>
      <c r="I250" s="84" t="str">
        <f ca="1" t="shared" si="2"/>
        <v>CLEANING SERVICE</v>
      </c>
      <c r="J250" s="84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4" t="str">
        <f ca="1" t="shared" ref="N250:O250" si="258">IFERROR(AVERAGEIF(L:L,L250,$J:$J)," ")</f>
        <v> </v>
      </c>
      <c r="O250" s="84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Gedung Balai Arkiologi [Dapur]</v>
      </c>
      <c r="G251" s="67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Gedung Balai Arkiologi</v>
      </c>
      <c r="I251" s="84" t="str">
        <f ca="1" t="shared" si="2"/>
        <v>CLEANING SERVICE</v>
      </c>
      <c r="J251" s="84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4" t="str">
        <f ca="1" t="shared" ref="N251:O251" si="259">IFERROR(AVERAGEIF(L:L,L251,$J:$J)," ")</f>
        <v> </v>
      </c>
      <c r="O251" s="84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Gedung Balai Arkiologi [Toilet]</v>
      </c>
      <c r="G252" s="67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Gedung Balai Arkiologi</v>
      </c>
      <c r="I252" s="84" t="str">
        <f ca="1" t="shared" si="2"/>
        <v>CLEANING SERVICE</v>
      </c>
      <c r="J252" s="84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4" t="str">
        <f ca="1" t="shared" ref="N252:O252" si="260">IFERROR(AVERAGEIF(L:L,L252,$J:$J)," ")</f>
        <v> </v>
      </c>
      <c r="O252" s="84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Gedung Balai Arkiologi [Teras Belakang]</v>
      </c>
      <c r="G253" s="67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Gedung Balai Arkiologi</v>
      </c>
      <c r="I253" s="84" t="str">
        <f ca="1" t="shared" si="2"/>
        <v>CLEANING SERVICE</v>
      </c>
      <c r="J253" s="84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4" t="str">
        <f ca="1" t="shared" ref="N253:O253" si="261">IFERROR(AVERAGEIF(L:L,L253,$J:$J)," ")</f>
        <v> </v>
      </c>
      <c r="O253" s="84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Security [Security Functions]</v>
      </c>
      <c r="G254" s="67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Security</v>
      </c>
      <c r="I254" s="84" t="str">
        <f ca="1" t="shared" si="2"/>
        <v>SECURITY SERVICE</v>
      </c>
      <c r="J254" s="84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4" t="str">
        <f ca="1" t="shared" ref="N254:O254" si="262">IFERROR(AVERAGEIF(L:L,L254,$J:$J)," ")</f>
        <v> </v>
      </c>
      <c r="O254" s="84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Outdoor [Halaman]</v>
      </c>
      <c r="G255" s="67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Outdoor</v>
      </c>
      <c r="I255" s="84" t="str">
        <f ca="1" t="shared" si="2"/>
        <v>CLEANING SERVICE</v>
      </c>
      <c r="J255" s="84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4" t="str">
        <f ca="1" t="shared" ref="N255:O255" si="263">IFERROR(AVERAGEIF(L:L,L255,$J:$J)," ")</f>
        <v> </v>
      </c>
      <c r="O255" s="84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Gedung Balai Arkiologi [Teras]</v>
      </c>
      <c r="G256" s="67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Gedung Balai Arkiologi</v>
      </c>
      <c r="I256" s="84" t="str">
        <f ca="1" t="shared" si="2"/>
        <v>CLEANING SERVICE</v>
      </c>
      <c r="J256" s="84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4" t="str">
        <f ca="1" t="shared" ref="N256:O256" si="264">IFERROR(AVERAGEIF(L:L,L256,$J:$J)," ")</f>
        <v> </v>
      </c>
      <c r="O256" s="84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Gedung Balai Arkiologi [Koridor]</v>
      </c>
      <c r="G257" s="67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Gedung Balai Arkiologi</v>
      </c>
      <c r="I257" s="84" t="str">
        <f ca="1" t="shared" si="2"/>
        <v>CLEANING SERVICE</v>
      </c>
      <c r="J257" s="84" t="str">
        <f ca="1" t="array" ref="J257">IFERROR(INDEX(MASTER!B:B,MATCH(G257,MASTER!A:A,0))/100," ")</f>
        <v> </v>
      </c>
      <c r="K257" s="67">
        <f ca="1" t="shared" si="3"/>
        <v>0</v>
      </c>
      <c r="L257" s="67" t="str">
        <f ca="1" t="shared" si="4"/>
        <v>1900 - WEEK 00</v>
      </c>
      <c r="M257" s="67" t="str">
        <f ca="1" t="shared" si="5"/>
        <v>1900 - MONTH 01</v>
      </c>
      <c r="N257" s="84" t="str">
        <f ca="1" t="shared" ref="N257:O257" si="265">IFERROR(AVERAGEIF(L:L,L257,$J:$J)," ")</f>
        <v> </v>
      </c>
      <c r="O257" s="84" t="str">
        <f ca="1" t="shared" si="265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Gedung Balai Arkiologi [Ruang Peneliti ]</v>
      </c>
      <c r="G258" s="67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Gedung Balai Arkiologi</v>
      </c>
      <c r="I258" s="84" t="str">
        <f ca="1" t="shared" si="2"/>
        <v>CLEANING SERVICE</v>
      </c>
      <c r="J258" s="84" t="str">
        <f ca="1" t="array" ref="J258">IFERROR(INDEX(MASTER!B:B,MATCH(G258,MASTER!A:A,0))/100," ")</f>
        <v> </v>
      </c>
      <c r="K258" s="67">
        <f ca="1" t="shared" si="3"/>
        <v>0</v>
      </c>
      <c r="L258" s="67" t="str">
        <f ca="1" t="shared" si="4"/>
        <v>1900 - WEEK 00</v>
      </c>
      <c r="M258" s="67" t="str">
        <f ca="1" t="shared" si="5"/>
        <v>1900 - MONTH 01</v>
      </c>
      <c r="N258" s="84" t="str">
        <f ca="1" t="shared" ref="N258:O258" si="266">IFERROR(AVERAGEIF(L:L,L258,$J:$J)," ")</f>
        <v> </v>
      </c>
      <c r="O258" s="84" t="str">
        <f ca="1" t="shared" si="266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Gedung Balai Arkiologi [Gudang Barang Akeologi]</v>
      </c>
      <c r="G259" s="67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Gedung Balai Arkiologi</v>
      </c>
      <c r="I259" s="84" t="str">
        <f ca="1" t="shared" si="2"/>
        <v>CLEANING SERVICE</v>
      </c>
      <c r="J259" s="84" t="str">
        <f ca="1" t="array" ref="J259">IFERROR(INDEX(MASTER!B:B,MATCH(G259,MASTER!A:A,0))/100," ")</f>
        <v> </v>
      </c>
      <c r="K259" s="67">
        <f ca="1" t="shared" si="3"/>
        <v>0</v>
      </c>
      <c r="L259" s="67" t="str">
        <f ca="1" t="shared" si="4"/>
        <v>1900 - WEEK 00</v>
      </c>
      <c r="M259" s="67" t="str">
        <f ca="1" t="shared" si="5"/>
        <v>1900 - MONTH 01</v>
      </c>
      <c r="N259" s="84" t="str">
        <f ca="1" t="shared" ref="N259:O259" si="267">IFERROR(AVERAGEIF(L:L,L259,$J:$J)," ")</f>
        <v> </v>
      </c>
      <c r="O259" s="84" t="str">
        <f ca="1" t="shared" si="267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Gedung Balai Arkiologi [Dapur]</v>
      </c>
      <c r="G260" s="67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Gedung Balai Arkiologi</v>
      </c>
      <c r="I260" s="84" t="str">
        <f ca="1" t="shared" si="2"/>
        <v>CLEANING SERVICE</v>
      </c>
      <c r="J260" s="84" t="str">
        <f ca="1" t="array" ref="J260">IFERROR(INDEX(MASTER!B:B,MATCH(G260,MASTER!A:A,0))/100," ")</f>
        <v> </v>
      </c>
      <c r="K260" s="67">
        <f ca="1" t="shared" si="3"/>
        <v>0</v>
      </c>
      <c r="L260" s="67" t="str">
        <f ca="1" t="shared" si="4"/>
        <v>1900 - WEEK 00</v>
      </c>
      <c r="M260" s="67" t="str">
        <f ca="1" t="shared" si="5"/>
        <v>1900 - MONTH 01</v>
      </c>
      <c r="N260" s="84" t="str">
        <f ca="1" t="shared" ref="N260:O260" si="268">IFERROR(AVERAGEIF(L:L,L260,$J:$J)," ")</f>
        <v> </v>
      </c>
      <c r="O260" s="84" t="str">
        <f ca="1" t="shared" si="268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Gedung Balai Arkiologi [Toilet]</v>
      </c>
      <c r="G261" s="67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Gedung Balai Arkiologi</v>
      </c>
      <c r="I261" s="84" t="str">
        <f ca="1" t="shared" si="2"/>
        <v>CLEANING SERVICE</v>
      </c>
      <c r="J261" s="84" t="str">
        <f ca="1" t="array" ref="J261">IFERROR(INDEX(MASTER!B:B,MATCH(G261,MASTER!A:A,0))/100," ")</f>
        <v> </v>
      </c>
      <c r="K261" s="67">
        <f ca="1" t="shared" si="3"/>
        <v>0</v>
      </c>
      <c r="L261" s="67" t="str">
        <f ca="1" t="shared" si="4"/>
        <v>1900 - WEEK 00</v>
      </c>
      <c r="M261" s="67" t="str">
        <f ca="1" t="shared" si="5"/>
        <v>1900 - MONTH 01</v>
      </c>
      <c r="N261" s="84" t="str">
        <f ca="1" t="shared" ref="N261:O261" si="269">IFERROR(AVERAGEIF(L:L,L261,$J:$J)," ")</f>
        <v> </v>
      </c>
      <c r="O261" s="84" t="str">
        <f ca="1" t="shared" si="269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Gedung Balai Arkiologi [Teras Belakang]</v>
      </c>
      <c r="G262" s="67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Gedung Balai Arkiologi</v>
      </c>
      <c r="I262" s="84" t="str">
        <f ca="1" t="shared" si="2"/>
        <v>CLEANING SERVICE</v>
      </c>
      <c r="J262" s="84" t="str">
        <f ca="1" t="array" ref="J262">IFERROR(INDEX(MASTER!B:B,MATCH(G262,MASTER!A:A,0))/100," ")</f>
        <v> </v>
      </c>
      <c r="K262" s="67">
        <f ca="1" t="shared" si="3"/>
        <v>0</v>
      </c>
      <c r="L262" s="67" t="str">
        <f ca="1" t="shared" si="4"/>
        <v>1900 - WEEK 00</v>
      </c>
      <c r="M262" s="67" t="str">
        <f ca="1" t="shared" si="5"/>
        <v>1900 - MONTH 01</v>
      </c>
      <c r="N262" s="84" t="str">
        <f ca="1" t="shared" ref="N262:O262" si="270">IFERROR(AVERAGEIF(L:L,L262,$J:$J)," ")</f>
        <v> </v>
      </c>
      <c r="O262" s="84" t="str">
        <f ca="1" t="shared" si="270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Security [Security Functions]</v>
      </c>
      <c r="G263" s="67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Security</v>
      </c>
      <c r="I263" s="84" t="str">
        <f ca="1" t="shared" si="2"/>
        <v>SECURITY SERVICE</v>
      </c>
      <c r="J263" s="84" t="str">
        <f ca="1" t="array" ref="J263">IFERROR(INDEX(MASTER!B:B,MATCH(G263,MASTER!A:A,0))/100," ")</f>
        <v> </v>
      </c>
      <c r="K263" s="67">
        <f ca="1" t="shared" si="3"/>
        <v>0</v>
      </c>
      <c r="L263" s="67" t="str">
        <f ca="1" t="shared" si="4"/>
        <v>1900 - WEEK 00</v>
      </c>
      <c r="M263" s="67" t="str">
        <f ca="1" t="shared" si="5"/>
        <v>1900 - MONTH 01</v>
      </c>
      <c r="N263" s="84" t="str">
        <f ca="1" t="shared" ref="N263:O263" si="271">IFERROR(AVERAGEIF(L:L,L263,$J:$J)," ")</f>
        <v> </v>
      </c>
      <c r="O263" s="84" t="str">
        <f ca="1" t="shared" si="271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Outdoor [Halaman]</v>
      </c>
      <c r="G264" s="67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Outdoor</v>
      </c>
      <c r="I264" s="84" t="str">
        <f ca="1" t="shared" si="2"/>
        <v>CLEANING SERVICE</v>
      </c>
      <c r="J264" s="84" t="str">
        <f ca="1" t="array" ref="J264">IFERROR(INDEX(MASTER!B:B,MATCH(G264,MASTER!A:A,0))/100," ")</f>
        <v> </v>
      </c>
      <c r="K264" s="67">
        <f ca="1" t="shared" si="3"/>
        <v>0</v>
      </c>
      <c r="L264" s="67" t="str">
        <f ca="1" t="shared" si="4"/>
        <v>1900 - WEEK 00</v>
      </c>
      <c r="M264" s="67" t="str">
        <f ca="1" t="shared" si="5"/>
        <v>1900 - MONTH 01</v>
      </c>
      <c r="N264" s="84" t="str">
        <f ca="1" t="shared" ref="N264:O264" si="272">IFERROR(AVERAGEIF(L:L,L264,$J:$J)," ")</f>
        <v> </v>
      </c>
      <c r="O264" s="84" t="str">
        <f ca="1" t="shared" si="272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Gedung Balai Arkiologi [Teras]</v>
      </c>
      <c r="G265" s="67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Gedung Balai Arkiologi</v>
      </c>
      <c r="I265" s="84" t="str">
        <f ca="1" t="shared" si="2"/>
        <v>CLEANING SERVICE</v>
      </c>
      <c r="J265" s="84" t="str">
        <f ca="1" t="array" ref="J265">IFERROR(INDEX(MASTER!B:B,MATCH(G265,MASTER!A:A,0))/100," ")</f>
        <v> </v>
      </c>
      <c r="K265" s="67">
        <f ca="1" t="shared" si="3"/>
        <v>0</v>
      </c>
      <c r="L265" s="67" t="str">
        <f ca="1" t="shared" si="4"/>
        <v>1900 - WEEK 00</v>
      </c>
      <c r="M265" s="67" t="str">
        <f ca="1" t="shared" si="5"/>
        <v>1900 - MONTH 01</v>
      </c>
      <c r="N265" s="84" t="str">
        <f ca="1" t="shared" ref="N265:O265" si="273">IFERROR(AVERAGEIF(L:L,L265,$J:$J)," ")</f>
        <v> </v>
      </c>
      <c r="O265" s="84" t="str">
        <f ca="1" t="shared" si="273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Gedung Balai Arkiologi [Koridor]</v>
      </c>
      <c r="G266" s="67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Gedung Balai Arkiologi</v>
      </c>
      <c r="I266" s="84" t="str">
        <f ca="1" t="shared" si="2"/>
        <v>CLEANING SERVICE</v>
      </c>
      <c r="J266" s="84" t="str">
        <f ca="1" t="array" ref="J266">IFERROR(INDEX(MASTER!B:B,MATCH(G266,MASTER!A:A,0))/100," ")</f>
        <v> </v>
      </c>
      <c r="K266" s="67">
        <f ca="1" t="shared" si="3"/>
        <v>0</v>
      </c>
      <c r="L266" s="67" t="str">
        <f ca="1" t="shared" si="4"/>
        <v>1900 - WEEK 00</v>
      </c>
      <c r="M266" s="67" t="str">
        <f ca="1" t="shared" si="5"/>
        <v>1900 - MONTH 01</v>
      </c>
      <c r="N266" s="84" t="str">
        <f ca="1" t="shared" ref="N266:O266" si="274">IFERROR(AVERAGEIF(L:L,L266,$J:$J)," ")</f>
        <v> </v>
      </c>
      <c r="O266" s="84" t="str">
        <f ca="1" t="shared" si="274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Gedung Balai Arkiologi [Ruang Peneliti ]</v>
      </c>
      <c r="G267" s="67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Gedung Balai Arkiologi</v>
      </c>
      <c r="I267" s="84" t="str">
        <f ca="1" t="shared" si="2"/>
        <v>CLEANING SERVICE</v>
      </c>
      <c r="J267" s="84" t="str">
        <f ca="1" t="array" ref="J267">IFERROR(INDEX(MASTER!B:B,MATCH(G267,MASTER!A:A,0))/100," ")</f>
        <v> </v>
      </c>
      <c r="K267" s="67">
        <f ca="1" t="shared" si="3"/>
        <v>0</v>
      </c>
      <c r="L267" s="67" t="str">
        <f ca="1" t="shared" si="4"/>
        <v>1900 - WEEK 00</v>
      </c>
      <c r="M267" s="67" t="str">
        <f ca="1" t="shared" si="5"/>
        <v>1900 - MONTH 01</v>
      </c>
      <c r="N267" s="84" t="str">
        <f ca="1" t="shared" ref="N267:O267" si="275">IFERROR(AVERAGEIF(L:L,L267,$J:$J)," ")</f>
        <v> </v>
      </c>
      <c r="O267" s="84" t="str">
        <f ca="1" t="shared" si="275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Gedung Balai Arkiologi [Gudang Barang Akeologi]</v>
      </c>
      <c r="G268" s="67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Gedung Balai Arkiologi</v>
      </c>
      <c r="I268" s="84" t="str">
        <f ca="1" t="shared" si="2"/>
        <v>CLEANING SERVICE</v>
      </c>
      <c r="J268" s="84" t="str">
        <f ca="1" t="array" ref="J268">IFERROR(INDEX(MASTER!B:B,MATCH(G268,MASTER!A:A,0))/100," ")</f>
        <v> </v>
      </c>
      <c r="K268" s="67">
        <f ca="1" t="shared" si="3"/>
        <v>0</v>
      </c>
      <c r="L268" s="67" t="str">
        <f ca="1" t="shared" si="4"/>
        <v>1900 - WEEK 00</v>
      </c>
      <c r="M268" s="67" t="str">
        <f ca="1" t="shared" si="5"/>
        <v>1900 - MONTH 01</v>
      </c>
      <c r="N268" s="84" t="str">
        <f ca="1" t="shared" ref="N268:O268" si="276">IFERROR(AVERAGEIF(L:L,L268,$J:$J)," ")</f>
        <v> </v>
      </c>
      <c r="O268" s="84" t="str">
        <f ca="1" t="shared" si="276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Gedung Balai Arkiologi [Dapur]</v>
      </c>
      <c r="G269" s="67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Gedung Balai Arkiologi</v>
      </c>
      <c r="I269" s="84" t="str">
        <f ca="1" t="shared" si="2"/>
        <v>CLEANING SERVICE</v>
      </c>
      <c r="J269" s="84" t="str">
        <f ca="1" t="array" ref="J269">IFERROR(INDEX(MASTER!B:B,MATCH(G269,MASTER!A:A,0))/100," ")</f>
        <v> </v>
      </c>
      <c r="K269" s="67">
        <f ca="1" t="shared" si="3"/>
        <v>0</v>
      </c>
      <c r="L269" s="67" t="str">
        <f ca="1" t="shared" si="4"/>
        <v>1900 - WEEK 00</v>
      </c>
      <c r="M269" s="67" t="str">
        <f ca="1" t="shared" si="5"/>
        <v>1900 - MONTH 01</v>
      </c>
      <c r="N269" s="84" t="str">
        <f ca="1" t="shared" ref="N269:O269" si="277">IFERROR(AVERAGEIF(L:L,L269,$J:$J)," ")</f>
        <v> </v>
      </c>
      <c r="O269" s="84" t="str">
        <f ca="1" t="shared" si="277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Gedung Balai Arkiologi [Toilet]</v>
      </c>
      <c r="G270" s="67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Gedung Balai Arkiologi</v>
      </c>
      <c r="I270" s="84" t="str">
        <f ca="1" t="shared" si="2"/>
        <v>CLEANING SERVICE</v>
      </c>
      <c r="J270" s="84" t="str">
        <f ca="1" t="array" ref="J270">IFERROR(INDEX(MASTER!B:B,MATCH(G270,MASTER!A:A,0))/100," ")</f>
        <v> </v>
      </c>
      <c r="K270" s="67">
        <f ca="1" t="shared" si="3"/>
        <v>0</v>
      </c>
      <c r="L270" s="67" t="str">
        <f ca="1" t="shared" si="4"/>
        <v>1900 - WEEK 00</v>
      </c>
      <c r="M270" s="67" t="str">
        <f ca="1" t="shared" si="5"/>
        <v>1900 - MONTH 01</v>
      </c>
      <c r="N270" s="84" t="str">
        <f ca="1" t="shared" ref="N270:O270" si="278">IFERROR(AVERAGEIF(L:L,L270,$J:$J)," ")</f>
        <v> </v>
      </c>
      <c r="O270" s="84" t="str">
        <f ca="1" t="shared" si="278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Gedung Balai Arkiologi [Teras Belakang]</v>
      </c>
      <c r="G271" s="67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Gedung Balai Arkiologi</v>
      </c>
      <c r="I271" s="84" t="str">
        <f ca="1" t="shared" si="2"/>
        <v>CLEANING SERVICE</v>
      </c>
      <c r="J271" s="84" t="str">
        <f ca="1" t="array" ref="J271">IFERROR(INDEX(MASTER!B:B,MATCH(G271,MASTER!A:A,0))/100," ")</f>
        <v> </v>
      </c>
      <c r="K271" s="67">
        <f ca="1" t="shared" si="3"/>
        <v>0</v>
      </c>
      <c r="L271" s="67" t="str">
        <f ca="1" t="shared" si="4"/>
        <v>1900 - WEEK 00</v>
      </c>
      <c r="M271" s="67" t="str">
        <f ca="1" t="shared" si="5"/>
        <v>1900 - MONTH 01</v>
      </c>
      <c r="N271" s="84" t="str">
        <f ca="1" t="shared" ref="N271:O271" si="279">IFERROR(AVERAGEIF(L:L,L271,$J:$J)," ")</f>
        <v> </v>
      </c>
      <c r="O271" s="84" t="str">
        <f ca="1" t="shared" si="279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Security [Security Functions]</v>
      </c>
      <c r="G272" s="67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Security</v>
      </c>
      <c r="I272" s="84" t="str">
        <f ca="1" t="shared" si="2"/>
        <v>SECURITY SERVICE</v>
      </c>
      <c r="J272" s="84" t="str">
        <f ca="1" t="array" ref="J272">IFERROR(INDEX(MASTER!B:B,MATCH(G272,MASTER!A:A,0))/100," ")</f>
        <v> </v>
      </c>
      <c r="K272" s="67">
        <f ca="1" t="shared" si="3"/>
        <v>0</v>
      </c>
      <c r="L272" s="67" t="str">
        <f ca="1" t="shared" si="4"/>
        <v>1900 - WEEK 00</v>
      </c>
      <c r="M272" s="67" t="str">
        <f ca="1" t="shared" si="5"/>
        <v>1900 - MONTH 01</v>
      </c>
      <c r="N272" s="84" t="str">
        <f ca="1" t="shared" ref="N272:O272" si="280">IFERROR(AVERAGEIF(L:L,L272,$J:$J)," ")</f>
        <v> </v>
      </c>
      <c r="O272" s="84" t="str">
        <f ca="1" t="shared" si="280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Outdoor [Halaman]</v>
      </c>
      <c r="G273" s="67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Outdoor</v>
      </c>
      <c r="I273" s="84" t="str">
        <f ca="1" t="shared" si="2"/>
        <v>CLEANING SERVICE</v>
      </c>
      <c r="J273" s="84" t="str">
        <f ca="1" t="array" ref="J273">IFERROR(INDEX(MASTER!B:B,MATCH(G273,MASTER!A:A,0))/100," ")</f>
        <v> </v>
      </c>
      <c r="K273" s="67">
        <f ca="1" t="shared" si="3"/>
        <v>0</v>
      </c>
      <c r="L273" s="67" t="str">
        <f ca="1" t="shared" si="4"/>
        <v>1900 - WEEK 00</v>
      </c>
      <c r="M273" s="67" t="str">
        <f ca="1" t="shared" si="5"/>
        <v>1900 - MONTH 01</v>
      </c>
      <c r="N273" s="84" t="str">
        <f ca="1" t="shared" ref="N273:O273" si="281">IFERROR(AVERAGEIF(L:L,L273,$J:$J)," ")</f>
        <v> </v>
      </c>
      <c r="O273" s="84" t="str">
        <f ca="1" t="shared" si="281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Gedung Balai Arkiologi [Teras]</v>
      </c>
      <c r="G274" s="67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Gedung Balai Arkiologi</v>
      </c>
      <c r="I274" s="84" t="str">
        <f ca="1" t="shared" si="2"/>
        <v>CLEANING SERVICE</v>
      </c>
      <c r="J274" s="84" t="str">
        <f ca="1" t="array" ref="J274">IFERROR(INDEX(MASTER!B:B,MATCH(G274,MASTER!A:A,0))/100," ")</f>
        <v> </v>
      </c>
      <c r="K274" s="67">
        <f ca="1" t="shared" si="3"/>
        <v>0</v>
      </c>
      <c r="L274" s="67" t="str">
        <f ca="1" t="shared" si="4"/>
        <v>1900 - WEEK 00</v>
      </c>
      <c r="M274" s="67" t="str">
        <f ca="1" t="shared" si="5"/>
        <v>1900 - MONTH 01</v>
      </c>
      <c r="N274" s="84" t="str">
        <f ca="1" t="shared" ref="N274:O274" si="282">IFERROR(AVERAGEIF(L:L,L274,$J:$J)," ")</f>
        <v> </v>
      </c>
      <c r="O274" s="84" t="str">
        <f ca="1" t="shared" si="282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Gedung Balai Arkiologi [Koridor]</v>
      </c>
      <c r="G275" s="67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Gedung Balai Arkiologi</v>
      </c>
      <c r="I275" s="84" t="str">
        <f ca="1" t="shared" si="2"/>
        <v>CLEANING SERVICE</v>
      </c>
      <c r="J275" s="84" t="str">
        <f ca="1" t="array" ref="J275">IFERROR(INDEX(MASTER!B:B,MATCH(G275,MASTER!A:A,0))/100," ")</f>
        <v> </v>
      </c>
      <c r="K275" s="67">
        <f ca="1" t="shared" si="3"/>
        <v>0</v>
      </c>
      <c r="L275" s="67" t="str">
        <f ca="1" t="shared" si="4"/>
        <v>1900 - WEEK 00</v>
      </c>
      <c r="M275" s="67" t="str">
        <f ca="1" t="shared" si="5"/>
        <v>1900 - MONTH 01</v>
      </c>
      <c r="N275" s="84" t="str">
        <f ca="1" t="shared" ref="N275:O275" si="283">IFERROR(AVERAGEIF(L:L,L275,$J:$J)," ")</f>
        <v> </v>
      </c>
      <c r="O275" s="84" t="str">
        <f ca="1" t="shared" si="283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Gedung Balai Arkiologi [Ruang Peneliti ]</v>
      </c>
      <c r="G276" s="67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Gedung Balai Arkiologi</v>
      </c>
      <c r="I276" s="84" t="str">
        <f ca="1" t="shared" si="2"/>
        <v>CLEANING SERVICE</v>
      </c>
      <c r="J276" s="84" t="str">
        <f ca="1" t="array" ref="J276">IFERROR(INDEX(MASTER!B:B,MATCH(G276,MASTER!A:A,0))/100," ")</f>
        <v> </v>
      </c>
      <c r="K276" s="67">
        <f ca="1" t="shared" si="3"/>
        <v>0</v>
      </c>
      <c r="L276" s="67" t="str">
        <f ca="1" t="shared" si="4"/>
        <v>1900 - WEEK 00</v>
      </c>
      <c r="M276" s="67" t="str">
        <f ca="1" t="shared" si="5"/>
        <v>1900 - MONTH 01</v>
      </c>
      <c r="N276" s="84" t="str">
        <f ca="1" t="shared" ref="N276:O276" si="284">IFERROR(AVERAGEIF(L:L,L276,$J:$J)," ")</f>
        <v> </v>
      </c>
      <c r="O276" s="84" t="str">
        <f ca="1" t="shared" si="284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Gedung Balai Arkiologi [Gudang Barang Akeologi]</v>
      </c>
      <c r="G277" s="67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Gedung Balai Arkiologi</v>
      </c>
      <c r="I277" s="84" t="str">
        <f ca="1" t="shared" si="2"/>
        <v>CLEANING SERVICE</v>
      </c>
      <c r="J277" s="84" t="str">
        <f ca="1" t="array" ref="J277">IFERROR(INDEX(MASTER!B:B,MATCH(G277,MASTER!A:A,0))/100," ")</f>
        <v> </v>
      </c>
      <c r="K277" s="67">
        <f ca="1" t="shared" si="3"/>
        <v>0</v>
      </c>
      <c r="L277" s="67" t="str">
        <f ca="1" t="shared" si="4"/>
        <v>1900 - WEEK 00</v>
      </c>
      <c r="M277" s="67" t="str">
        <f ca="1" t="shared" si="5"/>
        <v>1900 - MONTH 01</v>
      </c>
      <c r="N277" s="84" t="str">
        <f ca="1" t="shared" ref="N277:O277" si="285">IFERROR(AVERAGEIF(L:L,L277,$J:$J)," ")</f>
        <v> </v>
      </c>
      <c r="O277" s="84" t="str">
        <f ca="1" t="shared" si="285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Gedung Balai Arkiologi [Dapur]</v>
      </c>
      <c r="G278" s="67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Gedung Balai Arkiologi</v>
      </c>
      <c r="I278" s="84" t="str">
        <f ca="1" t="shared" si="2"/>
        <v>CLEANING SERVICE</v>
      </c>
      <c r="J278" s="84" t="str">
        <f ca="1" t="array" ref="J278">IFERROR(INDEX(MASTER!B:B,MATCH(G278,MASTER!A:A,0))/100," ")</f>
        <v> </v>
      </c>
      <c r="K278" s="67">
        <f ca="1" t="shared" si="3"/>
        <v>0</v>
      </c>
      <c r="L278" s="67" t="str">
        <f ca="1" t="shared" si="4"/>
        <v>1900 - WEEK 00</v>
      </c>
      <c r="M278" s="67" t="str">
        <f ca="1" t="shared" si="5"/>
        <v>1900 - MONTH 01</v>
      </c>
      <c r="N278" s="84" t="str">
        <f ca="1" t="shared" ref="N278:O278" si="286">IFERROR(AVERAGEIF(L:L,L278,$J:$J)," ")</f>
        <v> </v>
      </c>
      <c r="O278" s="84" t="str">
        <f ca="1" t="shared" si="286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Gedung Balai Arkiologi [Toilet]</v>
      </c>
      <c r="G279" s="67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Gedung Balai Arkiologi</v>
      </c>
      <c r="I279" s="84" t="str">
        <f ca="1" t="shared" si="2"/>
        <v>CLEANING SERVICE</v>
      </c>
      <c r="J279" s="84" t="str">
        <f ca="1" t="array" ref="J279">IFERROR(INDEX(MASTER!B:B,MATCH(G279,MASTER!A:A,0))/100," ")</f>
        <v> </v>
      </c>
      <c r="K279" s="67">
        <f ca="1" t="shared" si="3"/>
        <v>0</v>
      </c>
      <c r="L279" s="67" t="str">
        <f ca="1" t="shared" si="4"/>
        <v>1900 - WEEK 00</v>
      </c>
      <c r="M279" s="67" t="str">
        <f ca="1" t="shared" si="5"/>
        <v>1900 - MONTH 01</v>
      </c>
      <c r="N279" s="84" t="str">
        <f ca="1" t="shared" ref="N279:O279" si="287">IFERROR(AVERAGEIF(L:L,L279,$J:$J)," ")</f>
        <v> </v>
      </c>
      <c r="O279" s="84" t="str">
        <f ca="1" t="shared" si="287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Gedung Balai Arkiologi [Teras Belakang]</v>
      </c>
      <c r="G280" s="67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Gedung Balai Arkiologi</v>
      </c>
      <c r="I280" s="84" t="str">
        <f ca="1" t="shared" si="2"/>
        <v>CLEANING SERVICE</v>
      </c>
      <c r="J280" s="84" t="str">
        <f ca="1" t="array" ref="J280">IFERROR(INDEX(MASTER!B:B,MATCH(G280,MASTER!A:A,0))/100," ")</f>
        <v> </v>
      </c>
      <c r="K280" s="67">
        <f ca="1" t="shared" si="3"/>
        <v>0</v>
      </c>
      <c r="L280" s="67" t="str">
        <f ca="1" t="shared" si="4"/>
        <v>1900 - WEEK 00</v>
      </c>
      <c r="M280" s="67" t="str">
        <f ca="1" t="shared" si="5"/>
        <v>1900 - MONTH 01</v>
      </c>
      <c r="N280" s="84" t="str">
        <f ca="1" t="shared" ref="N280:O280" si="288">IFERROR(AVERAGEIF(L:L,L280,$J:$J)," ")</f>
        <v> </v>
      </c>
      <c r="O280" s="84" t="str">
        <f ca="1" t="shared" si="288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Security [Security Functions]</v>
      </c>
      <c r="G281" s="67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Security</v>
      </c>
      <c r="I281" s="84" t="str">
        <f ca="1" t="shared" si="2"/>
        <v>SECURITY SERVICE</v>
      </c>
      <c r="J281" s="84" t="str">
        <f ca="1" t="array" ref="J281">IFERROR(INDEX(MASTER!B:B,MATCH(G281,MASTER!A:A,0))/100," ")</f>
        <v> </v>
      </c>
      <c r="K281" s="67">
        <f ca="1" t="shared" si="3"/>
        <v>0</v>
      </c>
      <c r="L281" s="67" t="str">
        <f ca="1" t="shared" si="4"/>
        <v>1900 - WEEK 00</v>
      </c>
      <c r="M281" s="67" t="str">
        <f ca="1" t="shared" si="5"/>
        <v>1900 - MONTH 01</v>
      </c>
      <c r="N281" s="84" t="str">
        <f ca="1" t="shared" ref="N281:O281" si="289">IFERROR(AVERAGEIF(L:L,L281,$J:$J)," ")</f>
        <v> </v>
      </c>
      <c r="O281" s="84" t="str">
        <f ca="1" t="shared" si="289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Outdoor [Halaman]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Outdoor</v>
      </c>
      <c r="I282" s="84" t="str">
        <f ca="1" t="shared" si="2"/>
        <v>CLEANING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Gedung Balai Arkiologi [Teras]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Gedung Balai Arkiologi</v>
      </c>
      <c r="I283" s="84" t="str">
        <f ca="1" t="shared" si="2"/>
        <v>CLEANING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Gedung Balai Arkiologi [Koridor]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Gedung Balai Arkiologi</v>
      </c>
      <c r="I284" s="84" t="str">
        <f ca="1" t="shared" si="2"/>
        <v>CLEANING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Gedung Balai Arkiologi [Ruang Peneliti 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Gedung Balai Arkiologi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Gedung Balai Arkiologi [Gudang Barang Akeologi]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Gedung Balai Arkiologi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Gedung Balai Arkiologi [Dapur]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Gedung Balai Arkiologi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Gedung Balai Arkiologi [Toilet]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Gedung Balai Arkiologi</v>
      </c>
      <c r="I288" s="84" t="str">
        <f ca="1" t="shared" si="2"/>
        <v>CLEANING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Gedung Balai Arkiologi [Teras Belakang]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Gedung Balai Arkiologi</v>
      </c>
      <c r="I289" s="84" t="str">
        <f ca="1" t="shared" si="2"/>
        <v>CLEANING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Security [Security Functions]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Security</v>
      </c>
      <c r="I290" s="84" t="str">
        <f ca="1" t="shared" si="2"/>
        <v>SECURITY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Outdoor [Halaman]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Outdoor</v>
      </c>
      <c r="I291" s="84" t="str">
        <f ca="1" t="shared" si="2"/>
        <v>CLEANING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Gedung Balai Arkiologi [Teras]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Gedung Balai Arkiologi</v>
      </c>
      <c r="I292" s="84" t="str">
        <f ca="1" t="shared" si="2"/>
        <v>CLEANING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Gedung Balai Arkiologi [Koridor]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Gedung Balai Arkiologi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Gedung Balai Arkiologi [Ruang Peneliti 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Gedung Balai Arkiologi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Gedung Balai Arkiologi [Gudang Barang Akeologi]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Gedung Balai Arkiologi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Gedung Balai Arkiologi [Dapur]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Gedung Balai Arkiologi</v>
      </c>
      <c r="I296" s="84" t="str">
        <f ca="1" t="shared" si="2"/>
        <v>CLEANING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Gedung Balai Arkiologi [Toilet]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Gedung Balai Arkiologi</v>
      </c>
      <c r="I297" s="84" t="str">
        <f ca="1" t="shared" si="2"/>
        <v>CLEANING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Gedung Balai Arkiologi [Teras Belakang]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Gedung Balai Arkiologi</v>
      </c>
      <c r="I298" s="84" t="str">
        <f ca="1" t="shared" si="2"/>
        <v>CLEANING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Security [Security Functions]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Security</v>
      </c>
      <c r="I299" s="84" t="str">
        <f ca="1" t="shared" si="2"/>
        <v>SECURITY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Outdoor [Halaman]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Outdoor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Gedung Balai Arkiologi [Teras]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Gedung Balai Arkiologi</v>
      </c>
      <c r="I301" s="84" t="str">
        <f ca="1" t="shared" si="2"/>
        <v>CLEANING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Gedung Balai Arkiologi [Koridor]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Gedung Balai Arkiologi</v>
      </c>
      <c r="I302" s="84" t="str">
        <f ca="1" t="shared" si="2"/>
        <v>CLEANING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Gedung Balai Arkiologi [Ruang Peneliti 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Gedung Balai Arkiologi</v>
      </c>
      <c r="I303" s="84" t="str">
        <f ca="1" t="shared" si="2"/>
        <v>CLEANING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Gedung Balai Arkiologi [Gudang Barang Akeologi]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Gedung Balai Arkiologi</v>
      </c>
      <c r="I304" s="84" t="str">
        <f ca="1" t="shared" si="2"/>
        <v>CLEANING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Gedung Balai Arkiologi [Dapur]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Gedung Balai Arkiologi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Gedung Balai Arkiologi [Toilet]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Gedung Balai Arkiologi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Gedung Balai Arkiologi [Teras Belakang]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Gedung Balai Arkiologi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Security [Security Functions]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Security</v>
      </c>
      <c r="I308" s="84" t="str">
        <f ca="1" t="shared" si="2"/>
        <v>SECURITY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Outdoor [Halaman]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Outdoor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Gedung Balai Arkiologi [Teras]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Gedung Balai Arkiologi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Gedung Balai Arkiologi [Koridor]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Gedung Balai Arkiologi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Gedung Balai Arkiologi [Ruang Peneliti 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Gedung Balai Arkiologi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Gedung Balai Arkiologi [Gudang Barang Akeologi]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Gedung Balai Arkiologi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Gedung Balai Arkiologi [Dapur]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Gedung Balai Arkiologi</v>
      </c>
      <c r="I314" s="84" t="str">
        <f ca="1" t="shared" si="2"/>
        <v>CLEANING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Gedung Balai Arkiologi [Toilet]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Gedung Balai Arkiologi</v>
      </c>
      <c r="I315" s="84" t="str">
        <f ca="1" t="shared" si="2"/>
        <v>CLEANING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Gedung Balai Arkiologi [Teras Belakang]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Gedung Balai Arkiologi</v>
      </c>
      <c r="I316" s="84" t="str">
        <f ca="1" t="shared" si="2"/>
        <v>CLEANING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Security [Security Functions]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Security</v>
      </c>
      <c r="I317" s="84" t="str">
        <f ca="1" t="shared" si="2"/>
        <v>SECURITY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Outdoor [Halaman]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Outdoor</v>
      </c>
      <c r="I318" s="84" t="str">
        <f ca="1" t="shared" si="2"/>
        <v>CLEANING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Gedung Balai Arkiologi [Teras]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Gedung Balai Arkiologi</v>
      </c>
      <c r="I319" s="84" t="str">
        <f ca="1" t="shared" si="2"/>
        <v>CLEANING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Gedung Balai Arkiologi [Koridor]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Gedung Balai Arkiologi</v>
      </c>
      <c r="I320" s="84" t="str">
        <f ca="1" t="shared" si="2"/>
        <v>CLEANING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Gedung Balai Arkiologi [Ruang Peneliti 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Gedung Balai Arkiologi</v>
      </c>
      <c r="I321" s="84" t="str">
        <f ca="1" t="shared" si="2"/>
        <v>CLEANING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Gedung Balai Arkiologi [Gudang Barang Akeologi]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Gedung Balai Arkiologi</v>
      </c>
      <c r="I322" s="84" t="str">
        <f ca="1" t="shared" si="2"/>
        <v>CLEANING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Gedung Balai Arkiologi [Dapur]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Gedung Balai Arkiologi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Gedung Balai Arkiologi [Toilet]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Gedung Balai Arkiologi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Gedung Balai Arkiologi [Teras Belakang]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Gedung Balai Arkiologi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Security [Security Functions]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Security</v>
      </c>
      <c r="I326" s="84" t="str">
        <f ca="1" t="shared" si="2"/>
        <v>SECURITY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Outdoor [Halaman]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Outdoor</v>
      </c>
      <c r="I327" s="84" t="str">
        <f ca="1" t="shared" si="2"/>
        <v>CLEANING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Gedung Balai Arkiologi [Teras]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Gedung Balai Arkiologi</v>
      </c>
      <c r="I328" s="84" t="str">
        <f ca="1" t="shared" si="2"/>
        <v>CLEANING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Gedung Balai Arkiologi [Koridor]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Gedung Balai Arkiologi</v>
      </c>
      <c r="I329" s="84" t="str">
        <f ca="1" t="shared" si="2"/>
        <v>CLEANING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Gedung Balai Arkiologi [Ruang Peneliti 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Gedung Balai Arkiologi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Gedung Balai Arkiologi [Gudang Barang Akeologi]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Gedung Balai Arkiologi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Gedung Balai Arkiologi [Dapur]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Gedung Balai Arkiologi</v>
      </c>
      <c r="I332" s="84" t="str">
        <f ca="1" t="shared" si="2"/>
        <v>CLEANING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Gedung Balai Arkiologi [Toilet]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Gedung Balai Arkiologi</v>
      </c>
      <c r="I333" s="84" t="str">
        <f ca="1" t="shared" si="2"/>
        <v>CLEANING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Gedung Balai Arkiologi [Teras Belakang]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Gedung Balai Arkiologi</v>
      </c>
      <c r="I334" s="84" t="str">
        <f ca="1" t="shared" si="2"/>
        <v>CLEANING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Security [Security Functions]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Security</v>
      </c>
      <c r="I335" s="84" t="str">
        <f ca="1" t="shared" si="2"/>
        <v>SECURITY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Outdoor [Halaman]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Outdoor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Gedung Balai Arkiologi [Teras]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Gedung Balai Arkiologi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Gedung Balai Arkiologi [Koridor]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Gedung Balai Arkiologi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Gedung Balai Arkiologi [Ruang Peneliti 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Gedung Balai Arkiologi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Gedung Balai Arkiologi [Gudang Barang Akeologi]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Gedung Balai Arkiologi</v>
      </c>
      <c r="I340" s="84" t="str">
        <f ca="1" t="shared" si="2"/>
        <v>CLEANING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Gedung Balai Arkiologi [Dapur]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Gedung Balai Arkiologi</v>
      </c>
      <c r="I341" s="84" t="str">
        <f ca="1" t="shared" si="2"/>
        <v>CLEANING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Gedung Balai Arkiologi [Toilet]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Gedung Balai Arkiologi</v>
      </c>
      <c r="I342" s="84" t="str">
        <f ca="1" t="shared" si="2"/>
        <v>CLEANING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Gedung Balai Arkiologi [Teras Belakang]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Gedung Balai Arkiologi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Security [Security Functions]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Security</v>
      </c>
      <c r="I344" s="84" t="str">
        <f ca="1" t="shared" si="2"/>
        <v>SECURITY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Outdoor [Halaman]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Outdoor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Gedung Balai Arkiologi [Teras]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Gedung Balai Arkiologi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Gedung Balai Arkiologi [Koridor]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Gedung Balai Arkiologi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Gedung Balai Arkiologi [Ruang Peneliti 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Gedung Balai Arkiologi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Gedung Balai Arkiologi [Gudang Barang Akeologi]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Gedung Balai Arkiologi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Gedung Balai Arkiologi [Dapur]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Gedung Balai Arkiologi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Gedung Balai Arkiologi [Toilet]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Gedung Balai Arkiologi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Gedung Balai Arkiologi [Teras Belakang]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Gedung Balai Arkiologi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Security [Security Functions]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Security</v>
      </c>
      <c r="I353" s="84" t="str">
        <f ca="1" t="shared" si="2"/>
        <v>SECURITY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Outdoor [Halaman]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Outdoor</v>
      </c>
      <c r="I354" s="84" t="str">
        <f ca="1" t="shared" si="2"/>
        <v>CLEANING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Gedung Balai Arkiologi [Teras]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Gedung Balai Arkiologi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Gedung Balai Arkiologi [Koridor]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Gedung Balai Arkiologi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Gedung Balai Arkiologi [Ruang Peneliti 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Gedung Balai Arkiologi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Gedung Balai Arkiologi [Gudang Barang Akeologi]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Gedung Balai Arkiologi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Gedung Balai Arkiologi [Dapur]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Gedung Balai Arkiologi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Gedung Balai Arkiologi [Toilet]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Gedung Balai Arkiologi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Gedung Balai Arkiologi [Teras Belakang]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Gedung Balai Arkiologi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Security</v>
      </c>
      <c r="I362" s="84" t="str">
        <f ca="1" t="shared" si="2"/>
        <v>SECURITY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Outdoor [Halaman]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Outdoor</v>
      </c>
      <c r="I363" s="84" t="str">
        <f ca="1" t="shared" si="2"/>
        <v>CLEANING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Gedung Balai Arkiologi [Teras]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Gedung Balai Arkiologi</v>
      </c>
      <c r="I364" s="84" t="str">
        <f ca="1" t="shared" si="2"/>
        <v>CLEANING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Gedung Balai Arkiologi [Koridor]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Gedung Balai Arkiologi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Gedung Balai Arkiologi [Ruang Peneliti 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Gedung Balai Arkiologi</v>
      </c>
      <c r="I366" s="84" t="str">
        <f ca="1" t="shared" si="2"/>
        <v>CLEANING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Gedung Balai Arkiologi [Gudang Barang Akeologi]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Gedung Balai Arkiologi</v>
      </c>
      <c r="I367" s="84" t="str">
        <f ca="1" t="shared" si="2"/>
        <v>CLEANING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Gedung Balai Arkiologi [Dapur]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Gedung Balai Arkiologi</v>
      </c>
      <c r="I368" s="84" t="str">
        <f ca="1" t="shared" si="2"/>
        <v>CLEANING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Gedung Balai Arkiologi [Toilet]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Gedung Balai Arkiologi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Gedung Balai Arkiologi [Teras Belakang]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Gedung Balai Arkiologi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Security [Security Functions]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Security</v>
      </c>
      <c r="I371" s="84" t="str">
        <f ca="1" t="shared" si="2"/>
        <v>SECURITY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Outdoor [Halaman]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Outdoor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Gedung Balai Arkiologi [Teras]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Gedung Balai Arkiologi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Gedung Balai Arkiologi [Koridor]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Gedung Balai Arkiologi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Gedung Balai Arkiologi [Ruang Peneliti 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Gedung Balai Arkiologi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Gedung Balai Arkiologi [Gudang Barang Akeologi]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Gedung Balai Arkiologi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Gedung Balai Arkiologi [Dapur]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Gedung Balai Arkiologi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Gedung Balai Arkiologi [Toilet]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Gedung Balai Arkiologi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Gedung Balai Arkiologi [Teras Belakang]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Gedung Balai Arkiologi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Security [Security Functions]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Security</v>
      </c>
      <c r="I380" s="84" t="str">
        <f ca="1" t="shared" si="2"/>
        <v>SECURITY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Outdoor [Halaman]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Outdoor</v>
      </c>
      <c r="I381" s="84" t="str">
        <f ca="1" t="shared" si="2"/>
        <v>CLEANING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Gedung Balai Arkiologi [Teras]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Gedung Balai Arkiologi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Gedung Balai Arkiologi [Koridor]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Gedung Balai Arkiologi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Gedung Balai Arkiologi [Ruang Peneliti 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Gedung Balai Arkiologi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Gedung Balai Arkiologi [Gudang Barang Akeologi]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Gedung Balai Arkiologi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Gedung Balai Arkiologi [Dapur]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Gedung Balai Arkiologi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Gedung Balai Arkiologi [Toilet]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Gedung Balai Arkiologi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Gedung Balai Arkiologi [Teras Belakang]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Gedung Balai Arkiologi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Security [Security Functions]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Security</v>
      </c>
      <c r="I389" s="84" t="str">
        <f ca="1" t="shared" si="2"/>
        <v>SECURITY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Outdoor [Halaman]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Outdoor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Gedung Balai Arkiologi [Teras]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Gedung Balai Arkiologi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Gedung Balai Arkiologi [Koridor]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Gedung Balai Arkiologi</v>
      </c>
      <c r="I392" s="84" t="str">
        <f ca="1" t="shared" si="2"/>
        <v>CLEANING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Gedung Balai Arkiologi [Ruang Peneliti 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Gedung Balai Arkiologi</v>
      </c>
      <c r="I393" s="84" t="str">
        <f ca="1" t="shared" si="2"/>
        <v>CLEANING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Gedung Balai Arkiologi [Gudang Barang Akeologi]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Gedung Balai Arkiologi</v>
      </c>
      <c r="I394" s="84" t="str">
        <f ca="1" t="shared" si="2"/>
        <v>CLEANING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Gedung Balai Arkiologi [Dapur]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Gedung Balai Arkiologi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Gedung Balai Arkiologi [Toilet]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Gedung Balai Arkiologi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Gedung Balai Arkiologi [Teras Belakang]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Gedung Balai Arkiologi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Security [Security Functions]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Security</v>
      </c>
      <c r="I398" s="84" t="str">
        <f ca="1" t="shared" si="2"/>
        <v>SECURITY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Outdoor [Halaman]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Outdoor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Gedung Balai Arkiologi [Teras]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Gedung Balai Arkiologi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Gedung Balai Arkiologi [Koridor]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Gedung Balai Arkiologi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Gedung Balai Arkiologi [Ruang Peneliti 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Gedung Balai Arkiologi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Gedung Balai Arkiologi [Gudang Barang Akeologi]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Gedung Balai Arkiologi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Gedung Balai Arkiologi [Dapur]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Gedung Balai Arkiologi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Gedung Balai Arkiologi [Toilet]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Gedung Balai Arkiologi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Gedung Balai Arkiologi [Teras Belakang]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Gedung Balai Arkiologi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Security [Security Functions]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Security</v>
      </c>
      <c r="I407" s="84" t="str">
        <f ca="1" t="shared" si="2"/>
        <v>SECURITY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Outdoor [Halaman]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Outdoor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Gedung Balai Arkiologi [Teras]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Gedung Balai Arkiologi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Gedung Balai Arkiologi [Koridor]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Gedung Balai Arkiologi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Gedung Balai Arkiologi [Ruang Peneliti 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Gedung Balai Arkiologi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Gedung Balai Arkiologi [Gudang Barang Akeologi]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Gedung Balai Arkiologi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Gedung Balai Arkiologi [Dapur]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Gedung Balai Arkiologi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Gedung Balai Arkiologi [Toilet]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Gedung Balai Arkiologi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Gedung Balai Arkiologi [Teras Belakang]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Gedung Balai Arkiologi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Security [Security Functions]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Security</v>
      </c>
      <c r="I416" s="84" t="str">
        <f ca="1" t="shared" si="2"/>
        <v>SECURITY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Outdoor [Halaman]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Outdoor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Gedung Balai Arkiologi [Teras]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Gedung Balai Arkiologi</v>
      </c>
      <c r="I418" s="84" t="str">
        <f ca="1" t="shared" si="2"/>
        <v>CLEANING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Gedung Balai Arkiologi [Koridor]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Gedung Balai Arkiologi</v>
      </c>
      <c r="I419" s="84" t="str">
        <f ca="1" t="shared" si="2"/>
        <v>CLEANING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Gedung Balai Arkiologi [Ruang Peneliti 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Gedung Balai Arkiologi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Gedung Balai Arkiologi [Gudang Barang Akeologi]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Gedung Balai Arkiologi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Gedung Balai Arkiologi [Dapur]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Gedung Balai Arkiologi</v>
      </c>
      <c r="I422" s="84" t="str">
        <f ca="1" t="shared" si="2"/>
        <v>CLEANING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Gedung Balai Arkiologi [Toilet]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Gedung Balai Arkiologi</v>
      </c>
      <c r="I423" s="84" t="str">
        <f ca="1" t="shared" si="2"/>
        <v>CLEANING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Gedung Balai Arkiologi [Teras Belakang]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Gedung Balai Arkiologi</v>
      </c>
      <c r="I424" s="84" t="str">
        <f ca="1" t="shared" si="2"/>
        <v>CLEANING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Security [Security Functions]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Security</v>
      </c>
      <c r="I425" s="84" t="str">
        <f ca="1" t="shared" si="2"/>
        <v>SECURITY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Outdoor [Halaman]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Outdoor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Gedung Balai Arkiologi [Teras]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Gedung Balai Arkiologi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Gedung Balai Arkiologi [Koridor]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Gedung Balai Arkiologi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Gedung Balai Arkiologi [Ruang Peneliti 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Gedung Balai Arkiologi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Gedung Balai Arkiologi [Gudang Barang Akeologi]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Gedung Balai Arkiologi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Gedung Balai Arkiologi [Dapur]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Gedung Balai Arkiologi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Gedung Balai Arkiologi [Toilet]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Gedung Balai Arkiologi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Gedung Balai Arkiologi [Teras Belakang]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Gedung Balai Arkiologi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Security [Security Functions]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Security</v>
      </c>
      <c r="I434" s="84" t="str">
        <f ca="1" t="shared" si="2"/>
        <v>SECURITY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Outdoor [Halaman]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Outdoor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Gedung Balai Arkiologi [Teras]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Gedung Balai Arkiologi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Gedung Balai Arkiologi [Koridor]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Gedung Balai Arkiologi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Gedung Balai Arkiologi [Ruang Peneliti 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Gedung Balai Arkiologi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Gedung Balai Arkiologi [Gudang Barang Akeologi]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Gedung Balai Arkiologi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Gedung Balai Arkiologi [Dapur]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Gedung Balai Arkiologi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Gedung Balai Arkiologi [Toilet]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Gedung Balai Arkiologi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Gedung Balai Arkiologi [Teras Belakang]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Gedung Balai Arkiologi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Security [Security Functions]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Security</v>
      </c>
      <c r="I443" s="84" t="str">
        <f ca="1" t="shared" si="2"/>
        <v>SECURITY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Outdoor [Halaman]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Outdoor</v>
      </c>
      <c r="I444" s="84" t="str">
        <f ca="1" t="shared" si="2"/>
        <v>CLEANING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Gedung Balai Arkiologi [Teras]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Gedung Balai Arkiologi</v>
      </c>
      <c r="I445" s="84" t="str">
        <f ca="1" t="shared" si="2"/>
        <v>CLEANING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Gedung Balai Arkiologi [Koridor]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Gedung Balai Arkiologi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Gedung Balai Arkiologi [Ruang Peneliti 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Gedung Balai Arkiologi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Gedung Balai Arkiologi [Gudang Barang Akeologi]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Gedung Balai Arkiologi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Gedung Balai Arkiologi [Dapur]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Gedung Balai Arkiologi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Gedung Balai Arkiologi [Toilet]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Gedung Balai Arkiologi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Gedung Balai Arkiologi [Teras Belakang]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Gedung Balai Arkiologi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Security [Security Functions]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Security</v>
      </c>
      <c r="I452" s="84" t="str">
        <f ca="1" t="shared" si="2"/>
        <v>SECURITY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Outdoor [Halaman]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Outdoor</v>
      </c>
      <c r="I453" s="84" t="str">
        <f ca="1" t="shared" si="2"/>
        <v>CLEANING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Gedung Balai Arkiologi [Teras]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Gedung Balai Arkiologi</v>
      </c>
      <c r="I454" s="84" t="str">
        <f ca="1" t="shared" si="2"/>
        <v>CLEANING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Gedung Balai Arkiologi [Koridor]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Gedung Balai Arkiologi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Gedung Balai Arkiologi [Ruang Peneliti 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Gedung Balai Arkiologi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Gedung Balai Arkiologi [Gudang Barang Akeologi]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Gedung Balai Arkiologi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Gedung Balai Arkiologi [Dapur]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Gedung Balai Arkiologi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Gedung Balai Arkiologi [Toilet]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Gedung Balai Arkiologi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Gedung Balai Arkiologi [Teras Belakang]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Gedung Balai Arkiologi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Security [Security Functions]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Security</v>
      </c>
      <c r="I461" s="84" t="str">
        <f ca="1" t="shared" si="2"/>
        <v>SECURITY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Outdoor [Halaman]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Outdoor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Gedung Balai Arkiologi [Teras]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Gedung Balai Arkiologi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Gedung Balai Arkiologi [Koridor]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Gedung Balai Arkiologi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Gedung Balai Arkiologi [Ruang Peneliti 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Gedung Balai Arkiologi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Gedung Balai Arkiologi [Gudang Barang Akeologi]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Gedung Balai Arkiologi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Gedung Balai Arkiologi [Dapur]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Gedung Balai Arkiologi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Gedung Balai Arkiologi [Toilet]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Gedung Balai Arkiologi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Gedung Balai Arkiologi [Teras Belakang]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Gedung Balai Arkiologi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Security [Security Functions]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Security</v>
      </c>
      <c r="I470" s="84" t="str">
        <f ca="1" t="shared" si="2"/>
        <v>SECURITY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Outdoor [Halaman]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Outdoor</v>
      </c>
      <c r="I471" s="84" t="str">
        <f ca="1" t="shared" si="2"/>
        <v>CLEANING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Gedung Balai Arkiologi [Teras]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Gedung Balai Arkiologi</v>
      </c>
      <c r="I472" s="84" t="str">
        <f ca="1" t="shared" si="2"/>
        <v>CLEANING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Gedung Balai Arkiologi [Koridor]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Gedung Balai Arkiologi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Gedung Balai Arkiologi [Ruang Peneliti 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Gedung Balai Arkiologi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Gedung Balai Arkiologi [Gudang Barang Akeologi]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Gedung Balai Arkiologi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Gedung Balai Arkiologi [Dapur]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Gedung Balai Arkiologi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Gedung Balai Arkiologi [Toilet]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Gedung Balai Arkiologi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Gedung Balai Arkiologi [Teras Belakang]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Gedung Balai Arkiologi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Security [Security Functions]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Security</v>
      </c>
      <c r="I479" s="84" t="str">
        <f ca="1" t="shared" si="2"/>
        <v>SECURITY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Outdoor [Halaman]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Outdoor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Gedung Balai Arkiologi [Teras]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Gedung Balai Arkiologi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Gedung Balai Arkiologi [Koridor]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Gedung Balai Arkiologi</v>
      </c>
      <c r="I482" s="84" t="str">
        <f ca="1" t="shared" si="2"/>
        <v>CLEANING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Gedung Balai Arkiologi [Ruang Peneliti 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Gedung Balai Arkiologi</v>
      </c>
      <c r="I483" s="84" t="str">
        <f ca="1" t="shared" si="2"/>
        <v>CLEANING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Gedung Balai Arkiologi [Gudang Barang Akeologi]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Gedung Balai Arkiologi</v>
      </c>
      <c r="I484" s="84" t="str">
        <f ca="1" t="shared" si="2"/>
        <v>CLEANING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Gedung Balai Arkiologi [Dapur]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Gedung Balai Arkiologi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Gedung Balai Arkiologi [Toilet]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Gedung Balai Arkiologi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Gedung Balai Arkiologi [Teras Belakang]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Gedung Balai Arkiologi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Security [Security Functions]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Security</v>
      </c>
      <c r="I488" s="84" t="str">
        <f ca="1" t="shared" si="2"/>
        <v>SECURITY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Outdoor [Halaman]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Outdoor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Gedung Balai Arkiologi [Teras]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Gedung Balai Arkiologi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Gedung Balai Arkiologi [Koridor]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Gedung Balai Arkiologi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Gedung Balai Arkiologi [Ruang Peneliti 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Gedung Balai Arkiologi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Gedung Balai Arkiologi [Gudang Barang Akeologi]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Gedung Balai Arkiologi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Gedung Balai Arkiologi [Dapur]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Gedung Balai Arkiologi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Gedung Balai Arkiologi [Toilet]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Gedung Balai Arkiologi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Gedung Balai Arkiologi [Teras Belakang]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Gedung Balai Arkiologi</v>
      </c>
      <c r="I496" s="84" t="str">
        <f ca="1" t="shared" si="2"/>
        <v>CLEANING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Security [Security Functions]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Security</v>
      </c>
      <c r="I497" s="84" t="str">
        <f ca="1" t="shared" si="2"/>
        <v>SECURITY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Outdoor [Halaman]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Outdoor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Gedung Balai Arkiologi [Teras]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Gedung Balai Arkiologi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Gedung Balai Arkiologi [Koridor]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Gedung Balai Arkiologi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Gedung Balai Arkiologi [Ruang Peneliti 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Gedung Balai Arkiologi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Gedung Balai Arkiologi [Gudang Barang Akeologi]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Gedung Balai Arkiologi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Gedung Balai Arkiologi [Dapur]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Gedung Balai Arkiologi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Gedung Balai Arkiologi [Toilet]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Gedung Balai Arkiologi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Gedung Balai Arkiologi [Teras Belakang]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Gedung Balai Arkiologi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Security [Security Functions]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Security</v>
      </c>
      <c r="I506" s="84" t="str">
        <f ca="1" t="shared" si="2"/>
        <v>SECURITY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Outdoor [Halaman]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Outdoor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Gedung Balai Arkiologi [Teras]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Gedung Balai Arkiologi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Gedung Balai Arkiologi [Koridor]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Gedung Balai Arkiologi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Gedung Balai Arkiologi [Ruang Peneliti 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Gedung Balai Arkiologi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Gedung Balai Arkiologi [Gudang Barang Akeologi]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Gedung Balai Arkiologi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Gedung Balai Arkiologi [Dapur]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Gedung Balai Arkiologi</v>
      </c>
      <c r="I512" s="84" t="str">
        <f ca="1" t="shared" si="2"/>
        <v>CLEANING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Gedung Balai Arkiologi [Toilet]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Gedung Balai Arkiologi</v>
      </c>
      <c r="I513" s="84" t="str">
        <f ca="1" t="shared" si="2"/>
        <v>CLEANING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Gedung Balai Arkiologi [Teras Belakang]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Gedung Balai Arkiologi</v>
      </c>
      <c r="I514" s="84" t="str">
        <f ca="1" t="shared" si="2"/>
        <v>CLEANING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Security [Security Functions]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Security</v>
      </c>
      <c r="I515" s="84" t="str">
        <f ca="1" t="shared" si="2"/>
        <v>SECURITY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Outdoor [Halaman]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Outdoor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Gedung Balai Arkiologi [Teras]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Gedung Balai Arkiologi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Gedung Balai Arkiologi [Koridor]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Gedung Balai Arkiologi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Gedung Balai Arkiologi [Ruang Peneliti 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Gedung Balai Arkiologi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Gedung Balai Arkiologi [Gudang Barang Akeologi]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Gedung Balai Arkiologi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Gedung Balai Arkiologi [Dapur]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Gedung Balai Arkiologi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Gedung Balai Arkiologi [Toilet]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Gedung Balai Arkiologi</v>
      </c>
      <c r="I522" s="84" t="str">
        <f ca="1" t="shared" si="2"/>
        <v>CLEANING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Gedung Balai Arkiologi [Teras Belakang]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Gedung Balai Arkiologi</v>
      </c>
      <c r="I523" s="84" t="str">
        <f ca="1" t="shared" si="2"/>
        <v>CLEANING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Security [Security Functions]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Security</v>
      </c>
      <c r="I524" s="84" t="str">
        <f ca="1" t="shared" si="2"/>
        <v>SECURITY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Outdoor [Halaman]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Outdoor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Gedung Balai Arkiologi [Teras]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Gedung Balai Arkiologi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Gedung Balai Arkiologi [Koridor]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Gedung Balai Arkiologi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Gedung Balai Arkiologi [Ruang Peneliti 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Gedung Balai Arkiologi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Gedung Balai Arkiologi [Gudang Barang Akeologi]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Gedung Balai Arkiologi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Gedung Balai Arkiologi [Dapur]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Gedung Balai Arkiologi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Gedung Balai Arkiologi [Toilet]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Gedung Balai Arkiologi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Gedung Balai Arkiologi [Teras Belakang]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Gedung Balai Arkiologi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Security [Security Functions]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Security</v>
      </c>
      <c r="I533" s="84" t="str">
        <f ca="1" t="shared" si="2"/>
        <v>SECURITY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Outdoor [Halaman]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Outdoor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Gedung Balai Arkiologi [Teras]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Gedung Balai Arkiologi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Gedung Balai Arkiologi [Koridor]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Gedung Balai Arkiologi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Gedung Balai Arkiologi [Ruang Peneliti 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Gedung Balai Arkiologi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Gedung Balai Arkiologi [Gudang Barang Akeologi]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Gedung Balai Arkiologi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Gedung Balai Arkiologi [Dapur]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Gedung Balai Arkiologi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Gedung Balai Arkiologi [Toilet]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Gedung Balai Arkiologi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Gedung Balai Arkiologi [Teras Belakang]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Gedung Balai Arkiologi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Security [Security Functions]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Security</v>
      </c>
      <c r="I542" s="84" t="str">
        <f ca="1" t="shared" si="2"/>
        <v>SECURITY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Outdoor [Halaman]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Outdoor</v>
      </c>
      <c r="I543" s="84" t="str">
        <f ca="1" t="shared" si="2"/>
        <v>CLEANING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Gedung Balai Arkiologi [Teras]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Gedung Balai Arkiologi</v>
      </c>
      <c r="I544" s="84" t="str">
        <f ca="1" t="shared" si="2"/>
        <v>CLEANING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Gedung Balai Arkiologi [Koridor]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Gedung Balai Arkiologi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Gedung Balai Arkiologi [Ruang Peneliti 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Gedung Balai Arkiologi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Gedung Balai Arkiologi [Gudang Barang Akeologi]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Gedung Balai Arkiologi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Gedung Balai Arkiologi [Dapur]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Gedung Balai Arkiologi</v>
      </c>
      <c r="I548" s="84" t="str">
        <f ca="1" t="shared" si="2"/>
        <v>CLEANING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Gedung Balai Arkiologi [Toilet]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Gedung Balai Arkiologi</v>
      </c>
      <c r="I549" s="84" t="str">
        <f ca="1" t="shared" si="2"/>
        <v>CLEANING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Gedung Balai Arkiologi [Teras Belakang]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Gedung Balai Arkiologi</v>
      </c>
      <c r="I550" s="84" t="str">
        <f ca="1" t="shared" si="2"/>
        <v>CLEANING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Security [Security Functions]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Security</v>
      </c>
      <c r="I551" s="84" t="str">
        <f ca="1" t="shared" si="2"/>
        <v>SECURITY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Outdoor [Halaman]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Outdoor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Gedung Balai Arkiologi [Teras]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Gedung Balai Arkiologi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Gedung Balai Arkiologi [Koridor]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Gedung Balai Arkiologi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Gedung Balai Arkiologi [Ruang Peneliti 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Gedung Balai Arkiologi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Gedung Balai Arkiologi [Gudang Barang Akeologi]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Gedung Balai Arkiologi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Gedung Balai Arkiologi [Dapur]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Gedung Balai Arkiologi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Gedung Balai Arkiologi [Toilet]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Gedung Balai Arkiologi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Gedung Balai Arkiologi [Teras Belakang]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Gedung Balai Arkiologi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Security [Security Functions]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Security</v>
      </c>
      <c r="I560" s="84" t="str">
        <f ca="1" t="shared" si="2"/>
        <v>SECURITY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Outdoor [Halaman]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Outdoor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Gedung Balai Arkiologi [Teras]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Gedung Balai Arkiologi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Gedung Balai Arkiologi [Koridor]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Gedung Balai Arkiologi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Gedung Balai Arkiologi [Ruang Peneliti 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Gedung Balai Arkiologi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Gedung Balai Arkiologi [Gudang Barang Akeologi]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Gedung Balai Arkiologi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Gedung Balai Arkiologi [Dapur]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Gedung Balai Arkiologi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Gedung Balai Arkiologi [Toilet]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Gedung Balai Arkiologi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Gedung Balai Arkiologi [Teras Belakang]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Gedung Balai Arkiologi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Security [Security Functions]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Security</v>
      </c>
      <c r="I569" s="84" t="str">
        <f ca="1" t="shared" si="2"/>
        <v>SECURITY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Outdoor [Halaman]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Outdoor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Gedung Balai Arkiologi [Teras]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Gedung Balai Arkiologi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Gedung Balai Arkiologi [Koridor]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Gedung Balai Arkiologi</v>
      </c>
      <c r="I572" s="84" t="str">
        <f ca="1" t="shared" si="2"/>
        <v>CLEANING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Gedung Balai Arkiologi [Ruang Peneliti 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Gedung Balai Arkiologi</v>
      </c>
      <c r="I573" s="84" t="str">
        <f ca="1" t="shared" si="2"/>
        <v>CLEANING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Gedung Balai Arkiologi [Gudang Barang Akeologi]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Gedung Balai Arkiologi</v>
      </c>
      <c r="I574" s="84" t="str">
        <f ca="1" t="shared" si="2"/>
        <v>CLEANING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Gedung Balai Arkiologi [Dapur]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Gedung Balai Arkiologi</v>
      </c>
      <c r="I575" s="84" t="str">
        <f ca="1" t="shared" si="2"/>
        <v>CLEANING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Gedung Balai Arkiologi [Toilet]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Gedung Balai Arkiologi</v>
      </c>
      <c r="I576" s="84" t="str">
        <f ca="1" t="shared" si="2"/>
        <v>CLEANING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Gedung Balai Arkiologi [Teras Belakang]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Gedung Balai Arkiologi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Security [Security Functions]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Security</v>
      </c>
      <c r="I578" s="84" t="str">
        <f ca="1" t="shared" si="2"/>
        <v>SECURITY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Outdoor [Halaman]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Outdoor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Gedung Balai Arkiologi [Teras]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Gedung Balai Arkiologi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Gedung Balai Arkiologi [Koridor]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Gedung Balai Arkiologi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Gedung Balai Arkiologi [Ruang Peneliti 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Gedung Balai Arkiologi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Gedung Balai Arkiologi [Gudang Barang Akeologi]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Gedung Balai Arkiologi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Gedung Balai Arkiologi [Dapur]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Gedung Balai Arkiologi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Gedung Balai Arkiologi [Toilet]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Gedung Balai Arkiologi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Gedung Balai Arkiologi [Teras Belakang]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Gedung Balai Arkiologi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Security [Security Functions]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Security</v>
      </c>
      <c r="I587" s="84" t="str">
        <f ca="1" t="shared" si="2"/>
        <v>SECURITY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Outdoor [Halaman]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Outdoor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Gedung Balai Arkiologi [Teras]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Gedung Balai Arkiologi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Gedung Balai Arkiologi [Koridor]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Gedung Balai Arkiologi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Gedung Balai Arkiologi [Ruang Peneliti 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Gedung Balai Arkiologi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Gedung Balai Arkiologi [Gudang Barang Akeologi]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Gedung Balai Arkiologi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Gedung Balai Arkiologi [Dapur]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Gedung Balai Arkiologi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Gedung Balai Arkiologi [Toilet]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Gedung Balai Arkiologi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Gedung Balai Arkiologi [Teras Belakang]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Gedung Balai Arkiologi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Security [Security Functions]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Security</v>
      </c>
      <c r="I596" s="84" t="str">
        <f ca="1" t="shared" si="2"/>
        <v>SECURITY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Outdoor [Halaman]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Outdoor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Gedung Balai Arkiologi [Teras]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Gedung Balai Arkiologi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Gedung Balai Arkiologi [Koridor]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Gedung Balai Arkiologi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Gedung Balai Arkiologi [Ruang Peneliti 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Gedung Balai Arkiologi</v>
      </c>
      <c r="I600" s="84" t="str">
        <f ca="1" t="shared" si="2"/>
        <v>CLEANING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Gedung Balai Arkiologi [Gudang Barang Akeologi]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Gedung Balai Arkiologi</v>
      </c>
      <c r="I601" s="84" t="str">
        <f ca="1" t="shared" si="2"/>
        <v>CLEANING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Gedung Balai Arkiologi [Dapur]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Gedung Balai Arkiologi</v>
      </c>
      <c r="I602" s="84" t="str">
        <f ca="1" t="shared" si="2"/>
        <v>CLEANING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Gedung Balai Arkiologi [Toilet]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Gedung Balai Arkiologi</v>
      </c>
      <c r="I603" s="84" t="str">
        <f ca="1" t="shared" si="2"/>
        <v>CLEANING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Gedung Balai Arkiologi [Teras Belakang]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Gedung Balai Arkiologi</v>
      </c>
      <c r="I604" s="84" t="str">
        <f ca="1" t="shared" si="2"/>
        <v>CLEANING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Security [Security Functions]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Security</v>
      </c>
      <c r="I605" s="84" t="str">
        <f ca="1" t="shared" si="2"/>
        <v>SECURITY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Outdoor [Halaman]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Outdoor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Gedung Balai Arkiologi [Teras]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Gedung Balai Arkiologi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Gedung Balai Arkiologi [Koridor]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Gedung Balai Arkiologi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Gedung Balai Arkiologi [Ruang Peneliti 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Gedung Balai Arkiologi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Gedung Balai Arkiologi [Gudang Barang Akeologi]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Gedung Balai Arkiologi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Gedung Balai Arkiologi [Dapur]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Gedung Balai Arkiologi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Gedung Balai Arkiologi [Toilet]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Gedung Balai Arkiologi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Gedung Balai Arkiologi [Teras Belakang]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Gedung Balai Arkiologi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Security [Security Functions]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Security</v>
      </c>
      <c r="I614" s="84" t="str">
        <f ca="1" t="shared" si="2"/>
        <v>SECURITY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Outdoor [Halaman]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Outdoor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Gedung Balai Arkiologi [Teras]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Gedung Balai Arkiologi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Gedung Balai Arkiologi [Koridor]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Gedung Balai Arkiologi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Gedung Balai Arkiologi [Ruang Peneliti 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Gedung Balai Arkiologi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Gedung Balai Arkiologi [Gudang Barang Akeologi]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Gedung Balai Arkiologi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Gedung Balai Arkiologi [Dapur]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Gedung Balai Arkiologi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Gedung Balai Arkiologi [Toilet]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Gedung Balai Arkiologi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Gedung Balai Arkiologi [Teras Belakang]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Gedung Balai Arkiologi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Security [Security Functions]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Security</v>
      </c>
      <c r="I623" s="84" t="str">
        <f ca="1" t="shared" si="2"/>
        <v>SECURITY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Outdoor [Halaman]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Outdoor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Gedung Balai Arkiologi [Teras]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Gedung Balai Arkiologi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Gedung Balai Arkiologi [Koridor]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Gedung Balai Arkiologi</v>
      </c>
      <c r="I626" s="84" t="str">
        <f ca="1" t="shared" si="2"/>
        <v>CLEANING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Gedung Balai Arkiologi [Ruang Peneliti 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Gedung Balai Arkiologi</v>
      </c>
      <c r="I627" s="84" t="str">
        <f ca="1" t="shared" si="2"/>
        <v>CLEANING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Gedung Balai Arkiologi [Gudang Barang Akeologi]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Gedung Balai Arkiologi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Gedung Balai Arkiologi [Dapur]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Gedung Balai Arkiologi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Gedung Balai Arkiologi [Toilet]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Gedung Balai Arkiologi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Gedung Balai Arkiologi [Teras Belakang]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Gedung Balai Arkiologi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Security</v>
      </c>
      <c r="I632" s="84" t="str">
        <f ca="1" t="shared" si="2"/>
        <v>SECURITY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Outdoor [Halaman]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Outdoor</v>
      </c>
      <c r="I633" s="84" t="str">
        <f ca="1" t="shared" si="2"/>
        <v>CLEANING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Gedung Balai Arkiologi [Teras]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Gedung Balai Arkiologi</v>
      </c>
      <c r="I634" s="84" t="str">
        <f ca="1" t="shared" si="2"/>
        <v>CLEANING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Gedung Balai Arkiologi [Koridor]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Gedung Balai Arkiologi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Gedung Balai Arkiologi [Ruang Peneliti 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Gedung Balai Arkiologi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Gedung Balai Arkiologi [Gudang Barang Akeologi]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Gedung Balai Arkiologi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Gedung Balai Arkiologi [Dapur]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Gedung Balai Arkiologi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Gedung Balai Arkiologi [Toilet]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Gedung Balai Arkiologi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Gedung Balai Arkiologi [Teras Belakang]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Gedung Balai Arkiologi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Security [Security Functions]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Security</v>
      </c>
      <c r="I641" s="84" t="str">
        <f ca="1" t="shared" si="2"/>
        <v>SECURITY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Outdoor [Halaman]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Outdoor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Gedung Balai Arkiologi [Teras]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Gedung Balai Arkiologi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Gedung Balai Arkiologi [Koridor]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Gedung Balai Arkiologi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Gedung Balai Arkiologi [Ruang Peneliti 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Gedung Balai Arkiologi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Gedung Balai Arkiologi [Gudang Barang Akeologi]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Gedung Balai Arkiologi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Gedung Balai Arkiologi [Dapur]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Gedung Balai Arkiologi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Gedung Balai Arkiologi [Toilet]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Gedung Balai Arkiologi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Gedung Balai Arkiologi [Teras Belakang]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Gedung Balai Arkiologi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Security [Security Functions]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Security</v>
      </c>
      <c r="I650" s="84" t="str">
        <f ca="1" t="shared" si="2"/>
        <v>SECURITY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Outdoor [Halaman]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Outdoor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Gedung Balai Arkiologi [Teras]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Gedung Balai Arkiologi</v>
      </c>
      <c r="I652" s="84" t="str">
        <f ca="1" t="shared" si="2"/>
        <v>CLEANING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Gedung Balai Arkiologi [Koridor]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Gedung Balai Arkiologi</v>
      </c>
      <c r="I653" s="84" t="str">
        <f ca="1" t="shared" si="2"/>
        <v>CLEANING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Gedung Balai Arkiologi [Ruang Peneliti 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Gedung Balai Arkiologi</v>
      </c>
      <c r="I654" s="84" t="str">
        <f ca="1" t="shared" si="2"/>
        <v>CLEANING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Gedung Balai Arkiologi [Gudang Barang Akeologi]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Gedung Balai Arkiologi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Gedung Balai Arkiologi [Dapur]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Gedung Balai Arkiologi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Gedung Balai Arkiologi [Toilet]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Gedung Balai Arkiologi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Gedung Balai Arkiologi [Teras Belakang]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Gedung Balai Arkiologi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Security [Security Functions]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Security</v>
      </c>
      <c r="I659" s="84" t="str">
        <f ca="1" t="shared" si="2"/>
        <v>SECURITY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Outdoor [Halaman]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Outdoor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Gedung Balai Arkiologi [Teras]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Gedung Balai Arkiologi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Gedung Balai Arkiologi [Koridor]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Gedung Balai Arkiologi</v>
      </c>
      <c r="I662" s="84" t="str">
        <f ca="1" t="shared" si="2"/>
        <v>CLEANING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Gedung Balai Arkiologi [Ruang Peneliti 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Gedung Balai Arkiologi</v>
      </c>
      <c r="I663" s="84" t="str">
        <f ca="1" t="shared" si="2"/>
        <v>CLEANING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Gedung Balai Arkiologi [Gudang Barang Akeologi]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Gedung Balai Arkiologi</v>
      </c>
      <c r="I664" s="84" t="str">
        <f ca="1" t="shared" si="2"/>
        <v>CLEANING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Gedung Balai Arkiologi [Dapur]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Gedung Balai Arkiologi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Gedung Balai Arkiologi [Toilet]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Gedung Balai Arkiologi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Gedung Balai Arkiologi [Teras Belakang]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Gedung Balai Arkiologi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Security [Security Functions]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Security</v>
      </c>
      <c r="I668" s="84" t="str">
        <f ca="1" t="shared" si="2"/>
        <v>SECURITY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Outdoor [Halaman]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Outdoor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Gedung Balai Arkiologi [Teras]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Gedung Balai Arkiologi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Gedung Balai Arkiologi [Koridor]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Gedung Balai Arkiologi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Gedung Balai Arkiologi [Ruang Peneliti 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Gedung Balai Arkiologi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Gedung Balai Arkiologi [Gudang Barang Akeologi]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Gedung Balai Arkiologi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Gedung Balai Arkiologi [Dapur]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Gedung Balai Arkiologi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Gedung Balai Arkiologi [Toilet]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Gedung Balai Arkiologi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Gedung Balai Arkiologi [Teras Belakang]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Gedung Balai Arkiologi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Security [Security Functions]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Security</v>
      </c>
      <c r="I677" s="84" t="str">
        <f ca="1" t="shared" si="2"/>
        <v>SECURITY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Outdoor [Halaman]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Outdoor</v>
      </c>
      <c r="I678" s="84" t="str">
        <f ca="1" t="shared" si="2"/>
        <v>CLEANING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Gedung Balai Arkiologi [Teras]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Gedung Balai Arkiologi</v>
      </c>
      <c r="I679" s="84" t="str">
        <f ca="1" t="shared" si="2"/>
        <v>CLEANING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Gedung Balai Arkiologi [Koridor]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Gedung Balai Arkiologi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Gedung Balai Arkiologi [Ruang Peneliti 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Gedung Balai Arkiologi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Gedung Balai Arkiologi [Gudang Barang Akeologi]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Gedung Balai Arkiologi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Gedung Balai Arkiologi [Dapur]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Gedung Balai Arkiologi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Gedung Balai Arkiologi [Toilet]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Gedung Balai Arkiologi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Gedung Balai Arkiologi [Teras Belakang]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Gedung Balai Arkiologi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Security [Security Functions]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Security</v>
      </c>
      <c r="I686" s="84" t="str">
        <f ca="1" t="shared" si="2"/>
        <v>SECURITY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Outdoor [Halaman]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Outdoor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Gedung Balai Arkiologi [Teras]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Gedung Balai Arkiologi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Gedung Balai Arkiologi [Koridor]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Gedung Balai Arkiologi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Gedung Balai Arkiologi [Ruang Peneliti 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Gedung Balai Arkiologi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Gedung Balai Arkiologi [Gudang Barang Akeologi]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Gedung Balai Arkiologi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Gedung Balai Arkiologi [Dapur]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Gedung Balai Arkiologi</v>
      </c>
      <c r="I692" s="84" t="str">
        <f ca="1" t="shared" si="2"/>
        <v>CLEANING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Gedung Balai Arkiologi [Toilet]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Gedung Balai Arkiologi</v>
      </c>
      <c r="I693" s="84" t="str">
        <f ca="1" t="shared" si="2"/>
        <v>CLEANING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Gedung Balai Arkiologi [Teras Belakang]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Gedung Balai Arkiologi</v>
      </c>
      <c r="I694" s="84" t="str">
        <f ca="1" t="shared" si="2"/>
        <v>CLEANING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Security [Security Functions]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Security</v>
      </c>
      <c r="I695" s="84" t="str">
        <f ca="1" t="shared" si="2"/>
        <v>SECURITY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Outdoor [Halaman]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Outdoor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Gedung Balai Arkiologi [Teras]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Gedung Balai Arkiologi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Gedung Balai Arkiologi [Koridor]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Gedung Balai Arkiologi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Gedung Balai Arkiologi [Ruang Peneliti 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Gedung Balai Arkiologi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Gedung Balai Arkiologi [Gudang Barang Akeologi]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Gedung Balai Arkiologi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Gedung Balai Arkiologi [Dapur]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Gedung Balai Arkiologi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Gedung Balai Arkiologi [Toilet]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Gedung Balai Arkiologi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Gedung Balai Arkiologi [Teras Belakang]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Gedung Balai Arkiologi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Security [Security Functions]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Security</v>
      </c>
      <c r="I704" s="84" t="str">
        <f ca="1" t="shared" si="2"/>
        <v>SECURITY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Outdoor [Halaman]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Outdoor</v>
      </c>
      <c r="I705" s="84" t="str">
        <f ca="1" t="shared" si="2"/>
        <v>CLEANING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Gedung Balai Arkiologi [Teras]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Gedung Balai Arkiologi</v>
      </c>
      <c r="I706" s="84" t="str">
        <f ca="1" t="shared" si="2"/>
        <v>CLEANING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Gedung Balai Arkiologi [Koridor]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Gedung Balai Arkiologi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Gedung Balai Arkiologi [Ruang Peneliti 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Gedung Balai Arkiologi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Gedung Balai Arkiologi [Gudang Barang Akeologi]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Gedung Balai Arkiologi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Gedung Balai Arkiologi [Dapur]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Gedung Balai Arkiologi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Gedung Balai Arkiologi [Toilet]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Gedung Balai Arkiologi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Gedung Balai Arkiologi [Teras Belakang]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Gedung Balai Arkiologi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Security [Security Functions]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Security</v>
      </c>
      <c r="I713" s="84" t="str">
        <f ca="1" t="shared" si="2"/>
        <v>SECURITY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Outdoor [Halaman]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Outdoor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Gedung Balai Arkiologi [Teras]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Gedung Balai Arkiologi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Gedung Balai Arkiologi [Koridor]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Gedung Balai Arkiologi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Gedung Balai Arkiologi [Ruang Peneliti 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Gedung Balai Arkiologi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Gedung Balai Arkiologi [Gudang Barang Akeologi]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Gedung Balai Arkiologi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Gedung Balai Arkiologi [Dapur]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Gedung Balai Arkiologi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Gedung Balai Arkiologi [Toilet]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Gedung Balai Arkiologi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Gedung Balai Arkiologi [Teras Belakang]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Gedung Balai Arkiologi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Security</v>
      </c>
      <c r="I722" s="84" t="str">
        <f ca="1" t="shared" si="2"/>
        <v>SECURITY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Outdoor [Halaman]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Outdoor</v>
      </c>
      <c r="I723" s="84" t="str">
        <f ca="1" t="shared" si="2"/>
        <v>CLEANING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Gedung Balai Arkiologi [Teras]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Gedung Balai Arkiologi</v>
      </c>
      <c r="I724" s="84" t="str">
        <f ca="1" t="shared" si="2"/>
        <v>CLEANING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Gedung Balai Arkiologi [Koridor]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Gedung Balai Arkiologi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Gedung Balai Arkiologi [Ruang Peneliti 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Gedung Balai Arkiologi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Gedung Balai Arkiologi [Gudang Barang Akeologi]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Gedung Balai Arkiologi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Gedung Balai Arkiologi [Dapur]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Gedung Balai Arkiologi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Gedung Balai Arkiologi [Toilet]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Gedung Balai Arkiologi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Gedung Balai Arkiologi [Teras Belakang]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Gedung Balai Arkiologi</v>
      </c>
      <c r="I730" s="84" t="str">
        <f ca="1" t="shared" si="2"/>
        <v>CLEANING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Security [Security Functions]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Security</v>
      </c>
      <c r="I731" s="84" t="str">
        <f ca="1" t="shared" si="2"/>
        <v>SECURITY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Outdoor [Halaman]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Outdoor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Gedung Balai Arkiologi [Teras]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Gedung Balai Arkiologi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Gedung Balai Arkiologi [Koridor]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Gedung Balai Arkiologi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Gedung Balai Arkiologi [Ruang Peneliti 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Gedung Balai Arkiologi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Gedung Balai Arkiologi [Gudang Barang Akeologi]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Gedung Balai Arkiologi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Gedung Balai Arkiologi [Dapur]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Gedung Balai Arkiologi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Gedung Balai Arkiologi [Toilet]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Gedung Balai Arkiologi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Gedung Balai Arkiologi [Teras Belakang]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Gedung Balai Arkiologi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Security [Security Functions]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Security</v>
      </c>
      <c r="I740" s="84" t="str">
        <f ca="1" t="shared" si="2"/>
        <v>SECURITY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Outdoor [Halaman]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Outdoor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Gedung Balai Arkiologi [Teras]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Gedung Balai Arkiologi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Gedung Balai Arkiologi [Koridor]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Gedung Balai Arkiologi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Gedung Balai Arkiologi [Ruang Peneliti 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Gedung Balai Arkiologi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Gedung Balai Arkiologi [Gudang Barang Akeologi]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Gedung Balai Arkiologi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Gedung Balai Arkiologi [Dapur]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Gedung Balai Arkiologi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Gedung Balai Arkiologi [Toilet]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Gedung Balai Arkiologi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Gedung Balai Arkiologi [Teras Belakang]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Gedung Balai Arkiologi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Security [Security Functions]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Security</v>
      </c>
      <c r="I749" s="84" t="str">
        <f ca="1" t="shared" si="2"/>
        <v>SECURITY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Outdoor [Halaman]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Outdoor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Gedung Balai Arkiologi [Teras]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Gedung Balai Arkiologi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Gedung Balai Arkiologi [Koridor]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Gedung Balai Arkiologi</v>
      </c>
      <c r="I752" s="84" t="str">
        <f ca="1" t="shared" si="2"/>
        <v>CLEANING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Gedung Balai Arkiologi [Ruang Peneliti 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Gedung Balai Arkiologi</v>
      </c>
      <c r="I753" s="84" t="str">
        <f ca="1" t="shared" si="2"/>
        <v>CLEANING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Gedung Balai Arkiologi [Gudang Barang Akeologi]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Gedung Balai Arkiologi</v>
      </c>
      <c r="I754" s="84" t="str">
        <f ca="1" t="shared" si="2"/>
        <v>CLEANING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Gedung Balai Arkiologi [Dapur]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Gedung Balai Arkiologi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Gedung Balai Arkiologi [Toilet]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Gedung Balai Arkiologi</v>
      </c>
      <c r="I756" s="84" t="str">
        <f ca="1" t="shared" si="2"/>
        <v>CLEANING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Gedung Balai Arkiologi [Teras Belakang]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Gedung Balai Arkiologi</v>
      </c>
      <c r="I757" s="84" t="str">
        <f ca="1" t="shared" si="2"/>
        <v>CLEANING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Security [Security Functions]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Security</v>
      </c>
      <c r="I758" s="84" t="str">
        <f ca="1" t="shared" si="2"/>
        <v>SECURITY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Outdoor [Halaman]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Outdoor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Gedung Balai Arkiologi [Teras]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Gedung Balai Arkiologi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Gedung Balai Arkiologi [Koridor]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Gedung Balai Arkiologi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Gedung Balai Arkiologi [Ruang Peneliti 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Gedung Balai Arkiologi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Gedung Balai Arkiologi [Gudang Barang Akeologi]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Gedung Balai Arkiologi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Gedung Balai Arkiologi [Dapur]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Gedung Balai Arkiologi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Gedung Balai Arkiologi [Toilet]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Gedung Balai Arkiologi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Gedung Balai Arkiologi [Teras Belakang]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Gedung Balai Arkiologi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Security [Security Functions]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Security</v>
      </c>
      <c r="I767" s="84" t="str">
        <f ca="1" t="shared" si="2"/>
        <v>SECURITY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Outdoor [Halaman]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Outdoor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Gedung Balai Arkiologi [Teras]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Gedung Balai Arkiologi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Gedung Balai Arkiologi [Koridor]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Gedung Balai Arkiologi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Gedung Balai Arkiologi [Ruang Peneliti 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Gedung Balai Arkiologi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Gedung Balai Arkiologi [Gudang Barang Akeologi]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Gedung Balai Arkiologi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Gedung Balai Arkiologi [Dapur]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Gedung Balai Arkiologi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Gedung Balai Arkiologi [Toilet]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Gedung Balai Arkiologi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Gedung Balai Arkiologi [Teras Belakang]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Gedung Balai Arkiologi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Security [Security Functions]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Security</v>
      </c>
      <c r="I776" s="84" t="str">
        <f ca="1" t="shared" si="2"/>
        <v>SECURITY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Outdoor [Halaman]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Outdoor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Gedung Balai Arkiologi [Teras]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Gedung Balai Arkiologi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Gedung Balai Arkiologi [Koridor]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Gedung Balai Arkiologi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Gedung Balai Arkiologi [Ruang Peneliti 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Gedung Balai Arkiologi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Gedung Balai Arkiologi [Gudang Barang Akeologi]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Gedung Balai Arkiologi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Gedung Balai Arkiologi [Dapur]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Gedung Balai Arkiologi</v>
      </c>
      <c r="I782" s="84" t="str">
        <f ca="1" t="shared" si="2"/>
        <v>CLEANING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Gedung Balai Arkiologi [Toilet]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Gedung Balai Arkiologi</v>
      </c>
      <c r="I783" s="84" t="str">
        <f ca="1" t="shared" si="2"/>
        <v>CLEANING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Gedung Balai Arkiologi [Teras Belakang]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Gedung Balai Arkiologi</v>
      </c>
      <c r="I784" s="84" t="str">
        <f ca="1" t="shared" si="2"/>
        <v>CLEANING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Security [Security Functions]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Security</v>
      </c>
      <c r="I785" s="84" t="str">
        <f ca="1" t="shared" si="2"/>
        <v>SECURITY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Outdoor [Halaman]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Outdoor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Gedung Balai Arkiologi [Teras]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Gedung Balai Arkiologi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Gedung Balai Arkiologi [Koridor]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Gedung Balai Arkiologi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Gedung Balai Arkiologi [Ruang Peneliti 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Gedung Balai Arkiologi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Gedung Balai Arkiologi [Gudang Barang Akeologi]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Gedung Balai Arkiologi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Gedung Balai Arkiologi [Dapur]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Gedung Balai Arkiologi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Gedung Balai Arkiologi [Toilet]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Gedung Balai Arkiologi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Gedung Balai Arkiologi [Teras Belakang]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Gedung Balai Arkiologi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Security [Security Functions]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Security</v>
      </c>
      <c r="I794" s="84" t="str">
        <f ca="1" t="shared" si="2"/>
        <v>SECURITY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Outdoor [Halaman]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Outdoor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Gedung Balai Arkiologi [Teras]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Gedung Balai Arkiologi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Gedung Balai Arkiologi [Koridor]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Gedung Balai Arkiologi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Gedung Balai Arkiologi [Ruang Peneliti 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Gedung Balai Arkiologi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Gedung Balai Arkiologi [Gudang Barang Akeologi]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Gedung Balai Arkiologi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Gedung Balai Arkiologi [Dapur]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Gedung Balai Arkiologi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Gedung Balai Arkiologi [Toilet]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Gedung Balai Arkiologi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Gedung Balai Arkiologi [Teras Belakang]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Gedung Balai Arkiologi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Security [Security Functions]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Security</v>
      </c>
      <c r="I803" s="84" t="str">
        <f ca="1" t="shared" si="2"/>
        <v>SECURITY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Outdoor [Halaman]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Outdoor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Gedung Balai Arkiologi [Teras]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Gedung Balai Arkiologi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Gedung Balai Arkiologi [Koridor]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Gedung Balai Arkiologi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Gedung Balai Arkiologi [Ruang Peneliti 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Gedung Balai Arkiologi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Gedung Balai Arkiologi [Gudang Barang Akeologi]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Gedung Balai Arkiologi</v>
      </c>
      <c r="I808" s="84" t="str">
        <f ca="1" t="shared" si="2"/>
        <v>CLEANING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Gedung Balai Arkiologi [Dapur]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Gedung Balai Arkiologi</v>
      </c>
      <c r="I809" s="84" t="str">
        <f ca="1" t="shared" si="2"/>
        <v>CLEANING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Gedung Balai Arkiologi [Toilet]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Gedung Balai Arkiologi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Gedung Balai Arkiologi [Teras Belakang]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Gedung Balai Arkiologi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Security [Security Functions]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Security</v>
      </c>
      <c r="I812" s="84" t="str">
        <f ca="1" t="shared" si="2"/>
        <v>SECURITY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Outdoor [Halaman]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Outdoor</v>
      </c>
      <c r="I813" s="84" t="str">
        <f ca="1" t="shared" si="2"/>
        <v>CLEANING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Gedung Balai Arkiologi [Teras]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Gedung Balai Arkiologi</v>
      </c>
      <c r="I814" s="84" t="str">
        <f ca="1" t="shared" si="2"/>
        <v>CLEANING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Gedung Balai Arkiologi [Koridor]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Gedung Balai Arkiologi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Gedung Balai Arkiologi [Ruang Peneliti 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Gedung Balai Arkiologi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Gedung Balai Arkiologi [Gudang Barang Akeologi]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Gedung Balai Arkiologi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Gedung Balai Arkiologi [Dapur]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Gedung Balai Arkiologi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Gedung Balai Arkiologi [Toilet]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Gedung Balai Arkiologi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Gedung Balai Arkiologi [Teras Belakang]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Gedung Balai Arkiologi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Security [Security Functions]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Security</v>
      </c>
      <c r="I821" s="84" t="str">
        <f ca="1" t="shared" si="2"/>
        <v>SECURITY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Outdoor [Halaman]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Outdoor</v>
      </c>
      <c r="I822" s="84" t="str">
        <f ca="1" t="shared" si="2"/>
        <v>CLEANING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Gedung Balai Arkiologi [Teras]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Gedung Balai Arkiologi</v>
      </c>
      <c r="I823" s="84" t="str">
        <f ca="1" t="shared" si="2"/>
        <v>CLEANING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Gedung Balai Arkiologi [Koridor]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Gedung Balai Arkiologi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Gedung Balai Arkiologi [Ruang Peneliti 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Gedung Balai Arkiologi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Gedung Balai Arkiologi [Gudang Barang Akeologi]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Gedung Balai Arkiologi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Gedung Balai Arkiologi [Dapur]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Gedung Balai Arkiologi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Gedung Balai Arkiologi [Toilet]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Gedung Balai Arkiologi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Gedung Balai Arkiologi [Teras Belakang]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Gedung Balai Arkiologi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Security [Security Functions]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Security</v>
      </c>
      <c r="I830" s="84" t="str">
        <f ca="1" t="shared" si="2"/>
        <v>SECURITY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Outdoor [Halaman]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Outdoor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Gedung Balai Arkiologi [Teras]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Gedung Balai Arkiologi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Gedung Balai Arkiologi [Koridor]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Gedung Balai Arkiologi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Gedung Balai Arkiologi [Ruang Peneliti 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Gedung Balai Arkiologi</v>
      </c>
      <c r="I834" s="84" t="str">
        <f ca="1" t="shared" si="2"/>
        <v>CLEANING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Gedung Balai Arkiologi [Gudang Barang Akeologi]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Gedung Balai Arkiologi</v>
      </c>
      <c r="I835" s="84" t="str">
        <f ca="1" t="shared" si="2"/>
        <v>CLEANING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Gedung Balai Arkiologi [Dapur]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Gedung Balai Arkiologi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Gedung Balai Arkiologi [Toilet]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Gedung Balai Arkiologi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Gedung Balai Arkiologi [Teras Belakang]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Gedung Balai Arkiologi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Security [Security Functions]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Security</v>
      </c>
      <c r="I839" s="84" t="str">
        <f ca="1" t="shared" si="2"/>
        <v>SECURITY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Outdoor [Halaman]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Outdoor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Gedung Balai Arkiologi [Teras]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Gedung Balai Arkiologi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Gedung Balai Arkiologi [Koridor]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Gedung Balai Arkiologi</v>
      </c>
      <c r="I842" s="84" t="str">
        <f ca="1" t="shared" si="2"/>
        <v>CLEANING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Gedung Balai Arkiologi [Ruang Peneliti 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Gedung Balai Arkiologi</v>
      </c>
      <c r="I843" s="84" t="str">
        <f ca="1" t="shared" si="2"/>
        <v>CLEANING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Gedung Balai Arkiologi [Gudang Barang Akeologi]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Gedung Balai Arkiologi</v>
      </c>
      <c r="I844" s="84" t="str">
        <f ca="1" t="shared" si="2"/>
        <v>CLEANING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Gedung Balai Arkiologi [Dapur]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Gedung Balai Arkiologi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Gedung Balai Arkiologi [Toilet]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Gedung Balai Arkiologi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Gedung Balai Arkiologi [Teras Belakang]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Gedung Balai Arkiologi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Security [Security Functions]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Security</v>
      </c>
      <c r="I848" s="84" t="str">
        <f ca="1" t="shared" si="2"/>
        <v>SECURITY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Outdoor [Halaman]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Outdoor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Gedung Balai Arkiologi [Teras]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Gedung Balai Arkiologi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Gedung Balai Arkiologi [Koridor]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Gedung Balai Arkiologi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Gedung Balai Arkiologi [Ruang Peneliti 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Gedung Balai Arkiologi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Gedung Balai Arkiologi [Gudang Barang Akeologi]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Gedung Balai Arkiologi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Gedung Balai Arkiologi [Dapur]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Gedung Balai Arkiologi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Gedung Balai Arkiologi [Toilet]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Gedung Balai Arkiologi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Gedung Balai Arkiologi [Teras Belakang]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Gedung Balai Arkiologi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Security [Security Functions]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Security</v>
      </c>
      <c r="I857" s="84" t="str">
        <f ca="1" t="shared" si="2"/>
        <v>SECURITY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Outdoor [Halaman]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Outdoor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Gedung Balai Arkiologi [Teras]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Gedung Balai Arkiologi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Gedung Balai Arkiologi [Koridor]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Gedung Balai Arkiologi</v>
      </c>
      <c r="I860" s="84" t="str">
        <f ca="1" t="shared" si="2"/>
        <v>CLEANING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Gedung Balai Arkiologi [Ruang Peneliti 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Gedung Balai Arkiologi</v>
      </c>
      <c r="I861" s="84" t="str">
        <f ca="1" t="shared" si="2"/>
        <v>CLEANING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Gedung Balai Arkiologi [Gudang Barang Akeologi]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Gedung Balai Arkiologi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Gedung Balai Arkiologi [Dapur]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Gedung Balai Arkiologi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Gedung Balai Arkiologi [Toilet]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Gedung Balai Arkiologi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Gedung Balai Arkiologi [Teras Belakang]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Gedung Balai Arkiologi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Security [Security Functions]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Security</v>
      </c>
      <c r="I866" s="84" t="str">
        <f ca="1" t="shared" si="2"/>
        <v>SECURITY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Outdoor [Halaman]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Outdoor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Gedung Balai Arkiologi [Teras]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Gedung Balai Arkiologi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Gedung Balai Arkiologi [Koridor]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Gedung Balai Arkiologi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Gedung Balai Arkiologi [Ruang Peneliti 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Gedung Balai Arkiologi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Gedung Balai Arkiologi [Gudang Barang Akeologi]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Gedung Balai Arkiologi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Gedung Balai Arkiologi [Dapur]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Gedung Balai Arkiologi</v>
      </c>
      <c r="I872" s="84" t="str">
        <f ca="1" t="shared" si="2"/>
        <v>CLEANING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Gedung Balai Arkiologi [Toilet]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Gedung Balai Arkiologi</v>
      </c>
      <c r="I873" s="84" t="str">
        <f ca="1" t="shared" si="2"/>
        <v>CLEANING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Gedung Balai Arkiologi [Teras Belakang]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Gedung Balai Arkiologi</v>
      </c>
      <c r="I874" s="84" t="str">
        <f ca="1" t="shared" si="2"/>
        <v>CLEANING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Security [Security Functions]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Security</v>
      </c>
      <c r="I875" s="84" t="str">
        <f ca="1" t="shared" si="2"/>
        <v>SECURITY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Outdoor [Halaman]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Outdoor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Gedung Balai Arkiologi [Teras]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Gedung Balai Arkiologi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Gedung Balai Arkiologi [Koridor]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Gedung Balai Arkiologi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Gedung Balai Arkiologi [Ruang Peneliti 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Gedung Balai Arkiologi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Gedung Balai Arkiologi [Gudang Barang Akeologi]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Gedung Balai Arkiologi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Gedung Balai Arkiologi [Dapur]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Gedung Balai Arkiologi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Gedung Balai Arkiologi [Toilet]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Gedung Balai Arkiologi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Gedung Balai Arkiologi [Teras Belakang]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Gedung Balai Arkiologi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Security [Security Functions]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Security</v>
      </c>
      <c r="I884" s="84" t="str">
        <f ca="1" t="shared" si="2"/>
        <v>SECURITY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Outdoor [Halaman]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Outdoor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Gedung Balai Arkiologi [Teras]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Gedung Balai Arkiologi</v>
      </c>
      <c r="I886" s="84" t="str">
        <f ca="1" t="shared" si="2"/>
        <v>CLEANING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Gedung Balai Arkiologi [Koridor]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Gedung Balai Arkiologi</v>
      </c>
      <c r="I887" s="84" t="str">
        <f ca="1" t="shared" si="2"/>
        <v>CLEANING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Gedung Balai Arkiologi [Ruang Peneliti 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Gedung Balai Arkiologi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Gedung Balai Arkiologi [Gudang Barang Akeologi]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Gedung Balai Arkiologi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Gedung Balai Arkiologi [Dapur]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Gedung Balai Arkiologi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Gedung Balai Arkiologi [Toilet]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Gedung Balai Arkiologi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Gedung Balai Arkiologi [Teras Belakang]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Gedung Balai Arkiologi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Security [Security Functions]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Security</v>
      </c>
      <c r="I893" s="84" t="str">
        <f ca="1" t="shared" si="2"/>
        <v>SECURITY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Outdoor [Halaman]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Outdoor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Gedung Balai Arkiologi [Teras]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Gedung Balai Arkiologi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Gedung Balai Arkiologi [Koridor]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Gedung Balai Arkiologi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Gedung Balai Arkiologi [Ruang Peneliti 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Gedung Balai Arkiologi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Gedung Balai Arkiologi [Gudang Barang Akeologi]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Gedung Balai Arkiologi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Gedung Balai Arkiologi [Dapur]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Gedung Balai Arkiologi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Gedung Balai Arkiologi [Toilet]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Gedung Balai Arkiologi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Gedung Balai Arkiologi [Teras Belakang]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Gedung Balai Arkiologi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Security [Security Functions]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Security</v>
      </c>
      <c r="I902" s="84" t="str">
        <f ca="1" t="shared" si="2"/>
        <v>SECURITY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Outdoor [Halaman]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Outdoor</v>
      </c>
      <c r="I903" s="84" t="str">
        <f ca="1" t="shared" si="2"/>
        <v>CLEANING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Gedung Balai Arkiologi [Teras]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Gedung Balai Arkiologi</v>
      </c>
      <c r="I904" s="84" t="str">
        <f ca="1" t="shared" si="2"/>
        <v>CLEANING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Gedung Balai Arkiologi [Koridor]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Gedung Balai Arkiologi</v>
      </c>
      <c r="I905" s="84" t="str">
        <f ca="1" t="shared" si="2"/>
        <v>CLEANING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Gedung Balai Arkiologi [Ruang Peneliti 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Gedung Balai Arkiologi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Gedung Balai Arkiologi [Gudang Barang Akeologi]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Gedung Balai Arkiologi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Gedung Balai Arkiologi [Dapur]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Gedung Balai Arkiologi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Gedung Balai Arkiologi [Toilet]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Gedung Balai Arkiologi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Gedung Balai Arkiologi [Teras Belakang]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Gedung Balai Arkiologi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Security [Security Functions]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Security</v>
      </c>
      <c r="I911" s="84" t="str">
        <f ca="1" t="shared" si="2"/>
        <v>SECURITY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Outdoor [Halaman]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Outdoor</v>
      </c>
      <c r="I912" s="84" t="str">
        <f ca="1" t="shared" si="2"/>
        <v>CLEANING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Gedung Balai Arkiologi [Teras]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Gedung Balai Arkiologi</v>
      </c>
      <c r="I913" s="84" t="str">
        <f ca="1" t="shared" si="2"/>
        <v>CLEANING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Gedung Balai Arkiologi [Koridor]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Gedung Balai Arkiologi</v>
      </c>
      <c r="I914" s="84" t="str">
        <f ca="1" t="shared" si="2"/>
        <v>CLEANING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Gedung Balai Arkiologi [Ruang Peneliti 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Gedung Balai Arkiologi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Gedung Balai Arkiologi [Gudang Barang Akeologi]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Gedung Balai Arkiologi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Gedung Balai Arkiologi [Dapur]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Gedung Balai Arkiologi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Gedung Balai Arkiologi [Toilet]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Gedung Balai Arkiologi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Gedung Balai Arkiologi [Teras Belakang]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Gedung Balai Arkiologi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Security [Security Functions]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Security</v>
      </c>
      <c r="I920" s="84" t="str">
        <f ca="1" t="shared" si="2"/>
        <v>SECURITY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Outdoor [Halaman]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Outdoor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Gedung Balai Arkiologi [Teras]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Gedung Balai Arkiologi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Gedung Balai Arkiologi [Koridor]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Gedung Balai Arkiologi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Gedung Balai Arkiologi [Ruang Peneliti 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Gedung Balai Arkiologi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Gedung Balai Arkiologi [Gudang Barang Akeologi]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Gedung Balai Arkiologi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Gedung Balai Arkiologi [Dapur]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Gedung Balai Arkiologi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Gedung Balai Arkiologi [Toilet]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Gedung Balai Arkiologi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Gedung Balai Arkiologi [Teras Belakang]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Gedung Balai Arkiologi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Security [Security Functions]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Security</v>
      </c>
      <c r="I929" s="84" t="str">
        <f ca="1" t="shared" si="2"/>
        <v>SECURITY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Outdoor [Halaman]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Outdoor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Gedung Balai Arkiologi [Teras]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Gedung Balai Arkiologi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Gedung Balai Arkiologi [Koridor]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Gedung Balai Arkiologi</v>
      </c>
      <c r="I932" s="84" t="str">
        <f ca="1" t="shared" si="2"/>
        <v>CLEANING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Gedung Balai Arkiologi [Ruang Peneliti 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Gedung Balai Arkiologi</v>
      </c>
      <c r="I933" s="84" t="str">
        <f ca="1" t="shared" si="2"/>
        <v>CLEANING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Gedung Balai Arkiologi [Gudang Barang Akeologi]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Gedung Balai Arkiologi</v>
      </c>
      <c r="I934" s="84" t="str">
        <f ca="1" t="shared" si="2"/>
        <v>CLEANING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Gedung Balai Arkiologi [Dapur]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Gedung Balai Arkiologi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Gedung Balai Arkiologi [Toilet]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Gedung Balai Arkiologi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Gedung Balai Arkiologi [Teras Belakang]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Gedung Balai Arkiologi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Security [Security Functions]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Security</v>
      </c>
      <c r="I938" s="84" t="str">
        <f ca="1" t="shared" si="2"/>
        <v>SECURITY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Outdoor [Halaman]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Outdoor</v>
      </c>
      <c r="I939" s="84" t="str">
        <f ca="1" t="shared" si="2"/>
        <v>CLEANING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Gedung Balai Arkiologi [Teras]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Gedung Balai Arkiologi</v>
      </c>
      <c r="I940" s="84" t="str">
        <f ca="1" t="shared" si="2"/>
        <v>CLEANING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Gedung Balai Arkiologi [Koridor]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Gedung Balai Arkiologi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Gedung Balai Arkiologi [Ruang Peneliti 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Gedung Balai Arkiologi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Gedung Balai Arkiologi [Gudang Barang Akeologi]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Gedung Balai Arkiologi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Gedung Balai Arkiologi [Dapur]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Gedung Balai Arkiologi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Gedung Balai Arkiologi [Toilet]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Gedung Balai Arkiologi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Gedung Balai Arkiologi [Teras Belakang]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Gedung Balai Arkiologi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Security [Security Functions]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Security</v>
      </c>
      <c r="I947" s="84" t="str">
        <f ca="1" t="shared" si="2"/>
        <v>SECURITY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Outdoor [Halaman]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Outdoor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Gedung Balai Arkiologi [Teras]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Gedung Balai Arkiologi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Gedung Balai Arkiologi [Koridor]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Gedung Balai Arkiologi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Gedung Balai Arkiologi [Ruang Peneliti 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Gedung Balai Arkiologi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Gedung Balai Arkiologi [Gudang Barang Akeologi]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Gedung Balai Arkiologi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Gedung Balai Arkiologi [Dapur]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Gedung Balai Arkiologi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Gedung Balai Arkiologi [Toilet]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Gedung Balai Arkiologi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Gedung Balai Arkiologi [Teras Belakang]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Gedung Balai Arkiologi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Security [Security Functions]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Security</v>
      </c>
      <c r="I956" s="84" t="str">
        <f ca="1" t="shared" si="2"/>
        <v>SECURITY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Outdoor [Halaman]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Outdoor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Gedung Balai Arkiologi [Teras]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Gedung Balai Arkiologi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Gedung Balai Arkiologi [Koridor]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Gedung Balai Arkiologi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Gedung Balai Arkiologi [Ruang Peneliti 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Gedung Balai Arkiologi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Gedung Balai Arkiologi [Gudang Barang Akeologi]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Gedung Balai Arkiologi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Gedung Balai Arkiologi [Dapur]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Gedung Balai Arkiologi</v>
      </c>
      <c r="I962" s="84" t="str">
        <f ca="1" t="shared" si="2"/>
        <v>CLEANING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Gedung Balai Arkiologi [Toilet]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Gedung Balai Arkiologi</v>
      </c>
      <c r="I963" s="84" t="str">
        <f ca="1" t="shared" si="2"/>
        <v>CLEANING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Gedung Balai Arkiologi [Teras Belakang]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Gedung Balai Arkiologi</v>
      </c>
      <c r="I964" s="84" t="str">
        <f ca="1" t="shared" si="2"/>
        <v>CLEANING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Security [Security Functions]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Security</v>
      </c>
      <c r="I965" s="84" t="str">
        <f ca="1" t="shared" si="2"/>
        <v>SECURITY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Outdoor [Halaman]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Outdoor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Gedung Balai Arkiologi [Teras]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Gedung Balai Arkiologi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Gedung Balai Arkiologi [Koridor]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Gedung Balai Arkiologi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Gedung Balai Arkiologi [Ruang Peneliti 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Gedung Balai Arkiologi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Gedung Balai Arkiologi [Gudang Barang Akeologi]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Gedung Balai Arkiologi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Gedung Balai Arkiologi [Dapur]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Gedung Balai Arkiologi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Gedung Balai Arkiologi [Toilet]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Gedung Balai Arkiologi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Gedung Balai Arkiologi [Teras Belakang]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Gedung Balai Arkiologi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Security [Security Functions]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Security</v>
      </c>
      <c r="I974" s="84" t="str">
        <f ca="1" t="shared" si="2"/>
        <v>SECURITY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Outdoor [Halaman]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Outdoor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Gedung Balai Arkiologi [Teras]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Gedung Balai Arkiologi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Gedung Balai Arkiologi [Koridor]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Gedung Balai Arkiologi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Gedung Balai Arkiologi [Ruang Peneliti 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Gedung Balai Arkiologi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Gedung Balai Arkiologi [Gudang Barang Akeologi]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Gedung Balai Arkiologi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Gedung Balai Arkiologi [Dapur]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Gedung Balai Arkiologi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Gedung Balai Arkiologi [Toilet]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Gedung Balai Arkiologi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Gedung Balai Arkiologi [Teras Belakang]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Gedung Balai Arkiologi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Security [Security Functions]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Security</v>
      </c>
      <c r="I983" s="84" t="str">
        <f ca="1" t="shared" si="2"/>
        <v>SECURITY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Outdoor [Halaman]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Outdoor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Gedung Balai Arkiologi [Teras]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Gedung Balai Arkiologi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Gedung Balai Arkiologi [Koridor]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Gedung Balai Arkiologi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Gedung Balai Arkiologi [Ruang Peneliti 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Gedung Balai Arkiologi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Gedung Balai Arkiologi [Gudang Barang Akeologi]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Gedung Balai Arkiologi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Gedung Balai Arkiologi [Dapur]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Gedung Balai Arkiologi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Gedung Balai Arkiologi [Toilet]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Gedung Balai Arkiologi</v>
      </c>
      <c r="I990" s="84" t="str">
        <f ca="1" t="shared" si="2"/>
        <v>CLEANING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Gedung Balai Arkiologi [Teras Belakang]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Gedung Balai Arkiologi</v>
      </c>
      <c r="I991" s="84" t="str">
        <f ca="1" t="shared" si="2"/>
        <v>CLEANING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Security [Security Functions]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Security</v>
      </c>
      <c r="I992" s="84" t="str">
        <f ca="1" t="shared" si="2"/>
        <v>SECURITY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Outdoor [Halaman]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Outdoor</v>
      </c>
      <c r="I993" s="84" t="str">
        <f ca="1" t="shared" si="2"/>
        <v>CLEANING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Gedung Balai Arkiologi [Teras]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Gedung Balai Arkiologi</v>
      </c>
      <c r="I994" s="84" t="str">
        <f ca="1" t="shared" si="2"/>
        <v>CLEANING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Gedung Balai Arkiologi [Koridor]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Gedung Balai Arkiologi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Gedung Balai Arkiologi [Ruang Peneliti 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Gedung Balai Arkiologi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Gedung Balai Arkiologi [Gudang Barang Akeologi]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Gedung Balai Arkiologi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Gedung Balai Arkiologi [Dapur]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Gedung Balai Arkiologi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Gedung Balai Arkiologi [Toilet]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Gedung Balai Arkiologi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Gedung Balai Arkiologi [Teras Belakang]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Gedung Balai Arkiologi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3" width="19.6285714285714" customWidth="1"/>
    <col min="4" max="4" width="26.1333333333333" customWidth="1"/>
    <col min="5" max="5" width="23.8761904761905" customWidth="1"/>
    <col min="6" max="6" width="38" customWidth="1"/>
    <col min="7" max="7" width="24.752380952381" customWidth="1"/>
    <col min="8" max="8" width="30.6285714285714" customWidth="1"/>
    <col min="9" max="9" width="30.8761904761905" customWidth="1"/>
    <col min="10" max="10" width="23.3809523809524" customWidth="1"/>
    <col min="11" max="11" width="23.247619047619" customWidth="1"/>
    <col min="12" max="12" width="15.1333333333333" customWidth="1"/>
    <col min="13" max="13" width="22.1333333333333" customWidth="1"/>
    <col min="14" max="14" width="9.62857142857143" customWidth="1"/>
    <col min="15" max="15" width="22.1333333333333" customWidth="1"/>
    <col min="16" max="16" width="9.62857142857143" customWidth="1"/>
  </cols>
  <sheetData>
    <row r="1" customHeight="1" spans="1:2">
      <c r="A1" s="43" t="s">
        <v>117</v>
      </c>
      <c r="B1" s="43" t="s">
        <v>122</v>
      </c>
    </row>
    <row r="3" customHeight="1" spans="1:14">
      <c r="A3" s="37" t="s">
        <v>123</v>
      </c>
      <c r="B3" s="68"/>
      <c r="C3" s="68"/>
      <c r="D3" s="68"/>
      <c r="E3" s="37" t="s">
        <v>110</v>
      </c>
      <c r="F3" s="37"/>
      <c r="G3" s="68"/>
      <c r="H3" s="68"/>
      <c r="I3" s="68"/>
      <c r="J3" s="68"/>
      <c r="K3" s="68"/>
      <c r="L3" s="68"/>
      <c r="M3" s="68"/>
      <c r="N3" s="69"/>
    </row>
    <row r="4" customHeight="1" spans="1:14">
      <c r="A4" s="37" t="s">
        <v>0</v>
      </c>
      <c r="B4" s="37" t="s">
        <v>1</v>
      </c>
      <c r="C4" s="37" t="s">
        <v>2</v>
      </c>
      <c r="D4" s="37" t="s">
        <v>3</v>
      </c>
      <c r="E4" s="37" t="s">
        <v>10</v>
      </c>
      <c r="F4" s="70" t="s">
        <v>9</v>
      </c>
      <c r="G4" s="70" t="s">
        <v>7</v>
      </c>
      <c r="H4" s="70" t="s">
        <v>8</v>
      </c>
      <c r="I4" s="70" t="s">
        <v>12</v>
      </c>
      <c r="J4" s="70" t="s">
        <v>6</v>
      </c>
      <c r="K4" s="70" t="s">
        <v>11</v>
      </c>
      <c r="L4" s="70" t="s">
        <v>5</v>
      </c>
      <c r="M4" s="70" t="s">
        <v>4</v>
      </c>
      <c r="N4" s="38" t="s">
        <v>124</v>
      </c>
    </row>
    <row r="5" customHeight="1" spans="1:14">
      <c r="A5" s="77">
        <v>0</v>
      </c>
      <c r="B5" s="37">
        <v>0</v>
      </c>
      <c r="C5" s="37">
        <v>0</v>
      </c>
      <c r="D5" s="40">
        <v>0</v>
      </c>
      <c r="E5" s="37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38" t="e">
        <v>#DIV/0!</v>
      </c>
    </row>
    <row r="6" customHeight="1" spans="1:14">
      <c r="A6" s="77">
        <v>45036.5025231481</v>
      </c>
      <c r="B6" s="37" t="s">
        <v>13</v>
      </c>
      <c r="C6" s="37" t="s">
        <v>14</v>
      </c>
      <c r="D6" s="40">
        <v>44957</v>
      </c>
      <c r="E6" s="37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38">
        <v>0.95</v>
      </c>
    </row>
    <row r="7" customHeight="1" spans="1:14">
      <c r="A7" s="77">
        <v>45036.502974537</v>
      </c>
      <c r="B7" s="37" t="s">
        <v>13</v>
      </c>
      <c r="C7" s="37" t="s">
        <v>14</v>
      </c>
      <c r="D7" s="40">
        <v>44985</v>
      </c>
      <c r="E7" s="37">
        <v>0.95</v>
      </c>
      <c r="F7" s="70">
        <v>0.95</v>
      </c>
      <c r="G7" s="70">
        <v>0.95</v>
      </c>
      <c r="H7" s="70">
        <v>0.95</v>
      </c>
      <c r="I7" s="70">
        <v>0.95</v>
      </c>
      <c r="J7" s="70">
        <v>0.95</v>
      </c>
      <c r="K7" s="70">
        <v>0.95</v>
      </c>
      <c r="L7" s="70">
        <v>0.95</v>
      </c>
      <c r="M7" s="70">
        <v>0.95</v>
      </c>
      <c r="N7" s="38">
        <v>0.95</v>
      </c>
    </row>
    <row r="8" customHeight="1" spans="1:14">
      <c r="A8" s="77">
        <v>45036.5035763889</v>
      </c>
      <c r="B8" s="37" t="s">
        <v>13</v>
      </c>
      <c r="C8" s="37" t="s">
        <v>14</v>
      </c>
      <c r="D8" s="40">
        <v>45016</v>
      </c>
      <c r="E8" s="37">
        <v>0.95</v>
      </c>
      <c r="F8" s="70">
        <v>0.95</v>
      </c>
      <c r="G8" s="70">
        <v>0.95</v>
      </c>
      <c r="H8" s="70">
        <v>0.95</v>
      </c>
      <c r="I8" s="70">
        <v>0.95</v>
      </c>
      <c r="J8" s="70">
        <v>0.95</v>
      </c>
      <c r="K8" s="70">
        <v>0.95</v>
      </c>
      <c r="L8" s="70">
        <v>0.95</v>
      </c>
      <c r="M8" s="70">
        <v>0.95</v>
      </c>
      <c r="N8" s="38">
        <v>0.95</v>
      </c>
    </row>
    <row r="9" customHeight="1" spans="1:14">
      <c r="A9" s="78">
        <v>45061.7254398148</v>
      </c>
      <c r="B9" s="42" t="s">
        <v>16</v>
      </c>
      <c r="C9" s="42" t="s">
        <v>17</v>
      </c>
      <c r="D9" s="41">
        <v>45046</v>
      </c>
      <c r="E9" s="42">
        <v>0.95</v>
      </c>
      <c r="F9" s="76">
        <v>0.95</v>
      </c>
      <c r="G9" s="76">
        <v>0.95</v>
      </c>
      <c r="H9" s="76">
        <v>0.95</v>
      </c>
      <c r="I9" s="76">
        <v>0.95</v>
      </c>
      <c r="J9" s="76">
        <v>0.95</v>
      </c>
      <c r="K9" s="76">
        <v>0.95</v>
      </c>
      <c r="L9" s="76">
        <v>0.89</v>
      </c>
      <c r="M9" s="76">
        <v>0.95</v>
      </c>
      <c r="N9" s="43">
        <v>0.943333333333333</v>
      </c>
    </row>
    <row r="10" customHeight="1" spans="1:11">
      <c r="A10" s="73"/>
      <c r="B10" s="79"/>
      <c r="C10" s="79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3" t="s">
        <v>117</v>
      </c>
      <c r="B1" s="43" t="s">
        <v>122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7" t="s">
        <v>123</v>
      </c>
      <c r="B3" s="68"/>
      <c r="C3" s="37" t="s">
        <v>116</v>
      </c>
      <c r="D3" s="37"/>
      <c r="E3" s="68"/>
      <c r="F3" s="68"/>
      <c r="G3" s="68"/>
      <c r="H3" s="69"/>
      <c r="I3" s="67"/>
      <c r="J3" s="67"/>
      <c r="K3" s="67"/>
    </row>
    <row r="4" customHeight="1" spans="1:11">
      <c r="A4" s="37" t="s">
        <v>113</v>
      </c>
      <c r="B4" s="37" t="s">
        <v>110</v>
      </c>
      <c r="C4" s="37" t="s">
        <v>125</v>
      </c>
      <c r="D4" s="70" t="s">
        <v>46</v>
      </c>
      <c r="E4" s="70" t="s">
        <v>58</v>
      </c>
      <c r="F4" s="70" t="s">
        <v>68</v>
      </c>
      <c r="G4" s="70" t="s">
        <v>73</v>
      </c>
      <c r="H4" s="38" t="s">
        <v>124</v>
      </c>
      <c r="I4" s="67"/>
      <c r="J4" s="67"/>
      <c r="K4" s="67"/>
    </row>
    <row r="5" customHeight="1" spans="1:11">
      <c r="A5" s="37" t="s">
        <v>126</v>
      </c>
      <c r="B5" s="37" t="s">
        <v>10</v>
      </c>
      <c r="C5" s="37" t="e">
        <v>#DIV/0!</v>
      </c>
      <c r="D5" s="70">
        <v>0.95</v>
      </c>
      <c r="E5" s="70">
        <v>0.95</v>
      </c>
      <c r="F5" s="70">
        <v>0.95</v>
      </c>
      <c r="G5" s="70">
        <v>0.95</v>
      </c>
      <c r="H5" s="38">
        <v>0.95</v>
      </c>
      <c r="I5" s="67"/>
      <c r="J5" s="67"/>
      <c r="K5" s="67"/>
    </row>
    <row r="6" customHeight="1" spans="1:11">
      <c r="A6" s="71"/>
      <c r="B6" s="72" t="s">
        <v>9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 s="74">
        <v>0.95</v>
      </c>
      <c r="I6" s="67"/>
      <c r="J6" s="67"/>
      <c r="K6" s="67"/>
    </row>
    <row r="7" customHeight="1" spans="1:11">
      <c r="A7" s="71"/>
      <c r="B7" s="72" t="s">
        <v>7</v>
      </c>
      <c r="C7" s="73" t="e">
        <v>#DIV/0!</v>
      </c>
      <c r="D7">
        <v>0.95</v>
      </c>
      <c r="E7">
        <v>0.95</v>
      </c>
      <c r="F7">
        <v>0.95</v>
      </c>
      <c r="G7">
        <v>0.95</v>
      </c>
      <c r="H7" s="74">
        <v>0.95</v>
      </c>
      <c r="I7" s="67"/>
      <c r="J7" s="67"/>
      <c r="K7" s="67"/>
    </row>
    <row r="8" customHeight="1" spans="1:11">
      <c r="A8" s="71"/>
      <c r="B8" s="72" t="s">
        <v>8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 s="74">
        <v>0.95</v>
      </c>
      <c r="I8" s="67"/>
      <c r="J8" s="67"/>
      <c r="K8" s="67"/>
    </row>
    <row r="9" customHeight="1" spans="1:11">
      <c r="A9" s="71"/>
      <c r="B9" s="72" t="s">
        <v>12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 s="74">
        <v>0.95</v>
      </c>
      <c r="I9" s="67"/>
      <c r="J9" s="67"/>
      <c r="K9" s="67"/>
    </row>
    <row r="10" customHeight="1" spans="1:11">
      <c r="A10" s="71"/>
      <c r="B10" s="72" t="s">
        <v>6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 s="74">
        <v>0.95</v>
      </c>
      <c r="I10" s="67"/>
      <c r="J10" s="67"/>
      <c r="K10" s="67"/>
    </row>
    <row r="11" customHeight="1" spans="1:11">
      <c r="A11" s="71"/>
      <c r="B11" s="72" t="s">
        <v>11</v>
      </c>
      <c r="C11" s="73" t="e">
        <v>#DIV/0!</v>
      </c>
      <c r="D11">
        <v>0.95</v>
      </c>
      <c r="E11">
        <v>0.95</v>
      </c>
      <c r="F11">
        <v>0.95</v>
      </c>
      <c r="G11">
        <v>0.95</v>
      </c>
      <c r="H11" s="74">
        <v>0.95</v>
      </c>
      <c r="I11" s="67"/>
      <c r="J11" s="67"/>
      <c r="K11" s="67"/>
    </row>
    <row r="12" customHeight="1" spans="1:11">
      <c r="A12" s="71"/>
      <c r="B12" s="72" t="s">
        <v>5</v>
      </c>
      <c r="C12" s="73" t="e">
        <v>#DIV/0!</v>
      </c>
      <c r="D12">
        <v>0.95</v>
      </c>
      <c r="E12">
        <v>0.95</v>
      </c>
      <c r="F12">
        <v>0.95</v>
      </c>
      <c r="G12">
        <v>0.89</v>
      </c>
      <c r="H12" s="74">
        <v>0.935</v>
      </c>
      <c r="I12" s="67"/>
      <c r="J12" s="67"/>
      <c r="K12" s="67"/>
    </row>
    <row r="13" customHeight="1" spans="1:11">
      <c r="A13" s="37" t="s">
        <v>127</v>
      </c>
      <c r="B13" s="68"/>
      <c r="C13" s="37" t="e">
        <v>#DIV/0!</v>
      </c>
      <c r="D13" s="70">
        <v>0.95</v>
      </c>
      <c r="E13" s="70">
        <v>0.95</v>
      </c>
      <c r="F13" s="70">
        <v>0.95</v>
      </c>
      <c r="G13" s="70">
        <v>0.9425</v>
      </c>
      <c r="H13" s="38">
        <v>0.948125</v>
      </c>
      <c r="I13" s="67"/>
      <c r="J13" s="67"/>
      <c r="K13" s="67"/>
    </row>
    <row r="14" customHeight="1" spans="1:11">
      <c r="A14" s="37" t="s">
        <v>128</v>
      </c>
      <c r="B14" s="37" t="s">
        <v>4</v>
      </c>
      <c r="C14" s="37" t="e">
        <v>#DIV/0!</v>
      </c>
      <c r="D14" s="70">
        <v>0.95</v>
      </c>
      <c r="E14" s="70">
        <v>0.95</v>
      </c>
      <c r="F14" s="70">
        <v>0.95</v>
      </c>
      <c r="G14" s="70">
        <v>0.95</v>
      </c>
      <c r="H14" s="38">
        <v>0.95</v>
      </c>
      <c r="I14" s="67"/>
      <c r="J14" s="67"/>
      <c r="K14" s="67"/>
    </row>
    <row r="15" customHeight="1" spans="1:11">
      <c r="A15" s="37" t="s">
        <v>129</v>
      </c>
      <c r="B15" s="68"/>
      <c r="C15" s="37" t="e">
        <v>#DIV/0!</v>
      </c>
      <c r="D15" s="70">
        <v>0.95</v>
      </c>
      <c r="E15" s="70">
        <v>0.95</v>
      </c>
      <c r="F15" s="70">
        <v>0.95</v>
      </c>
      <c r="G15" s="70">
        <v>0.95</v>
      </c>
      <c r="H15" s="38">
        <v>0.95</v>
      </c>
      <c r="I15" s="67"/>
      <c r="J15" s="67"/>
      <c r="K15" s="67"/>
    </row>
    <row r="16" customHeight="1" spans="1:11">
      <c r="A16" s="42" t="s">
        <v>124</v>
      </c>
      <c r="B16" s="75"/>
      <c r="C16" s="42" t="e">
        <v>#DIV/0!</v>
      </c>
      <c r="D16" s="76">
        <v>0.95</v>
      </c>
      <c r="E16" s="76">
        <v>0.95</v>
      </c>
      <c r="F16" s="76">
        <v>0.95</v>
      </c>
      <c r="G16" s="76">
        <v>0.943333333333333</v>
      </c>
      <c r="H16" s="43">
        <v>0.948333333333333</v>
      </c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02</v>
      </c>
      <c r="M1" s="1" t="s">
        <v>130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5" t="s">
        <v>132</v>
      </c>
      <c r="E3" s="45"/>
      <c r="F3" s="46">
        <v>2023</v>
      </c>
      <c r="G3" s="47"/>
      <c r="H3" s="45" t="s">
        <v>22</v>
      </c>
      <c r="I3" s="45"/>
      <c r="J3" s="46" t="s">
        <v>33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109</v>
      </c>
      <c r="AL3" s="37" t="s">
        <v>115</v>
      </c>
      <c r="AM3" s="38" t="s">
        <v>117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>
      <c r="A4" s="1"/>
      <c r="D4" s="45" t="s">
        <v>133</v>
      </c>
      <c r="E4" s="45"/>
      <c r="F4" s="48">
        <f t="array" ref="F4">DATE(F3,INDEX(MASTER!G:G,MATCH(J3,MASTER!F:F,0)),1)</f>
        <v>44958</v>
      </c>
      <c r="G4" s="49"/>
      <c r="H4" s="45" t="s">
        <v>134</v>
      </c>
      <c r="I4" s="45"/>
      <c r="J4" s="50">
        <f t="shared" ref="J4:J5" si="0">WEEKNUM(F4)</f>
        <v>5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135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>
      <c r="A5" s="1"/>
      <c r="D5" s="45" t="s">
        <v>136</v>
      </c>
      <c r="E5" s="45"/>
      <c r="F5" s="48">
        <f>EOMONTH(F4,0)</f>
        <v>44985</v>
      </c>
      <c r="G5" s="49"/>
      <c r="H5" s="45" t="s">
        <v>137</v>
      </c>
      <c r="I5" s="45"/>
      <c r="J5" s="50">
        <f t="shared" si="0"/>
        <v>9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28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>
      <c r="A6" s="1"/>
      <c r="D6" s="45" t="s">
        <v>138</v>
      </c>
      <c r="E6" s="45"/>
      <c r="F6" s="50">
        <f>NETWORKDAYS(F4,F5)</f>
        <v>20</v>
      </c>
      <c r="G6" s="47"/>
      <c r="H6" s="45" t="s">
        <v>139</v>
      </c>
      <c r="I6" s="45"/>
      <c r="J6" s="50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44985</v>
      </c>
      <c r="AK6" s="37">
        <v>2</v>
      </c>
      <c r="AL6" s="37">
        <v>9</v>
      </c>
      <c r="AM6" s="38" t="s">
        <v>32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>
      <c r="A7" s="1"/>
      <c r="D7" s="5"/>
      <c r="E7" s="5"/>
      <c r="F7" s="50"/>
      <c r="G7" s="5"/>
      <c r="H7" s="5"/>
      <c r="I7" s="5"/>
      <c r="J7" s="50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45016</v>
      </c>
      <c r="AK7" s="37">
        <v>5</v>
      </c>
      <c r="AL7" s="37">
        <v>13</v>
      </c>
      <c r="AM7" s="38" t="s">
        <v>36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45046</v>
      </c>
      <c r="AK8" s="42">
        <v>7</v>
      </c>
      <c r="AL8" s="42">
        <v>18</v>
      </c>
      <c r="AM8" s="43" t="s">
        <v>41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>
      <c r="A9" s="1"/>
      <c r="B9" s="61" t="s">
        <v>128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ht="12.75" spans="1:50">
      <c r="A16" s="1"/>
      <c r="B16" s="61" t="s">
        <v>126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39">
        <v>11</v>
      </c>
      <c r="AM18" s="39" t="s">
        <v>36</v>
      </c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39">
        <v>12</v>
      </c>
      <c r="AM19" s="39" t="s">
        <v>36</v>
      </c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ht="12.75" spans="1:50">
      <c r="A23" s="1"/>
      <c r="B23" s="61" t="s">
        <v>141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39">
        <v>11</v>
      </c>
      <c r="AM25" s="39" t="s">
        <v>36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39">
        <v>12</v>
      </c>
      <c r="AM26" s="39" t="s">
        <v>36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 t="str">
        <f ca="1"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39"/>
      <c r="AK1001" s="39"/>
      <c r="AL1001" s="39"/>
      <c r="AM1001" s="39"/>
      <c r="AN1001" s="39"/>
      <c r="AO1001" s="39"/>
      <c r="AP1001" s="39"/>
      <c r="AQ1001" s="39"/>
      <c r="AR1001" s="39"/>
      <c r="AS1001" s="39"/>
      <c r="AT1001" s="39"/>
      <c r="AU1001" s="39"/>
      <c r="AV1001" s="39"/>
      <c r="AW1001" s="39"/>
      <c r="AX1001" s="39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39"/>
      <c r="AK1002" s="39"/>
      <c r="AL1002" s="39"/>
      <c r="AM1002" s="39"/>
      <c r="AN1002" s="39"/>
      <c r="AO1002" s="39"/>
      <c r="AP1002" s="39"/>
      <c r="AQ1002" s="39"/>
      <c r="AR1002" s="39"/>
      <c r="AS1002" s="39"/>
      <c r="AT1002" s="39"/>
      <c r="AU1002" s="39"/>
      <c r="AV1002" s="39"/>
      <c r="AW1002" s="39"/>
      <c r="AX1002" s="39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39"/>
      <c r="AK1003" s="39"/>
      <c r="AL1003" s="39"/>
      <c r="AM1003" s="39"/>
      <c r="AN1003" s="39"/>
      <c r="AO1003" s="39"/>
      <c r="AP1003" s="39"/>
      <c r="AQ1003" s="39"/>
      <c r="AR1003" s="39"/>
      <c r="AS1003" s="39"/>
      <c r="AT1003" s="39"/>
      <c r="AU1003" s="39"/>
      <c r="AV1003" s="39"/>
      <c r="AW1003" s="39"/>
      <c r="AX1003" s="39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39"/>
      <c r="AK1004" s="39"/>
      <c r="AL1004" s="39"/>
      <c r="AM1004" s="39"/>
      <c r="AN1004" s="39"/>
      <c r="AO1004" s="39"/>
      <c r="AP1004" s="39"/>
      <c r="AQ1004" s="39"/>
      <c r="AR1004" s="39"/>
      <c r="AS1004" s="39"/>
      <c r="AT1004" s="39"/>
      <c r="AU1004" s="39"/>
      <c r="AV1004" s="39"/>
      <c r="AW1004" s="39"/>
      <c r="AX1004" s="39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39"/>
      <c r="AK1005" s="39"/>
      <c r="AL1005" s="39"/>
      <c r="AM1005" s="39"/>
      <c r="AN1005" s="39"/>
      <c r="AO1005" s="39"/>
      <c r="AP1005" s="39"/>
      <c r="AQ1005" s="39"/>
      <c r="AR1005" s="39"/>
      <c r="AS1005" s="39"/>
      <c r="AT1005" s="39"/>
      <c r="AU1005" s="39"/>
      <c r="AV1005" s="39"/>
      <c r="AW1005" s="39"/>
      <c r="AX1005" s="39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39"/>
      <c r="AK1006" s="39"/>
      <c r="AL1006" s="39"/>
      <c r="AM1006" s="39"/>
      <c r="AN1006" s="39"/>
      <c r="AO1006" s="39"/>
      <c r="AP1006" s="39"/>
      <c r="AQ1006" s="39"/>
      <c r="AR1006" s="39"/>
      <c r="AS1006" s="39"/>
      <c r="AT1006" s="39"/>
      <c r="AU1006" s="39"/>
      <c r="AV1006" s="39"/>
      <c r="AW1006" s="39"/>
      <c r="AX1006" s="39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7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142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143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5" t="s">
        <v>132</v>
      </c>
      <c r="E3" s="45"/>
      <c r="F3" s="46">
        <f>DASHBOARD!F3</f>
        <v>2023</v>
      </c>
      <c r="G3" s="47"/>
      <c r="H3" s="45" t="s">
        <v>22</v>
      </c>
      <c r="I3" s="45"/>
      <c r="J3" s="46" t="s">
        <v>42</v>
      </c>
      <c r="K3" s="58"/>
      <c r="L3" s="58"/>
      <c r="N3" s="9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7" t="s">
        <v>3</v>
      </c>
      <c r="AK3" s="37" t="s">
        <v>109</v>
      </c>
      <c r="AL3" s="37" t="s">
        <v>115</v>
      </c>
      <c r="AM3" s="38" t="s">
        <v>117</v>
      </c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customHeight="1" spans="1:50">
      <c r="A4" s="1"/>
      <c r="D4" s="45" t="s">
        <v>133</v>
      </c>
      <c r="E4" s="45"/>
      <c r="F4" s="48">
        <f t="array" ref="F4">DATE(F3,INDEX(MASTER!G:G,MATCH(J3,MASTER!F:F,0)),1)</f>
        <v>45017</v>
      </c>
      <c r="G4" s="49"/>
      <c r="H4" s="45" t="s">
        <v>134</v>
      </c>
      <c r="I4" s="45"/>
      <c r="J4" s="50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0">
        <v>0</v>
      </c>
      <c r="AK4" s="37">
        <v>6</v>
      </c>
      <c r="AL4" s="37">
        <v>0</v>
      </c>
      <c r="AM4" s="38" t="s">
        <v>135</v>
      </c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customHeight="1" spans="1:50">
      <c r="A5" s="1"/>
      <c r="D5" s="45" t="s">
        <v>136</v>
      </c>
      <c r="E5" s="45"/>
      <c r="F5" s="48">
        <f>EOMONTH(F4,0)</f>
        <v>45046</v>
      </c>
      <c r="G5" s="49"/>
      <c r="H5" s="45" t="s">
        <v>137</v>
      </c>
      <c r="I5" s="45"/>
      <c r="J5" s="50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0">
        <v>44957</v>
      </c>
      <c r="AK5" s="37">
        <v>2</v>
      </c>
      <c r="AL5" s="37">
        <v>5</v>
      </c>
      <c r="AM5" s="38" t="s">
        <v>28</v>
      </c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customHeight="1" spans="1:50">
      <c r="A6" s="1"/>
      <c r="D6" s="45" t="s">
        <v>138</v>
      </c>
      <c r="E6" s="45"/>
      <c r="F6" s="50">
        <f>NETWORKDAYS(F4,F5)</f>
        <v>20</v>
      </c>
      <c r="G6" s="47"/>
      <c r="H6" s="45" t="s">
        <v>139</v>
      </c>
      <c r="I6" s="45"/>
      <c r="J6" s="50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0">
        <v>44985</v>
      </c>
      <c r="AK6" s="37">
        <v>2</v>
      </c>
      <c r="AL6" s="37">
        <v>9</v>
      </c>
      <c r="AM6" s="38" t="s">
        <v>32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customHeight="1" spans="1:50">
      <c r="A7" s="1"/>
      <c r="D7" s="5"/>
      <c r="E7" s="5"/>
      <c r="F7" s="50"/>
      <c r="G7" s="5"/>
      <c r="H7" s="5"/>
      <c r="I7" s="5"/>
      <c r="J7" s="50"/>
      <c r="K7" s="5"/>
      <c r="L7" s="58"/>
      <c r="M7" s="1"/>
      <c r="N7" s="12">
        <f ca="1">IFERROR(AVERAGEIFS(DATA!$J:$J,DATA!$M:$M,$L$1,DATA!$E:$E,"&lt;=7")," ")</f>
        <v>0.943333333333333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0">
        <v>45016</v>
      </c>
      <c r="AK7" s="37">
        <v>5</v>
      </c>
      <c r="AL7" s="37">
        <v>13</v>
      </c>
      <c r="AM7" s="38" t="s">
        <v>36</v>
      </c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45046</v>
      </c>
      <c r="AK8" s="42">
        <v>7</v>
      </c>
      <c r="AL8" s="42">
        <v>18</v>
      </c>
      <c r="AM8" s="43" t="s">
        <v>41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4"/>
      <c r="AK9" s="44"/>
      <c r="AL9" s="44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customHeight="1" spans="1:50">
      <c r="A10" s="1"/>
      <c r="B10" s="15" t="s">
        <v>128</v>
      </c>
      <c r="C10" s="5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2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141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/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/>
      <c r="C15" s="53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126</v>
      </c>
      <c r="C17" s="5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10</v>
      </c>
      <c r="C18" s="52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9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7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30"/>
      <c r="B21" s="34" t="s">
        <v>8</v>
      </c>
      <c r="C21" s="55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 customHeight="1" spans="1:50">
      <c r="A22" s="1"/>
      <c r="B22" s="34" t="s">
        <v>12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6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11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5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0"/>
      <c r="C26" s="1"/>
      <c r="D26" s="30"/>
      <c r="E26" s="1"/>
      <c r="F26" s="30"/>
      <c r="G26" s="1"/>
      <c r="H26" s="30"/>
      <c r="I26" s="1"/>
      <c r="J26" s="30"/>
      <c r="K26" s="1"/>
      <c r="L26" s="30"/>
      <c r="M26" s="1"/>
      <c r="N26" s="30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56"/>
      <c r="C27" s="1"/>
      <c r="D27" s="56"/>
      <c r="E27" s="1"/>
      <c r="F27" s="56"/>
      <c r="G27" s="1"/>
      <c r="H27" s="56"/>
      <c r="I27" s="1"/>
      <c r="J27" s="56"/>
      <c r="K27" s="1"/>
      <c r="L27" s="56"/>
      <c r="M27" s="1"/>
      <c r="N27" s="60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30"/>
      <c r="B28" s="57"/>
      <c r="C28" s="30"/>
      <c r="D28" s="57"/>
      <c r="E28" s="30"/>
      <c r="F28" s="57"/>
      <c r="G28" s="30"/>
      <c r="H28" s="57"/>
      <c r="I28" s="30"/>
      <c r="J28" s="57"/>
      <c r="K28" s="30"/>
      <c r="L28" s="57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4" t="s">
        <v>144</v>
      </c>
      <c r="C31" s="1"/>
      <c r="E31" s="1"/>
      <c r="F31" s="14" t="s">
        <v>145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 t="s">
        <v>146</v>
      </c>
      <c r="C40" s="1"/>
      <c r="D40" s="1"/>
      <c r="E40" s="1"/>
      <c r="F40" s="1" t="s">
        <v>146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 t="s">
        <v>147</v>
      </c>
      <c r="C41" s="1"/>
      <c r="D41" s="1"/>
      <c r="E41" s="1"/>
      <c r="F41" s="1" t="s">
        <v>147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08"/>
  <sheetViews>
    <sheetView tabSelected="1" workbookViewId="0">
      <pane ySplit="10" topLeftCell="A11" activePane="bottomLeft" state="frozen"/>
      <selection/>
      <selection pane="bottomLeft" activeCell="G12" sqref="G12:I26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148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142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143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149</v>
      </c>
      <c r="E4" s="8"/>
      <c r="F4" s="9" t="str">
        <f ca="1">IFERROR(IF(F8=" "," ",IF(F8&gt;MASTER!$B$3/100,"SB",IF(F8&gt;MASTER!$B$4/100,"B",IF(F8&gt;MASTER!$B$5/100,"C","K"))))," ")</f>
        <v>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7" t="s">
        <v>3</v>
      </c>
      <c r="AH4" s="37" t="s">
        <v>109</v>
      </c>
      <c r="AI4" s="37" t="s">
        <v>115</v>
      </c>
      <c r="AJ4" s="38" t="s">
        <v>117</v>
      </c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0">
        <v>0</v>
      </c>
      <c r="AH5" s="37">
        <v>6</v>
      </c>
      <c r="AI5" s="37">
        <v>0</v>
      </c>
      <c r="AJ5" s="38" t="s">
        <v>135</v>
      </c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customHeight="1" spans="1:47">
      <c r="A6" s="1"/>
      <c r="D6" s="7" t="s">
        <v>150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0">
        <v>44957</v>
      </c>
      <c r="AH6" s="37">
        <v>2</v>
      </c>
      <c r="AI6" s="37">
        <v>5</v>
      </c>
      <c r="AJ6" s="38" t="s">
        <v>28</v>
      </c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customHeight="1" spans="1:47">
      <c r="A7" s="1"/>
      <c r="D7" s="7" t="s">
        <v>42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0">
        <v>44985</v>
      </c>
      <c r="AH7" s="37">
        <v>2</v>
      </c>
      <c r="AI7" s="37">
        <v>9</v>
      </c>
      <c r="AJ7" s="38" t="s">
        <v>32</v>
      </c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customHeight="1" spans="1:47">
      <c r="A8" s="1"/>
      <c r="D8" s="5"/>
      <c r="E8" s="1"/>
      <c r="F8" s="12">
        <f ca="1">IFERROR(ROUND(AVERAGEIFS(DATA!$J:$J,DATA!$M:$M,$F$2,DATA!$E:$E,"&lt;=7"),4)," ")</f>
        <v>0.9433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0">
        <v>45016</v>
      </c>
      <c r="AH8" s="37">
        <v>5</v>
      </c>
      <c r="AI8" s="37">
        <v>13</v>
      </c>
      <c r="AJ8" s="38" t="s">
        <v>36</v>
      </c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45046</v>
      </c>
      <c r="AH9" s="42">
        <v>7</v>
      </c>
      <c r="AI9" s="42">
        <v>18</v>
      </c>
      <c r="AJ9" s="43" t="s">
        <v>41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customHeight="1" spans="1:47">
      <c r="A10" s="1"/>
      <c r="B10" s="13"/>
      <c r="C10" s="13"/>
      <c r="D10" s="6" t="s">
        <v>151</v>
      </c>
      <c r="E10" s="13"/>
      <c r="F10" s="6" t="s">
        <v>152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4"/>
      <c r="AH10" s="44"/>
      <c r="AI10" s="44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customHeight="1" spans="1:47">
      <c r="A11" s="14"/>
      <c r="B11" s="15" t="s">
        <v>128</v>
      </c>
      <c r="C11" s="16"/>
      <c r="D11" s="17">
        <f ca="1">IFERROR(ROUND(AVERAGEIFS(DATA!$J:$J,DATA!$I:$I,$B11,DATA!$M:$M,$F$2,DATA!$E:$E,"&lt;=7"),4)," ")</f>
        <v>0.95</v>
      </c>
      <c r="E11" s="18"/>
      <c r="F11" s="19" t="str">
        <f ca="1">IF($D11=" "," ",IFERROR(IF($D11&gt;MASTER!$B$3/100,"SB",IF($D11&gt;MASTER!$B$4/100,"B",IF($D11&gt;MASTER!$B$5/100,"C","K"))),0))</f>
        <v>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</v>
      </c>
      <c r="E12" s="18"/>
      <c r="F12" s="18" t="str">
        <f ca="1">IF($D12=" "," ",IFERROR(IF($D12&gt;MASTER!$B$3/100,"SB",IF($D12&gt;MASTER!$B$4/100,"B",IF($D12&gt;MASTER!$B$5/100,"C","K"))),0))</f>
        <v>B</v>
      </c>
      <c r="G12" s="23" t="str">
        <f>IFERROR(TRIM(LEFT(B12,FIND("[",B12)-1))," ")</f>
        <v>Security</v>
      </c>
      <c r="H12" s="24" t="str">
        <f>IFERROR(TRIM(MID(B12,FIND("[",B12)+1,LEN(B12)-FIND("[",B12)-1))," ")</f>
        <v>Security Functions</v>
      </c>
      <c r="I12" s="32">
        <f ca="1">IFERROR(IF(LEN(H12)=1,"",SUBSTITUTE(D12,"%","")*100),"")</f>
        <v>95</v>
      </c>
      <c r="J12" s="36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ref="G13:G26" si="0">IFERROR(TRIM(LEFT(B13,FIND("[",B13)-1))," ")</f>
        <v> </v>
      </c>
      <c r="H13" s="24" t="str">
        <f t="shared" ref="H13:H26" si="1">IFERROR(TRIM(MID(B13,FIND("[",B13)+1,LEN(B13)-FIND("[",B13)-1))," ")</f>
        <v> </v>
      </c>
      <c r="I13" s="32" t="str">
        <f t="shared" ref="I13:I26" si="2">IFERROR(IF(LEN(H13)=1,"",SUBSTITUTE(D13,"%","")*100),"")</f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141</v>
      </c>
      <c r="C14" s="16"/>
      <c r="D14" s="17" t="str">
        <f ca="1">IFERROR(ROUND(AVERAGEIFS(DATA!$J:$J,DATA!$I:$I,$B14,DATA!$M:$M,$F$2,DATA!$E:$E,"&lt;=7"),4)," ")</f>
        <v> </v>
      </c>
      <c r="E14" s="18"/>
      <c r="F14" s="19" t="str">
        <f ca="1">IF($D14=" "," ",IFERROR(IF($D14&gt;MASTER!$B$3/100,"SB",IF($D14&gt;MASTER!$B$4/100,"B",IF($D14&gt;MASTER!$B$5/100,"C","K"))),0))</f>
        <v> </v>
      </c>
      <c r="G14" s="23" t="str">
        <f t="shared" si="0"/>
        <v> </v>
      </c>
      <c r="H14" s="24" t="str">
        <f t="shared" si="1"/>
        <v> </v>
      </c>
      <c r="I14" s="32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/>
      <c r="C15" s="18"/>
      <c r="D15" s="22" t="str">
        <f ca="1">IFERROR(ROUND(AVERAGEIFS(DATA!$J:$J,DATA!$F:$F,$B15,DATA!$M:$M,$F$2,DATA!$E:$E,"&lt;=7"),4)," ")</f>
        <v> </v>
      </c>
      <c r="E15" s="18"/>
      <c r="F15" s="18" t="str">
        <f ca="1">IF($D15=" "," ",IFERROR(IF($D15&gt;MASTER!$B$3/100,"SB",IF($D15&gt;MASTER!$B$4/100,"B",IF($D15&gt;MASTER!$B$5/100,"C","K"))),0))</f>
        <v> </v>
      </c>
      <c r="G15" s="23" t="str">
        <f t="shared" si="0"/>
        <v> </v>
      </c>
      <c r="H15" s="24" t="str">
        <f t="shared" si="1"/>
        <v> </v>
      </c>
      <c r="I15" s="32" t="str">
        <f ca="1" t="shared" si="2"/>
        <v/>
      </c>
      <c r="J15" s="36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/>
      <c r="C16" s="18"/>
      <c r="D16" s="22" t="str">
        <f ca="1">IFERROR(ROUND(AVERAGEIFS(DATA!$J:$J,DATA!$F:$F,$B16,DATA!$M:$M,$F$2,DATA!$E:$E,"&lt;=7"),4)," ")</f>
        <v> </v>
      </c>
      <c r="E16" s="18"/>
      <c r="F16" s="18" t="str">
        <f ca="1">IF($D16=" "," ",IFERROR(IF($D16&gt;MASTER!$B$3/100,"SB",IF($D16&gt;MASTER!$B$4/100,"B",IF($D16&gt;MASTER!$B$5/100,"C","K"))),0))</f>
        <v> </v>
      </c>
      <c r="G16" s="23" t="str">
        <f t="shared" si="0"/>
        <v> </v>
      </c>
      <c r="H16" s="24" t="str">
        <f t="shared" si="1"/>
        <v> </v>
      </c>
      <c r="I16" s="32" t="str">
        <f ca="1" t="shared" si="2"/>
        <v/>
      </c>
      <c r="J16" s="36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2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126</v>
      </c>
      <c r="C18" s="16"/>
      <c r="D18" s="17">
        <f ca="1">IFERROR(ROUND(AVERAGEIFS(DATA!$J:$J,DATA!$I:$I,$B18,DATA!$M:$M,$F$2,DATA!$E:$E,"&lt;=7"),4)," ")</f>
        <v>0.9425</v>
      </c>
      <c r="E18" s="18"/>
      <c r="F18" s="19" t="str">
        <f ca="1">IF($D18=" "," ",IFERROR(IF($D18&gt;MASTER!$B$3/100,"SB",IF($D18&gt;MASTER!$B$4/100,"B",IF($D18&gt;MASTER!$B$5/100,"C","K"))),0))</f>
        <v>B</v>
      </c>
      <c r="G18" s="23" t="str">
        <f t="shared" si="0"/>
        <v> </v>
      </c>
      <c r="H18" s="24" t="str">
        <f t="shared" si="1"/>
        <v> </v>
      </c>
      <c r="I18" s="32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10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Gedung Balai Arkiologi</v>
      </c>
      <c r="H19" s="24" t="str">
        <f t="shared" si="1"/>
        <v>Dapur</v>
      </c>
      <c r="I19" s="32">
        <f ca="1" t="shared" si="2"/>
        <v>95</v>
      </c>
      <c r="J19" s="36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9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Gedung Balai Arkiologi</v>
      </c>
      <c r="H20" s="24" t="str">
        <f t="shared" si="1"/>
        <v>Gudang Barang Akeologi</v>
      </c>
      <c r="I20" s="32">
        <f ca="1" t="shared" si="2"/>
        <v>95</v>
      </c>
      <c r="J20" s="36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7</v>
      </c>
      <c r="C21" s="18"/>
      <c r="D21" s="22">
        <f ca="1">IFERROR(ROUND(AVERAGEIFS(DATA!$J:$J,DATA!$F:$F,$B21,DATA!$M:$M,$F$2,DATA!$E:$E,"&lt;=7"),4)," ")</f>
        <v>0.95</v>
      </c>
      <c r="E21" s="18"/>
      <c r="F21" s="18" t="str">
        <f ca="1">IF($D21=" "," ",IFERROR(IF($D21&gt;MASTER!$B$3/100,"SB",IF($D21&gt;MASTER!$B$4/100,"B",IF($D21&gt;MASTER!$B$5/100,"C","K"))),0))</f>
        <v>B</v>
      </c>
      <c r="G21" s="23" t="str">
        <f t="shared" si="0"/>
        <v>Gedung Balai Arkiologi</v>
      </c>
      <c r="H21" s="24" t="str">
        <f t="shared" si="1"/>
        <v>Koridor</v>
      </c>
      <c r="I21" s="32">
        <f ca="1" t="shared" si="2"/>
        <v>95</v>
      </c>
      <c r="J21" s="36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Gedung Balai Arkiologi</v>
      </c>
      <c r="H22" s="24" t="str">
        <f t="shared" si="1"/>
        <v>Ruang Peneliti</v>
      </c>
      <c r="I22" s="32">
        <f ca="1" t="shared" si="2"/>
        <v>95</v>
      </c>
      <c r="J22" s="36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12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Gedung Balai Arkiologi</v>
      </c>
      <c r="H23" s="24" t="str">
        <f t="shared" si="1"/>
        <v>Teras Belakang</v>
      </c>
      <c r="I23" s="32">
        <f ca="1" t="shared" si="2"/>
        <v>95</v>
      </c>
      <c r="J23" s="36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6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Gedung Balai Arkiologi</v>
      </c>
      <c r="H24" s="24" t="str">
        <f t="shared" si="1"/>
        <v>Teras</v>
      </c>
      <c r="I24" s="32">
        <f ca="1" t="shared" si="2"/>
        <v>95</v>
      </c>
      <c r="J24" s="36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11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Gedung Balai Arkiologi</v>
      </c>
      <c r="H25" s="24" t="str">
        <f t="shared" si="1"/>
        <v>Toilet</v>
      </c>
      <c r="I25" s="32">
        <f ca="1" t="shared" si="2"/>
        <v>95</v>
      </c>
      <c r="J25" s="36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5</v>
      </c>
      <c r="C26" s="18"/>
      <c r="D26" s="22">
        <f ca="1">IFERROR(ROUND(AVERAGEIFS(DATA!$J:$J,DATA!$F:$F,$B26,DATA!$M:$M,$F$2,DATA!$E:$E,"&lt;=7"),4)," ")</f>
        <v>0.89</v>
      </c>
      <c r="E26" s="18"/>
      <c r="F26" s="18" t="str">
        <f ca="1">IF($D26=" "," ",IFERROR(IF($D26&gt;MASTER!$B$3/100,"SB",IF($D26&gt;MASTER!$B$4/100,"B",IF($D26&gt;MASTER!$B$5/100,"C","K"))),0))</f>
        <v>C</v>
      </c>
      <c r="G26" s="23" t="str">
        <f t="shared" si="0"/>
        <v>Outdoor</v>
      </c>
      <c r="H26" s="24" t="str">
        <f t="shared" si="1"/>
        <v>Halaman</v>
      </c>
      <c r="I26" s="32">
        <f ca="1" t="shared" si="2"/>
        <v>89</v>
      </c>
      <c r="J26" s="36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14" t="s">
        <v>144</v>
      </c>
      <c r="C32" s="1"/>
      <c r="E32" s="1"/>
      <c r="F32" s="14" t="s">
        <v>145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1" t="s">
        <v>146</v>
      </c>
      <c r="C41" s="1"/>
      <c r="D41" s="1"/>
      <c r="E41" s="1"/>
      <c r="F41" s="1" t="s">
        <v>146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1" t="s">
        <v>147</v>
      </c>
      <c r="C42" s="1"/>
      <c r="D42" s="1"/>
      <c r="E42" s="1"/>
      <c r="F42" s="1" t="s">
        <v>147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2023-06-03T01:55:26Z</dcterms:created>
  <dcterms:modified xsi:type="dcterms:W3CDTF">2023-06-03T02:03:31Z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C997C7D7299B4ED2A643B5E8785214C1</vt:lpwstr>
  </property>
  <property fmtid="{D5CDD505-2E9C-101B-9397-08002B2CF9AE}" pid="3" name="KSOProductBuildVer">
    <vt:lpwstr>2057-11.2.0.11537</vt:lpwstr>
  </property>
</Properties>
</file>