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nsing\Desktop\"/>
    </mc:Choice>
  </mc:AlternateContent>
  <xr:revisionPtr revIDLastSave="0" documentId="13_ncr:1_{D11965FF-DF44-4389-A4EF-5849358524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CRAdjustmentSheet_December202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4" i="2" l="1"/>
  <c r="AB52" i="2"/>
  <c r="AB48" i="2"/>
  <c r="AB42" i="2"/>
  <c r="AB40" i="2"/>
  <c r="AB36" i="2"/>
  <c r="AB14" i="2"/>
  <c r="AB15" i="2"/>
  <c r="AB19" i="2"/>
  <c r="AB20" i="2"/>
  <c r="AB21" i="2"/>
  <c r="AB26" i="2"/>
  <c r="AB27" i="2"/>
  <c r="AB31" i="2"/>
  <c r="AB32" i="2"/>
  <c r="AB11" i="2"/>
  <c r="AF10" i="2" s="1"/>
  <c r="L33" i="2"/>
  <c r="L10" i="2"/>
  <c r="L28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F46" i="2"/>
  <c r="E46" i="2"/>
  <c r="U20" i="2"/>
  <c r="AA34" i="2"/>
  <c r="AE34" i="2" s="1"/>
  <c r="AA35" i="2"/>
  <c r="AD35" i="2" s="1"/>
  <c r="AA36" i="2"/>
  <c r="AD36" i="2" s="1"/>
  <c r="AA37" i="2"/>
  <c r="AE37" i="2" s="1"/>
  <c r="AA38" i="2"/>
  <c r="AC38" i="2" s="1"/>
  <c r="AA39" i="2"/>
  <c r="AD39" i="2" s="1"/>
  <c r="AA40" i="2"/>
  <c r="AE40" i="2" s="1"/>
  <c r="AA41" i="2"/>
  <c r="AE41" i="2" s="1"/>
  <c r="AA42" i="2"/>
  <c r="AE42" i="2" s="1"/>
  <c r="AA43" i="2"/>
  <c r="AD43" i="2" s="1"/>
  <c r="AA44" i="2"/>
  <c r="AD44" i="2" s="1"/>
  <c r="AA45" i="2"/>
  <c r="AE45" i="2" s="1"/>
  <c r="AA46" i="2"/>
  <c r="AE46" i="2" s="1"/>
  <c r="AA47" i="2"/>
  <c r="AD47" i="2" s="1"/>
  <c r="AA48" i="2"/>
  <c r="AE48" i="2" s="1"/>
  <c r="AA49" i="2"/>
  <c r="AE49" i="2" s="1"/>
  <c r="AA50" i="2"/>
  <c r="AC50" i="2" s="1"/>
  <c r="AA51" i="2"/>
  <c r="AD51" i="2" s="1"/>
  <c r="AA52" i="2"/>
  <c r="AE52" i="2" s="1"/>
  <c r="AA53" i="2"/>
  <c r="AE53" i="2" s="1"/>
  <c r="AA54" i="2"/>
  <c r="AE54" i="2" s="1"/>
  <c r="AA55" i="2"/>
  <c r="AD55" i="2" s="1"/>
  <c r="AA11" i="2"/>
  <c r="AC11" i="2" s="1"/>
  <c r="AA12" i="2"/>
  <c r="AC12" i="2" s="1"/>
  <c r="AA13" i="2"/>
  <c r="AC13" i="2" s="1"/>
  <c r="AA14" i="2"/>
  <c r="AD14" i="2" s="1"/>
  <c r="AA15" i="2"/>
  <c r="AE15" i="2" s="1"/>
  <c r="AA16" i="2"/>
  <c r="AC16" i="2" s="1"/>
  <c r="AA17" i="2"/>
  <c r="AC17" i="2" s="1"/>
  <c r="AA18" i="2"/>
  <c r="AD18" i="2" s="1"/>
  <c r="AA19" i="2"/>
  <c r="AC19" i="2" s="1"/>
  <c r="AA20" i="2"/>
  <c r="AC20" i="2" s="1"/>
  <c r="AA21" i="2"/>
  <c r="AE21" i="2" s="1"/>
  <c r="AA22" i="2"/>
  <c r="AD22" i="2" s="1"/>
  <c r="AA23" i="2"/>
  <c r="AE23" i="2" s="1"/>
  <c r="AA24" i="2"/>
  <c r="AC24" i="2" s="1"/>
  <c r="AA25" i="2"/>
  <c r="AD25" i="2" s="1"/>
  <c r="AA26" i="2"/>
  <c r="AD26" i="2" s="1"/>
  <c r="AA27" i="2"/>
  <c r="AE27" i="2" s="1"/>
  <c r="AA28" i="2"/>
  <c r="AC28" i="2" s="1"/>
  <c r="AA29" i="2"/>
  <c r="AC29" i="2" s="1"/>
  <c r="AA30" i="2"/>
  <c r="AD30" i="2" s="1"/>
  <c r="AA31" i="2"/>
  <c r="AC31" i="2" s="1"/>
  <c r="AA32" i="2"/>
  <c r="AC32" i="2" s="1"/>
  <c r="U11" i="2"/>
  <c r="U12" i="2"/>
  <c r="U13" i="2"/>
  <c r="U14" i="2"/>
  <c r="U15" i="2"/>
  <c r="U16" i="2"/>
  <c r="U17" i="2"/>
  <c r="U18" i="2"/>
  <c r="U19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10" i="2"/>
  <c r="L45" i="2"/>
  <c r="L44" i="2"/>
  <c r="L43" i="2"/>
  <c r="L42" i="2"/>
  <c r="L41" i="2"/>
  <c r="L40" i="2"/>
  <c r="L39" i="2"/>
  <c r="L38" i="2"/>
  <c r="L37" i="2"/>
  <c r="L36" i="2"/>
  <c r="L35" i="2"/>
  <c r="L34" i="2"/>
  <c r="L32" i="2"/>
  <c r="L31" i="2"/>
  <c r="L30" i="2"/>
  <c r="L29" i="2"/>
  <c r="L27" i="2"/>
  <c r="L26" i="2"/>
  <c r="L12" i="2"/>
  <c r="L11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AF14" i="2" l="1"/>
  <c r="AF31" i="2"/>
  <c r="AF20" i="2"/>
  <c r="AF19" i="2"/>
  <c r="AB29" i="2"/>
  <c r="AB17" i="2"/>
  <c r="AB28" i="2"/>
  <c r="AB16" i="2"/>
  <c r="AB41" i="2"/>
  <c r="AB53" i="2"/>
  <c r="AB55" i="2"/>
  <c r="AF54" i="2" s="1"/>
  <c r="AB44" i="2"/>
  <c r="AC36" i="2"/>
  <c r="AB24" i="2"/>
  <c r="AB12" i="2"/>
  <c r="AB45" i="2"/>
  <c r="AB25" i="2"/>
  <c r="AF25" i="2" s="1"/>
  <c r="AE36" i="2"/>
  <c r="AI36" i="2" s="1"/>
  <c r="AB23" i="2"/>
  <c r="AB34" i="2"/>
  <c r="AB46" i="2"/>
  <c r="AB43" i="2"/>
  <c r="AB13" i="2"/>
  <c r="AF13" i="2" s="1"/>
  <c r="AB22" i="2"/>
  <c r="AB35" i="2"/>
  <c r="AF35" i="2" s="1"/>
  <c r="AB47" i="2"/>
  <c r="AF47" i="2" s="1"/>
  <c r="AF26" i="2"/>
  <c r="AB37" i="2"/>
  <c r="AB49" i="2"/>
  <c r="AB38" i="2"/>
  <c r="AB50" i="2"/>
  <c r="AB30" i="2"/>
  <c r="AF30" i="2" s="1"/>
  <c r="AB18" i="2"/>
  <c r="AF18" i="2" s="1"/>
  <c r="AB39" i="2"/>
  <c r="AF39" i="2" s="1"/>
  <c r="AB51" i="2"/>
  <c r="AF51" i="2" s="1"/>
  <c r="AE44" i="2"/>
  <c r="AD45" i="2"/>
  <c r="AH44" i="2" s="1"/>
  <c r="AE51" i="2"/>
  <c r="AI51" i="2" s="1"/>
  <c r="AD52" i="2"/>
  <c r="AD11" i="2"/>
  <c r="AD31" i="2"/>
  <c r="AE25" i="2"/>
  <c r="AC25" i="2"/>
  <c r="AE16" i="2"/>
  <c r="AI15" i="2" s="1"/>
  <c r="AD15" i="2"/>
  <c r="AE11" i="2"/>
  <c r="AI10" i="2" s="1"/>
  <c r="AD16" i="2"/>
  <c r="AC45" i="2"/>
  <c r="AC52" i="2"/>
  <c r="AC30" i="2"/>
  <c r="AE24" i="2"/>
  <c r="AC15" i="2"/>
  <c r="AC37" i="2"/>
  <c r="AD46" i="2"/>
  <c r="AH46" i="2" s="1"/>
  <c r="AE29" i="2"/>
  <c r="AD24" i="2"/>
  <c r="AH24" i="2" s="1"/>
  <c r="AC14" i="2"/>
  <c r="AD37" i="2"/>
  <c r="AE47" i="2"/>
  <c r="AD29" i="2"/>
  <c r="AD23" i="2"/>
  <c r="AE13" i="2"/>
  <c r="AD38" i="2"/>
  <c r="AC48" i="2"/>
  <c r="AC23" i="2"/>
  <c r="AG23" i="2" s="1"/>
  <c r="AD13" i="2"/>
  <c r="AE38" i="2"/>
  <c r="AI37" i="2" s="1"/>
  <c r="AD48" i="2"/>
  <c r="AE28" i="2"/>
  <c r="AD19" i="2"/>
  <c r="AE39" i="2"/>
  <c r="AD28" i="2"/>
  <c r="AH28" i="2" s="1"/>
  <c r="AC18" i="2"/>
  <c r="AE12" i="2"/>
  <c r="AC40" i="2"/>
  <c r="AC49" i="2"/>
  <c r="AD27" i="2"/>
  <c r="AH26" i="2" s="1"/>
  <c r="AE17" i="2"/>
  <c r="AD12" i="2"/>
  <c r="AD40" i="2"/>
  <c r="AD49" i="2"/>
  <c r="AC27" i="2"/>
  <c r="AD17" i="2"/>
  <c r="AD34" i="2"/>
  <c r="AC44" i="2"/>
  <c r="AD50" i="2"/>
  <c r="AC26" i="2"/>
  <c r="AE35" i="2"/>
  <c r="AE50" i="2"/>
  <c r="AI49" i="2" s="1"/>
  <c r="AC22" i="2"/>
  <c r="AE43" i="2"/>
  <c r="AI42" i="2" s="1"/>
  <c r="AE55" i="2"/>
  <c r="AI54" i="2" s="1"/>
  <c r="AD21" i="2"/>
  <c r="AC21" i="2"/>
  <c r="AG20" i="2" s="1"/>
  <c r="AE32" i="2"/>
  <c r="AE20" i="2"/>
  <c r="AC41" i="2"/>
  <c r="AC53" i="2"/>
  <c r="AD32" i="2"/>
  <c r="AD20" i="2"/>
  <c r="AD41" i="2"/>
  <c r="AD53" i="2"/>
  <c r="AE31" i="2"/>
  <c r="AE19" i="2"/>
  <c r="AC34" i="2"/>
  <c r="AC42" i="2"/>
  <c r="AC46" i="2"/>
  <c r="AC54" i="2"/>
  <c r="AD42" i="2"/>
  <c r="AD54" i="2"/>
  <c r="AE30" i="2"/>
  <c r="AE26" i="2"/>
  <c r="AI26" i="2" s="1"/>
  <c r="AE22" i="2"/>
  <c r="AE18" i="2"/>
  <c r="AE14" i="2"/>
  <c r="AI14" i="2" s="1"/>
  <c r="AC35" i="2"/>
  <c r="AC39" i="2"/>
  <c r="AC43" i="2"/>
  <c r="AC47" i="2"/>
  <c r="AC51" i="2"/>
  <c r="AC55" i="2"/>
  <c r="AG11" i="2"/>
  <c r="AI48" i="2"/>
  <c r="AH43" i="2"/>
  <c r="AN14" i="2" l="1"/>
  <c r="AI12" i="2"/>
  <c r="AG48" i="2"/>
  <c r="AG26" i="2"/>
  <c r="AF43" i="2"/>
  <c r="AF16" i="2"/>
  <c r="AN26" i="2"/>
  <c r="AF28" i="2"/>
  <c r="AH52" i="2"/>
  <c r="AG22" i="2"/>
  <c r="AO23" i="2" s="1"/>
  <c r="AI50" i="2"/>
  <c r="AF50" i="2"/>
  <c r="AI16" i="2"/>
  <c r="AQ16" i="2" s="1"/>
  <c r="AF12" i="2"/>
  <c r="AN13" i="2" s="1"/>
  <c r="AN20" i="2"/>
  <c r="AF46" i="2"/>
  <c r="AG35" i="2"/>
  <c r="AF23" i="2"/>
  <c r="AF38" i="2"/>
  <c r="AN39" i="2" s="1"/>
  <c r="AF11" i="2"/>
  <c r="AN11" i="2" s="1"/>
  <c r="AN19" i="2"/>
  <c r="AF49" i="2"/>
  <c r="AF17" i="2"/>
  <c r="AN18" i="2" s="1"/>
  <c r="AF37" i="2"/>
  <c r="AF29" i="2"/>
  <c r="AF34" i="2"/>
  <c r="AF33" i="2"/>
  <c r="AH45" i="2"/>
  <c r="AP46" i="2" s="1"/>
  <c r="AF45" i="2"/>
  <c r="AF48" i="2"/>
  <c r="AN48" i="2" s="1"/>
  <c r="AI29" i="2"/>
  <c r="AF42" i="2"/>
  <c r="AF41" i="2"/>
  <c r="AF40" i="2"/>
  <c r="AN40" i="2" s="1"/>
  <c r="AF24" i="2"/>
  <c r="AN25" i="2" s="1"/>
  <c r="AF36" i="2"/>
  <c r="AN36" i="2" s="1"/>
  <c r="AF22" i="2"/>
  <c r="AF15" i="2"/>
  <c r="AN15" i="2" s="1"/>
  <c r="AI38" i="2"/>
  <c r="AQ38" i="2" s="1"/>
  <c r="AF44" i="2"/>
  <c r="AF21" i="2"/>
  <c r="AN21" i="2" s="1"/>
  <c r="AI28" i="2"/>
  <c r="AF53" i="2"/>
  <c r="AF52" i="2"/>
  <c r="AF27" i="2"/>
  <c r="AI39" i="2"/>
  <c r="AH19" i="2"/>
  <c r="AH40" i="2"/>
  <c r="AI27" i="2"/>
  <c r="AG53" i="2"/>
  <c r="AI25" i="2"/>
  <c r="AQ26" i="2" s="1"/>
  <c r="AG47" i="2"/>
  <c r="AG42" i="2"/>
  <c r="AG21" i="2"/>
  <c r="AO21" i="2" s="1"/>
  <c r="AG41" i="2"/>
  <c r="AI31" i="2"/>
  <c r="AI18" i="2"/>
  <c r="AI30" i="2"/>
  <c r="AI17" i="2"/>
  <c r="AI13" i="2"/>
  <c r="AQ14" i="2" s="1"/>
  <c r="AH21" i="2"/>
  <c r="AG15" i="2"/>
  <c r="AH31" i="2"/>
  <c r="AI23" i="2"/>
  <c r="AH15" i="2"/>
  <c r="AI20" i="2"/>
  <c r="AQ15" i="2"/>
  <c r="AG27" i="2"/>
  <c r="AG16" i="2"/>
  <c r="AG37" i="2"/>
  <c r="AG50" i="2"/>
  <c r="AH38" i="2"/>
  <c r="AH14" i="2"/>
  <c r="AI45" i="2"/>
  <c r="AI11" i="2"/>
  <c r="AQ11" i="2" s="1"/>
  <c r="AH42" i="2"/>
  <c r="AP43" i="2" s="1"/>
  <c r="AG46" i="2"/>
  <c r="AH54" i="2"/>
  <c r="AH16" i="2"/>
  <c r="AH22" i="2"/>
  <c r="AH18" i="2"/>
  <c r="AG18" i="2"/>
  <c r="AI21" i="2"/>
  <c r="AG51" i="2"/>
  <c r="AI41" i="2"/>
  <c r="AQ42" i="2" s="1"/>
  <c r="AG40" i="2"/>
  <c r="AP44" i="2"/>
  <c r="AG44" i="2"/>
  <c r="AI19" i="2"/>
  <c r="AH27" i="2"/>
  <c r="AG38" i="2"/>
  <c r="AI33" i="2"/>
  <c r="AI34" i="2"/>
  <c r="AG19" i="2"/>
  <c r="AH50" i="2"/>
  <c r="AH12" i="2"/>
  <c r="AH36" i="2"/>
  <c r="AH35" i="2"/>
  <c r="AG36" i="2"/>
  <c r="AG39" i="2"/>
  <c r="AG30" i="2"/>
  <c r="AH48" i="2"/>
  <c r="AH47" i="2"/>
  <c r="AP47" i="2" s="1"/>
  <c r="AG28" i="2"/>
  <c r="AH17" i="2"/>
  <c r="AG13" i="2"/>
  <c r="AH23" i="2"/>
  <c r="AI47" i="2"/>
  <c r="AQ48" i="2" s="1"/>
  <c r="AG12" i="2"/>
  <c r="AH53" i="2"/>
  <c r="AI40" i="2"/>
  <c r="AQ49" i="2"/>
  <c r="AI53" i="2"/>
  <c r="AH30" i="2"/>
  <c r="AH37" i="2"/>
  <c r="AH51" i="2"/>
  <c r="AG25" i="2"/>
  <c r="AI52" i="2"/>
  <c r="AH39" i="2"/>
  <c r="AG17" i="2"/>
  <c r="AH29" i="2"/>
  <c r="AI35" i="2"/>
  <c r="AI46" i="2"/>
  <c r="AI24" i="2"/>
  <c r="AI44" i="2"/>
  <c r="AI43" i="2"/>
  <c r="AQ43" i="2" s="1"/>
  <c r="AH20" i="2"/>
  <c r="AG24" i="2"/>
  <c r="AG34" i="2"/>
  <c r="AG45" i="2"/>
  <c r="AG49" i="2"/>
  <c r="AH33" i="2"/>
  <c r="AH34" i="2"/>
  <c r="AG43" i="2"/>
  <c r="AG29" i="2"/>
  <c r="AI22" i="2"/>
  <c r="AH13" i="2"/>
  <c r="AH25" i="2"/>
  <c r="AP25" i="2" s="1"/>
  <c r="AG10" i="2"/>
  <c r="AO11" i="2" s="1"/>
  <c r="AG52" i="2"/>
  <c r="AH11" i="2"/>
  <c r="AH10" i="2"/>
  <c r="AH49" i="2"/>
  <c r="AH41" i="2"/>
  <c r="AQ37" i="2"/>
  <c r="AG14" i="2"/>
  <c r="AG31" i="2"/>
  <c r="AG33" i="2"/>
  <c r="AG54" i="2"/>
  <c r="AN50" i="2" l="1"/>
  <c r="AQ17" i="2"/>
  <c r="AO48" i="2"/>
  <c r="AV43" i="2" s="1"/>
  <c r="AN44" i="2"/>
  <c r="AN16" i="2"/>
  <c r="AP45" i="2"/>
  <c r="AP20" i="2"/>
  <c r="AN17" i="2"/>
  <c r="AO14" i="2"/>
  <c r="AV14" i="2" s="1"/>
  <c r="AQ40" i="2"/>
  <c r="AO35" i="2"/>
  <c r="AN45" i="2"/>
  <c r="AN38" i="2"/>
  <c r="AN23" i="2"/>
  <c r="AV23" i="2" s="1"/>
  <c r="BD23" i="2" s="1"/>
  <c r="AN46" i="2"/>
  <c r="AN27" i="2"/>
  <c r="AN41" i="2"/>
  <c r="AV11" i="2"/>
  <c r="BD11" i="2" s="1"/>
  <c r="AN34" i="2"/>
  <c r="AN22" i="2"/>
  <c r="AN42" i="2"/>
  <c r="AV21" i="2"/>
  <c r="AO16" i="2"/>
  <c r="AN37" i="2"/>
  <c r="AN24" i="2"/>
  <c r="AN43" i="2"/>
  <c r="AN47" i="2"/>
  <c r="AN12" i="2"/>
  <c r="AN49" i="2"/>
  <c r="AN35" i="2"/>
  <c r="AP41" i="2"/>
  <c r="AO25" i="2"/>
  <c r="AV25" i="2" s="1"/>
  <c r="AQ39" i="2"/>
  <c r="AO37" i="2"/>
  <c r="AO39" i="2"/>
  <c r="AV34" i="2" s="1"/>
  <c r="AO44" i="2"/>
  <c r="AO36" i="2"/>
  <c r="AV31" i="2" s="1"/>
  <c r="AO46" i="2"/>
  <c r="AQ13" i="2"/>
  <c r="AO27" i="2"/>
  <c r="AO12" i="2"/>
  <c r="AO40" i="2"/>
  <c r="AV35" i="2" s="1"/>
  <c r="AO43" i="2"/>
  <c r="AO17" i="2"/>
  <c r="AQ27" i="2"/>
  <c r="AO13" i="2"/>
  <c r="AV13" i="2" s="1"/>
  <c r="AO19" i="2"/>
  <c r="AV19" i="2" s="1"/>
  <c r="AO49" i="2"/>
  <c r="AO18" i="2"/>
  <c r="AV18" i="2" s="1"/>
  <c r="AO41" i="2"/>
  <c r="AO34" i="2"/>
  <c r="AO38" i="2"/>
  <c r="AP19" i="2"/>
  <c r="AO42" i="2"/>
  <c r="AO22" i="2"/>
  <c r="AO45" i="2"/>
  <c r="AO47" i="2"/>
  <c r="AO20" i="2"/>
  <c r="AO24" i="2"/>
  <c r="AO50" i="2"/>
  <c r="AO15" i="2"/>
  <c r="AV15" i="2" s="1"/>
  <c r="AO26" i="2"/>
  <c r="AV26" i="2" s="1"/>
  <c r="AQ18" i="2"/>
  <c r="AQ19" i="2"/>
  <c r="AQ24" i="2"/>
  <c r="AP34" i="2"/>
  <c r="AP22" i="2"/>
  <c r="AP15" i="2"/>
  <c r="AP17" i="2"/>
  <c r="AQ21" i="2"/>
  <c r="AP23" i="2"/>
  <c r="AP16" i="2"/>
  <c r="AQ50" i="2"/>
  <c r="AP49" i="2"/>
  <c r="AQ35" i="2"/>
  <c r="AQ12" i="2"/>
  <c r="AP27" i="2"/>
  <c r="AP18" i="2"/>
  <c r="AP39" i="2"/>
  <c r="AP35" i="2"/>
  <c r="AP26" i="2"/>
  <c r="AP37" i="2"/>
  <c r="AQ46" i="2"/>
  <c r="AQ22" i="2"/>
  <c r="AP40" i="2"/>
  <c r="AQ20" i="2"/>
  <c r="AQ44" i="2"/>
  <c r="AP13" i="2"/>
  <c r="AP36" i="2"/>
  <c r="AQ41" i="2"/>
  <c r="AP12" i="2"/>
  <c r="AP11" i="2"/>
  <c r="AQ45" i="2"/>
  <c r="AP50" i="2"/>
  <c r="AQ36" i="2"/>
  <c r="AQ25" i="2"/>
  <c r="AP21" i="2"/>
  <c r="AP24" i="2"/>
  <c r="AQ34" i="2"/>
  <c r="AP14" i="2"/>
  <c r="AQ47" i="2"/>
  <c r="AP38" i="2"/>
  <c r="AP42" i="2"/>
  <c r="AP48" i="2"/>
  <c r="AQ23" i="2"/>
  <c r="AV39" i="2" l="1"/>
  <c r="AW40" i="2" s="1"/>
  <c r="AX41" i="2" s="1"/>
  <c r="AV16" i="2"/>
  <c r="AW17" i="2" s="1"/>
  <c r="AX18" i="2" s="1"/>
  <c r="AW15" i="2"/>
  <c r="AX16" i="2" s="1"/>
  <c r="AV45" i="2"/>
  <c r="BD45" i="2" s="1"/>
  <c r="AW20" i="2"/>
  <c r="AX21" i="2" s="1"/>
  <c r="AW14" i="2"/>
  <c r="AX15" i="2" s="1"/>
  <c r="AV40" i="2"/>
  <c r="BD40" i="2" s="1"/>
  <c r="AW22" i="2"/>
  <c r="AX23" i="2" s="1"/>
  <c r="AW26" i="2"/>
  <c r="AV30" i="2"/>
  <c r="AW31" i="2" s="1"/>
  <c r="AX32" i="2" s="1"/>
  <c r="AV17" i="2"/>
  <c r="AW18" i="2" s="1"/>
  <c r="AX19" i="2" s="1"/>
  <c r="AV12" i="2"/>
  <c r="AW13" i="2" s="1"/>
  <c r="AX14" i="2" s="1"/>
  <c r="AW32" i="2"/>
  <c r="AX33" i="2" s="1"/>
  <c r="BF33" i="2" s="1"/>
  <c r="AW44" i="2"/>
  <c r="BE44" i="2" s="1"/>
  <c r="AW35" i="2"/>
  <c r="AX36" i="2" s="1"/>
  <c r="AV33" i="2"/>
  <c r="BD33" i="2" s="1"/>
  <c r="AV27" i="2"/>
  <c r="AW27" i="2" s="1"/>
  <c r="BE27" i="2" s="1"/>
  <c r="AV29" i="2"/>
  <c r="AW30" i="2" s="1"/>
  <c r="AX31" i="2" s="1"/>
  <c r="BF31" i="2" s="1"/>
  <c r="AV38" i="2"/>
  <c r="AW39" i="2" s="1"/>
  <c r="AX40" i="2" s="1"/>
  <c r="AW36" i="2"/>
  <c r="AX37" i="2" s="1"/>
  <c r="BF37" i="2" s="1"/>
  <c r="AV37" i="2"/>
  <c r="AW38" i="2" s="1"/>
  <c r="AX39" i="2" s="1"/>
  <c r="BF39" i="2" s="1"/>
  <c r="AV36" i="2"/>
  <c r="AW37" i="2" s="1"/>
  <c r="AX38" i="2" s="1"/>
  <c r="AW16" i="2"/>
  <c r="AX17" i="2" s="1"/>
  <c r="AW19" i="2"/>
  <c r="AX20" i="2" s="1"/>
  <c r="AV41" i="2"/>
  <c r="AW42" i="2" s="1"/>
  <c r="AX43" i="2" s="1"/>
  <c r="BF43" i="2" s="1"/>
  <c r="AV42" i="2"/>
  <c r="AW43" i="2" s="1"/>
  <c r="AX44" i="2" s="1"/>
  <c r="BF44" i="2" s="1"/>
  <c r="AV24" i="2"/>
  <c r="AW25" i="2" s="1"/>
  <c r="AX26" i="2" s="1"/>
  <c r="AV22" i="2"/>
  <c r="AW23" i="2" s="1"/>
  <c r="AX24" i="2" s="1"/>
  <c r="AV32" i="2"/>
  <c r="AW33" i="2" s="1"/>
  <c r="AX34" i="2" s="1"/>
  <c r="AW24" i="2"/>
  <c r="AX25" i="2" s="1"/>
  <c r="AW12" i="2"/>
  <c r="AX13" i="2" s="1"/>
  <c r="BD43" i="2"/>
  <c r="AV20" i="2"/>
  <c r="AW21" i="2" s="1"/>
  <c r="AX22" i="2" s="1"/>
  <c r="BD21" i="2"/>
  <c r="AV44" i="2"/>
  <c r="BD31" i="2"/>
  <c r="BD26" i="2"/>
  <c r="BD13" i="2"/>
  <c r="BD19" i="2"/>
  <c r="BD15" i="2"/>
  <c r="BD18" i="2"/>
  <c r="BD14" i="2"/>
  <c r="BD25" i="2"/>
  <c r="BD35" i="2"/>
  <c r="BD34" i="2"/>
  <c r="BD39" i="2" l="1"/>
  <c r="BD16" i="2"/>
  <c r="AV10" i="2"/>
  <c r="AW11" i="2" s="1"/>
  <c r="AX12" i="2" s="1"/>
  <c r="AV28" i="2"/>
  <c r="AW29" i="2" s="1"/>
  <c r="AX30" i="2" s="1"/>
  <c r="AW41" i="2"/>
  <c r="AX42" i="2" s="1"/>
  <c r="BF42" i="2" s="1"/>
  <c r="AW45" i="2"/>
  <c r="AX45" i="2" s="1"/>
  <c r="BF45" i="2" s="1"/>
  <c r="BE42" i="2"/>
  <c r="BE22" i="2"/>
  <c r="BD30" i="2"/>
  <c r="BD36" i="2"/>
  <c r="BD37" i="2"/>
  <c r="BD17" i="2"/>
  <c r="AX27" i="2"/>
  <c r="AW62" i="2"/>
  <c r="BD12" i="2"/>
  <c r="BD27" i="2"/>
  <c r="BD38" i="2"/>
  <c r="AW34" i="2"/>
  <c r="AX35" i="2" s="1"/>
  <c r="BF35" i="2" s="1"/>
  <c r="BD29" i="2"/>
  <c r="BE35" i="2"/>
  <c r="BD22" i="2"/>
  <c r="BE37" i="2"/>
  <c r="BE13" i="2"/>
  <c r="BE17" i="2"/>
  <c r="BD32" i="2"/>
  <c r="BD41" i="2"/>
  <c r="BE12" i="2"/>
  <c r="BD42" i="2"/>
  <c r="BD44" i="2"/>
  <c r="AV62" i="2"/>
  <c r="BD62" i="2" s="1"/>
  <c r="BE36" i="2"/>
  <c r="BE23" i="2"/>
  <c r="BE21" i="2"/>
  <c r="BD20" i="2"/>
  <c r="BE30" i="2"/>
  <c r="BD24" i="2"/>
  <c r="AV50" i="2"/>
  <c r="BD50" i="2" s="1"/>
  <c r="BE24" i="2"/>
  <c r="BE38" i="2"/>
  <c r="BF24" i="2"/>
  <c r="BF14" i="2"/>
  <c r="BF18" i="2"/>
  <c r="BE43" i="2"/>
  <c r="BF38" i="2"/>
  <c r="BF36" i="2"/>
  <c r="BE32" i="2"/>
  <c r="BE14" i="2"/>
  <c r="BE18" i="2"/>
  <c r="BE26" i="2"/>
  <c r="BE20" i="2"/>
  <c r="BF34" i="2"/>
  <c r="BE33" i="2"/>
  <c r="AW28" i="2"/>
  <c r="AX29" i="2" s="1"/>
  <c r="BF25" i="2"/>
  <c r="AX61" i="2"/>
  <c r="BF32" i="2"/>
  <c r="BE31" i="2"/>
  <c r="BF22" i="2"/>
  <c r="BE25" i="2"/>
  <c r="BE15" i="2"/>
  <c r="BE16" i="2"/>
  <c r="BE19" i="2"/>
  <c r="BF23" i="2"/>
  <c r="BF40" i="2"/>
  <c r="BE39" i="2"/>
  <c r="BF41" i="2"/>
  <c r="BE40" i="2"/>
  <c r="BF13" i="2"/>
  <c r="AX49" i="2"/>
  <c r="AW10" i="2"/>
  <c r="AX11" i="2" s="1"/>
  <c r="AV51" i="2"/>
  <c r="BD51" i="2" s="1"/>
  <c r="AW58" i="2"/>
  <c r="AV59" i="2"/>
  <c r="BD59" i="2" s="1"/>
  <c r="AV58" i="2"/>
  <c r="BD58" i="2" s="1"/>
  <c r="AW50" i="2"/>
  <c r="AV47" i="2"/>
  <c r="BD47" i="2" s="1"/>
  <c r="AW57" i="2"/>
  <c r="AV57" i="2"/>
  <c r="BD57" i="2" s="1"/>
  <c r="AW54" i="2"/>
  <c r="AV54" i="2"/>
  <c r="BD54" i="2" s="1"/>
  <c r="AV49" i="2"/>
  <c r="BD49" i="2" s="1"/>
  <c r="AW60" i="2"/>
  <c r="AV60" i="2"/>
  <c r="BD60" i="2" s="1"/>
  <c r="AV55" i="2"/>
  <c r="BD55" i="2" s="1"/>
  <c r="AV52" i="2"/>
  <c r="BD52" i="2" s="1"/>
  <c r="AW56" i="2"/>
  <c r="AV56" i="2"/>
  <c r="BD56" i="2" s="1"/>
  <c r="AW48" i="2"/>
  <c r="AV48" i="2"/>
  <c r="BD48" i="2" s="1"/>
  <c r="AV63" i="2"/>
  <c r="BD63" i="2" s="1"/>
  <c r="AW53" i="2"/>
  <c r="AV53" i="2"/>
  <c r="BD53" i="2" s="1"/>
  <c r="BD28" i="2" l="1"/>
  <c r="BD10" i="2"/>
  <c r="BE41" i="2"/>
  <c r="AW59" i="2"/>
  <c r="BE59" i="2" s="1"/>
  <c r="AW52" i="2"/>
  <c r="BE52" i="2" s="1"/>
  <c r="BE45" i="2"/>
  <c r="AW63" i="2"/>
  <c r="BE63" i="2" s="1"/>
  <c r="BE34" i="2"/>
  <c r="AX50" i="2"/>
  <c r="BE50" i="2"/>
  <c r="AX54" i="2"/>
  <c r="BF54" i="2" s="1"/>
  <c r="AX10" i="2"/>
  <c r="BF10" i="2" s="1"/>
  <c r="BF49" i="2"/>
  <c r="BE54" i="2"/>
  <c r="AX58" i="2"/>
  <c r="BF58" i="2" s="1"/>
  <c r="BE48" i="2"/>
  <c r="BE57" i="2"/>
  <c r="BF15" i="2"/>
  <c r="AX51" i="2"/>
  <c r="BF51" i="2" s="1"/>
  <c r="BE56" i="2"/>
  <c r="BF27" i="2"/>
  <c r="AX63" i="2"/>
  <c r="BF17" i="2"/>
  <c r="AX53" i="2"/>
  <c r="BF61" i="2"/>
  <c r="BF26" i="2"/>
  <c r="AX62" i="2"/>
  <c r="BE58" i="2"/>
  <c r="BF16" i="2"/>
  <c r="AX52" i="2"/>
  <c r="BF29" i="2"/>
  <c r="BE28" i="2"/>
  <c r="BE11" i="2"/>
  <c r="BE60" i="2"/>
  <c r="BF20" i="2"/>
  <c r="AX56" i="2"/>
  <c r="AX60" i="2"/>
  <c r="AX57" i="2"/>
  <c r="BF57" i="2" s="1"/>
  <c r="BF21" i="2"/>
  <c r="AX28" i="2"/>
  <c r="BF28" i="2" s="1"/>
  <c r="BF19" i="2"/>
  <c r="AX55" i="2"/>
  <c r="BF55" i="2" s="1"/>
  <c r="AX59" i="2"/>
  <c r="BF59" i="2" s="1"/>
  <c r="BE53" i="2"/>
  <c r="BE10" i="2"/>
  <c r="AW46" i="2"/>
  <c r="BF30" i="2"/>
  <c r="BE29" i="2"/>
  <c r="AW47" i="2"/>
  <c r="AW55" i="2"/>
  <c r="BE55" i="2" s="1"/>
  <c r="AW49" i="2"/>
  <c r="BE49" i="2" s="1"/>
  <c r="AV46" i="2"/>
  <c r="AW61" i="2"/>
  <c r="BE61" i="2" s="1"/>
  <c r="AV61" i="2"/>
  <c r="AW51" i="2"/>
  <c r="BE51" i="2" s="1"/>
  <c r="BD46" i="2" l="1"/>
  <c r="BF60" i="2"/>
  <c r="BF53" i="2"/>
  <c r="BF63" i="2"/>
  <c r="BF46" i="2"/>
  <c r="BF50" i="2"/>
  <c r="BF62" i="2"/>
  <c r="BF56" i="2"/>
  <c r="AX47" i="2"/>
  <c r="BF47" i="2" s="1"/>
  <c r="BF11" i="2"/>
  <c r="BD61" i="2"/>
  <c r="BE62" i="2"/>
  <c r="AX48" i="2"/>
  <c r="BF48" i="2" s="1"/>
  <c r="BF12" i="2"/>
  <c r="BE46" i="2"/>
  <c r="BF52" i="2"/>
  <c r="BE47" i="2"/>
  <c r="AX46" i="2"/>
</calcChain>
</file>

<file path=xl/sharedStrings.xml><?xml version="1.0" encoding="utf-8"?>
<sst xmlns="http://schemas.openxmlformats.org/spreadsheetml/2006/main" count="569" uniqueCount="48">
  <si>
    <t>Female</t>
  </si>
  <si>
    <t>Cohort change ratio</t>
  </si>
  <si>
    <t>Open-age cohort change ratio</t>
  </si>
  <si>
    <t>n</t>
  </si>
  <si>
    <t>iTFR, female portion</t>
  </si>
  <si>
    <t>x</t>
  </si>
  <si>
    <t>Open</t>
  </si>
  <si>
    <t>Measure</t>
  </si>
  <si>
    <t>Value</t>
  </si>
  <si>
    <t>Special Adjustment Values</t>
  </si>
  <si>
    <t>Sex</t>
  </si>
  <si>
    <t>Male</t>
  </si>
  <si>
    <t>iTFR, male portion</t>
  </si>
  <si>
    <t>iTFR</t>
  </si>
  <si>
    <t>Net Migration Adjustment</t>
  </si>
  <si>
    <t>Added Population</t>
  </si>
  <si>
    <r>
      <t xml:space="preserve">Input values are </t>
    </r>
    <r>
      <rPr>
        <b/>
        <sz val="11"/>
        <color rgb="FFC00000"/>
        <rFont val="Calibri"/>
        <family val="2"/>
        <scheme val="minor"/>
      </rPr>
      <t>BOLD RED</t>
    </r>
  </si>
  <si>
    <t>.</t>
  </si>
  <si>
    <t>Mortality Adjustment (l is cumulative survivorship; Y is Brass relational logit model spine; L is person-years; S is survivorship projection factor)</t>
  </si>
  <si>
    <t>Input Populations (x is age break; n is age interval; 2010 and 2015 are years)</t>
  </si>
  <si>
    <r>
      <t xml:space="preserve">Result values are </t>
    </r>
    <r>
      <rPr>
        <b/>
        <sz val="11"/>
        <color rgb="FF0070C0"/>
        <rFont val="Calibri"/>
        <family val="2"/>
        <scheme val="minor"/>
      </rPr>
      <t>BOLD BLUE</t>
    </r>
  </si>
  <si>
    <t>Eddie Hunsinger, December 2021</t>
  </si>
  <si>
    <t>Birth and Cohort Change Ratios (iTFR is Implied Total Fertility Rate (Hauer et al))</t>
  </si>
  <si>
    <t>Both</t>
  </si>
  <si>
    <t>Gross Migration Share (for weighting, generic)</t>
  </si>
  <si>
    <t>Fraction female at birth (for births, youngest age group)</t>
  </si>
  <si>
    <t>More information is available via: https://applieddemogtoolbox.github.io/#CCRStable and https://github.com/edyhsgr/CCRStable/tree/master/Oct2020Presentation</t>
  </si>
  <si>
    <t>Brass relational logit model alpha start (for mortality level)</t>
  </si>
  <si>
    <t>Brass relational logit model alpha end (for mortality level)</t>
  </si>
  <si>
    <r>
      <t xml:space="preserve">Gross migration adjustment (for net migration </t>
    </r>
    <r>
      <rPr>
        <i/>
        <sz val="11"/>
        <color theme="1"/>
        <rFont val="Calibri"/>
        <family val="2"/>
        <scheme val="minor"/>
      </rPr>
      <t xml:space="preserve">intensity; </t>
    </r>
    <r>
      <rPr>
        <sz val="11"/>
        <color theme="1"/>
        <rFont val="Calibri"/>
        <family val="2"/>
        <scheme val="minor"/>
      </rPr>
      <t>percent of inferred net migration ratios)</t>
    </r>
  </si>
  <si>
    <r>
      <t xml:space="preserve">Net migration adjustment (for net migration </t>
    </r>
    <r>
      <rPr>
        <i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;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annual, percent of total population)</t>
    </r>
  </si>
  <si>
    <t>Y</t>
  </si>
  <si>
    <t>Projected Populations</t>
  </si>
  <si>
    <t xml:space="preserve">Effective Birth and Cohort Change Ratios (including all adjustments) </t>
  </si>
  <si>
    <t>Imputed l, 2010 to 2014</t>
  </si>
  <si>
    <t>Imputed l, 2015 to 2019</t>
  </si>
  <si>
    <t>Imputed l, 2020 to 2024</t>
  </si>
  <si>
    <t>Imputed l, 2025 to 2029</t>
  </si>
  <si>
    <t>Imputed L, 2010 to 2014</t>
  </si>
  <si>
    <t>Imputed L, 2015 to 2019</t>
  </si>
  <si>
    <t>Imputed L, 2020 to 2024</t>
  </si>
  <si>
    <t>Imputed L, 2025 to 2029</t>
  </si>
  <si>
    <t>Imputed S, 2010 to 2014</t>
  </si>
  <si>
    <t>Imputed S, 2015 to 2019</t>
  </si>
  <si>
    <t>Imputed S, 2020 to 2024</t>
  </si>
  <si>
    <t>Imputed S, 2025 to 2029</t>
  </si>
  <si>
    <t>Impose iTFR option (for births, youngest age group)</t>
  </si>
  <si>
    <t>Standard l (generic)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</si>
</sst>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E1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1" applyFont="1"/>
    <xf numFmtId="2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164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" fontId="0" fillId="0" borderId="0" xfId="0" quotePrefix="1" applyNumberFormat="1" applyAlignment="1">
      <alignment horizontal="right"/>
    </xf>
    <xf numFmtId="1" fontId="0" fillId="0" borderId="0" xfId="0" quotePrefix="1" applyNumberFormat="1" applyAlignment="1">
      <alignment horizontal="left"/>
    </xf>
    <xf numFmtId="3" fontId="20" fillId="0" borderId="0" xfId="0" applyNumberFormat="1" applyFont="1"/>
    <xf numFmtId="9" fontId="20" fillId="0" borderId="0" xfId="1" applyFont="1"/>
    <xf numFmtId="2" fontId="20" fillId="0" borderId="0" xfId="0" applyNumberFormat="1" applyFont="1"/>
    <xf numFmtId="164" fontId="20" fillId="0" borderId="0" xfId="0" applyNumberFormat="1" applyFont="1"/>
    <xf numFmtId="164" fontId="20" fillId="0" borderId="0" xfId="0" applyNumberFormat="1" applyFont="1" applyAlignment="1">
      <alignment horizontal="right"/>
    </xf>
    <xf numFmtId="164" fontId="20" fillId="0" borderId="0" xfId="1" applyNumberFormat="1" applyFont="1" applyAlignment="1">
      <alignment horizontal="right"/>
    </xf>
    <xf numFmtId="0" fontId="0" fillId="0" borderId="0" xfId="0" applyFont="1"/>
    <xf numFmtId="164" fontId="21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right"/>
    </xf>
    <xf numFmtId="165" fontId="20" fillId="0" borderId="0" xfId="0" quotePrefix="1" applyNumberFormat="1" applyFont="1" applyAlignment="1">
      <alignment horizontal="right"/>
    </xf>
    <xf numFmtId="3" fontId="23" fillId="0" borderId="0" xfId="0" applyNumberFormat="1" applyFont="1"/>
    <xf numFmtId="3" fontId="21" fillId="0" borderId="0" xfId="0" applyNumberFormat="1" applyFont="1"/>
    <xf numFmtId="0" fontId="20" fillId="0" borderId="0" xfId="0" applyFont="1"/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166" fontId="20" fillId="0" borderId="0" xfId="1" applyNumberFormat="1" applyFont="1"/>
    <xf numFmtId="164" fontId="0" fillId="0" borderId="0" xfId="0" quotePrefix="1" applyNumberFormat="1" applyAlignment="1">
      <alignment horizontal="right"/>
    </xf>
    <xf numFmtId="0" fontId="23" fillId="0" borderId="0" xfId="0" applyFont="1" applyAlignment="1">
      <alignment horizontal="left"/>
    </xf>
    <xf numFmtId="0" fontId="23" fillId="0" borderId="0" xfId="0" applyFont="1"/>
    <xf numFmtId="2" fontId="23" fillId="0" borderId="0" xfId="0" applyNumberFormat="1" applyFont="1"/>
    <xf numFmtId="0" fontId="0" fillId="38" borderId="10" xfId="0" applyFont="1" applyFill="1" applyBorder="1" applyAlignment="1">
      <alignment horizontal="center"/>
    </xf>
    <xf numFmtId="0" fontId="0" fillId="39" borderId="10" xfId="0" applyFont="1" applyFill="1" applyBorder="1" applyAlignment="1">
      <alignment horizontal="center"/>
    </xf>
    <xf numFmtId="0" fontId="0" fillId="35" borderId="10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0" fontId="0" fillId="37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E1FF"/>
      <color rgb="FFDDDDDD"/>
      <color rgb="FFFFFFCC"/>
      <color rgb="FFCCFFFF"/>
      <color rgb="FFD9D9FF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Female</a:t>
            </a:r>
            <a:r>
              <a:rPr lang="en-US" sz="1200" baseline="0"/>
              <a:t> Population by Age Break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CCRAdjustmentSheet_December2021!$E$9</c:f>
              <c:strCache>
                <c:ptCount val="1"/>
                <c:pt idx="0">
                  <c:v>2010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CCRAdjustmentSheet_December2021!$B$10:$B$27</c:f>
              <c:numCache>
                <c:formatCode>General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</c:numCache>
            </c:numRef>
          </c:cat>
          <c:val>
            <c:numRef>
              <c:f>CCRAdjustmentSheet_December2021!$E$10:$E$27</c:f>
              <c:numCache>
                <c:formatCode>#,##0</c:formatCode>
                <c:ptCount val="18"/>
                <c:pt idx="0">
                  <c:v>47456</c:v>
                </c:pt>
                <c:pt idx="1">
                  <c:v>46336</c:v>
                </c:pt>
                <c:pt idx="2">
                  <c:v>44585</c:v>
                </c:pt>
                <c:pt idx="3">
                  <c:v>48627</c:v>
                </c:pt>
                <c:pt idx="4">
                  <c:v>52945</c:v>
                </c:pt>
                <c:pt idx="5">
                  <c:v>57334</c:v>
                </c:pt>
                <c:pt idx="6">
                  <c:v>58480</c:v>
                </c:pt>
                <c:pt idx="7">
                  <c:v>58057</c:v>
                </c:pt>
                <c:pt idx="8">
                  <c:v>56470</c:v>
                </c:pt>
                <c:pt idx="9">
                  <c:v>57773</c:v>
                </c:pt>
                <c:pt idx="10">
                  <c:v>55277</c:v>
                </c:pt>
                <c:pt idx="11">
                  <c:v>49350</c:v>
                </c:pt>
                <c:pt idx="12">
                  <c:v>41839</c:v>
                </c:pt>
                <c:pt idx="13">
                  <c:v>28452</c:v>
                </c:pt>
                <c:pt idx="14">
                  <c:v>20869</c:v>
                </c:pt>
                <c:pt idx="15">
                  <c:v>16595</c:v>
                </c:pt>
                <c:pt idx="16">
                  <c:v>14171</c:v>
                </c:pt>
                <c:pt idx="17">
                  <c:v>16646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0-4B03-B285-98F05C4FBFD4}"/>
            </c:ext>
          </c:extLst>
        </c:ser>
        <c:ser>
          <c:idx val="1"/>
          <c:order val="1"/>
          <c:tx>
            <c:strRef>
              <c:f>CCRAdjustmentSheet_December2021!$F$9</c:f>
              <c:strCache>
                <c:ptCount val="1"/>
                <c:pt idx="0">
                  <c:v>2015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CCRAdjustmentSheet_December2021!$B$10:$B$27</c:f>
              <c:numCache>
                <c:formatCode>General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</c:numCache>
            </c:numRef>
          </c:cat>
          <c:val>
            <c:numRef>
              <c:f>CCRAdjustmentSheet_December2021!$F$10:$F$27</c:f>
              <c:numCache>
                <c:formatCode>#,##0</c:formatCode>
                <c:ptCount val="18"/>
                <c:pt idx="0">
                  <c:v>47974</c:v>
                </c:pt>
                <c:pt idx="1">
                  <c:v>48467</c:v>
                </c:pt>
                <c:pt idx="2">
                  <c:v>46202</c:v>
                </c:pt>
                <c:pt idx="3">
                  <c:v>46696</c:v>
                </c:pt>
                <c:pt idx="4">
                  <c:v>52617</c:v>
                </c:pt>
                <c:pt idx="5">
                  <c:v>67111</c:v>
                </c:pt>
                <c:pt idx="6">
                  <c:v>67876</c:v>
                </c:pt>
                <c:pt idx="7">
                  <c:v>62242</c:v>
                </c:pt>
                <c:pt idx="8">
                  <c:v>59426</c:v>
                </c:pt>
                <c:pt idx="9">
                  <c:v>56506</c:v>
                </c:pt>
                <c:pt idx="10">
                  <c:v>57578</c:v>
                </c:pt>
                <c:pt idx="11">
                  <c:v>54766</c:v>
                </c:pt>
                <c:pt idx="12">
                  <c:v>47753</c:v>
                </c:pt>
                <c:pt idx="13">
                  <c:v>39460</c:v>
                </c:pt>
                <c:pt idx="14">
                  <c:v>26318</c:v>
                </c:pt>
                <c:pt idx="15">
                  <c:v>18824</c:v>
                </c:pt>
                <c:pt idx="16">
                  <c:v>14228</c:v>
                </c:pt>
                <c:pt idx="17">
                  <c:v>18923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30-4B03-B285-98F05C4FBFD4}"/>
            </c:ext>
          </c:extLst>
        </c:ser>
        <c:ser>
          <c:idx val="2"/>
          <c:order val="2"/>
          <c:tx>
            <c:strRef>
              <c:f>CCRAdjustmentSheet_December2021!$AV$9</c:f>
              <c:strCache>
                <c:ptCount val="1"/>
                <c:pt idx="0">
                  <c:v>2020</c:v>
                </c:pt>
              </c:strCache>
            </c:strRef>
          </c:tx>
          <c:spPr>
            <a:ln w="381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CCRAdjustmentSheet_December2021!$B$10:$B$27</c:f>
              <c:numCache>
                <c:formatCode>General</c:formatCode>
                <c:ptCount val="1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</c:numCache>
            </c:numRef>
          </c:cat>
          <c:val>
            <c:numRef>
              <c:f>CCRAdjustmentSheet_December2021!$AV$10:$AV$27</c:f>
              <c:numCache>
                <c:formatCode>#,##0</c:formatCode>
                <c:ptCount val="18"/>
                <c:pt idx="0">
                  <c:v>49200.528014200951</c:v>
                </c:pt>
                <c:pt idx="1">
                  <c:v>49003.153063046149</c:v>
                </c:pt>
                <c:pt idx="2">
                  <c:v>48328.0473508082</c:v>
                </c:pt>
                <c:pt idx="3">
                  <c:v>48391.462001648666</c:v>
                </c:pt>
                <c:pt idx="4">
                  <c:v>50530.92215903652</c:v>
                </c:pt>
                <c:pt idx="5">
                  <c:v>66700.375149166575</c:v>
                </c:pt>
                <c:pt idx="6">
                  <c:v>79458.900376011399</c:v>
                </c:pt>
                <c:pt idx="7">
                  <c:v>72253.839720891643</c:v>
                </c:pt>
                <c:pt idx="8">
                  <c:v>63725.537403050716</c:v>
                </c:pt>
                <c:pt idx="9">
                  <c:v>59488.10371849822</c:v>
                </c:pt>
                <c:pt idx="10">
                  <c:v>56351.921372438548</c:v>
                </c:pt>
                <c:pt idx="11">
                  <c:v>57101.500813081955</c:v>
                </c:pt>
                <c:pt idx="12">
                  <c:v>53069.915718534103</c:v>
                </c:pt>
                <c:pt idx="13">
                  <c:v>45132.274744552735</c:v>
                </c:pt>
                <c:pt idx="14">
                  <c:v>36612.947450678228</c:v>
                </c:pt>
                <c:pt idx="15">
                  <c:v>23848.22066491998</c:v>
                </c:pt>
                <c:pt idx="16">
                  <c:v>16246.900685861385</c:v>
                </c:pt>
                <c:pt idx="17">
                  <c:v>20486.459018012716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30-4B03-B285-98F05C4FBFD4}"/>
            </c:ext>
          </c:extLst>
        </c:ser>
        <c:ser>
          <c:idx val="3"/>
          <c:order val="3"/>
          <c:tx>
            <c:v>2025</c:v>
          </c:tx>
          <c:spPr>
            <a:ln w="3810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CCRAdjustmentSheet_December2021!$AW$10:$AW$27</c:f>
              <c:numCache>
                <c:formatCode>#,##0</c:formatCode>
                <c:ptCount val="18"/>
                <c:pt idx="0">
                  <c:v>52314.987663464672</c:v>
                </c:pt>
                <c:pt idx="1">
                  <c:v>50262.869571373536</c:v>
                </c:pt>
                <c:pt idx="2">
                  <c:v>48863.816158055328</c:v>
                </c:pt>
                <c:pt idx="3">
                  <c:v>50620.134081660544</c:v>
                </c:pt>
                <c:pt idx="4">
                  <c:v>52368.913173614768</c:v>
                </c:pt>
                <c:pt idx="5">
                  <c:v>64060.590387305143</c:v>
                </c:pt>
                <c:pt idx="6">
                  <c:v>78980.412404383867</c:v>
                </c:pt>
                <c:pt idx="7">
                  <c:v>84596.396060517538</c:v>
                </c:pt>
                <c:pt idx="8">
                  <c:v>73993.379511971769</c:v>
                </c:pt>
                <c:pt idx="9">
                  <c:v>63816.668501827393</c:v>
                </c:pt>
                <c:pt idx="10">
                  <c:v>59362.387439058017</c:v>
                </c:pt>
                <c:pt idx="11">
                  <c:v>55937.305853130412</c:v>
                </c:pt>
                <c:pt idx="12">
                  <c:v>55408.595147189182</c:v>
                </c:pt>
                <c:pt idx="13">
                  <c:v>50257.707038034234</c:v>
                </c:pt>
                <c:pt idx="14">
                  <c:v>41999.690136924859</c:v>
                </c:pt>
                <c:pt idx="15">
                  <c:v>33324.42255074589</c:v>
                </c:pt>
                <c:pt idx="16">
                  <c:v>20717.727662427635</c:v>
                </c:pt>
                <c:pt idx="17">
                  <c:v>22845.310704710359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B8-4F76-89CD-A2C3B4FF5D5A}"/>
            </c:ext>
          </c:extLst>
        </c:ser>
        <c:ser>
          <c:idx val="4"/>
          <c:order val="4"/>
          <c:tx>
            <c:v>2030</c:v>
          </c:tx>
          <c:spPr>
            <a:ln w="3810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CCRAdjustmentSheet_December2021!$AX$10:$AX$27</c:f>
              <c:numCache>
                <c:formatCode>#,##0</c:formatCode>
                <c:ptCount val="18"/>
                <c:pt idx="0">
                  <c:v>55069.529969516683</c:v>
                </c:pt>
                <c:pt idx="1">
                  <c:v>53451.465012228618</c:v>
                </c:pt>
                <c:pt idx="2">
                  <c:v>50121.065033387087</c:v>
                </c:pt>
                <c:pt idx="3">
                  <c:v>51183.098479213862</c:v>
                </c:pt>
                <c:pt idx="4">
                  <c:v>54784.009490275559</c:v>
                </c:pt>
                <c:pt idx="5">
                  <c:v>66395.245982189546</c:v>
                </c:pt>
                <c:pt idx="6">
                  <c:v>75861.586280713425</c:v>
                </c:pt>
                <c:pt idx="7">
                  <c:v>84098.771366005676</c:v>
                </c:pt>
                <c:pt idx="8">
                  <c:v>86652.280480513655</c:v>
                </c:pt>
                <c:pt idx="9">
                  <c:v>74126.100055012823</c:v>
                </c:pt>
                <c:pt idx="10">
                  <c:v>63718.828918728461</c:v>
                </c:pt>
                <c:pt idx="11">
                  <c:v>58977.261682943412</c:v>
                </c:pt>
                <c:pt idx="12">
                  <c:v>54349.197038653474</c:v>
                </c:pt>
                <c:pt idx="13">
                  <c:v>52572.374802137005</c:v>
                </c:pt>
                <c:pt idx="14">
                  <c:v>46901.621742139738</c:v>
                </c:pt>
                <c:pt idx="15">
                  <c:v>38391.152294858453</c:v>
                </c:pt>
                <c:pt idx="16">
                  <c:v>29134.628696349198</c:v>
                </c:pt>
                <c:pt idx="17">
                  <c:v>27265.48836013339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B8-4F76-89CD-A2C3B4FF5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366560"/>
        <c:axId val="912366888"/>
      </c:lineChart>
      <c:catAx>
        <c:axId val="91236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366888"/>
        <c:crosses val="autoZero"/>
        <c:auto val="1"/>
        <c:lblAlgn val="ctr"/>
        <c:lblOffset val="100"/>
        <c:noMultiLvlLbl val="0"/>
      </c:catAx>
      <c:valAx>
        <c:axId val="912366888"/>
        <c:scaling>
          <c:orientation val="minMax"/>
          <c:max val="1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36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Female Cohort</a:t>
            </a:r>
            <a:r>
              <a:rPr lang="en-US" sz="1200" baseline="0"/>
              <a:t> Change Ratios by Age Break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CCRAdjustmentSheet_December2021!$L$9</c:f>
              <c:strCache>
                <c:ptCount val="1"/>
                <c:pt idx="0">
                  <c:v>2015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CCRAdjustmentSheet_December2021!$H$11:$H$27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</c:numCache>
            </c:numRef>
          </c:cat>
          <c:val>
            <c:numRef>
              <c:f>CCRAdjustmentSheet_December2021!$L$11:$L$27</c:f>
              <c:numCache>
                <c:formatCode>0.000000</c:formatCode>
                <c:ptCount val="17"/>
                <c:pt idx="0">
                  <c:v>1.0213039447066756</c:v>
                </c:pt>
                <c:pt idx="1">
                  <c:v>0.99710808011049723</c:v>
                </c:pt>
                <c:pt idx="2">
                  <c:v>1.0473477627004597</c:v>
                </c:pt>
                <c:pt idx="3">
                  <c:v>1.0820531803319144</c:v>
                </c:pt>
                <c:pt idx="4">
                  <c:v>1.2675606761733875</c:v>
                </c:pt>
                <c:pt idx="5">
                  <c:v>1.1838699550005232</c:v>
                </c:pt>
                <c:pt idx="6">
                  <c:v>1.064329685362517</c:v>
                </c:pt>
                <c:pt idx="7">
                  <c:v>1.0235802745577622</c:v>
                </c:pt>
                <c:pt idx="8">
                  <c:v>1.0006375066406941</c:v>
                </c:pt>
                <c:pt idx="9">
                  <c:v>0.99662472089038134</c:v>
                </c:pt>
                <c:pt idx="10">
                  <c:v>0.99075564882319955</c:v>
                </c:pt>
                <c:pt idx="11">
                  <c:v>0.96763931104356637</c:v>
                </c:pt>
                <c:pt idx="12">
                  <c:v>0.94313917636654798</c:v>
                </c:pt>
                <c:pt idx="13">
                  <c:v>0.92499648530858991</c:v>
                </c:pt>
                <c:pt idx="14">
                  <c:v>0.90200776271024008</c:v>
                </c:pt>
                <c:pt idx="15">
                  <c:v>0.85736667670985234</c:v>
                </c:pt>
                <c:pt idx="16">
                  <c:v>0.6140441963851121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7-4E97-BE85-3768826F176E}"/>
            </c:ext>
          </c:extLst>
        </c:ser>
        <c:ser>
          <c:idx val="1"/>
          <c:order val="1"/>
          <c:tx>
            <c:strRef>
              <c:f>CCRAdjustmentSheet_December2021!$BD$9</c:f>
              <c:strCache>
                <c:ptCount val="1"/>
                <c:pt idx="0">
                  <c:v>2020</c:v>
                </c:pt>
              </c:strCache>
            </c:strRef>
          </c:tx>
          <c:spPr>
            <a:ln w="381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CCRAdjustmentSheet_December2021!$H$11:$H$27</c:f>
              <c:numCache>
                <c:formatCode>General</c:formatCode>
                <c:ptCount val="1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</c:numCache>
            </c:numRef>
          </c:cat>
          <c:val>
            <c:numRef>
              <c:f>CCRAdjustmentSheet_December2021!$BD$11:$BD$27</c:f>
              <c:numCache>
                <c:formatCode>0.000000</c:formatCode>
                <c:ptCount val="17"/>
                <c:pt idx="0">
                  <c:v>1.021452308814069</c:v>
                </c:pt>
                <c:pt idx="1">
                  <c:v>0.99713304621305632</c:v>
                </c:pt>
                <c:pt idx="2">
                  <c:v>1.0473889009490642</c:v>
                </c:pt>
                <c:pt idx="3">
                  <c:v>1.0821252818022211</c:v>
                </c:pt>
                <c:pt idx="4">
                  <c:v>1.2676582691747262</c:v>
                </c:pt>
                <c:pt idx="5">
                  <c:v>1.1839921976428811</c:v>
                </c:pt>
                <c:pt idx="6">
                  <c:v>1.0644976091827987</c:v>
                </c:pt>
                <c:pt idx="7">
                  <c:v>1.0238349892845782</c:v>
                </c:pt>
                <c:pt idx="8">
                  <c:v>1.0010450597128904</c:v>
                </c:pt>
                <c:pt idx="9">
                  <c:v>0.9972732342129782</c:v>
                </c:pt>
                <c:pt idx="10">
                  <c:v>0.99172428380773825</c:v>
                </c:pt>
                <c:pt idx="11">
                  <c:v>0.96903034215633976</c:v>
                </c:pt>
                <c:pt idx="12">
                  <c:v>0.94511914946815356</c:v>
                </c:pt>
                <c:pt idx="13">
                  <c:v>0.92784965663148067</c:v>
                </c:pt>
                <c:pt idx="14">
                  <c:v>0.90615626814043548</c:v>
                </c:pt>
                <c:pt idx="15">
                  <c:v>0.86309502156084705</c:v>
                </c:pt>
                <c:pt idx="16">
                  <c:v>0.61797408880615112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67-4E97-BE85-3768826F176E}"/>
            </c:ext>
          </c:extLst>
        </c:ser>
        <c:ser>
          <c:idx val="2"/>
          <c:order val="2"/>
          <c:tx>
            <c:v>2025</c:v>
          </c:tx>
          <c:spPr>
            <a:ln w="3810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CCRAdjustmentSheet_December2021!$BE$11:$BE$27</c:f>
              <c:numCache>
                <c:formatCode>0.000000</c:formatCode>
                <c:ptCount val="17"/>
                <c:pt idx="0">
                  <c:v>1.0215920763465376</c:v>
                </c:pt>
                <c:pt idx="1">
                  <c:v>0.99715657266356816</c:v>
                </c:pt>
                <c:pt idx="2">
                  <c:v>1.0474276710212256</c:v>
                </c:pt>
                <c:pt idx="3">
                  <c:v>1.0821932425151899</c:v>
                </c:pt>
                <c:pt idx="4">
                  <c:v>1.267750273499592</c:v>
                </c:pt>
                <c:pt idx="5">
                  <c:v>1.184107469077267</c:v>
                </c:pt>
                <c:pt idx="6">
                  <c:v>1.064656012859412</c:v>
                </c:pt>
                <c:pt idx="7">
                  <c:v>1.0240753958239419</c:v>
                </c:pt>
                <c:pt idx="8">
                  <c:v>1.0014300561829756</c:v>
                </c:pt>
                <c:pt idx="9">
                  <c:v>0.99788669882578374</c:v>
                </c:pt>
                <c:pt idx="10">
                  <c:v>0.99264238895125012</c:v>
                </c:pt>
                <c:pt idx="11">
                  <c:v>0.97035269403103097</c:v>
                </c:pt>
                <c:pt idx="12">
                  <c:v>0.94700936222671006</c:v>
                </c:pt>
                <c:pt idx="13">
                  <c:v>0.9305910321303722</c:v>
                </c:pt>
                <c:pt idx="14">
                  <c:v>0.91018136673201877</c:v>
                </c:pt>
                <c:pt idx="15">
                  <c:v>0.86873263852773697</c:v>
                </c:pt>
                <c:pt idx="16">
                  <c:v>0.62192271245749864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B0-40A6-BC75-1631D77C982A}"/>
            </c:ext>
          </c:extLst>
        </c:ser>
        <c:ser>
          <c:idx val="3"/>
          <c:order val="3"/>
          <c:tx>
            <c:v>2030</c:v>
          </c:tx>
          <c:spPr>
            <a:ln w="3810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CCRAdjustmentSheet_December2021!$BF$11:$BF$27</c:f>
              <c:numCache>
                <c:formatCode>0.000000</c:formatCode>
                <c:ptCount val="17"/>
                <c:pt idx="0">
                  <c:v>1.0217237430327759</c:v>
                </c:pt>
                <c:pt idx="1">
                  <c:v>0.99717874169947485</c:v>
                </c:pt>
                <c:pt idx="2">
                  <c:v>1.0474642077412981</c:v>
                </c:pt>
                <c:pt idx="3">
                  <c:v>1.0822572971043072</c:v>
                </c:pt>
                <c:pt idx="4">
                  <c:v>1.2678370040270708</c:v>
                </c:pt>
                <c:pt idx="5">
                  <c:v>1.1842161588280784</c:v>
                </c:pt>
                <c:pt idx="6">
                  <c:v>1.0648054220762426</c:v>
                </c:pt>
                <c:pt idx="7">
                  <c:v>1.0243022695497028</c:v>
                </c:pt>
                <c:pt idx="8">
                  <c:v>1.0017936813254973</c:v>
                </c:pt>
                <c:pt idx="9">
                  <c:v>0.99846686476439728</c:v>
                </c:pt>
                <c:pt idx="10">
                  <c:v>0.99351229334382851</c:v>
                </c:pt>
                <c:pt idx="11">
                  <c:v>0.97160912935909549</c:v>
                </c:pt>
                <c:pt idx="12">
                  <c:v>0.94881262848267589</c:v>
                </c:pt>
                <c:pt idx="13">
                  <c:v>0.93322247484640186</c:v>
                </c:pt>
                <c:pt idx="14">
                  <c:v>0.9140817984537013</c:v>
                </c:pt>
                <c:pt idx="15">
                  <c:v>0.87427257447547535</c:v>
                </c:pt>
                <c:pt idx="16">
                  <c:v>0.62588582849403018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B0-40A6-BC75-1631D77C9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2361968"/>
        <c:axId val="912361640"/>
      </c:lineChart>
      <c:catAx>
        <c:axId val="91236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361640"/>
        <c:crosses val="autoZero"/>
        <c:auto val="1"/>
        <c:lblAlgn val="ctr"/>
        <c:lblOffset val="100"/>
        <c:noMultiLvlLbl val="0"/>
      </c:catAx>
      <c:valAx>
        <c:axId val="912361640"/>
        <c:scaling>
          <c:orientation val="minMax"/>
          <c:max val="1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36196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266380</xdr:colOff>
      <xdr:row>16</xdr:row>
      <xdr:rowOff>69173</xdr:rowOff>
    </xdr:from>
    <xdr:to>
      <xdr:col>13</xdr:col>
      <xdr:colOff>3215159</xdr:colOff>
      <xdr:row>31</xdr:row>
      <xdr:rowOff>38421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B18762-7BFA-4919-8668-D309016F8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3286177</xdr:colOff>
      <xdr:row>16</xdr:row>
      <xdr:rowOff>67283</xdr:rowOff>
    </xdr:from>
    <xdr:to>
      <xdr:col>15</xdr:col>
      <xdr:colOff>381219</xdr:colOff>
      <xdr:row>31</xdr:row>
      <xdr:rowOff>38434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4B2D44B-B564-4E5D-A70C-036AA47E7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F63"/>
  <sheetViews>
    <sheetView tabSelected="1" zoomScale="85" zoomScaleNormal="85" workbookViewId="0"/>
  </sheetViews>
  <sheetFormatPr defaultColWidth="7.109375" defaultRowHeight="14.4" x14ac:dyDescent="0.3"/>
  <cols>
    <col min="2" max="2" width="3.6640625" style="3" customWidth="1"/>
    <col min="3" max="3" width="5.6640625" style="3" bestFit="1" customWidth="1"/>
    <col min="4" max="4" width="8" style="3" bestFit="1" customWidth="1"/>
    <col min="5" max="6" width="26.44140625" style="1" customWidth="1"/>
    <col min="8" max="8" width="3.77734375" style="3" bestFit="1" customWidth="1"/>
    <col min="9" max="9" width="5.6640625" style="3" bestFit="1" customWidth="1"/>
    <col min="10" max="10" width="8" style="3" bestFit="1" customWidth="1"/>
    <col min="11" max="11" width="26.77734375" bestFit="1" customWidth="1"/>
    <col min="12" max="12" width="28.33203125" style="1" customWidth="1"/>
    <col min="14" max="14" width="85" bestFit="1" customWidth="1"/>
    <col min="15" max="15" width="7.77734375" bestFit="1" customWidth="1"/>
    <col min="17" max="17" width="3.33203125" style="3" bestFit="1" customWidth="1"/>
    <col min="18" max="18" width="6.5546875" style="3" bestFit="1" customWidth="1"/>
    <col min="19" max="19" width="8" style="3" bestFit="1" customWidth="1"/>
    <col min="20" max="20" width="41" style="4" bestFit="1" customWidth="1"/>
    <col min="21" max="21" width="15.88671875" bestFit="1" customWidth="1"/>
    <col min="23" max="23" width="4.44140625" bestFit="1" customWidth="1"/>
    <col min="24" max="24" width="6.5546875" bestFit="1" customWidth="1"/>
    <col min="25" max="25" width="8" bestFit="1" customWidth="1"/>
    <col min="26" max="26" width="17.6640625" style="1" bestFit="1" customWidth="1"/>
    <col min="27" max="27" width="9.21875" style="1" bestFit="1" customWidth="1"/>
    <col min="28" max="31" width="21.33203125" style="1" bestFit="1" customWidth="1"/>
    <col min="32" max="35" width="21.6640625" style="1" bestFit="1" customWidth="1"/>
    <col min="36" max="36" width="7.109375" style="1" customWidth="1"/>
    <col min="37" max="37" width="3.77734375" style="3" bestFit="1" customWidth="1"/>
    <col min="38" max="38" width="6.5546875" style="3" bestFit="1" customWidth="1"/>
    <col min="39" max="39" width="8" bestFit="1" customWidth="1"/>
    <col min="40" max="40" width="21.6640625" bestFit="1" customWidth="1"/>
    <col min="41" max="43" width="21.6640625" style="1" bestFit="1" customWidth="1"/>
    <col min="44" max="44" width="7.109375" customWidth="1"/>
    <col min="45" max="45" width="3" style="3" bestFit="1" customWidth="1"/>
    <col min="46" max="46" width="5.77734375" style="3" bestFit="1" customWidth="1"/>
    <col min="47" max="47" width="7.77734375" style="3" bestFit="1" customWidth="1"/>
    <col min="48" max="48" width="11.109375" style="3" customWidth="1"/>
    <col min="49" max="50" width="11.109375" style="14" customWidth="1"/>
    <col min="51" max="51" width="7.109375" style="14" customWidth="1"/>
    <col min="52" max="52" width="3" style="14" bestFit="1" customWidth="1"/>
    <col min="53" max="53" width="5.77734375" style="3" bestFit="1" customWidth="1"/>
    <col min="54" max="54" width="7.77734375" style="3" bestFit="1" customWidth="1"/>
    <col min="55" max="55" width="28" style="3" bestFit="1" customWidth="1"/>
    <col min="56" max="56" width="11.109375" style="3" customWidth="1"/>
    <col min="57" max="58" width="11.109375" customWidth="1"/>
  </cols>
  <sheetData>
    <row r="2" spans="2:58" x14ac:dyDescent="0.3">
      <c r="B2" s="3" t="s">
        <v>16</v>
      </c>
    </row>
    <row r="3" spans="2:58" x14ac:dyDescent="0.3">
      <c r="B3" s="13" t="s">
        <v>20</v>
      </c>
    </row>
    <row r="4" spans="2:58" x14ac:dyDescent="0.3">
      <c r="B4" s="13"/>
      <c r="L4" s="7"/>
    </row>
    <row r="5" spans="2:58" x14ac:dyDescent="0.3">
      <c r="B5" s="13" t="s">
        <v>26</v>
      </c>
      <c r="AY5" s="30"/>
      <c r="AZ5" s="30"/>
      <c r="BA5" s="31"/>
      <c r="BB5" s="31"/>
      <c r="BC5" s="31"/>
      <c r="BD5" s="31"/>
      <c r="BE5" s="32"/>
      <c r="BF5" s="32"/>
    </row>
    <row r="6" spans="2:58" x14ac:dyDescent="0.3">
      <c r="B6" s="13" t="s">
        <v>21</v>
      </c>
      <c r="AY6" s="30"/>
      <c r="AZ6" s="30"/>
      <c r="BA6" s="31"/>
      <c r="BB6" s="31"/>
      <c r="BC6" s="31"/>
      <c r="BD6" s="31"/>
      <c r="BE6" s="32"/>
      <c r="BF6" s="32"/>
    </row>
    <row r="7" spans="2:58" x14ac:dyDescent="0.3">
      <c r="AY7" s="30"/>
      <c r="AZ7" s="30"/>
      <c r="BA7" s="31"/>
      <c r="BB7" s="31"/>
      <c r="BC7" s="31"/>
      <c r="BD7" s="31"/>
      <c r="BE7" s="32"/>
      <c r="BF7" s="32"/>
    </row>
    <row r="8" spans="2:58" s="23" customFormat="1" x14ac:dyDescent="0.3">
      <c r="B8" s="42" t="s">
        <v>19</v>
      </c>
      <c r="C8" s="42"/>
      <c r="D8" s="42"/>
      <c r="E8" s="42"/>
      <c r="F8" s="42"/>
      <c r="H8" s="43" t="s">
        <v>22</v>
      </c>
      <c r="I8" s="43"/>
      <c r="J8" s="43"/>
      <c r="K8" s="43"/>
      <c r="L8" s="43"/>
      <c r="N8" s="41" t="s">
        <v>9</v>
      </c>
      <c r="O8" s="41"/>
      <c r="Q8" s="44" t="s">
        <v>14</v>
      </c>
      <c r="R8" s="44"/>
      <c r="S8" s="44"/>
      <c r="T8" s="44"/>
      <c r="U8" s="44"/>
      <c r="W8" s="45" t="s">
        <v>18</v>
      </c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S8" s="39" t="s">
        <v>32</v>
      </c>
      <c r="AT8" s="39"/>
      <c r="AU8" s="39"/>
      <c r="AV8" s="39"/>
      <c r="AW8" s="39"/>
      <c r="AX8" s="39"/>
      <c r="AY8" s="33"/>
      <c r="AZ8" s="40" t="s">
        <v>33</v>
      </c>
      <c r="BA8" s="40"/>
      <c r="BB8" s="40"/>
      <c r="BC8" s="40"/>
      <c r="BD8" s="40"/>
      <c r="BE8" s="40"/>
      <c r="BF8" s="40"/>
    </row>
    <row r="9" spans="2:58" x14ac:dyDescent="0.3">
      <c r="B9" s="12" t="s">
        <v>5</v>
      </c>
      <c r="C9" s="12" t="s">
        <v>3</v>
      </c>
      <c r="D9" s="12" t="s">
        <v>10</v>
      </c>
      <c r="E9" s="10">
        <v>2010</v>
      </c>
      <c r="F9" s="10">
        <v>2015</v>
      </c>
      <c r="H9" s="12" t="s">
        <v>5</v>
      </c>
      <c r="I9" s="12" t="s">
        <v>3</v>
      </c>
      <c r="J9" s="12" t="s">
        <v>10</v>
      </c>
      <c r="K9" s="9" t="s">
        <v>7</v>
      </c>
      <c r="L9" s="10">
        <v>2015</v>
      </c>
      <c r="N9" s="9" t="s">
        <v>7</v>
      </c>
      <c r="O9" s="10" t="s">
        <v>8</v>
      </c>
      <c r="Q9" s="12" t="s">
        <v>5</v>
      </c>
      <c r="R9" s="12" t="s">
        <v>3</v>
      </c>
      <c r="S9" s="12" t="s">
        <v>10</v>
      </c>
      <c r="T9" s="11" t="s">
        <v>24</v>
      </c>
      <c r="U9" s="10" t="s">
        <v>15</v>
      </c>
      <c r="V9" s="1"/>
      <c r="W9" s="12" t="s">
        <v>5</v>
      </c>
      <c r="X9" s="12" t="s">
        <v>3</v>
      </c>
      <c r="Y9" s="12" t="s">
        <v>10</v>
      </c>
      <c r="Z9" s="10" t="s">
        <v>47</v>
      </c>
      <c r="AA9" s="10" t="s">
        <v>31</v>
      </c>
      <c r="AB9" s="10" t="s">
        <v>34</v>
      </c>
      <c r="AC9" s="10" t="s">
        <v>35</v>
      </c>
      <c r="AD9" s="10" t="s">
        <v>36</v>
      </c>
      <c r="AE9" s="10" t="s">
        <v>37</v>
      </c>
      <c r="AF9" s="10" t="s">
        <v>38</v>
      </c>
      <c r="AG9" s="10" t="s">
        <v>39</v>
      </c>
      <c r="AH9" s="10" t="s">
        <v>40</v>
      </c>
      <c r="AI9" s="10" t="s">
        <v>41</v>
      </c>
      <c r="AJ9" s="10"/>
      <c r="AK9" s="12" t="s">
        <v>5</v>
      </c>
      <c r="AL9" s="12" t="s">
        <v>3</v>
      </c>
      <c r="AM9" s="12" t="s">
        <v>10</v>
      </c>
      <c r="AN9" s="10" t="s">
        <v>42</v>
      </c>
      <c r="AO9" s="10" t="s">
        <v>43</v>
      </c>
      <c r="AP9" s="10" t="s">
        <v>44</v>
      </c>
      <c r="AQ9" s="10" t="s">
        <v>45</v>
      </c>
      <c r="AS9" s="12" t="s">
        <v>5</v>
      </c>
      <c r="AT9" s="12" t="s">
        <v>3</v>
      </c>
      <c r="AU9" s="12" t="s">
        <v>10</v>
      </c>
      <c r="AV9" s="10">
        <v>2020</v>
      </c>
      <c r="AW9" s="10">
        <v>2025</v>
      </c>
      <c r="AX9" s="10">
        <v>2030</v>
      </c>
      <c r="AZ9" s="12" t="s">
        <v>5</v>
      </c>
      <c r="BA9" s="12" t="s">
        <v>3</v>
      </c>
      <c r="BB9" s="12" t="s">
        <v>10</v>
      </c>
      <c r="BC9" s="9" t="s">
        <v>7</v>
      </c>
      <c r="BD9" s="10">
        <v>2020</v>
      </c>
      <c r="BE9" s="10">
        <v>2025</v>
      </c>
      <c r="BF9" s="10">
        <v>2030</v>
      </c>
    </row>
    <row r="10" spans="2:58" x14ac:dyDescent="0.3">
      <c r="B10" s="3">
        <v>0</v>
      </c>
      <c r="C10" s="3">
        <v>5</v>
      </c>
      <c r="D10" s="3" t="s">
        <v>0</v>
      </c>
      <c r="E10" s="17">
        <v>47456</v>
      </c>
      <c r="F10" s="17">
        <v>47974</v>
      </c>
      <c r="H10" s="3">
        <v>0</v>
      </c>
      <c r="I10" s="3">
        <v>5</v>
      </c>
      <c r="J10" s="3" t="s">
        <v>0</v>
      </c>
      <c r="K10" t="s">
        <v>4</v>
      </c>
      <c r="L10" s="7">
        <f>((B20-B13)/C10)*((F10+F28)/SUM(F13:F19))*O11</f>
        <v>0.81409207804613137</v>
      </c>
      <c r="N10" t="s">
        <v>46</v>
      </c>
      <c r="O10" s="26">
        <v>1.6</v>
      </c>
      <c r="Q10" s="3">
        <v>0</v>
      </c>
      <c r="R10" s="3">
        <v>5</v>
      </c>
      <c r="S10" s="3" t="s">
        <v>0</v>
      </c>
      <c r="T10" s="20">
        <v>1.6094285999999999E-2</v>
      </c>
      <c r="U10" s="2">
        <f t="shared" ref="U10:U45" si="0">O$12*SUM(F$10:F$45)*T10*(F$9-E$9)</f>
        <v>0</v>
      </c>
      <c r="V10" s="4"/>
      <c r="W10" s="3">
        <v>0</v>
      </c>
      <c r="X10" s="3">
        <v>5</v>
      </c>
      <c r="Y10" s="3" t="s">
        <v>0</v>
      </c>
      <c r="Z10" s="21">
        <v>1</v>
      </c>
      <c r="AA10" s="15" t="s">
        <v>17</v>
      </c>
      <c r="AB10" s="35">
        <v>1</v>
      </c>
      <c r="AC10" s="7">
        <v>1</v>
      </c>
      <c r="AD10" s="7">
        <v>1</v>
      </c>
      <c r="AE10" s="7">
        <v>1</v>
      </c>
      <c r="AF10" s="7">
        <f>0.5*(AB10+AB11)</f>
        <v>0.99764961447847977</v>
      </c>
      <c r="AG10" s="7">
        <f>0.5*(AC10+AC11)</f>
        <v>0.99778588415784075</v>
      </c>
      <c r="AH10" s="7">
        <f>0.5*(AD10+AD11)</f>
        <v>0.99791428636248769</v>
      </c>
      <c r="AI10" s="7">
        <f>0.5*(AE10+AE11)</f>
        <v>0.99803527158730265</v>
      </c>
      <c r="AJ10" s="7"/>
      <c r="AK10" s="3">
        <v>0</v>
      </c>
      <c r="AL10" s="3">
        <v>5</v>
      </c>
      <c r="AM10" s="3" t="s">
        <v>0</v>
      </c>
      <c r="AN10" s="15" t="s">
        <v>17</v>
      </c>
      <c r="AO10" s="15" t="s">
        <v>17</v>
      </c>
      <c r="AP10" s="15" t="s">
        <v>17</v>
      </c>
      <c r="AQ10" s="15" t="s">
        <v>17</v>
      </c>
      <c r="AS10" s="13">
        <v>0</v>
      </c>
      <c r="AT10" s="13">
        <v>5</v>
      </c>
      <c r="AU10" s="3" t="s">
        <v>0</v>
      </c>
      <c r="AV10" s="25">
        <f>(IF(AND(O10&lt;&gt;".",O10&lt;&gt;""),O10*O11,L10))*((SUM(AV13:AV19)/(AS20-AS13))*AT10)</f>
        <v>49200.528014200951</v>
      </c>
      <c r="AW10" s="25">
        <f>(IF(AND(O10&lt;&gt;".",O10&lt;&gt;""),O10*O11,L10))*((SUM(AW13:AW19)/(AS20-AS13))*AT10)</f>
        <v>52314.987663464672</v>
      </c>
      <c r="AX10" s="25">
        <f>(IF(AND(O10&lt;&gt;".",O10&lt;&gt;""),O10*O11,L10))*((SUM(AX13:AX19)/(AS20-AS13))*AT10)</f>
        <v>55069.529969516683</v>
      </c>
      <c r="AZ10" s="3">
        <v>0</v>
      </c>
      <c r="BA10" s="3">
        <v>5</v>
      </c>
      <c r="BB10" s="3" t="s">
        <v>0</v>
      </c>
      <c r="BC10" t="s">
        <v>4</v>
      </c>
      <c r="BD10" s="24">
        <f>(AV10)/((SUM(AV13:AV19)/(AS20-AS13))*AT10)</f>
        <v>0.78176000000000001</v>
      </c>
      <c r="BE10" s="24">
        <f>(AW10)/((SUM(AW13:AW19)/(AS20-AS13))*AT10)</f>
        <v>0.78176000000000001</v>
      </c>
      <c r="BF10" s="24">
        <f>(AX10)/((SUM(AX13:AX19)/(AS20-AS13))*AT10)</f>
        <v>0.78176000000000001</v>
      </c>
    </row>
    <row r="11" spans="2:58" x14ac:dyDescent="0.3">
      <c r="B11" s="3">
        <v>5</v>
      </c>
      <c r="C11" s="3">
        <v>5</v>
      </c>
      <c r="D11" s="3" t="s">
        <v>0</v>
      </c>
      <c r="E11" s="17">
        <v>46336</v>
      </c>
      <c r="F11" s="17">
        <v>48467</v>
      </c>
      <c r="H11" s="3">
        <v>5</v>
      </c>
      <c r="I11" s="3">
        <v>5</v>
      </c>
      <c r="J11" s="3" t="s">
        <v>0</v>
      </c>
      <c r="K11" t="s">
        <v>1</v>
      </c>
      <c r="L11" s="7">
        <f>F11/E10</f>
        <v>1.0213039447066756</v>
      </c>
      <c r="N11" t="s">
        <v>25</v>
      </c>
      <c r="O11" s="29">
        <v>0.48859999999999998</v>
      </c>
      <c r="Q11" s="3">
        <v>5</v>
      </c>
      <c r="R11" s="3">
        <v>5</v>
      </c>
      <c r="S11" s="3" t="s">
        <v>0</v>
      </c>
      <c r="T11" s="20">
        <v>3.2188571999999999E-2</v>
      </c>
      <c r="U11" s="2">
        <f t="shared" si="0"/>
        <v>0</v>
      </c>
      <c r="V11" s="4"/>
      <c r="W11" s="3">
        <v>5</v>
      </c>
      <c r="X11" s="3">
        <v>5</v>
      </c>
      <c r="Y11" s="3" t="s">
        <v>0</v>
      </c>
      <c r="Z11" s="21">
        <v>0.99500999999999995</v>
      </c>
      <c r="AA11" s="7">
        <f>0.5*LN(Z11/(1-Z11))</f>
        <v>2.6476584387979543</v>
      </c>
      <c r="AB11" s="7">
        <f>1/(1+EXP(-2*(O$14*1+O$15*0)-2*1*AA11))</f>
        <v>0.99529922895695955</v>
      </c>
      <c r="AC11" s="7">
        <f>1/(1+EXP(-2*(O$14*2/3+O$15*1/3)-2*1*AA11))</f>
        <v>0.9955717683156815</v>
      </c>
      <c r="AD11" s="7">
        <f>1/(1+EXP(-2*(O$14*1/3+O$15*2/3)-2*1*AA11))</f>
        <v>0.99582857272497538</v>
      </c>
      <c r="AE11" s="7">
        <f>1/(1+EXP(-2*(O$14*0+O$15*1)-2*1*AA11))</f>
        <v>0.99607054317460542</v>
      </c>
      <c r="AF11" s="7">
        <f t="shared" ref="AF11:AG30" si="1">0.5*(AB11+AB12)</f>
        <v>0.99510133857093952</v>
      </c>
      <c r="AG11" s="7">
        <f t="shared" si="1"/>
        <v>0.9953852957915319</v>
      </c>
      <c r="AH11" s="7">
        <f t="shared" ref="AH11:AH31" si="2">0.5*(AD11+AD12)</f>
        <v>0.99565286508876472</v>
      </c>
      <c r="AI11" s="7">
        <f t="shared" ref="AI11:AI31" si="3">0.5*(AE11+AE12)</f>
        <v>0.9959049841401364</v>
      </c>
      <c r="AJ11" s="7"/>
      <c r="AK11" s="3">
        <v>5</v>
      </c>
      <c r="AL11" s="3">
        <v>5</v>
      </c>
      <c r="AM11" s="3" t="s">
        <v>0</v>
      </c>
      <c r="AN11" s="7">
        <f>AF11/AF10</f>
        <v>0.99744572055102498</v>
      </c>
      <c r="AO11" s="7">
        <f>AG11/AG10</f>
        <v>0.99759408465841848</v>
      </c>
      <c r="AP11" s="7">
        <f>AH11/AH10</f>
        <v>0.99773385219088695</v>
      </c>
      <c r="AQ11" s="7">
        <f>AI11/AI10</f>
        <v>0.99786551887712527</v>
      </c>
      <c r="AR11" s="4"/>
      <c r="AS11" s="13">
        <v>5</v>
      </c>
      <c r="AT11" s="13">
        <v>5</v>
      </c>
      <c r="AU11" s="3" t="s">
        <v>0</v>
      </c>
      <c r="AV11" s="25">
        <f>(F10)*((L11-$AN11)*O$13+AO11)+(U11)</f>
        <v>49003.153063046149</v>
      </c>
      <c r="AW11" s="25">
        <f>(AV10)*((L11-$AN11)*O$13+AP11)+(U11)</f>
        <v>50262.869571373536</v>
      </c>
      <c r="AX11" s="25">
        <f>(AW10)*((L11-$AN11)*O$13+AQ11)+(U11)</f>
        <v>53451.465012228618</v>
      </c>
      <c r="AZ11" s="3">
        <v>5</v>
      </c>
      <c r="BA11" s="3">
        <v>5</v>
      </c>
      <c r="BB11" s="3" t="s">
        <v>0</v>
      </c>
      <c r="BC11" t="s">
        <v>1</v>
      </c>
      <c r="BD11" s="24">
        <f t="shared" ref="BD11:BD26" si="4">AV11/F10</f>
        <v>1.021452308814069</v>
      </c>
      <c r="BE11" s="24">
        <f>AW11/AV10</f>
        <v>1.0215920763465376</v>
      </c>
      <c r="BF11" s="24">
        <f>AX11/AW10</f>
        <v>1.0217237430327759</v>
      </c>
    </row>
    <row r="12" spans="2:58" x14ac:dyDescent="0.3">
      <c r="B12" s="3">
        <v>10</v>
      </c>
      <c r="C12" s="3">
        <v>5</v>
      </c>
      <c r="D12" s="3" t="s">
        <v>0</v>
      </c>
      <c r="E12" s="17">
        <v>44585</v>
      </c>
      <c r="F12" s="17">
        <v>46202</v>
      </c>
      <c r="H12" s="3">
        <v>10</v>
      </c>
      <c r="I12" s="3">
        <v>5</v>
      </c>
      <c r="J12" s="3" t="s">
        <v>0</v>
      </c>
      <c r="K12" t="s">
        <v>1</v>
      </c>
      <c r="L12" s="7">
        <f>F12/E11</f>
        <v>0.99710808011049723</v>
      </c>
      <c r="N12" s="3" t="s">
        <v>30</v>
      </c>
      <c r="O12" s="34">
        <v>0</v>
      </c>
      <c r="Q12" s="3">
        <v>10</v>
      </c>
      <c r="R12" s="3">
        <v>5</v>
      </c>
      <c r="S12" s="3" t="s">
        <v>0</v>
      </c>
      <c r="T12" s="20">
        <v>2.6141423E-2</v>
      </c>
      <c r="U12" s="2">
        <f t="shared" si="0"/>
        <v>0</v>
      </c>
      <c r="V12" s="4"/>
      <c r="W12" s="3">
        <v>10</v>
      </c>
      <c r="X12" s="3">
        <v>5</v>
      </c>
      <c r="Y12" s="3" t="s">
        <v>0</v>
      </c>
      <c r="Z12" s="21">
        <v>0.99458999999999997</v>
      </c>
      <c r="AA12" s="7">
        <f t="shared" ref="AA12:AA55" si="5">0.5*LN(Z12/(1-Z12))</f>
        <v>2.6070407495392578</v>
      </c>
      <c r="AB12" s="7">
        <f t="shared" ref="AB12:AB32" si="6">1/(1+EXP(-2*(O$14*1+O$15*0)-2*1*AA12))</f>
        <v>0.99490344818491938</v>
      </c>
      <c r="AC12" s="7">
        <f t="shared" ref="AC12:AC32" si="7">1/(1+EXP(-2*(O$14*2/3+O$15*1/3)-2*1*AA12))</f>
        <v>0.99519882326738229</v>
      </c>
      <c r="AD12" s="7">
        <f t="shared" ref="AD12:AD32" si="8">1/(1+EXP(-2*(O$14*1/3+O$15*2/3)-2*1*AA12))</f>
        <v>0.99547715745255405</v>
      </c>
      <c r="AE12" s="7">
        <f t="shared" ref="AE12:AE32" si="9">1/(1+EXP(-2*(O$14*0+O$15*1)-2*1*AA12))</f>
        <v>0.99573942510566738</v>
      </c>
      <c r="AF12" s="7">
        <f t="shared" si="1"/>
        <v>0.99467256382879032</v>
      </c>
      <c r="AG12" s="7">
        <f t="shared" si="1"/>
        <v>0.99498124958771306</v>
      </c>
      <c r="AH12" s="7">
        <f t="shared" si="2"/>
        <v>0.99527213445123419</v>
      </c>
      <c r="AI12" s="7">
        <f t="shared" si="3"/>
        <v>0.99554623534741093</v>
      </c>
      <c r="AJ12" s="7"/>
      <c r="AK12" s="3">
        <v>10</v>
      </c>
      <c r="AL12" s="3">
        <v>5</v>
      </c>
      <c r="AM12" s="3" t="s">
        <v>0</v>
      </c>
      <c r="AN12" s="7">
        <f t="shared" ref="AN12:AO26" si="10">AF12/AF11</f>
        <v>0.99956911449565033</v>
      </c>
      <c r="AO12" s="7">
        <f t="shared" si="10"/>
        <v>0.99959408059820942</v>
      </c>
      <c r="AP12" s="7">
        <f t="shared" ref="AP12:AP26" si="11">AH12/AH11</f>
        <v>0.99961760704872116</v>
      </c>
      <c r="AQ12" s="7">
        <f t="shared" ref="AQ12:AQ26" si="12">AI12/AI11</f>
        <v>0.99963977608462795</v>
      </c>
      <c r="AR12" s="4"/>
      <c r="AS12" s="13">
        <v>10</v>
      </c>
      <c r="AT12" s="13">
        <v>5</v>
      </c>
      <c r="AU12" s="3" t="s">
        <v>0</v>
      </c>
      <c r="AV12" s="25">
        <f t="shared" ref="AV12:AV26" si="13">(F11)*((L12-$AN12)*O$13+AO12)+(U12)</f>
        <v>48328.0473508082</v>
      </c>
      <c r="AW12" s="25">
        <f t="shared" ref="AW12:AW26" si="14">(AV11)*((L12-$AN12)*O$13+AP12)+(U12)</f>
        <v>48863.816158055328</v>
      </c>
      <c r="AX12" s="25">
        <f t="shared" ref="AX12:AX26" si="15">(AW11)*((L12-$AN12)*O$13+AQ12)+(U12)</f>
        <v>50121.065033387087</v>
      </c>
      <c r="AZ12" s="3">
        <v>10</v>
      </c>
      <c r="BA12" s="3">
        <v>5</v>
      </c>
      <c r="BB12" s="3" t="s">
        <v>0</v>
      </c>
      <c r="BC12" t="s">
        <v>1</v>
      </c>
      <c r="BD12" s="24">
        <f t="shared" si="4"/>
        <v>0.99713304621305632</v>
      </c>
      <c r="BE12" s="24">
        <f t="shared" ref="BE12:BE26" si="16">AW12/AV11</f>
        <v>0.99715657266356816</v>
      </c>
      <c r="BF12" s="24">
        <f t="shared" ref="BF12:BF26" si="17">AX12/AW11</f>
        <v>0.99717874169947485</v>
      </c>
    </row>
    <row r="13" spans="2:58" x14ac:dyDescent="0.3">
      <c r="B13" s="3">
        <v>15</v>
      </c>
      <c r="C13" s="3">
        <v>5</v>
      </c>
      <c r="D13" s="3" t="s">
        <v>0</v>
      </c>
      <c r="E13" s="17">
        <v>48627</v>
      </c>
      <c r="F13" s="17">
        <v>46696</v>
      </c>
      <c r="H13" s="3">
        <v>15</v>
      </c>
      <c r="I13" s="3">
        <v>5</v>
      </c>
      <c r="J13" s="3" t="s">
        <v>0</v>
      </c>
      <c r="K13" t="s">
        <v>1</v>
      </c>
      <c r="L13" s="7">
        <f t="shared" ref="L13:L25" si="18">F13/E12</f>
        <v>1.0473477627004597</v>
      </c>
      <c r="N13" s="3" t="s">
        <v>29</v>
      </c>
      <c r="O13" s="18">
        <v>1</v>
      </c>
      <c r="Q13" s="3">
        <v>15</v>
      </c>
      <c r="R13" s="3">
        <v>5</v>
      </c>
      <c r="S13" s="3" t="s">
        <v>0</v>
      </c>
      <c r="T13" s="20">
        <v>4.1022490000000002E-2</v>
      </c>
      <c r="U13" s="2">
        <f t="shared" si="0"/>
        <v>0</v>
      </c>
      <c r="V13" s="4"/>
      <c r="W13" s="3">
        <v>15</v>
      </c>
      <c r="X13" s="3">
        <v>5</v>
      </c>
      <c r="Y13" s="3" t="s">
        <v>0</v>
      </c>
      <c r="Z13" s="21">
        <v>0.99409999999999998</v>
      </c>
      <c r="AA13" s="7">
        <f t="shared" si="5"/>
        <v>2.5634427271532116</v>
      </c>
      <c r="AB13" s="7">
        <f t="shared" si="6"/>
        <v>0.99444167947266127</v>
      </c>
      <c r="AC13" s="7">
        <f t="shared" si="7"/>
        <v>0.99476367590804382</v>
      </c>
      <c r="AD13" s="7">
        <f t="shared" si="8"/>
        <v>0.99506711144991433</v>
      </c>
      <c r="AE13" s="7">
        <f t="shared" si="9"/>
        <v>0.99535304558915449</v>
      </c>
      <c r="AF13" s="7">
        <f t="shared" si="1"/>
        <v>0.99396573339498207</v>
      </c>
      <c r="AG13" s="7">
        <f t="shared" si="1"/>
        <v>0.99431513158280738</v>
      </c>
      <c r="AH13" s="7">
        <f t="shared" si="2"/>
        <v>0.9946444084778</v>
      </c>
      <c r="AI13" s="7">
        <f t="shared" si="3"/>
        <v>0.99495471049050277</v>
      </c>
      <c r="AJ13" s="7"/>
      <c r="AK13" s="3">
        <v>15</v>
      </c>
      <c r="AL13" s="3">
        <v>5</v>
      </c>
      <c r="AM13" s="3" t="s">
        <v>0</v>
      </c>
      <c r="AN13" s="7">
        <f t="shared" si="10"/>
        <v>0.99928938380376409</v>
      </c>
      <c r="AO13" s="7">
        <f t="shared" si="10"/>
        <v>0.99933052205236861</v>
      </c>
      <c r="AP13" s="7">
        <f t="shared" si="11"/>
        <v>0.99936929212453007</v>
      </c>
      <c r="AQ13" s="7">
        <f t="shared" si="12"/>
        <v>0.99940582884460238</v>
      </c>
      <c r="AR13" s="4"/>
      <c r="AS13" s="13">
        <v>15</v>
      </c>
      <c r="AT13" s="13">
        <v>5</v>
      </c>
      <c r="AU13" s="3" t="s">
        <v>0</v>
      </c>
      <c r="AV13" s="25">
        <f t="shared" si="13"/>
        <v>48391.462001648666</v>
      </c>
      <c r="AW13" s="25">
        <f t="shared" si="14"/>
        <v>50620.134081660544</v>
      </c>
      <c r="AX13" s="25">
        <f t="shared" si="15"/>
        <v>51183.098479213862</v>
      </c>
      <c r="AZ13" s="3">
        <v>15</v>
      </c>
      <c r="BA13" s="3">
        <v>5</v>
      </c>
      <c r="BB13" s="3" t="s">
        <v>0</v>
      </c>
      <c r="BC13" t="s">
        <v>1</v>
      </c>
      <c r="BD13" s="24">
        <f t="shared" si="4"/>
        <v>1.0473889009490642</v>
      </c>
      <c r="BE13" s="24">
        <f t="shared" si="16"/>
        <v>1.0474276710212256</v>
      </c>
      <c r="BF13" s="24">
        <f t="shared" si="17"/>
        <v>1.0474642077412981</v>
      </c>
    </row>
    <row r="14" spans="2:58" x14ac:dyDescent="0.3">
      <c r="B14" s="3">
        <v>20</v>
      </c>
      <c r="C14" s="3">
        <v>5</v>
      </c>
      <c r="D14" s="3" t="s">
        <v>0</v>
      </c>
      <c r="E14" s="17">
        <v>52945</v>
      </c>
      <c r="F14" s="17">
        <v>52617</v>
      </c>
      <c r="H14" s="3">
        <v>20</v>
      </c>
      <c r="I14" s="3">
        <v>5</v>
      </c>
      <c r="J14" s="3" t="s">
        <v>0</v>
      </c>
      <c r="K14" t="s">
        <v>1</v>
      </c>
      <c r="L14" s="7">
        <f t="shared" si="18"/>
        <v>1.0820531803319144</v>
      </c>
      <c r="N14" s="3" t="s">
        <v>27</v>
      </c>
      <c r="O14" s="19">
        <v>0.03</v>
      </c>
      <c r="Q14" s="3">
        <v>20</v>
      </c>
      <c r="R14" s="3">
        <v>5</v>
      </c>
      <c r="S14" s="3" t="s">
        <v>0</v>
      </c>
      <c r="T14" s="20">
        <v>6.7865830000000002E-2</v>
      </c>
      <c r="U14" s="2">
        <f t="shared" si="0"/>
        <v>0</v>
      </c>
      <c r="V14" s="4"/>
      <c r="W14" s="3">
        <v>20</v>
      </c>
      <c r="X14" s="3">
        <v>5</v>
      </c>
      <c r="Y14" s="3" t="s">
        <v>0</v>
      </c>
      <c r="Z14" s="21">
        <v>0.99309000000000003</v>
      </c>
      <c r="AA14" s="7">
        <f t="shared" si="5"/>
        <v>2.4839258282998165</v>
      </c>
      <c r="AB14" s="7">
        <f t="shared" si="6"/>
        <v>0.99348978731730297</v>
      </c>
      <c r="AC14" s="7">
        <f t="shared" si="7"/>
        <v>0.99386658725757104</v>
      </c>
      <c r="AD14" s="7">
        <f t="shared" si="8"/>
        <v>0.99422170550568567</v>
      </c>
      <c r="AE14" s="7">
        <f t="shared" si="9"/>
        <v>0.99455637539185116</v>
      </c>
      <c r="AF14" s="7">
        <f t="shared" si="1"/>
        <v>0.99272627167835925</v>
      </c>
      <c r="AG14" s="7">
        <f t="shared" si="1"/>
        <v>0.99314692575434382</v>
      </c>
      <c r="AH14" s="7">
        <f t="shared" si="2"/>
        <v>0.99354341253003708</v>
      </c>
      <c r="AI14" s="7">
        <f t="shared" si="3"/>
        <v>0.99391710247710907</v>
      </c>
      <c r="AJ14" s="7"/>
      <c r="AK14" s="3">
        <v>20</v>
      </c>
      <c r="AL14" s="3">
        <v>5</v>
      </c>
      <c r="AM14" s="3" t="s">
        <v>0</v>
      </c>
      <c r="AN14" s="7">
        <f t="shared" si="10"/>
        <v>0.99875301363519919</v>
      </c>
      <c r="AO14" s="7">
        <f t="shared" si="10"/>
        <v>0.99882511510550587</v>
      </c>
      <c r="AP14" s="7">
        <f t="shared" si="11"/>
        <v>0.99889307581847475</v>
      </c>
      <c r="AQ14" s="7">
        <f t="shared" si="12"/>
        <v>0.99895713040759193</v>
      </c>
      <c r="AR14" s="4"/>
      <c r="AS14" s="13">
        <v>20</v>
      </c>
      <c r="AT14" s="13">
        <v>5</v>
      </c>
      <c r="AU14" s="3" t="s">
        <v>0</v>
      </c>
      <c r="AV14" s="25">
        <f t="shared" si="13"/>
        <v>50530.92215903652</v>
      </c>
      <c r="AW14" s="25">
        <f t="shared" si="14"/>
        <v>52368.913173614768</v>
      </c>
      <c r="AX14" s="25">
        <f t="shared" si="15"/>
        <v>54784.009490275559</v>
      </c>
      <c r="AZ14" s="3">
        <v>20</v>
      </c>
      <c r="BA14" s="3">
        <v>5</v>
      </c>
      <c r="BB14" s="3" t="s">
        <v>0</v>
      </c>
      <c r="BC14" t="s">
        <v>1</v>
      </c>
      <c r="BD14" s="24">
        <f t="shared" si="4"/>
        <v>1.0821252818022211</v>
      </c>
      <c r="BE14" s="24">
        <f t="shared" si="16"/>
        <v>1.0821932425151899</v>
      </c>
      <c r="BF14" s="24">
        <f t="shared" si="17"/>
        <v>1.0822572971043072</v>
      </c>
    </row>
    <row r="15" spans="2:58" x14ac:dyDescent="0.3">
      <c r="B15" s="3">
        <v>25</v>
      </c>
      <c r="C15" s="3">
        <v>5</v>
      </c>
      <c r="D15" s="3" t="s">
        <v>0</v>
      </c>
      <c r="E15" s="17">
        <v>57334</v>
      </c>
      <c r="F15" s="17">
        <v>67111</v>
      </c>
      <c r="H15" s="3">
        <v>25</v>
      </c>
      <c r="I15" s="3">
        <v>5</v>
      </c>
      <c r="J15" s="3" t="s">
        <v>0</v>
      </c>
      <c r="K15" t="s">
        <v>1</v>
      </c>
      <c r="L15" s="7">
        <f t="shared" si="18"/>
        <v>1.2675606761733875</v>
      </c>
      <c r="N15" s="3" t="s">
        <v>28</v>
      </c>
      <c r="O15" s="19">
        <v>0.12</v>
      </c>
      <c r="Q15" s="3">
        <v>25</v>
      </c>
      <c r="R15" s="3">
        <v>5</v>
      </c>
      <c r="S15" s="3" t="s">
        <v>0</v>
      </c>
      <c r="T15" s="20">
        <v>7.0049115999999995E-2</v>
      </c>
      <c r="U15" s="2">
        <f t="shared" si="0"/>
        <v>0</v>
      </c>
      <c r="V15" s="4"/>
      <c r="W15" s="3">
        <v>25</v>
      </c>
      <c r="X15" s="3">
        <v>5</v>
      </c>
      <c r="Y15" s="3" t="s">
        <v>0</v>
      </c>
      <c r="Z15" s="21">
        <v>0.99146999999999996</v>
      </c>
      <c r="AA15" s="7">
        <f t="shared" si="5"/>
        <v>2.3777996644062096</v>
      </c>
      <c r="AB15" s="7">
        <f t="shared" si="6"/>
        <v>0.99196275603941553</v>
      </c>
      <c r="AC15" s="7">
        <f t="shared" si="7"/>
        <v>0.9924272642511166</v>
      </c>
      <c r="AD15" s="7">
        <f t="shared" si="8"/>
        <v>0.99286511955438839</v>
      </c>
      <c r="AE15" s="7">
        <f t="shared" si="9"/>
        <v>0.99327782956236699</v>
      </c>
      <c r="AF15" s="7">
        <f t="shared" si="1"/>
        <v>0.99104823282279453</v>
      </c>
      <c r="AG15" s="7">
        <f t="shared" si="1"/>
        <v>0.99156510004219545</v>
      </c>
      <c r="AH15" s="7">
        <f t="shared" si="2"/>
        <v>0.99205236560808574</v>
      </c>
      <c r="AI15" s="7">
        <f t="shared" si="3"/>
        <v>0.99251169769956049</v>
      </c>
      <c r="AJ15" s="7"/>
      <c r="AK15" s="3">
        <v>25</v>
      </c>
      <c r="AL15" s="3">
        <v>5</v>
      </c>
      <c r="AM15" s="3" t="s">
        <v>0</v>
      </c>
      <c r="AN15" s="7">
        <f t="shared" si="10"/>
        <v>0.99830966611498284</v>
      </c>
      <c r="AO15" s="7">
        <f t="shared" si="10"/>
        <v>0.99840725911632167</v>
      </c>
      <c r="AP15" s="7">
        <f t="shared" si="11"/>
        <v>0.99849926344118733</v>
      </c>
      <c r="AQ15" s="7">
        <f t="shared" si="12"/>
        <v>0.9985859939686661</v>
      </c>
      <c r="AR15" s="4"/>
      <c r="AS15" s="13">
        <v>25</v>
      </c>
      <c r="AT15" s="13">
        <v>5</v>
      </c>
      <c r="AU15" s="3" t="s">
        <v>0</v>
      </c>
      <c r="AV15" s="25">
        <f t="shared" si="13"/>
        <v>66700.375149166575</v>
      </c>
      <c r="AW15" s="25">
        <f t="shared" si="14"/>
        <v>64060.590387305143</v>
      </c>
      <c r="AX15" s="25">
        <f t="shared" si="15"/>
        <v>66395.245982189546</v>
      </c>
      <c r="AZ15" s="3">
        <v>25</v>
      </c>
      <c r="BA15" s="3">
        <v>5</v>
      </c>
      <c r="BB15" s="3" t="s">
        <v>0</v>
      </c>
      <c r="BC15" t="s">
        <v>1</v>
      </c>
      <c r="BD15" s="24">
        <f t="shared" si="4"/>
        <v>1.2676582691747262</v>
      </c>
      <c r="BE15" s="24">
        <f t="shared" si="16"/>
        <v>1.267750273499592</v>
      </c>
      <c r="BF15" s="24">
        <f t="shared" si="17"/>
        <v>1.2678370040270708</v>
      </c>
    </row>
    <row r="16" spans="2:58" x14ac:dyDescent="0.3">
      <c r="B16" s="3">
        <v>30</v>
      </c>
      <c r="C16" s="3">
        <v>5</v>
      </c>
      <c r="D16" s="3" t="s">
        <v>0</v>
      </c>
      <c r="E16" s="17">
        <v>58480</v>
      </c>
      <c r="F16" s="17">
        <v>67876</v>
      </c>
      <c r="H16" s="3">
        <v>30</v>
      </c>
      <c r="I16" s="3">
        <v>5</v>
      </c>
      <c r="J16" s="3" t="s">
        <v>0</v>
      </c>
      <c r="K16" t="s">
        <v>1</v>
      </c>
      <c r="L16" s="7">
        <f t="shared" si="18"/>
        <v>1.1838699550005232</v>
      </c>
      <c r="N16" s="36"/>
      <c r="O16" s="38"/>
      <c r="Q16" s="3">
        <v>30</v>
      </c>
      <c r="R16" s="3">
        <v>5</v>
      </c>
      <c r="S16" s="3" t="s">
        <v>0</v>
      </c>
      <c r="T16" s="20">
        <v>5.2589274999999998E-2</v>
      </c>
      <c r="U16" s="2">
        <f t="shared" si="0"/>
        <v>0</v>
      </c>
      <c r="V16" s="4"/>
      <c r="W16" s="3">
        <v>30</v>
      </c>
      <c r="X16" s="3">
        <v>5</v>
      </c>
      <c r="Y16" s="3" t="s">
        <v>0</v>
      </c>
      <c r="Z16" s="21">
        <v>0.98953000000000002</v>
      </c>
      <c r="AA16" s="7">
        <f t="shared" si="5"/>
        <v>2.2743580290215912</v>
      </c>
      <c r="AB16" s="7">
        <f t="shared" si="6"/>
        <v>0.99013370960617342</v>
      </c>
      <c r="AC16" s="7">
        <f t="shared" si="7"/>
        <v>0.99070293583327429</v>
      </c>
      <c r="AD16" s="7">
        <f t="shared" si="8"/>
        <v>0.99123961166178309</v>
      </c>
      <c r="AE16" s="7">
        <f t="shared" si="9"/>
        <v>0.99174556583675388</v>
      </c>
      <c r="AF16" s="7">
        <f t="shared" si="1"/>
        <v>0.9889454634552346</v>
      </c>
      <c r="AG16" s="7">
        <f t="shared" si="1"/>
        <v>0.9895824455428468</v>
      </c>
      <c r="AH16" s="7">
        <f t="shared" si="2"/>
        <v>0.99018309211053934</v>
      </c>
      <c r="AI16" s="7">
        <f t="shared" si="3"/>
        <v>0.99074943455516373</v>
      </c>
      <c r="AJ16" s="7"/>
      <c r="AK16" s="3">
        <v>30</v>
      </c>
      <c r="AL16" s="3">
        <v>5</v>
      </c>
      <c r="AM16" s="3" t="s">
        <v>0</v>
      </c>
      <c r="AN16" s="7">
        <f t="shared" si="10"/>
        <v>0.99787823710499879</v>
      </c>
      <c r="AO16" s="7">
        <f t="shared" si="10"/>
        <v>0.99800047974735673</v>
      </c>
      <c r="AP16" s="7">
        <f t="shared" si="11"/>
        <v>0.99811575118174267</v>
      </c>
      <c r="AQ16" s="7">
        <f t="shared" si="12"/>
        <v>0.99822444093255391</v>
      </c>
      <c r="AR16" s="4"/>
      <c r="AS16" s="13">
        <v>30</v>
      </c>
      <c r="AT16" s="13">
        <v>5</v>
      </c>
      <c r="AU16" s="3" t="s">
        <v>0</v>
      </c>
      <c r="AV16" s="25">
        <f t="shared" si="13"/>
        <v>79458.900376011399</v>
      </c>
      <c r="AW16" s="25">
        <f t="shared" si="14"/>
        <v>78980.412404383867</v>
      </c>
      <c r="AX16" s="25">
        <f t="shared" si="15"/>
        <v>75861.586280713425</v>
      </c>
      <c r="AZ16" s="3">
        <v>30</v>
      </c>
      <c r="BA16" s="3">
        <v>5</v>
      </c>
      <c r="BB16" s="3" t="s">
        <v>0</v>
      </c>
      <c r="BC16" t="s">
        <v>1</v>
      </c>
      <c r="BD16" s="24">
        <f t="shared" si="4"/>
        <v>1.1839921976428811</v>
      </c>
      <c r="BE16" s="24">
        <f t="shared" si="16"/>
        <v>1.184107469077267</v>
      </c>
      <c r="BF16" s="24">
        <f t="shared" si="17"/>
        <v>1.1842161588280784</v>
      </c>
    </row>
    <row r="17" spans="2:58" x14ac:dyDescent="0.3">
      <c r="B17" s="3">
        <v>35</v>
      </c>
      <c r="C17" s="3">
        <v>5</v>
      </c>
      <c r="D17" s="3" t="s">
        <v>0</v>
      </c>
      <c r="E17" s="17">
        <v>58057</v>
      </c>
      <c r="F17" s="17">
        <v>62242</v>
      </c>
      <c r="H17" s="3">
        <v>35</v>
      </c>
      <c r="I17" s="3">
        <v>5</v>
      </c>
      <c r="J17" s="3" t="s">
        <v>0</v>
      </c>
      <c r="K17" t="s">
        <v>1</v>
      </c>
      <c r="L17" s="7">
        <f t="shared" si="18"/>
        <v>1.064329685362517</v>
      </c>
      <c r="N17" s="37"/>
      <c r="O17" s="37"/>
      <c r="Q17" s="3">
        <v>35</v>
      </c>
      <c r="R17" s="3">
        <v>5</v>
      </c>
      <c r="S17" s="3" t="s">
        <v>0</v>
      </c>
      <c r="T17" s="20">
        <v>3.7422089999999998E-2</v>
      </c>
      <c r="U17" s="2">
        <f t="shared" si="0"/>
        <v>0</v>
      </c>
      <c r="V17" s="4"/>
      <c r="W17" s="3">
        <v>35</v>
      </c>
      <c r="X17" s="3">
        <v>5</v>
      </c>
      <c r="Y17" s="3" t="s">
        <v>0</v>
      </c>
      <c r="Z17" s="21">
        <v>0.98701000000000005</v>
      </c>
      <c r="AA17" s="7">
        <f t="shared" si="5"/>
        <v>2.1652501702059559</v>
      </c>
      <c r="AB17" s="7">
        <f t="shared" si="6"/>
        <v>0.98775721730429566</v>
      </c>
      <c r="AC17" s="7">
        <f t="shared" si="7"/>
        <v>0.98846195525241931</v>
      </c>
      <c r="AD17" s="7">
        <f t="shared" si="8"/>
        <v>0.98912657255929559</v>
      </c>
      <c r="AE17" s="7">
        <f t="shared" si="9"/>
        <v>0.98975330327357369</v>
      </c>
      <c r="AF17" s="7">
        <f t="shared" si="1"/>
        <v>0.98605439929180683</v>
      </c>
      <c r="AG17" s="7">
        <f t="shared" si="1"/>
        <v>0.98685569370296411</v>
      </c>
      <c r="AH17" s="7">
        <f t="shared" si="2"/>
        <v>0.98761153385720024</v>
      </c>
      <c r="AI17" s="7">
        <f t="shared" si="3"/>
        <v>0.98832443257740987</v>
      </c>
      <c r="AJ17" s="7"/>
      <c r="AK17" s="3">
        <v>35</v>
      </c>
      <c r="AL17" s="3">
        <v>5</v>
      </c>
      <c r="AM17" s="3" t="s">
        <v>0</v>
      </c>
      <c r="AN17" s="7">
        <f t="shared" si="10"/>
        <v>0.99707661921687085</v>
      </c>
      <c r="AO17" s="7">
        <f t="shared" si="10"/>
        <v>0.99724454303715249</v>
      </c>
      <c r="AP17" s="7">
        <f t="shared" si="11"/>
        <v>0.99740294671376595</v>
      </c>
      <c r="AQ17" s="7">
        <f t="shared" si="12"/>
        <v>0.99755235593059643</v>
      </c>
      <c r="AR17" s="4"/>
      <c r="AS17" s="13">
        <v>35</v>
      </c>
      <c r="AT17" s="13">
        <v>5</v>
      </c>
      <c r="AU17" s="3" t="s">
        <v>0</v>
      </c>
      <c r="AV17" s="25">
        <f t="shared" si="13"/>
        <v>72253.839720891643</v>
      </c>
      <c r="AW17" s="25">
        <f t="shared" si="14"/>
        <v>84596.396060517538</v>
      </c>
      <c r="AX17" s="25">
        <f t="shared" si="15"/>
        <v>84098.771366005676</v>
      </c>
      <c r="AZ17" s="3">
        <v>35</v>
      </c>
      <c r="BA17" s="3">
        <v>5</v>
      </c>
      <c r="BB17" s="3" t="s">
        <v>0</v>
      </c>
      <c r="BC17" t="s">
        <v>1</v>
      </c>
      <c r="BD17" s="24">
        <f t="shared" si="4"/>
        <v>1.0644976091827987</v>
      </c>
      <c r="BE17" s="24">
        <f t="shared" si="16"/>
        <v>1.064656012859412</v>
      </c>
      <c r="BF17" s="24">
        <f t="shared" si="17"/>
        <v>1.0648054220762426</v>
      </c>
    </row>
    <row r="18" spans="2:58" x14ac:dyDescent="0.3">
      <c r="B18" s="3">
        <v>40</v>
      </c>
      <c r="C18" s="3">
        <v>5</v>
      </c>
      <c r="D18" s="3" t="s">
        <v>0</v>
      </c>
      <c r="E18" s="17">
        <v>56470</v>
      </c>
      <c r="F18" s="17">
        <v>59426</v>
      </c>
      <c r="H18" s="3">
        <v>40</v>
      </c>
      <c r="I18" s="3">
        <v>5</v>
      </c>
      <c r="J18" s="3" t="s">
        <v>0</v>
      </c>
      <c r="K18" t="s">
        <v>1</v>
      </c>
      <c r="L18" s="7">
        <f t="shared" si="18"/>
        <v>1.0235802745577622</v>
      </c>
      <c r="Q18" s="3">
        <v>40</v>
      </c>
      <c r="R18" s="3">
        <v>5</v>
      </c>
      <c r="S18" s="3" t="s">
        <v>0</v>
      </c>
      <c r="T18" s="20">
        <v>2.8958856000000002E-2</v>
      </c>
      <c r="U18" s="2">
        <f t="shared" si="0"/>
        <v>0</v>
      </c>
      <c r="V18" s="4"/>
      <c r="W18" s="3">
        <v>40</v>
      </c>
      <c r="X18" s="3">
        <v>5</v>
      </c>
      <c r="Y18" s="3" t="s">
        <v>0</v>
      </c>
      <c r="Z18" s="21">
        <v>0.98340000000000005</v>
      </c>
      <c r="AA18" s="7">
        <f t="shared" si="5"/>
        <v>2.0408066298076721</v>
      </c>
      <c r="AB18" s="7">
        <f t="shared" si="6"/>
        <v>0.98435158127931799</v>
      </c>
      <c r="AC18" s="7">
        <f t="shared" si="7"/>
        <v>0.98524943215350891</v>
      </c>
      <c r="AD18" s="7">
        <f t="shared" si="8"/>
        <v>0.98609649515510478</v>
      </c>
      <c r="AE18" s="7">
        <f t="shared" si="9"/>
        <v>0.98689556188124605</v>
      </c>
      <c r="AF18" s="7">
        <f t="shared" si="1"/>
        <v>0.98166146164737467</v>
      </c>
      <c r="AG18" s="7">
        <f t="shared" si="1"/>
        <v>0.98271055291729748</v>
      </c>
      <c r="AH18" s="7">
        <f t="shared" si="2"/>
        <v>0.98370064654830447</v>
      </c>
      <c r="AI18" s="7">
        <f t="shared" si="3"/>
        <v>0.98463494707510435</v>
      </c>
      <c r="AJ18" s="7"/>
      <c r="AK18" s="3">
        <v>40</v>
      </c>
      <c r="AL18" s="3">
        <v>5</v>
      </c>
      <c r="AM18" s="3" t="s">
        <v>0</v>
      </c>
      <c r="AN18" s="7">
        <f t="shared" si="10"/>
        <v>0.99554493378094844</v>
      </c>
      <c r="AO18" s="7">
        <f t="shared" si="10"/>
        <v>0.99579964850776426</v>
      </c>
      <c r="AP18" s="7">
        <f t="shared" si="11"/>
        <v>0.99604005504712823</v>
      </c>
      <c r="AQ18" s="7">
        <f t="shared" si="12"/>
        <v>0.99626692877288903</v>
      </c>
      <c r="AR18" s="4"/>
      <c r="AS18" s="13">
        <v>40</v>
      </c>
      <c r="AT18" s="13">
        <v>5</v>
      </c>
      <c r="AU18" s="3" t="s">
        <v>0</v>
      </c>
      <c r="AV18" s="25">
        <f t="shared" si="13"/>
        <v>63725.537403050716</v>
      </c>
      <c r="AW18" s="25">
        <f t="shared" si="14"/>
        <v>73993.379511971769</v>
      </c>
      <c r="AX18" s="25">
        <f t="shared" si="15"/>
        <v>86652.280480513655</v>
      </c>
      <c r="AZ18" s="3">
        <v>40</v>
      </c>
      <c r="BA18" s="3">
        <v>5</v>
      </c>
      <c r="BB18" s="3" t="s">
        <v>0</v>
      </c>
      <c r="BC18" t="s">
        <v>1</v>
      </c>
      <c r="BD18" s="24">
        <f t="shared" si="4"/>
        <v>1.0238349892845782</v>
      </c>
      <c r="BE18" s="24">
        <f t="shared" si="16"/>
        <v>1.0240753958239419</v>
      </c>
      <c r="BF18" s="24">
        <f t="shared" si="17"/>
        <v>1.0243022695497028</v>
      </c>
    </row>
    <row r="19" spans="2:58" x14ac:dyDescent="0.3">
      <c r="B19" s="3">
        <v>45</v>
      </c>
      <c r="C19" s="3">
        <v>5</v>
      </c>
      <c r="D19" s="3" t="s">
        <v>0</v>
      </c>
      <c r="E19" s="17">
        <v>57773</v>
      </c>
      <c r="F19" s="17">
        <v>56506</v>
      </c>
      <c r="H19" s="3">
        <v>45</v>
      </c>
      <c r="I19" s="3">
        <v>5</v>
      </c>
      <c r="J19" s="3" t="s">
        <v>0</v>
      </c>
      <c r="K19" t="s">
        <v>1</v>
      </c>
      <c r="L19" s="7">
        <f t="shared" si="18"/>
        <v>1.0006375066406941</v>
      </c>
      <c r="Q19" s="3">
        <v>45</v>
      </c>
      <c r="R19" s="3">
        <v>5</v>
      </c>
      <c r="S19" s="3" t="s">
        <v>0</v>
      </c>
      <c r="T19" s="20">
        <v>2.4868050999999999E-2</v>
      </c>
      <c r="U19" s="2">
        <f t="shared" si="0"/>
        <v>0</v>
      </c>
      <c r="V19" s="4"/>
      <c r="W19" s="3">
        <v>45</v>
      </c>
      <c r="X19" s="3">
        <v>5</v>
      </c>
      <c r="Y19" s="3" t="s">
        <v>0</v>
      </c>
      <c r="Z19" s="21">
        <v>0.97770000000000001</v>
      </c>
      <c r="AA19" s="7">
        <f t="shared" si="5"/>
        <v>1.8903080980227764</v>
      </c>
      <c r="AB19" s="7">
        <f t="shared" si="6"/>
        <v>0.97897134201543135</v>
      </c>
      <c r="AC19" s="7">
        <f t="shared" si="7"/>
        <v>0.98017167368108615</v>
      </c>
      <c r="AD19" s="7">
        <f t="shared" si="8"/>
        <v>0.98130479794150405</v>
      </c>
      <c r="AE19" s="7">
        <f t="shared" si="9"/>
        <v>0.98237433226896276</v>
      </c>
      <c r="AF19" s="7">
        <f t="shared" si="1"/>
        <v>0.97461144160739832</v>
      </c>
      <c r="AG19" s="7">
        <f t="shared" si="1"/>
        <v>0.97605350530004253</v>
      </c>
      <c r="AH19" s="7">
        <f t="shared" si="2"/>
        <v>0.9774156131457532</v>
      </c>
      <c r="AI19" s="7">
        <f t="shared" si="3"/>
        <v>0.97870198228801342</v>
      </c>
      <c r="AJ19" s="7"/>
      <c r="AK19" s="3">
        <v>45</v>
      </c>
      <c r="AL19" s="3">
        <v>5</v>
      </c>
      <c r="AM19" s="3" t="s">
        <v>0</v>
      </c>
      <c r="AN19" s="7">
        <f t="shared" si="10"/>
        <v>0.99281827766963027</v>
      </c>
      <c r="AO19" s="7">
        <f t="shared" si="10"/>
        <v>0.99322583074182658</v>
      </c>
      <c r="AP19" s="7">
        <f t="shared" si="11"/>
        <v>0.99361082721191174</v>
      </c>
      <c r="AQ19" s="7">
        <f t="shared" si="12"/>
        <v>0.99397445235443349</v>
      </c>
      <c r="AR19" s="4"/>
      <c r="AS19" s="13">
        <v>45</v>
      </c>
      <c r="AT19" s="13">
        <v>5</v>
      </c>
      <c r="AU19" s="3" t="s">
        <v>0</v>
      </c>
      <c r="AV19" s="25">
        <f t="shared" si="13"/>
        <v>59488.10371849822</v>
      </c>
      <c r="AW19" s="25">
        <f t="shared" si="14"/>
        <v>63816.668501827393</v>
      </c>
      <c r="AX19" s="25">
        <f t="shared" si="15"/>
        <v>74126.100055012823</v>
      </c>
      <c r="AZ19" s="3">
        <v>45</v>
      </c>
      <c r="BA19" s="3">
        <v>5</v>
      </c>
      <c r="BB19" s="3" t="s">
        <v>0</v>
      </c>
      <c r="BC19" t="s">
        <v>1</v>
      </c>
      <c r="BD19" s="24">
        <f t="shared" si="4"/>
        <v>1.0010450597128904</v>
      </c>
      <c r="BE19" s="24">
        <f t="shared" si="16"/>
        <v>1.0014300561829756</v>
      </c>
      <c r="BF19" s="24">
        <f t="shared" si="17"/>
        <v>1.0017936813254973</v>
      </c>
    </row>
    <row r="20" spans="2:58" x14ac:dyDescent="0.3">
      <c r="B20" s="3">
        <v>50</v>
      </c>
      <c r="C20" s="3">
        <v>5</v>
      </c>
      <c r="D20" s="3" t="s">
        <v>0</v>
      </c>
      <c r="E20" s="17">
        <v>55277</v>
      </c>
      <c r="F20" s="17">
        <v>57578</v>
      </c>
      <c r="H20" s="3">
        <v>50</v>
      </c>
      <c r="I20" s="3">
        <v>5</v>
      </c>
      <c r="J20" s="3" t="s">
        <v>0</v>
      </c>
      <c r="K20" t="s">
        <v>1</v>
      </c>
      <c r="L20" s="7">
        <f t="shared" si="18"/>
        <v>0.99662472089038134</v>
      </c>
      <c r="Q20" s="3">
        <v>50</v>
      </c>
      <c r="R20" s="3">
        <v>5</v>
      </c>
      <c r="S20" s="3" t="s">
        <v>0</v>
      </c>
      <c r="T20" s="20">
        <v>2.3066972000000002E-2</v>
      </c>
      <c r="U20" s="2">
        <f t="shared" si="0"/>
        <v>0</v>
      </c>
      <c r="V20" s="4"/>
      <c r="W20" s="3">
        <v>50</v>
      </c>
      <c r="X20" s="3">
        <v>5</v>
      </c>
      <c r="Y20" s="3" t="s">
        <v>0</v>
      </c>
      <c r="Z20" s="21">
        <v>0.96847000000000005</v>
      </c>
      <c r="AA20" s="7">
        <f t="shared" si="5"/>
        <v>1.7123890165373254</v>
      </c>
      <c r="AB20" s="7">
        <f t="shared" si="6"/>
        <v>0.97025154119936519</v>
      </c>
      <c r="AC20" s="7">
        <f t="shared" si="7"/>
        <v>0.97193533691899903</v>
      </c>
      <c r="AD20" s="7">
        <f t="shared" si="8"/>
        <v>0.97352642835000236</v>
      </c>
      <c r="AE20" s="7">
        <f t="shared" si="9"/>
        <v>0.97502963230706396</v>
      </c>
      <c r="AF20" s="7">
        <f t="shared" si="1"/>
        <v>0.96334072673643534</v>
      </c>
      <c r="AG20" s="7">
        <f t="shared" si="1"/>
        <v>0.96539909765032927</v>
      </c>
      <c r="AH20" s="7">
        <f t="shared" si="2"/>
        <v>0.96734594688598363</v>
      </c>
      <c r="AI20" s="7">
        <f t="shared" si="3"/>
        <v>0.96918687297239992</v>
      </c>
      <c r="AJ20" s="7"/>
      <c r="AK20" s="3">
        <v>50</v>
      </c>
      <c r="AL20" s="3">
        <v>5</v>
      </c>
      <c r="AM20" s="3" t="s">
        <v>0</v>
      </c>
      <c r="AN20" s="7">
        <f t="shared" si="10"/>
        <v>0.98843568381223335</v>
      </c>
      <c r="AO20" s="7">
        <f t="shared" si="10"/>
        <v>0.9890841971348302</v>
      </c>
      <c r="AP20" s="7">
        <f t="shared" si="11"/>
        <v>0.98969766174763574</v>
      </c>
      <c r="AQ20" s="7">
        <f t="shared" si="12"/>
        <v>0.99027782768624928</v>
      </c>
      <c r="AR20" s="4"/>
      <c r="AS20" s="13">
        <v>50</v>
      </c>
      <c r="AT20" s="13">
        <v>5</v>
      </c>
      <c r="AU20" s="3" t="s">
        <v>0</v>
      </c>
      <c r="AV20" s="25">
        <f t="shared" si="13"/>
        <v>56351.921372438548</v>
      </c>
      <c r="AW20" s="25">
        <f t="shared" si="14"/>
        <v>59362.387439058017</v>
      </c>
      <c r="AX20" s="25">
        <f t="shared" si="15"/>
        <v>63718.828918728461</v>
      </c>
      <c r="AZ20" s="3">
        <v>50</v>
      </c>
      <c r="BA20" s="3">
        <v>5</v>
      </c>
      <c r="BB20" s="3" t="s">
        <v>0</v>
      </c>
      <c r="BC20" t="s">
        <v>1</v>
      </c>
      <c r="BD20" s="24">
        <f t="shared" si="4"/>
        <v>0.9972732342129782</v>
      </c>
      <c r="BE20" s="24">
        <f t="shared" si="16"/>
        <v>0.99788669882578374</v>
      </c>
      <c r="BF20" s="24">
        <f t="shared" si="17"/>
        <v>0.99846686476439728</v>
      </c>
    </row>
    <row r="21" spans="2:58" x14ac:dyDescent="0.3">
      <c r="B21" s="3">
        <v>55</v>
      </c>
      <c r="C21" s="3">
        <v>5</v>
      </c>
      <c r="D21" s="3" t="s">
        <v>0</v>
      </c>
      <c r="E21" s="17">
        <v>49350</v>
      </c>
      <c r="F21" s="17">
        <v>54766</v>
      </c>
      <c r="H21" s="3">
        <v>55</v>
      </c>
      <c r="I21" s="3">
        <v>5</v>
      </c>
      <c r="J21" s="3" t="s">
        <v>0</v>
      </c>
      <c r="K21" t="s">
        <v>1</v>
      </c>
      <c r="L21" s="7">
        <f t="shared" si="18"/>
        <v>0.99075564882319955</v>
      </c>
      <c r="Q21" s="3">
        <v>55</v>
      </c>
      <c r="R21" s="3">
        <v>5</v>
      </c>
      <c r="S21" s="3" t="s">
        <v>0</v>
      </c>
      <c r="T21" s="20">
        <v>1.9528288000000001E-2</v>
      </c>
      <c r="U21" s="2">
        <f t="shared" si="0"/>
        <v>0</v>
      </c>
      <c r="V21" s="4"/>
      <c r="W21" s="3">
        <v>55</v>
      </c>
      <c r="X21" s="3">
        <v>5</v>
      </c>
      <c r="Y21" s="3" t="s">
        <v>0</v>
      </c>
      <c r="Z21" s="21">
        <v>0.95386000000000004</v>
      </c>
      <c r="AA21" s="7">
        <f t="shared" si="5"/>
        <v>1.5144183287048296</v>
      </c>
      <c r="AB21" s="7">
        <f t="shared" si="6"/>
        <v>0.95642991227350538</v>
      </c>
      <c r="AC21" s="7">
        <f t="shared" si="7"/>
        <v>0.95886285838165952</v>
      </c>
      <c r="AD21" s="7">
        <f t="shared" si="8"/>
        <v>0.9611654654219649</v>
      </c>
      <c r="AE21" s="7">
        <f t="shared" si="9"/>
        <v>0.96334411363773587</v>
      </c>
      <c r="AF21" s="7">
        <f t="shared" si="1"/>
        <v>0.94640938036731737</v>
      </c>
      <c r="AG21" s="7">
        <f t="shared" si="1"/>
        <v>0.94936669339968749</v>
      </c>
      <c r="AH21" s="7">
        <f t="shared" si="2"/>
        <v>0.95216933655624847</v>
      </c>
      <c r="AI21" s="7">
        <f t="shared" si="3"/>
        <v>0.95482448042400803</v>
      </c>
      <c r="AJ21" s="7"/>
      <c r="AK21" s="3">
        <v>55</v>
      </c>
      <c r="AL21" s="3">
        <v>5</v>
      </c>
      <c r="AM21" s="3" t="s">
        <v>0</v>
      </c>
      <c r="AN21" s="7">
        <f t="shared" si="10"/>
        <v>0.98242434281121149</v>
      </c>
      <c r="AO21" s="7">
        <f t="shared" si="10"/>
        <v>0.98339297779575019</v>
      </c>
      <c r="AP21" s="7">
        <f t="shared" si="11"/>
        <v>0.98431108293926206</v>
      </c>
      <c r="AQ21" s="7">
        <f t="shared" si="12"/>
        <v>0.98518098733184045</v>
      </c>
      <c r="AR21" s="4"/>
      <c r="AS21" s="13">
        <v>55</v>
      </c>
      <c r="AT21" s="13">
        <v>5</v>
      </c>
      <c r="AU21" s="3" t="s">
        <v>0</v>
      </c>
      <c r="AV21" s="25">
        <f t="shared" si="13"/>
        <v>57101.500813081955</v>
      </c>
      <c r="AW21" s="25">
        <f t="shared" si="14"/>
        <v>55937.305853130412</v>
      </c>
      <c r="AX21" s="25">
        <f t="shared" si="15"/>
        <v>58977.261682943412</v>
      </c>
      <c r="AZ21" s="3">
        <v>55</v>
      </c>
      <c r="BA21" s="3">
        <v>5</v>
      </c>
      <c r="BB21" s="3" t="s">
        <v>0</v>
      </c>
      <c r="BC21" t="s">
        <v>1</v>
      </c>
      <c r="BD21" s="24">
        <f t="shared" si="4"/>
        <v>0.99172428380773825</v>
      </c>
      <c r="BE21" s="24">
        <f t="shared" si="16"/>
        <v>0.99264238895125012</v>
      </c>
      <c r="BF21" s="24">
        <f t="shared" si="17"/>
        <v>0.99351229334382851</v>
      </c>
    </row>
    <row r="22" spans="2:58" x14ac:dyDescent="0.3">
      <c r="B22" s="3">
        <v>60</v>
      </c>
      <c r="C22" s="3">
        <v>5</v>
      </c>
      <c r="D22" s="3" t="s">
        <v>0</v>
      </c>
      <c r="E22" s="17">
        <v>41839</v>
      </c>
      <c r="F22" s="17">
        <v>47753</v>
      </c>
      <c r="H22" s="3">
        <v>60</v>
      </c>
      <c r="I22" s="3">
        <v>5</v>
      </c>
      <c r="J22" s="3" t="s">
        <v>0</v>
      </c>
      <c r="K22" t="s">
        <v>1</v>
      </c>
      <c r="L22" s="7">
        <f t="shared" si="18"/>
        <v>0.96763931104356637</v>
      </c>
      <c r="Q22" s="3">
        <v>60</v>
      </c>
      <c r="R22" s="3">
        <v>5</v>
      </c>
      <c r="S22" s="3" t="s">
        <v>0</v>
      </c>
      <c r="T22" s="20">
        <v>1.6856745999999999E-2</v>
      </c>
      <c r="U22" s="2">
        <f t="shared" si="0"/>
        <v>0</v>
      </c>
      <c r="V22" s="4"/>
      <c r="W22" s="3">
        <v>60</v>
      </c>
      <c r="X22" s="3">
        <v>5</v>
      </c>
      <c r="Y22" s="3" t="s">
        <v>0</v>
      </c>
      <c r="Z22" s="21">
        <v>0.93271999999999999</v>
      </c>
      <c r="AA22" s="7">
        <f t="shared" si="5"/>
        <v>1.3146210164801717</v>
      </c>
      <c r="AB22" s="7">
        <f t="shared" si="6"/>
        <v>0.93638884846112935</v>
      </c>
      <c r="AC22" s="7">
        <f t="shared" si="7"/>
        <v>0.93987052841771546</v>
      </c>
      <c r="AD22" s="7">
        <f t="shared" si="8"/>
        <v>0.94317320769053214</v>
      </c>
      <c r="AE22" s="7">
        <f t="shared" si="9"/>
        <v>0.9463048472102803</v>
      </c>
      <c r="AF22" s="7">
        <f t="shared" si="1"/>
        <v>0.92188311155514058</v>
      </c>
      <c r="AG22" s="7">
        <f t="shared" si="1"/>
        <v>0.92608438421036765</v>
      </c>
      <c r="AH22" s="7">
        <f t="shared" si="2"/>
        <v>0.93007739813410906</v>
      </c>
      <c r="AI22" s="7">
        <f t="shared" si="3"/>
        <v>0.93387061338444244</v>
      </c>
      <c r="AJ22" s="7"/>
      <c r="AK22" s="3">
        <v>60</v>
      </c>
      <c r="AL22" s="3">
        <v>5</v>
      </c>
      <c r="AM22" s="3" t="s">
        <v>0</v>
      </c>
      <c r="AN22" s="7">
        <f t="shared" si="10"/>
        <v>0.97408492633213573</v>
      </c>
      <c r="AO22" s="7">
        <f t="shared" si="10"/>
        <v>0.97547595744490911</v>
      </c>
      <c r="AP22" s="7">
        <f t="shared" si="11"/>
        <v>0.97679830931960032</v>
      </c>
      <c r="AQ22" s="7">
        <f t="shared" si="12"/>
        <v>0.97805474464766484</v>
      </c>
      <c r="AR22" s="4"/>
      <c r="AS22" s="13">
        <v>60</v>
      </c>
      <c r="AT22" s="13">
        <v>5</v>
      </c>
      <c r="AU22" s="3" t="s">
        <v>0</v>
      </c>
      <c r="AV22" s="25">
        <f t="shared" si="13"/>
        <v>53069.915718534103</v>
      </c>
      <c r="AW22" s="25">
        <f t="shared" si="14"/>
        <v>55408.595147189182</v>
      </c>
      <c r="AX22" s="25">
        <f t="shared" si="15"/>
        <v>54349.197038653474</v>
      </c>
      <c r="AZ22" s="3">
        <v>60</v>
      </c>
      <c r="BA22" s="3">
        <v>5</v>
      </c>
      <c r="BB22" s="3" t="s">
        <v>0</v>
      </c>
      <c r="BC22" t="s">
        <v>1</v>
      </c>
      <c r="BD22" s="24">
        <f t="shared" si="4"/>
        <v>0.96903034215633976</v>
      </c>
      <c r="BE22" s="24">
        <f t="shared" si="16"/>
        <v>0.97035269403103097</v>
      </c>
      <c r="BF22" s="24">
        <f t="shared" si="17"/>
        <v>0.97160912935909549</v>
      </c>
    </row>
    <row r="23" spans="2:58" x14ac:dyDescent="0.3">
      <c r="B23" s="3">
        <v>65</v>
      </c>
      <c r="C23" s="3">
        <v>5</v>
      </c>
      <c r="D23" s="3" t="s">
        <v>0</v>
      </c>
      <c r="E23" s="17">
        <v>28452</v>
      </c>
      <c r="F23" s="17">
        <v>39460</v>
      </c>
      <c r="H23" s="3">
        <v>65</v>
      </c>
      <c r="I23" s="3">
        <v>5</v>
      </c>
      <c r="J23" s="3" t="s">
        <v>0</v>
      </c>
      <c r="K23" t="s">
        <v>1</v>
      </c>
      <c r="L23" s="7">
        <f t="shared" si="18"/>
        <v>0.94313917636654798</v>
      </c>
      <c r="Q23" s="3">
        <v>65</v>
      </c>
      <c r="R23" s="3">
        <v>5</v>
      </c>
      <c r="S23" s="3" t="s">
        <v>0</v>
      </c>
      <c r="T23" s="20">
        <v>1.206715E-2</v>
      </c>
      <c r="U23" s="2">
        <f t="shared" si="0"/>
        <v>0</v>
      </c>
      <c r="V23" s="4"/>
      <c r="W23" s="3">
        <v>65</v>
      </c>
      <c r="X23" s="3">
        <v>5</v>
      </c>
      <c r="Y23" s="3" t="s">
        <v>0</v>
      </c>
      <c r="Z23" s="21">
        <v>0.90220999999999996</v>
      </c>
      <c r="AA23" s="7">
        <f t="shared" si="5"/>
        <v>1.1110124933027659</v>
      </c>
      <c r="AB23" s="7">
        <f t="shared" si="6"/>
        <v>0.9073773746491518</v>
      </c>
      <c r="AC23" s="7">
        <f t="shared" si="7"/>
        <v>0.91229824000301996</v>
      </c>
      <c r="AD23" s="7">
        <f t="shared" si="8"/>
        <v>0.91698158857768586</v>
      </c>
      <c r="AE23" s="7">
        <f t="shared" si="9"/>
        <v>0.92143637955860458</v>
      </c>
      <c r="AF23" s="7">
        <f t="shared" si="1"/>
        <v>0.88651002091045616</v>
      </c>
      <c r="AG23" s="7">
        <f t="shared" si="1"/>
        <v>0.8923837109190601</v>
      </c>
      <c r="AH23" s="7">
        <f t="shared" si="2"/>
        <v>0.89798946123613055</v>
      </c>
      <c r="AI23" s="7">
        <f t="shared" si="3"/>
        <v>0.90333582683732938</v>
      </c>
      <c r="AJ23" s="7"/>
      <c r="AK23" s="3">
        <v>65</v>
      </c>
      <c r="AL23" s="3">
        <v>5</v>
      </c>
      <c r="AM23" s="3" t="s">
        <v>0</v>
      </c>
      <c r="AN23" s="7">
        <f t="shared" si="10"/>
        <v>0.96162952742998742</v>
      </c>
      <c r="AO23" s="7">
        <f t="shared" si="10"/>
        <v>0.96360950053159289</v>
      </c>
      <c r="AP23" s="7">
        <f t="shared" si="11"/>
        <v>0.9654997132901495</v>
      </c>
      <c r="AQ23" s="7">
        <f t="shared" si="12"/>
        <v>0.96730297954611522</v>
      </c>
      <c r="AR23" s="4"/>
      <c r="AS23" s="13">
        <v>65</v>
      </c>
      <c r="AT23" s="13">
        <v>5</v>
      </c>
      <c r="AU23" s="3" t="s">
        <v>0</v>
      </c>
      <c r="AV23" s="25">
        <f t="shared" si="13"/>
        <v>45132.274744552735</v>
      </c>
      <c r="AW23" s="25">
        <f t="shared" si="14"/>
        <v>50257.707038034234</v>
      </c>
      <c r="AX23" s="25">
        <f t="shared" si="15"/>
        <v>52572.374802137005</v>
      </c>
      <c r="AZ23" s="3">
        <v>65</v>
      </c>
      <c r="BA23" s="3">
        <v>5</v>
      </c>
      <c r="BB23" s="3" t="s">
        <v>0</v>
      </c>
      <c r="BC23" t="s">
        <v>1</v>
      </c>
      <c r="BD23" s="24">
        <f t="shared" si="4"/>
        <v>0.94511914946815356</v>
      </c>
      <c r="BE23" s="24">
        <f t="shared" si="16"/>
        <v>0.94700936222671006</v>
      </c>
      <c r="BF23" s="24">
        <f t="shared" si="17"/>
        <v>0.94881262848267589</v>
      </c>
    </row>
    <row r="24" spans="2:58" x14ac:dyDescent="0.3">
      <c r="B24" s="3">
        <v>70</v>
      </c>
      <c r="C24" s="3">
        <v>5</v>
      </c>
      <c r="D24" s="3" t="s">
        <v>0</v>
      </c>
      <c r="E24" s="17">
        <v>20869</v>
      </c>
      <c r="F24" s="17">
        <v>26318</v>
      </c>
      <c r="H24" s="3">
        <v>70</v>
      </c>
      <c r="I24" s="3">
        <v>5</v>
      </c>
      <c r="J24" s="3" t="s">
        <v>0</v>
      </c>
      <c r="K24" t="s">
        <v>1</v>
      </c>
      <c r="L24" s="7">
        <f t="shared" si="18"/>
        <v>0.92499648530858991</v>
      </c>
      <c r="Q24" s="3">
        <v>70</v>
      </c>
      <c r="R24" s="3">
        <v>5</v>
      </c>
      <c r="S24" s="3" t="s">
        <v>0</v>
      </c>
      <c r="T24" s="20">
        <v>7.6964770000000002E-3</v>
      </c>
      <c r="U24" s="2">
        <f t="shared" si="0"/>
        <v>0</v>
      </c>
      <c r="V24" s="4"/>
      <c r="W24" s="3">
        <v>70</v>
      </c>
      <c r="X24" s="3">
        <v>5</v>
      </c>
      <c r="Y24" s="3" t="s">
        <v>0</v>
      </c>
      <c r="Z24" s="21">
        <v>0.85851</v>
      </c>
      <c r="AA24" s="7">
        <f t="shared" si="5"/>
        <v>0.90148464264273753</v>
      </c>
      <c r="AB24" s="7">
        <f t="shared" si="6"/>
        <v>0.86564266717176064</v>
      </c>
      <c r="AC24" s="7">
        <f t="shared" si="7"/>
        <v>0.87246918183510025</v>
      </c>
      <c r="AD24" s="7">
        <f t="shared" si="8"/>
        <v>0.87899733389457513</v>
      </c>
      <c r="AE24" s="7">
        <f t="shared" si="9"/>
        <v>0.88523527411605418</v>
      </c>
      <c r="AF24" s="7">
        <f t="shared" si="1"/>
        <v>0.83429444175066525</v>
      </c>
      <c r="AG24" s="7">
        <f t="shared" si="1"/>
        <v>0.84236829411028447</v>
      </c>
      <c r="AH24" s="7">
        <f t="shared" si="2"/>
        <v>0.85012158532852578</v>
      </c>
      <c r="AI24" s="7">
        <f t="shared" si="3"/>
        <v>0.8575600361323078</v>
      </c>
      <c r="AJ24" s="7"/>
      <c r="AK24" s="3">
        <v>70</v>
      </c>
      <c r="AL24" s="3">
        <v>5</v>
      </c>
      <c r="AM24" s="3" t="s">
        <v>0</v>
      </c>
      <c r="AN24" s="7">
        <f t="shared" si="10"/>
        <v>0.94109984328641327</v>
      </c>
      <c r="AO24" s="7">
        <f t="shared" si="10"/>
        <v>0.94395301460930403</v>
      </c>
      <c r="AP24" s="7">
        <f t="shared" si="11"/>
        <v>0.94669439010819556</v>
      </c>
      <c r="AQ24" s="7">
        <f t="shared" si="12"/>
        <v>0.94932583282422522</v>
      </c>
      <c r="AR24" s="4"/>
      <c r="AS24" s="13">
        <v>70</v>
      </c>
      <c r="AT24" s="13">
        <v>5</v>
      </c>
      <c r="AU24" s="3" t="s">
        <v>0</v>
      </c>
      <c r="AV24" s="25">
        <f t="shared" si="13"/>
        <v>36612.947450678228</v>
      </c>
      <c r="AW24" s="25">
        <f t="shared" si="14"/>
        <v>41999.690136924859</v>
      </c>
      <c r="AX24" s="25">
        <f t="shared" si="15"/>
        <v>46901.621742139738</v>
      </c>
      <c r="AZ24" s="3">
        <v>70</v>
      </c>
      <c r="BA24" s="3">
        <v>5</v>
      </c>
      <c r="BB24" s="3" t="s">
        <v>0</v>
      </c>
      <c r="BC24" t="s">
        <v>1</v>
      </c>
      <c r="BD24" s="24">
        <f t="shared" si="4"/>
        <v>0.92784965663148067</v>
      </c>
      <c r="BE24" s="24">
        <f t="shared" si="16"/>
        <v>0.9305910321303722</v>
      </c>
      <c r="BF24" s="24">
        <f t="shared" si="17"/>
        <v>0.93322247484640186</v>
      </c>
    </row>
    <row r="25" spans="2:58" x14ac:dyDescent="0.3">
      <c r="B25" s="3">
        <v>75</v>
      </c>
      <c r="C25" s="3">
        <v>5</v>
      </c>
      <c r="D25" s="3" t="s">
        <v>0</v>
      </c>
      <c r="E25" s="17">
        <v>16595</v>
      </c>
      <c r="F25" s="17">
        <v>18824</v>
      </c>
      <c r="H25" s="3">
        <v>75</v>
      </c>
      <c r="I25" s="3">
        <v>5</v>
      </c>
      <c r="J25" s="3" t="s">
        <v>0</v>
      </c>
      <c r="K25" t="s">
        <v>1</v>
      </c>
      <c r="L25" s="7">
        <f t="shared" si="18"/>
        <v>0.90200776271024008</v>
      </c>
      <c r="Q25" s="3">
        <v>75</v>
      </c>
      <c r="R25" s="3">
        <v>5</v>
      </c>
      <c r="S25" s="3" t="s">
        <v>0</v>
      </c>
      <c r="T25" s="20">
        <v>6.2906910000000002E-3</v>
      </c>
      <c r="U25" s="2">
        <f t="shared" si="0"/>
        <v>0</v>
      </c>
      <c r="V25" s="4"/>
      <c r="W25" s="3">
        <v>75</v>
      </c>
      <c r="X25" s="3">
        <v>5</v>
      </c>
      <c r="Y25" s="3" t="s">
        <v>0</v>
      </c>
      <c r="Z25" s="21">
        <v>0.79327999999999999</v>
      </c>
      <c r="AA25" s="7">
        <f t="shared" si="5"/>
        <v>0.67240551412629423</v>
      </c>
      <c r="AB25" s="7">
        <f t="shared" si="6"/>
        <v>0.80294621632956986</v>
      </c>
      <c r="AC25" s="7">
        <f t="shared" si="7"/>
        <v>0.81226740638546868</v>
      </c>
      <c r="AD25" s="7">
        <f t="shared" si="8"/>
        <v>0.82124583676247653</v>
      </c>
      <c r="AE25" s="7">
        <f t="shared" si="9"/>
        <v>0.82988479814856142</v>
      </c>
      <c r="AF25" s="7">
        <f t="shared" si="1"/>
        <v>0.75486648068963891</v>
      </c>
      <c r="AG25" s="7">
        <f t="shared" si="1"/>
        <v>0.76566624145451168</v>
      </c>
      <c r="AH25" s="7">
        <f t="shared" si="2"/>
        <v>0.77613537802554577</v>
      </c>
      <c r="AI25" s="7">
        <f t="shared" si="3"/>
        <v>0.78627131372391545</v>
      </c>
      <c r="AJ25" s="7"/>
      <c r="AK25" s="3">
        <v>75</v>
      </c>
      <c r="AL25" s="3">
        <v>5</v>
      </c>
      <c r="AM25" s="3" t="s">
        <v>0</v>
      </c>
      <c r="AN25" s="7">
        <f t="shared" si="10"/>
        <v>0.90479624807956716</v>
      </c>
      <c r="AO25" s="7">
        <f t="shared" si="10"/>
        <v>0.90894475350976256</v>
      </c>
      <c r="AP25" s="7">
        <f t="shared" si="11"/>
        <v>0.91296985210134574</v>
      </c>
      <c r="AQ25" s="7">
        <f t="shared" si="12"/>
        <v>0.91687028382302826</v>
      </c>
      <c r="AR25" s="4"/>
      <c r="AS25" s="13">
        <v>75</v>
      </c>
      <c r="AT25" s="13">
        <v>5</v>
      </c>
      <c r="AU25" s="3" t="s">
        <v>0</v>
      </c>
      <c r="AV25" s="25">
        <f t="shared" si="13"/>
        <v>23848.22066491998</v>
      </c>
      <c r="AW25" s="25">
        <f t="shared" si="14"/>
        <v>33324.42255074589</v>
      </c>
      <c r="AX25" s="25">
        <f t="shared" si="15"/>
        <v>38391.152294858453</v>
      </c>
      <c r="AZ25" s="3">
        <v>75</v>
      </c>
      <c r="BA25" s="3">
        <v>5</v>
      </c>
      <c r="BB25" s="3" t="s">
        <v>0</v>
      </c>
      <c r="BC25" t="s">
        <v>1</v>
      </c>
      <c r="BD25" s="24">
        <f t="shared" si="4"/>
        <v>0.90615626814043548</v>
      </c>
      <c r="BE25" s="24">
        <f t="shared" si="16"/>
        <v>0.91018136673201877</v>
      </c>
      <c r="BF25" s="24">
        <f t="shared" si="17"/>
        <v>0.9140817984537013</v>
      </c>
    </row>
    <row r="26" spans="2:58" x14ac:dyDescent="0.3">
      <c r="B26" s="3">
        <v>80</v>
      </c>
      <c r="C26" s="3">
        <v>5</v>
      </c>
      <c r="D26" s="3" t="s">
        <v>0</v>
      </c>
      <c r="E26" s="17">
        <v>14171</v>
      </c>
      <c r="F26" s="17">
        <v>14228</v>
      </c>
      <c r="H26" s="3">
        <v>80</v>
      </c>
      <c r="I26" s="3">
        <v>5</v>
      </c>
      <c r="J26" s="3" t="s">
        <v>0</v>
      </c>
      <c r="K26" t="s">
        <v>1</v>
      </c>
      <c r="L26" s="7">
        <f>F26/E25</f>
        <v>0.85736667670985234</v>
      </c>
      <c r="Q26" s="3">
        <v>80</v>
      </c>
      <c r="R26" s="3">
        <v>5</v>
      </c>
      <c r="S26" s="3" t="s">
        <v>0</v>
      </c>
      <c r="T26" s="20">
        <v>4.6001530000000001E-3</v>
      </c>
      <c r="U26" s="2">
        <f t="shared" si="0"/>
        <v>0</v>
      </c>
      <c r="V26" s="4"/>
      <c r="W26" s="3">
        <v>80</v>
      </c>
      <c r="X26" s="3">
        <v>5</v>
      </c>
      <c r="Y26" s="3" t="s">
        <v>0</v>
      </c>
      <c r="Z26" s="21">
        <v>0.69420000000000004</v>
      </c>
      <c r="AA26" s="7">
        <f t="shared" si="5"/>
        <v>0.40991440496636206</v>
      </c>
      <c r="AB26" s="7">
        <f t="shared" si="6"/>
        <v>0.70678674504970795</v>
      </c>
      <c r="AC26" s="7">
        <f t="shared" si="7"/>
        <v>0.71906507652355456</v>
      </c>
      <c r="AD26" s="7">
        <f t="shared" si="8"/>
        <v>0.73102491928861513</v>
      </c>
      <c r="AE26" s="7">
        <f t="shared" si="9"/>
        <v>0.7426578292992696</v>
      </c>
      <c r="AF26" s="7">
        <f t="shared" si="1"/>
        <v>0.63580388208389538</v>
      </c>
      <c r="AG26" s="7">
        <f t="shared" si="1"/>
        <v>0.64928623249913087</v>
      </c>
      <c r="AH26" s="7">
        <f t="shared" si="2"/>
        <v>0.66253963151193063</v>
      </c>
      <c r="AI26" s="7">
        <f t="shared" si="3"/>
        <v>0.67554795689938052</v>
      </c>
      <c r="AJ26" s="7"/>
      <c r="AK26" s="3">
        <v>80</v>
      </c>
      <c r="AL26" s="3">
        <v>5</v>
      </c>
      <c r="AM26" s="3" t="s">
        <v>0</v>
      </c>
      <c r="AN26" s="7">
        <f t="shared" si="10"/>
        <v>0.84227330044252458</v>
      </c>
      <c r="AO26" s="7">
        <f t="shared" si="10"/>
        <v>0.84800164529351929</v>
      </c>
      <c r="AP26" s="7">
        <f t="shared" si="11"/>
        <v>0.85363926226040909</v>
      </c>
      <c r="AQ26" s="7">
        <f t="shared" si="12"/>
        <v>0.85917919820814759</v>
      </c>
      <c r="AR26" s="4"/>
      <c r="AS26" s="13">
        <v>80</v>
      </c>
      <c r="AT26" s="13">
        <v>5</v>
      </c>
      <c r="AU26" s="3" t="s">
        <v>0</v>
      </c>
      <c r="AV26" s="25">
        <f t="shared" si="13"/>
        <v>16246.900685861385</v>
      </c>
      <c r="AW26" s="25">
        <f t="shared" si="14"/>
        <v>20717.727662427635</v>
      </c>
      <c r="AX26" s="25">
        <f t="shared" si="15"/>
        <v>29134.628696349198</v>
      </c>
      <c r="AZ26" s="3">
        <v>80</v>
      </c>
      <c r="BA26" s="3">
        <v>5</v>
      </c>
      <c r="BB26" s="3" t="s">
        <v>0</v>
      </c>
      <c r="BC26" t="s">
        <v>1</v>
      </c>
      <c r="BD26" s="24">
        <f t="shared" si="4"/>
        <v>0.86309502156084705</v>
      </c>
      <c r="BE26" s="24">
        <f t="shared" si="16"/>
        <v>0.86873263852773697</v>
      </c>
      <c r="BF26" s="24">
        <f t="shared" si="17"/>
        <v>0.87427257447547535</v>
      </c>
    </row>
    <row r="27" spans="2:58" x14ac:dyDescent="0.3">
      <c r="B27" s="3">
        <v>85</v>
      </c>
      <c r="C27" s="3" t="s">
        <v>6</v>
      </c>
      <c r="D27" s="3" t="s">
        <v>0</v>
      </c>
      <c r="E27" s="17">
        <v>16646</v>
      </c>
      <c r="F27" s="17">
        <v>18923</v>
      </c>
      <c r="H27" s="3">
        <v>85</v>
      </c>
      <c r="I27" s="3" t="s">
        <v>6</v>
      </c>
      <c r="J27" s="3" t="s">
        <v>0</v>
      </c>
      <c r="K27" t="s">
        <v>2</v>
      </c>
      <c r="L27" s="7">
        <f>F27/(E26+E27)</f>
        <v>0.6140441963851121</v>
      </c>
      <c r="Q27" s="3">
        <v>85</v>
      </c>
      <c r="R27" s="3" t="s">
        <v>6</v>
      </c>
      <c r="S27" s="3" t="s">
        <v>0</v>
      </c>
      <c r="T27" s="20">
        <v>5.2509009999999997E-3</v>
      </c>
      <c r="U27" s="2">
        <f t="shared" si="0"/>
        <v>0</v>
      </c>
      <c r="V27" s="4"/>
      <c r="W27" s="3">
        <v>85</v>
      </c>
      <c r="X27" s="3">
        <v>5</v>
      </c>
      <c r="Y27" s="3" t="s">
        <v>0</v>
      </c>
      <c r="Z27" s="21">
        <v>0.55001999999999995</v>
      </c>
      <c r="AA27" s="7">
        <f t="shared" si="5"/>
        <v>0.10037575193475086</v>
      </c>
      <c r="AB27" s="7">
        <f t="shared" si="6"/>
        <v>0.56482101911808291</v>
      </c>
      <c r="AC27" s="7">
        <f t="shared" si="7"/>
        <v>0.57950738847470706</v>
      </c>
      <c r="AD27" s="7">
        <f t="shared" si="8"/>
        <v>0.59405434373524613</v>
      </c>
      <c r="AE27" s="7">
        <f t="shared" si="9"/>
        <v>0.60843808449949155</v>
      </c>
      <c r="AF27" s="7">
        <f t="shared" si="1"/>
        <v>0.46775288869176207</v>
      </c>
      <c r="AG27" s="7">
        <f t="shared" si="1"/>
        <v>0.48214699274945971</v>
      </c>
      <c r="AH27" s="7">
        <f t="shared" si="2"/>
        <v>0.49656952193967158</v>
      </c>
      <c r="AI27" s="7">
        <f t="shared" si="3"/>
        <v>0.51099751883433797</v>
      </c>
      <c r="AJ27" s="7"/>
      <c r="AK27" s="3">
        <v>85</v>
      </c>
      <c r="AL27" s="3" t="s">
        <v>6</v>
      </c>
      <c r="AM27" s="3" t="s">
        <v>0</v>
      </c>
      <c r="AN27" s="7">
        <f>(SUM(AF27:AF31)/SUM(AF26:AF31))</f>
        <v>0.57788150927644621</v>
      </c>
      <c r="AO27" s="7">
        <f>(SUM(AG27:AG31)/SUM(AG26:AG31))</f>
        <v>0.58181140169748524</v>
      </c>
      <c r="AP27" s="7">
        <f>(SUM(AH27:AH31)/SUM(AH26:AH31))</f>
        <v>0.58576002534883276</v>
      </c>
      <c r="AQ27" s="7">
        <f>(SUM(AI27:AI31)/SUM(AI26:AI31))</f>
        <v>0.5897231413853643</v>
      </c>
      <c r="AR27" s="4"/>
      <c r="AS27" s="13">
        <v>85</v>
      </c>
      <c r="AT27" s="13" t="s">
        <v>6</v>
      </c>
      <c r="AU27" s="3" t="s">
        <v>0</v>
      </c>
      <c r="AV27" s="25">
        <f>(F26+F27)*((L27-$AN27)*O$13+AO27)+(U27)</f>
        <v>20486.459018012716</v>
      </c>
      <c r="AW27" s="25">
        <f>(AV26+AV27)*((L27-$AN27)*O$13+AP27)+(U27)</f>
        <v>22845.310704710359</v>
      </c>
      <c r="AX27" s="25">
        <f>(AW26+AW27)*((L27-$AN27)*O$13+AQ27)+(U27)</f>
        <v>27265.48836013339</v>
      </c>
      <c r="AZ27" s="3">
        <v>85</v>
      </c>
      <c r="BA27" s="3" t="s">
        <v>6</v>
      </c>
      <c r="BB27" s="3" t="s">
        <v>0</v>
      </c>
      <c r="BC27" t="s">
        <v>2</v>
      </c>
      <c r="BD27" s="24">
        <f>AV27/(F26+F27)</f>
        <v>0.61797408880615112</v>
      </c>
      <c r="BE27" s="24">
        <f>AW27/(AV26+AV27)</f>
        <v>0.62192271245749864</v>
      </c>
      <c r="BF27" s="24">
        <f>AX27/(AW26+AW27)</f>
        <v>0.62588582849403018</v>
      </c>
    </row>
    <row r="28" spans="2:58" x14ac:dyDescent="0.3">
      <c r="B28" s="3">
        <v>0</v>
      </c>
      <c r="C28" s="3">
        <v>5</v>
      </c>
      <c r="D28" s="3" t="s">
        <v>11</v>
      </c>
      <c r="E28" s="17">
        <v>50199</v>
      </c>
      <c r="F28" s="17">
        <v>50205</v>
      </c>
      <c r="H28" s="3">
        <v>0</v>
      </c>
      <c r="I28" s="3">
        <v>5</v>
      </c>
      <c r="J28" s="3" t="s">
        <v>11</v>
      </c>
      <c r="K28" t="s">
        <v>12</v>
      </c>
      <c r="L28" s="7">
        <f>((B20-B13)/C10)*((F10+F28)/SUM(F13:F19))*(1-O11)</f>
        <v>0.8520808201244201</v>
      </c>
      <c r="Q28" s="3">
        <v>0</v>
      </c>
      <c r="R28" s="3">
        <v>5</v>
      </c>
      <c r="S28" s="3" t="s">
        <v>11</v>
      </c>
      <c r="T28" s="20">
        <v>1.7166984E-2</v>
      </c>
      <c r="U28" s="2">
        <f t="shared" si="0"/>
        <v>0</v>
      </c>
      <c r="W28" s="3">
        <v>90</v>
      </c>
      <c r="X28" s="3">
        <v>5</v>
      </c>
      <c r="Y28" s="3" t="s">
        <v>0</v>
      </c>
      <c r="Z28" s="21">
        <v>0.35680000000000001</v>
      </c>
      <c r="AA28" s="7">
        <f t="shared" si="5"/>
        <v>-0.29464015857945119</v>
      </c>
      <c r="AB28" s="7">
        <f t="shared" si="6"/>
        <v>0.37068475826544123</v>
      </c>
      <c r="AC28" s="7">
        <f t="shared" si="7"/>
        <v>0.38478659702421242</v>
      </c>
      <c r="AD28" s="7">
        <f t="shared" si="8"/>
        <v>0.39908470014409703</v>
      </c>
      <c r="AE28" s="7">
        <f t="shared" si="9"/>
        <v>0.41355695316918434</v>
      </c>
      <c r="AF28" s="7">
        <f t="shared" si="1"/>
        <v>0.26960284091290643</v>
      </c>
      <c r="AG28" s="7">
        <f t="shared" si="1"/>
        <v>0.2809413984751884</v>
      </c>
      <c r="AH28" s="7">
        <f t="shared" si="2"/>
        <v>0.2925474581818952</v>
      </c>
      <c r="AI28" s="7">
        <f t="shared" si="3"/>
        <v>0.30441169966278853</v>
      </c>
      <c r="AJ28" s="7"/>
      <c r="AK28" s="16" t="s">
        <v>17</v>
      </c>
      <c r="AL28" s="16" t="s">
        <v>17</v>
      </c>
      <c r="AM28" s="16" t="s">
        <v>17</v>
      </c>
      <c r="AN28" s="15" t="s">
        <v>17</v>
      </c>
      <c r="AO28" s="15" t="s">
        <v>17</v>
      </c>
      <c r="AP28" s="15" t="s">
        <v>17</v>
      </c>
      <c r="AQ28" s="15" t="s">
        <v>17</v>
      </c>
      <c r="AS28" s="13">
        <v>0</v>
      </c>
      <c r="AT28" s="13">
        <v>5</v>
      </c>
      <c r="AU28" s="3" t="s">
        <v>11</v>
      </c>
      <c r="AV28" s="25">
        <f>(IF(AND(O10&lt;&gt;".",O10&lt;&gt;""),O10*(1-O11),L28))*((SUM(AV13:AV19)/(AS20-AS13)*(AT10)))</f>
        <v>51496.418392268461</v>
      </c>
      <c r="AW28" s="25">
        <f>(IF(AND(O10&lt;&gt;".",O10&lt;&gt;""),O10*(1-O11),L28))*((SUM(AW13:AW19)/(AS20-AS13)*(AT10)))</f>
        <v>54756.210992828157</v>
      </c>
      <c r="AX28" s="25">
        <f>(IF(AND(O10&lt;&gt;".",O10&lt;&gt;""),O10*(1-O11),L28))*((SUM(AX13:AX19)/(AS20-AS13)*(AT10)))</f>
        <v>57639.291089666061</v>
      </c>
      <c r="AZ28" s="3">
        <v>0</v>
      </c>
      <c r="BA28" s="3">
        <v>5</v>
      </c>
      <c r="BB28" s="3" t="s">
        <v>11</v>
      </c>
      <c r="BC28" t="s">
        <v>12</v>
      </c>
      <c r="BD28" s="24">
        <f>(AV28)/((SUM(AV13:AV19)/(AS20-AS13)*(AT10)))</f>
        <v>0.81824000000000019</v>
      </c>
      <c r="BE28" s="24">
        <f>(AW28)/((SUM(AW13:AW19)/(AS20-AS13)*(AT10)))</f>
        <v>0.81824000000000019</v>
      </c>
      <c r="BF28" s="24">
        <f>(AX28)/((SUM(AX13:AX19)/(AS20-AS13)*(AT10)))</f>
        <v>0.81824000000000019</v>
      </c>
    </row>
    <row r="29" spans="2:58" x14ac:dyDescent="0.3">
      <c r="B29" s="3">
        <v>5</v>
      </c>
      <c r="C29" s="3">
        <v>5</v>
      </c>
      <c r="D29" s="3" t="s">
        <v>11</v>
      </c>
      <c r="E29" s="17">
        <v>48153</v>
      </c>
      <c r="F29" s="17">
        <v>50598</v>
      </c>
      <c r="H29" s="3">
        <v>5</v>
      </c>
      <c r="I29" s="3">
        <v>5</v>
      </c>
      <c r="J29" s="3" t="s">
        <v>11</v>
      </c>
      <c r="K29" t="s">
        <v>1</v>
      </c>
      <c r="L29" s="7">
        <f>F29/E28</f>
        <v>1.007948365505289</v>
      </c>
      <c r="Q29" s="3">
        <v>5</v>
      </c>
      <c r="R29" s="3">
        <v>5</v>
      </c>
      <c r="S29" s="3" t="s">
        <v>11</v>
      </c>
      <c r="T29" s="20">
        <v>3.4333967999999999E-2</v>
      </c>
      <c r="U29" s="2">
        <f t="shared" si="0"/>
        <v>0</v>
      </c>
      <c r="W29" s="3">
        <v>95</v>
      </c>
      <c r="X29" s="3">
        <v>5</v>
      </c>
      <c r="Y29" s="3" t="s">
        <v>0</v>
      </c>
      <c r="Z29" s="21">
        <v>0.16028000000000001</v>
      </c>
      <c r="AA29" s="7">
        <f t="shared" si="5"/>
        <v>-0.82807310858408889</v>
      </c>
      <c r="AB29" s="7">
        <f t="shared" si="6"/>
        <v>0.16852092356037157</v>
      </c>
      <c r="AC29" s="7">
        <f t="shared" si="7"/>
        <v>0.17709619992616432</v>
      </c>
      <c r="AD29" s="7">
        <f t="shared" si="8"/>
        <v>0.18601021621969338</v>
      </c>
      <c r="AE29" s="7">
        <f t="shared" si="9"/>
        <v>0.19526644615639271</v>
      </c>
      <c r="AF29" s="7">
        <f t="shared" si="1"/>
        <v>0.10603116867110993</v>
      </c>
      <c r="AG29" s="7">
        <f t="shared" si="1"/>
        <v>0.11160295811594309</v>
      </c>
      <c r="AH29" s="7">
        <f t="shared" si="2"/>
        <v>0.11741599714335461</v>
      </c>
      <c r="AI29" s="7">
        <f t="shared" si="3"/>
        <v>0.12347557988378841</v>
      </c>
      <c r="AK29" s="16" t="s">
        <v>17</v>
      </c>
      <c r="AL29" s="16" t="s">
        <v>17</v>
      </c>
      <c r="AM29" s="16" t="s">
        <v>17</v>
      </c>
      <c r="AN29" s="15" t="s">
        <v>17</v>
      </c>
      <c r="AO29" s="15" t="s">
        <v>17</v>
      </c>
      <c r="AP29" s="15" t="s">
        <v>17</v>
      </c>
      <c r="AQ29" s="15" t="s">
        <v>17</v>
      </c>
      <c r="AS29" s="13">
        <v>5</v>
      </c>
      <c r="AT29" s="13">
        <v>5</v>
      </c>
      <c r="AU29" s="3" t="s">
        <v>11</v>
      </c>
      <c r="AV29" s="25">
        <f>(F28)*((L29-$AN34)*O$13+AO34)+(U29)</f>
        <v>50612.721770124546</v>
      </c>
      <c r="AW29" s="25">
        <f>(AV28)*((L29-$AN34)*O$13+AP34)+(U29)</f>
        <v>51923.010057888278</v>
      </c>
      <c r="AX29" s="25">
        <f>(AW28)*((L29-$AN34)*O$13+AQ34)+(U29)</f>
        <v>55218.203022328111</v>
      </c>
      <c r="AZ29" s="3">
        <v>5</v>
      </c>
      <c r="BA29" s="3">
        <v>5</v>
      </c>
      <c r="BB29" s="3" t="s">
        <v>11</v>
      </c>
      <c r="BC29" t="s">
        <v>1</v>
      </c>
      <c r="BD29" s="24">
        <f t="shared" ref="BD29:BD44" si="19">AV29/F28</f>
        <v>1.0081211387336828</v>
      </c>
      <c r="BE29" s="24">
        <f>AW29/AV28</f>
        <v>1.0082839094239584</v>
      </c>
      <c r="BF29" s="24">
        <f>AX29/AW28</f>
        <v>1.0084372534388923</v>
      </c>
    </row>
    <row r="30" spans="2:58" x14ac:dyDescent="0.3">
      <c r="B30" s="3">
        <v>10</v>
      </c>
      <c r="C30" s="3">
        <v>5</v>
      </c>
      <c r="D30" s="3" t="s">
        <v>11</v>
      </c>
      <c r="E30" s="17">
        <v>46397</v>
      </c>
      <c r="F30" s="17">
        <v>48033</v>
      </c>
      <c r="H30" s="3">
        <v>10</v>
      </c>
      <c r="I30" s="3">
        <v>5</v>
      </c>
      <c r="J30" s="3" t="s">
        <v>11</v>
      </c>
      <c r="K30" t="s">
        <v>1</v>
      </c>
      <c r="L30" s="7">
        <f>F30/E29</f>
        <v>0.9975079434303159</v>
      </c>
      <c r="Q30" s="3">
        <v>10</v>
      </c>
      <c r="R30" s="3">
        <v>5</v>
      </c>
      <c r="S30" s="3" t="s">
        <v>11</v>
      </c>
      <c r="T30" s="20">
        <v>2.7225546999999999E-2</v>
      </c>
      <c r="U30" s="2">
        <f t="shared" si="0"/>
        <v>0</v>
      </c>
      <c r="V30" s="5"/>
      <c r="W30" s="3">
        <v>100</v>
      </c>
      <c r="X30" s="3">
        <v>5</v>
      </c>
      <c r="Y30" s="3" t="s">
        <v>0</v>
      </c>
      <c r="Z30" s="22">
        <v>4.1110000000000001E-2</v>
      </c>
      <c r="AA30" s="7">
        <f t="shared" si="5"/>
        <v>-1.5747624822896737</v>
      </c>
      <c r="AB30" s="7">
        <f t="shared" si="6"/>
        <v>4.3541413781848282E-2</v>
      </c>
      <c r="AC30" s="7">
        <f t="shared" si="7"/>
        <v>4.6109716305721846E-2</v>
      </c>
      <c r="AD30" s="7">
        <f t="shared" si="8"/>
        <v>4.8821778067015854E-2</v>
      </c>
      <c r="AE30" s="7">
        <f t="shared" si="9"/>
        <v>5.1684713611184083E-2</v>
      </c>
      <c r="AF30" s="7">
        <f t="shared" si="1"/>
        <v>2.4339582497647151E-2</v>
      </c>
      <c r="AG30" s="7">
        <f t="shared" si="1"/>
        <v>2.5781717830129031E-2</v>
      </c>
      <c r="AH30" s="7">
        <f t="shared" si="2"/>
        <v>2.7305392156299332E-2</v>
      </c>
      <c r="AI30" s="7">
        <f t="shared" si="3"/>
        <v>2.891474617562043E-2</v>
      </c>
      <c r="AJ30" s="7"/>
      <c r="AK30" s="16" t="s">
        <v>17</v>
      </c>
      <c r="AL30" s="16" t="s">
        <v>17</v>
      </c>
      <c r="AM30" s="16" t="s">
        <v>17</v>
      </c>
      <c r="AN30" s="15" t="s">
        <v>17</v>
      </c>
      <c r="AO30" s="15" t="s">
        <v>17</v>
      </c>
      <c r="AP30" s="15" t="s">
        <v>17</v>
      </c>
      <c r="AQ30" s="15" t="s">
        <v>17</v>
      </c>
      <c r="AS30" s="13">
        <v>10</v>
      </c>
      <c r="AT30" s="13">
        <v>5</v>
      </c>
      <c r="AU30" s="3" t="s">
        <v>11</v>
      </c>
      <c r="AV30" s="25">
        <f t="shared" ref="AV30:AV44" si="20">(F29)*((L30-$AN35)*O$13+AO35)+(U30)</f>
        <v>50473.50332396305</v>
      </c>
      <c r="AW30" s="25">
        <f t="shared" ref="AW30:AW43" si="21">(AV29)*((L30-$AN35)*O$13+AP35)+(U30)</f>
        <v>50489.693820179906</v>
      </c>
      <c r="AX30" s="25">
        <f t="shared" ref="AX30:AX44" si="22">(AW29)*((L30-$AN35)*O$13+AQ35)+(U30)</f>
        <v>51798.252077113335</v>
      </c>
      <c r="AZ30" s="3">
        <v>10</v>
      </c>
      <c r="BA30" s="3">
        <v>5</v>
      </c>
      <c r="BB30" s="3" t="s">
        <v>11</v>
      </c>
      <c r="BC30" t="s">
        <v>1</v>
      </c>
      <c r="BD30" s="24">
        <f t="shared" si="19"/>
        <v>0.99753949412947251</v>
      </c>
      <c r="BE30" s="24">
        <f t="shared" ref="BE30:BE44" si="23">AW30/AV29</f>
        <v>0.99756922873060616</v>
      </c>
      <c r="BF30" s="24">
        <f t="shared" ref="BF30:BF44" si="24">AX30/AW29</f>
        <v>0.99759725060939552</v>
      </c>
    </row>
    <row r="31" spans="2:58" x14ac:dyDescent="0.3">
      <c r="B31" s="3">
        <v>15</v>
      </c>
      <c r="C31" s="3">
        <v>5</v>
      </c>
      <c r="D31" s="3" t="s">
        <v>11</v>
      </c>
      <c r="E31" s="17">
        <v>51061</v>
      </c>
      <c r="F31" s="17">
        <v>47406</v>
      </c>
      <c r="H31" s="3">
        <v>15</v>
      </c>
      <c r="I31" s="3">
        <v>5</v>
      </c>
      <c r="J31" s="3" t="s">
        <v>11</v>
      </c>
      <c r="K31" t="s">
        <v>1</v>
      </c>
      <c r="L31" s="7">
        <f t="shared" ref="L31:L43" si="25">F31/E30</f>
        <v>1.0217470957173955</v>
      </c>
      <c r="M31" s="6"/>
      <c r="N31" s="6"/>
      <c r="O31" s="6"/>
      <c r="P31" s="6"/>
      <c r="Q31" s="3">
        <v>15</v>
      </c>
      <c r="R31" s="3">
        <v>5</v>
      </c>
      <c r="S31" s="3" t="s">
        <v>11</v>
      </c>
      <c r="T31" s="20">
        <v>3.9411636E-2</v>
      </c>
      <c r="U31" s="2">
        <f t="shared" si="0"/>
        <v>0</v>
      </c>
      <c r="W31" s="3">
        <v>105</v>
      </c>
      <c r="X31" s="3">
        <v>5</v>
      </c>
      <c r="Y31" s="3" t="s">
        <v>0</v>
      </c>
      <c r="Z31" s="21">
        <v>4.8399999999999997E-3</v>
      </c>
      <c r="AA31" s="7">
        <f t="shared" si="5"/>
        <v>-2.662994403761286</v>
      </c>
      <c r="AB31" s="7">
        <f t="shared" si="6"/>
        <v>5.1377512134460242E-3</v>
      </c>
      <c r="AC31" s="7">
        <f t="shared" si="7"/>
        <v>5.4537193545362121E-3</v>
      </c>
      <c r="AD31" s="7">
        <f t="shared" si="8"/>
        <v>5.7890062455828086E-3</v>
      </c>
      <c r="AE31" s="7">
        <f t="shared" si="9"/>
        <v>6.1447787400567789E-3</v>
      </c>
      <c r="AF31" s="7">
        <f>0.5*(AB31+AB32)</f>
        <v>2.6909850728853604E-3</v>
      </c>
      <c r="AG31" s="7">
        <f>0.5*(AC31+AC32)</f>
        <v>2.8565180130629272E-3</v>
      </c>
      <c r="AH31" s="7">
        <f t="shared" si="2"/>
        <v>3.0321768746699195E-3</v>
      </c>
      <c r="AI31" s="7">
        <f t="shared" si="3"/>
        <v>3.2185739022564152E-3</v>
      </c>
      <c r="AJ31" s="7"/>
      <c r="AK31" s="16" t="s">
        <v>17</v>
      </c>
      <c r="AL31" s="16" t="s">
        <v>17</v>
      </c>
      <c r="AM31" s="16" t="s">
        <v>17</v>
      </c>
      <c r="AN31" s="15" t="s">
        <v>17</v>
      </c>
      <c r="AO31" s="15" t="s">
        <v>17</v>
      </c>
      <c r="AP31" s="15" t="s">
        <v>17</v>
      </c>
      <c r="AQ31" s="15" t="s">
        <v>17</v>
      </c>
      <c r="AS31" s="13">
        <v>15</v>
      </c>
      <c r="AT31" s="13">
        <v>5</v>
      </c>
      <c r="AU31" s="3" t="s">
        <v>11</v>
      </c>
      <c r="AV31" s="25">
        <f t="shared" si="20"/>
        <v>49082.064546715708</v>
      </c>
      <c r="AW31" s="25">
        <f t="shared" si="21"/>
        <v>51580.313821268734</v>
      </c>
      <c r="AX31" s="25">
        <f t="shared" si="22"/>
        <v>51601.049980789423</v>
      </c>
      <c r="AZ31" s="3">
        <v>15</v>
      </c>
      <c r="BA31" s="3">
        <v>5</v>
      </c>
      <c r="BB31" s="3" t="s">
        <v>11</v>
      </c>
      <c r="BC31" t="s">
        <v>1</v>
      </c>
      <c r="BD31" s="24">
        <f t="shared" si="19"/>
        <v>1.0218404960488769</v>
      </c>
      <c r="BE31" s="24">
        <f t="shared" si="23"/>
        <v>1.0219285451656019</v>
      </c>
      <c r="BF31" s="24">
        <f t="shared" si="24"/>
        <v>1.0220115448623561</v>
      </c>
    </row>
    <row r="32" spans="2:58" x14ac:dyDescent="0.3">
      <c r="B32" s="3">
        <v>20</v>
      </c>
      <c r="C32" s="3">
        <v>5</v>
      </c>
      <c r="D32" s="3" t="s">
        <v>11</v>
      </c>
      <c r="E32" s="17">
        <v>54588</v>
      </c>
      <c r="F32" s="17">
        <v>53270</v>
      </c>
      <c r="H32" s="3">
        <v>20</v>
      </c>
      <c r="I32" s="3">
        <v>5</v>
      </c>
      <c r="J32" s="3" t="s">
        <v>11</v>
      </c>
      <c r="K32" t="s">
        <v>1</v>
      </c>
      <c r="L32" s="7">
        <f t="shared" si="25"/>
        <v>1.0432619807681009</v>
      </c>
      <c r="M32" s="6"/>
      <c r="N32" s="6"/>
      <c r="O32" s="6"/>
      <c r="P32" s="6"/>
      <c r="Q32" s="3">
        <v>20</v>
      </c>
      <c r="R32" s="3">
        <v>5</v>
      </c>
      <c r="S32" s="3" t="s">
        <v>11</v>
      </c>
      <c r="T32" s="20">
        <v>6.7126805999999997E-2</v>
      </c>
      <c r="U32" s="2">
        <f t="shared" si="0"/>
        <v>0</v>
      </c>
      <c r="W32" s="3">
        <v>110</v>
      </c>
      <c r="X32" s="3" t="s">
        <v>6</v>
      </c>
      <c r="Y32" s="3" t="s">
        <v>0</v>
      </c>
      <c r="Z32" s="21">
        <v>2.3000000000000001E-4</v>
      </c>
      <c r="AA32" s="7">
        <f t="shared" si="5"/>
        <v>-4.188600611293511</v>
      </c>
      <c r="AB32" s="7">
        <f t="shared" si="6"/>
        <v>2.4421893232469643E-4</v>
      </c>
      <c r="AC32" s="7">
        <f t="shared" si="7"/>
        <v>2.5931667158964267E-4</v>
      </c>
      <c r="AD32" s="7">
        <f t="shared" si="8"/>
        <v>2.7534750375703072E-4</v>
      </c>
      <c r="AE32" s="7">
        <f t="shared" si="9"/>
        <v>2.9236906445605102E-4</v>
      </c>
      <c r="AF32" s="7" t="s">
        <v>17</v>
      </c>
      <c r="AG32" s="7" t="s">
        <v>17</v>
      </c>
      <c r="AH32" s="7" t="s">
        <v>17</v>
      </c>
      <c r="AI32" s="7" t="s">
        <v>17</v>
      </c>
      <c r="AJ32" s="8"/>
      <c r="AK32" s="16" t="s">
        <v>17</v>
      </c>
      <c r="AL32" s="16" t="s">
        <v>17</v>
      </c>
      <c r="AM32" s="16" t="s">
        <v>17</v>
      </c>
      <c r="AN32" s="15" t="s">
        <v>17</v>
      </c>
      <c r="AO32" s="15" t="s">
        <v>17</v>
      </c>
      <c r="AP32" s="15" t="s">
        <v>17</v>
      </c>
      <c r="AQ32" s="15" t="s">
        <v>17</v>
      </c>
      <c r="AS32" s="13">
        <v>20</v>
      </c>
      <c r="AT32" s="13">
        <v>5</v>
      </c>
      <c r="AU32" s="3" t="s">
        <v>11</v>
      </c>
      <c r="AV32" s="25">
        <f t="shared" si="20"/>
        <v>49467.001612089749</v>
      </c>
      <c r="AW32" s="25">
        <f t="shared" si="21"/>
        <v>51225.819752676405</v>
      </c>
      <c r="AX32" s="25">
        <f t="shared" si="22"/>
        <v>53842.982083992472</v>
      </c>
      <c r="AZ32" s="3">
        <v>20</v>
      </c>
      <c r="BA32" s="3">
        <v>5</v>
      </c>
      <c r="BB32" s="3" t="s">
        <v>11</v>
      </c>
      <c r="BC32" t="s">
        <v>1</v>
      </c>
      <c r="BD32" s="24">
        <f t="shared" si="19"/>
        <v>1.0434755434352139</v>
      </c>
      <c r="BE32" s="24">
        <f t="shared" si="23"/>
        <v>1.0436769566593984</v>
      </c>
      <c r="BF32" s="24">
        <f t="shared" si="24"/>
        <v>1.0438668960131596</v>
      </c>
    </row>
    <row r="33" spans="2:58" x14ac:dyDescent="0.3">
      <c r="B33" s="3">
        <v>25</v>
      </c>
      <c r="C33" s="3">
        <v>5</v>
      </c>
      <c r="D33" s="3" t="s">
        <v>11</v>
      </c>
      <c r="E33" s="17">
        <v>56249</v>
      </c>
      <c r="F33" s="17">
        <v>67180</v>
      </c>
      <c r="H33" s="3">
        <v>25</v>
      </c>
      <c r="I33" s="3">
        <v>5</v>
      </c>
      <c r="J33" s="3" t="s">
        <v>11</v>
      </c>
      <c r="K33" t="s">
        <v>1</v>
      </c>
      <c r="L33" s="7">
        <f>F33/E32</f>
        <v>1.2306734080750348</v>
      </c>
      <c r="Q33" s="3">
        <v>25</v>
      </c>
      <c r="R33" s="3">
        <v>5</v>
      </c>
      <c r="S33" s="3" t="s">
        <v>11</v>
      </c>
      <c r="T33" s="20">
        <v>7.4749848999999993E-2</v>
      </c>
      <c r="U33" s="2">
        <f t="shared" si="0"/>
        <v>0</v>
      </c>
      <c r="W33" s="3">
        <v>0</v>
      </c>
      <c r="X33" s="3">
        <v>5</v>
      </c>
      <c r="Y33" s="3" t="s">
        <v>11</v>
      </c>
      <c r="Z33" s="21">
        <v>1</v>
      </c>
      <c r="AA33" s="15" t="s">
        <v>17</v>
      </c>
      <c r="AB33" s="35">
        <v>1</v>
      </c>
      <c r="AC33" s="7">
        <v>1</v>
      </c>
      <c r="AD33" s="7">
        <v>1</v>
      </c>
      <c r="AE33" s="7">
        <v>1</v>
      </c>
      <c r="AF33" s="7">
        <f>0.5*(AB33+AB34)</f>
        <v>0.99726324805522681</v>
      </c>
      <c r="AG33" s="7">
        <f>0.5*(AC33+AC34)</f>
        <v>0.99742180227537991</v>
      </c>
      <c r="AH33" s="7">
        <f>0.5*(AD33+AD34)</f>
        <v>0.9975712154946017</v>
      </c>
      <c r="AI33" s="7">
        <f>0.5*(AE33+AE34)</f>
        <v>0.99771200965999007</v>
      </c>
      <c r="AK33" s="3">
        <v>0</v>
      </c>
      <c r="AL33" s="3">
        <v>5</v>
      </c>
      <c r="AM33" s="3" t="s">
        <v>11</v>
      </c>
      <c r="AN33" s="15" t="s">
        <v>17</v>
      </c>
      <c r="AO33" s="15" t="s">
        <v>17</v>
      </c>
      <c r="AP33" s="15" t="s">
        <v>17</v>
      </c>
      <c r="AQ33" s="15" t="s">
        <v>17</v>
      </c>
      <c r="AS33" s="13">
        <v>25</v>
      </c>
      <c r="AT33" s="13">
        <v>5</v>
      </c>
      <c r="AU33" s="3" t="s">
        <v>11</v>
      </c>
      <c r="AV33" s="25">
        <f t="shared" si="20"/>
        <v>65572.737767739498</v>
      </c>
      <c r="AW33" s="25">
        <f t="shared" si="21"/>
        <v>60904.371268513794</v>
      </c>
      <c r="AX33" s="25">
        <f t="shared" si="22"/>
        <v>63082.487849695572</v>
      </c>
      <c r="AZ33" s="3">
        <v>25</v>
      </c>
      <c r="BA33" s="3">
        <v>5</v>
      </c>
      <c r="BB33" s="3" t="s">
        <v>11</v>
      </c>
      <c r="BC33" t="s">
        <v>1</v>
      </c>
      <c r="BD33" s="24">
        <f t="shared" si="19"/>
        <v>1.2309505869671391</v>
      </c>
      <c r="BE33" s="24">
        <f t="shared" si="23"/>
        <v>1.2312121067315458</v>
      </c>
      <c r="BF33" s="24">
        <f t="shared" si="24"/>
        <v>1.2314588259253711</v>
      </c>
    </row>
    <row r="34" spans="2:58" x14ac:dyDescent="0.3">
      <c r="B34" s="3">
        <v>30</v>
      </c>
      <c r="C34" s="3">
        <v>5</v>
      </c>
      <c r="D34" s="3" t="s">
        <v>11</v>
      </c>
      <c r="E34" s="17">
        <v>56343</v>
      </c>
      <c r="F34" s="17">
        <v>66418</v>
      </c>
      <c r="H34" s="3">
        <v>30</v>
      </c>
      <c r="I34" s="3">
        <v>5</v>
      </c>
      <c r="J34" s="3" t="s">
        <v>11</v>
      </c>
      <c r="K34" t="s">
        <v>1</v>
      </c>
      <c r="L34" s="7">
        <f t="shared" si="25"/>
        <v>1.1807854361855321</v>
      </c>
      <c r="Q34" s="3">
        <v>30</v>
      </c>
      <c r="R34" s="3">
        <v>5</v>
      </c>
      <c r="S34" s="3" t="s">
        <v>11</v>
      </c>
      <c r="T34" s="20">
        <v>5.8670211E-2</v>
      </c>
      <c r="U34" s="2">
        <f t="shared" si="0"/>
        <v>0</v>
      </c>
      <c r="W34" s="3">
        <v>5</v>
      </c>
      <c r="X34" s="3">
        <v>5</v>
      </c>
      <c r="Y34" s="3" t="s">
        <v>11</v>
      </c>
      <c r="Z34" s="21">
        <v>0.99419000000000002</v>
      </c>
      <c r="AA34" s="7">
        <f t="shared" si="5"/>
        <v>2.5711738822039036</v>
      </c>
      <c r="AB34" s="7">
        <f>1/(1+EXP(-2*(O$14*1+O$15*0)-2*1*AA34))</f>
        <v>0.99452649611045363</v>
      </c>
      <c r="AC34" s="7">
        <f>1/(1+EXP(-2*(O$14*2/3+O$15*1/3)-2*1*AA34))</f>
        <v>0.99484360455075982</v>
      </c>
      <c r="AD34" s="7">
        <f>1/(1+EXP(-2*(O$14*1/3+O$15*2/3)-2*1*AA34))</f>
        <v>0.99514243098920341</v>
      </c>
      <c r="AE34" s="7">
        <f>1/(1+EXP(-2*(O$14*0+O$15*1)-2*1*AA34))</f>
        <v>0.99542401931998015</v>
      </c>
      <c r="AF34" s="7">
        <f t="shared" ref="AF34:AG53" si="26">0.5*(AB34+AB35)</f>
        <v>0.99429560099387859</v>
      </c>
      <c r="AG34" s="7">
        <f t="shared" si="26"/>
        <v>0.99462601117464966</v>
      </c>
      <c r="AH34" s="7">
        <f t="shared" ref="AH34:AH54" si="27">0.5*(AD34+AD35)</f>
        <v>0.99493738094129858</v>
      </c>
      <c r="AI34" s="7">
        <f t="shared" ref="AI34:AI54" si="28">0.5*(AE34+AE35)</f>
        <v>0.99523079654060265</v>
      </c>
      <c r="AK34" s="3">
        <v>5</v>
      </c>
      <c r="AL34" s="3">
        <v>5</v>
      </c>
      <c r="AM34" s="3" t="s">
        <v>11</v>
      </c>
      <c r="AN34" s="7">
        <f>AF34/AF33</f>
        <v>0.99702420893667199</v>
      </c>
      <c r="AO34" s="7">
        <f>AG34/AG33</f>
        <v>0.99719698216506569</v>
      </c>
      <c r="AP34" s="7">
        <f>AH34/AH33</f>
        <v>0.99735975285534151</v>
      </c>
      <c r="AQ34" s="7">
        <f>AI34/AI33</f>
        <v>0.99751309687027523</v>
      </c>
      <c r="AS34" s="13">
        <v>30</v>
      </c>
      <c r="AT34" s="13">
        <v>5</v>
      </c>
      <c r="AU34" s="3" t="s">
        <v>11</v>
      </c>
      <c r="AV34" s="25">
        <f t="shared" si="20"/>
        <v>79344.896103350868</v>
      </c>
      <c r="AW34" s="25">
        <f t="shared" si="21"/>
        <v>77464.773668110371</v>
      </c>
      <c r="AX34" s="25">
        <f t="shared" si="22"/>
        <v>71965.709435599842</v>
      </c>
      <c r="AZ34" s="3">
        <v>30</v>
      </c>
      <c r="BA34" s="3">
        <v>5</v>
      </c>
      <c r="BB34" s="3" t="s">
        <v>11</v>
      </c>
      <c r="BC34" t="s">
        <v>1</v>
      </c>
      <c r="BD34" s="24">
        <f t="shared" si="19"/>
        <v>1.1810791322320759</v>
      </c>
      <c r="BE34" s="24">
        <f t="shared" si="23"/>
        <v>1.1813564036702693</v>
      </c>
      <c r="BF34" s="24">
        <f t="shared" si="24"/>
        <v>1.1816181324378028</v>
      </c>
    </row>
    <row r="35" spans="2:58" x14ac:dyDescent="0.3">
      <c r="B35" s="3">
        <v>35</v>
      </c>
      <c r="C35" s="3">
        <v>5</v>
      </c>
      <c r="D35" s="3" t="s">
        <v>11</v>
      </c>
      <c r="E35" s="17">
        <v>56858</v>
      </c>
      <c r="F35" s="17">
        <v>61878</v>
      </c>
      <c r="H35" s="3">
        <v>35</v>
      </c>
      <c r="I35" s="3">
        <v>5</v>
      </c>
      <c r="J35" s="3" t="s">
        <v>11</v>
      </c>
      <c r="K35" t="s">
        <v>1</v>
      </c>
      <c r="L35" s="7">
        <f t="shared" si="25"/>
        <v>1.0982375805335178</v>
      </c>
      <c r="Q35" s="3">
        <v>35</v>
      </c>
      <c r="R35" s="3">
        <v>5</v>
      </c>
      <c r="S35" s="3" t="s">
        <v>11</v>
      </c>
      <c r="T35" s="20">
        <v>4.2735488000000002E-2</v>
      </c>
      <c r="U35" s="2">
        <f t="shared" si="0"/>
        <v>0</v>
      </c>
      <c r="W35" s="3">
        <v>10</v>
      </c>
      <c r="X35" s="3">
        <v>5</v>
      </c>
      <c r="Y35" s="3" t="s">
        <v>11</v>
      </c>
      <c r="Z35" s="21">
        <v>0.99370000000000003</v>
      </c>
      <c r="AA35" s="7">
        <f t="shared" si="5"/>
        <v>2.5304428584199177</v>
      </c>
      <c r="AB35" s="7">
        <f t="shared" ref="AB35:AB55" si="29">1/(1+EXP(-2*(O$14*1+O$15*0)-2*1*AA35))</f>
        <v>0.99406470587730345</v>
      </c>
      <c r="AC35" s="7">
        <f t="shared" ref="AC35:AC55" si="30">1/(1+EXP(-2*(O$14*2/3+O$15*1/3)-2*1*AA35))</f>
        <v>0.9944084177985395</v>
      </c>
      <c r="AD35" s="7">
        <f t="shared" ref="AD35:AD55" si="31">1/(1+EXP(-2*(O$14*1/3+O$15*2/3)-2*1*AA35))</f>
        <v>0.99473233089339375</v>
      </c>
      <c r="AE35" s="7">
        <f t="shared" ref="AE35:AE55" si="32">1/(1+EXP(-2*(O$14*0+O$15*1)-2*1*AA35))</f>
        <v>0.99503757376122515</v>
      </c>
      <c r="AF35" s="7">
        <f t="shared" si="26"/>
        <v>0.99375368345524628</v>
      </c>
      <c r="AG35" s="7">
        <f t="shared" si="26"/>
        <v>0.99411529469973592</v>
      </c>
      <c r="AH35" s="7">
        <f t="shared" si="27"/>
        <v>0.99445608865169255</v>
      </c>
      <c r="AI35" s="7">
        <f t="shared" si="28"/>
        <v>0.99477725055050481</v>
      </c>
      <c r="AK35" s="3">
        <v>10</v>
      </c>
      <c r="AL35" s="3">
        <v>5</v>
      </c>
      <c r="AM35" s="3" t="s">
        <v>11</v>
      </c>
      <c r="AN35" s="7">
        <f t="shared" ref="AN35:AO49" si="33">AF35/AF34</f>
        <v>0.99945497341224221</v>
      </c>
      <c r="AO35" s="7">
        <f t="shared" si="33"/>
        <v>0.99948652411139882</v>
      </c>
      <c r="AP35" s="7">
        <f t="shared" ref="AP35:AP49" si="34">AH35/AH34</f>
        <v>0.99951625871253258</v>
      </c>
      <c r="AQ35" s="7">
        <f t="shared" ref="AQ35:AQ49" si="35">AI35/AI34</f>
        <v>0.99954428059132183</v>
      </c>
      <c r="AS35" s="13">
        <v>35</v>
      </c>
      <c r="AT35" s="13">
        <v>5</v>
      </c>
      <c r="AU35" s="3" t="s">
        <v>11</v>
      </c>
      <c r="AV35" s="25">
        <f t="shared" si="20"/>
        <v>72965.015621159313</v>
      </c>
      <c r="AW35" s="25">
        <f t="shared" si="21"/>
        <v>87191.289276530428</v>
      </c>
      <c r="AX35" s="25">
        <f t="shared" si="22"/>
        <v>85148.42139085618</v>
      </c>
      <c r="AZ35" s="3">
        <v>35</v>
      </c>
      <c r="BA35" s="3">
        <v>5</v>
      </c>
      <c r="BB35" s="3" t="s">
        <v>11</v>
      </c>
      <c r="BC35" t="s">
        <v>1</v>
      </c>
      <c r="BD35" s="24">
        <f t="shared" si="19"/>
        <v>1.0985729112764508</v>
      </c>
      <c r="BE35" s="24">
        <f t="shared" si="23"/>
        <v>1.0988897025330933</v>
      </c>
      <c r="BF35" s="24">
        <f t="shared" si="24"/>
        <v>1.0991889262552497</v>
      </c>
    </row>
    <row r="36" spans="2:58" x14ac:dyDescent="0.3">
      <c r="B36" s="3">
        <v>40</v>
      </c>
      <c r="C36" s="3">
        <v>5</v>
      </c>
      <c r="D36" s="3" t="s">
        <v>11</v>
      </c>
      <c r="E36" s="17">
        <v>56145</v>
      </c>
      <c r="F36" s="17">
        <v>58262</v>
      </c>
      <c r="H36" s="3">
        <v>40</v>
      </c>
      <c r="I36" s="3">
        <v>5</v>
      </c>
      <c r="J36" s="3" t="s">
        <v>11</v>
      </c>
      <c r="K36" t="s">
        <v>1</v>
      </c>
      <c r="L36" s="7">
        <f t="shared" si="25"/>
        <v>1.0246930950789686</v>
      </c>
      <c r="Q36" s="3">
        <v>40</v>
      </c>
      <c r="R36" s="3">
        <v>5</v>
      </c>
      <c r="S36" s="3" t="s">
        <v>11</v>
      </c>
      <c r="T36" s="20">
        <v>3.2501836999999999E-2</v>
      </c>
      <c r="U36" s="2">
        <f t="shared" si="0"/>
        <v>0</v>
      </c>
      <c r="W36" s="3">
        <v>15</v>
      </c>
      <c r="X36" s="3">
        <v>5</v>
      </c>
      <c r="Y36" s="3" t="s">
        <v>11</v>
      </c>
      <c r="Z36" s="21">
        <v>0.99304000000000003</v>
      </c>
      <c r="AA36" s="7">
        <f t="shared" si="5"/>
        <v>2.4802957354306843</v>
      </c>
      <c r="AB36" s="7">
        <f t="shared" si="29"/>
        <v>0.99344266103318923</v>
      </c>
      <c r="AC36" s="7">
        <f t="shared" si="30"/>
        <v>0.99382217160093234</v>
      </c>
      <c r="AD36" s="7">
        <f t="shared" si="31"/>
        <v>0.99417984640999135</v>
      </c>
      <c r="AE36" s="7">
        <f t="shared" si="32"/>
        <v>0.99451692733978436</v>
      </c>
      <c r="AF36" s="7">
        <f t="shared" si="26"/>
        <v>0.99214647678006673</v>
      </c>
      <c r="AG36" s="7">
        <f t="shared" si="26"/>
        <v>0.99260035388552859</v>
      </c>
      <c r="AH36" s="7">
        <f t="shared" si="27"/>
        <v>0.99302818947888993</v>
      </c>
      <c r="AI36" s="7">
        <f t="shared" si="28"/>
        <v>0.99343145644448816</v>
      </c>
      <c r="AK36" s="3">
        <v>15</v>
      </c>
      <c r="AL36" s="3">
        <v>5</v>
      </c>
      <c r="AM36" s="3" t="s">
        <v>11</v>
      </c>
      <c r="AN36" s="7">
        <f t="shared" si="33"/>
        <v>0.99838269110148969</v>
      </c>
      <c r="AO36" s="7">
        <f t="shared" si="33"/>
        <v>0.99847609143297111</v>
      </c>
      <c r="AP36" s="7">
        <f t="shared" si="34"/>
        <v>0.99856414054969622</v>
      </c>
      <c r="AQ36" s="7">
        <f t="shared" si="35"/>
        <v>0.99864714024645029</v>
      </c>
      <c r="AS36" s="13">
        <v>40</v>
      </c>
      <c r="AT36" s="13">
        <v>5</v>
      </c>
      <c r="AU36" s="3" t="s">
        <v>11</v>
      </c>
      <c r="AV36" s="25">
        <f t="shared" si="20"/>
        <v>63433.021910283438</v>
      </c>
      <c r="AW36" s="25">
        <f t="shared" si="21"/>
        <v>74828.835363065067</v>
      </c>
      <c r="AX36" s="25">
        <f t="shared" si="22"/>
        <v>89452.596156489875</v>
      </c>
      <c r="AZ36" s="3">
        <v>40</v>
      </c>
      <c r="BA36" s="3">
        <v>5</v>
      </c>
      <c r="BB36" s="3" t="s">
        <v>11</v>
      </c>
      <c r="BC36" t="s">
        <v>1</v>
      </c>
      <c r="BD36" s="24">
        <f t="shared" si="19"/>
        <v>1.0251304487909021</v>
      </c>
      <c r="BE36" s="24">
        <f t="shared" si="23"/>
        <v>1.0255440189526288</v>
      </c>
      <c r="BF36" s="24">
        <f t="shared" si="24"/>
        <v>1.0259350090900436</v>
      </c>
    </row>
    <row r="37" spans="2:58" x14ac:dyDescent="0.3">
      <c r="B37" s="3">
        <v>45</v>
      </c>
      <c r="C37" s="3">
        <v>5</v>
      </c>
      <c r="D37" s="3" t="s">
        <v>11</v>
      </c>
      <c r="E37" s="17">
        <v>56110</v>
      </c>
      <c r="F37" s="17">
        <v>56214</v>
      </c>
      <c r="H37" s="3">
        <v>45</v>
      </c>
      <c r="I37" s="3">
        <v>5</v>
      </c>
      <c r="J37" s="3" t="s">
        <v>11</v>
      </c>
      <c r="K37" t="s">
        <v>1</v>
      </c>
      <c r="L37" s="7">
        <f t="shared" si="25"/>
        <v>1.0012289607266898</v>
      </c>
      <c r="Q37" s="3">
        <v>45</v>
      </c>
      <c r="R37" s="3">
        <v>5</v>
      </c>
      <c r="S37" s="3" t="s">
        <v>11</v>
      </c>
      <c r="T37" s="20">
        <v>2.7124770999999999E-2</v>
      </c>
      <c r="U37" s="2">
        <f t="shared" si="0"/>
        <v>0</v>
      </c>
      <c r="W37" s="3">
        <v>20</v>
      </c>
      <c r="X37" s="3">
        <v>5</v>
      </c>
      <c r="Y37" s="3" t="s">
        <v>11</v>
      </c>
      <c r="Z37" s="21">
        <v>0.99029</v>
      </c>
      <c r="AA37" s="7">
        <f t="shared" si="5"/>
        <v>2.3124207736114615</v>
      </c>
      <c r="AB37" s="7">
        <f t="shared" si="29"/>
        <v>0.99085029252694423</v>
      </c>
      <c r="AC37" s="7">
        <f t="shared" si="30"/>
        <v>0.99137853617012484</v>
      </c>
      <c r="AD37" s="7">
        <f t="shared" si="31"/>
        <v>0.99187653254778851</v>
      </c>
      <c r="AE37" s="7">
        <f t="shared" si="32"/>
        <v>0.99234598554919196</v>
      </c>
      <c r="AF37" s="7">
        <f t="shared" si="26"/>
        <v>0.98846422783361709</v>
      </c>
      <c r="AG37" s="7">
        <f t="shared" si="26"/>
        <v>0.98912840280013814</v>
      </c>
      <c r="AH37" s="7">
        <f t="shared" si="27"/>
        <v>0.98975475090504161</v>
      </c>
      <c r="AI37" s="7">
        <f t="shared" si="28"/>
        <v>0.99034538026195285</v>
      </c>
      <c r="AK37" s="3">
        <v>20</v>
      </c>
      <c r="AL37" s="3">
        <v>5</v>
      </c>
      <c r="AM37" s="3" t="s">
        <v>11</v>
      </c>
      <c r="AN37" s="7">
        <f t="shared" si="33"/>
        <v>0.99628860351507764</v>
      </c>
      <c r="AO37" s="7">
        <f t="shared" si="33"/>
        <v>0.99650216618219056</v>
      </c>
      <c r="AP37" s="7">
        <f t="shared" si="34"/>
        <v>0.996703579406375</v>
      </c>
      <c r="AQ37" s="7">
        <f t="shared" si="35"/>
        <v>0.99689351876013621</v>
      </c>
      <c r="AS37" s="13">
        <v>45</v>
      </c>
      <c r="AT37" s="13">
        <v>5</v>
      </c>
      <c r="AU37" s="3" t="s">
        <v>11</v>
      </c>
      <c r="AV37" s="25">
        <f t="shared" si="20"/>
        <v>58372.443817253035</v>
      </c>
      <c r="AW37" s="25">
        <f t="shared" si="21"/>
        <v>63593.316654776892</v>
      </c>
      <c r="AX37" s="25">
        <f t="shared" si="22"/>
        <v>75062.653242634187</v>
      </c>
      <c r="AZ37" s="3">
        <v>45</v>
      </c>
      <c r="BA37" s="3">
        <v>5</v>
      </c>
      <c r="BB37" s="3" t="s">
        <v>11</v>
      </c>
      <c r="BC37" t="s">
        <v>1</v>
      </c>
      <c r="BD37" s="24">
        <f t="shared" si="19"/>
        <v>1.0018956406792254</v>
      </c>
      <c r="BE37" s="24">
        <f t="shared" si="23"/>
        <v>1.0025269920881299</v>
      </c>
      <c r="BF37" s="24">
        <f t="shared" si="24"/>
        <v>1.0031247029094419</v>
      </c>
    </row>
    <row r="38" spans="2:58" x14ac:dyDescent="0.3">
      <c r="B38" s="3">
        <v>50</v>
      </c>
      <c r="C38" s="3">
        <v>5</v>
      </c>
      <c r="D38" s="3" t="s">
        <v>11</v>
      </c>
      <c r="E38" s="17">
        <v>53600</v>
      </c>
      <c r="F38" s="17">
        <v>55622</v>
      </c>
      <c r="H38" s="3">
        <v>50</v>
      </c>
      <c r="I38" s="3">
        <v>5</v>
      </c>
      <c r="J38" s="3" t="s">
        <v>11</v>
      </c>
      <c r="K38" t="s">
        <v>1</v>
      </c>
      <c r="L38" s="7">
        <f t="shared" si="25"/>
        <v>0.99130279807520938</v>
      </c>
      <c r="Q38" s="3">
        <v>50</v>
      </c>
      <c r="R38" s="3">
        <v>5</v>
      </c>
      <c r="S38" s="3" t="s">
        <v>11</v>
      </c>
      <c r="T38" s="20">
        <v>2.4142892999999999E-2</v>
      </c>
      <c r="U38" s="2">
        <f t="shared" si="0"/>
        <v>0</v>
      </c>
      <c r="W38" s="3">
        <v>25</v>
      </c>
      <c r="X38" s="3">
        <v>5</v>
      </c>
      <c r="Y38" s="3" t="s">
        <v>11</v>
      </c>
      <c r="Z38" s="21">
        <v>0.98523000000000005</v>
      </c>
      <c r="AA38" s="7">
        <f t="shared" si="5"/>
        <v>2.1001385099547001</v>
      </c>
      <c r="AB38" s="7">
        <f t="shared" si="29"/>
        <v>0.98607816314028984</v>
      </c>
      <c r="AC38" s="7">
        <f t="shared" si="30"/>
        <v>0.98687826943015156</v>
      </c>
      <c r="AD38" s="7">
        <f t="shared" si="31"/>
        <v>0.98763296926229471</v>
      </c>
      <c r="AE38" s="7">
        <f t="shared" si="32"/>
        <v>0.98834477497471362</v>
      </c>
      <c r="AF38" s="7">
        <f t="shared" si="26"/>
        <v>0.98368597089097443</v>
      </c>
      <c r="AG38" s="7">
        <f t="shared" si="26"/>
        <v>0.98462110073652442</v>
      </c>
      <c r="AH38" s="7">
        <f t="shared" si="27"/>
        <v>0.98550343510121829</v>
      </c>
      <c r="AI38" s="7">
        <f t="shared" si="28"/>
        <v>0.98633586472841872</v>
      </c>
      <c r="AK38" s="3">
        <v>25</v>
      </c>
      <c r="AL38" s="3">
        <v>5</v>
      </c>
      <c r="AM38" s="3" t="s">
        <v>11</v>
      </c>
      <c r="AN38" s="7">
        <f t="shared" si="33"/>
        <v>0.99516597889119873</v>
      </c>
      <c r="AO38" s="7">
        <f t="shared" si="33"/>
        <v>0.99544315778330306</v>
      </c>
      <c r="AP38" s="7">
        <f t="shared" si="34"/>
        <v>0.99570467754770975</v>
      </c>
      <c r="AQ38" s="7">
        <f t="shared" si="35"/>
        <v>0.99595139674153521</v>
      </c>
      <c r="AS38" s="13">
        <v>50</v>
      </c>
      <c r="AT38" s="13">
        <v>5</v>
      </c>
      <c r="AU38" s="3" t="s">
        <v>11</v>
      </c>
      <c r="AV38" s="25">
        <f t="shared" si="20"/>
        <v>55783.408018930844</v>
      </c>
      <c r="AW38" s="25">
        <f t="shared" si="21"/>
        <v>57982.787457708466</v>
      </c>
      <c r="AX38" s="25">
        <f t="shared" si="22"/>
        <v>63228.205967370799</v>
      </c>
      <c r="AZ38" s="3">
        <v>50</v>
      </c>
      <c r="BA38" s="3">
        <v>5</v>
      </c>
      <c r="BB38" s="3" t="s">
        <v>11</v>
      </c>
      <c r="BC38" t="s">
        <v>1</v>
      </c>
      <c r="BD38" s="24">
        <f t="shared" si="19"/>
        <v>0.99234012913030289</v>
      </c>
      <c r="BE38" s="24">
        <f t="shared" si="23"/>
        <v>0.99332465228345646</v>
      </c>
      <c r="BF38" s="24">
        <f t="shared" si="24"/>
        <v>0.99425866259833351</v>
      </c>
    </row>
    <row r="39" spans="2:58" x14ac:dyDescent="0.3">
      <c r="B39" s="3">
        <v>55</v>
      </c>
      <c r="C39" s="3">
        <v>5</v>
      </c>
      <c r="D39" s="3" t="s">
        <v>11</v>
      </c>
      <c r="E39" s="17">
        <v>45956</v>
      </c>
      <c r="F39" s="17">
        <v>52118</v>
      </c>
      <c r="H39" s="3">
        <v>55</v>
      </c>
      <c r="I39" s="3">
        <v>5</v>
      </c>
      <c r="J39" s="3" t="s">
        <v>11</v>
      </c>
      <c r="K39" t="s">
        <v>1</v>
      </c>
      <c r="L39" s="7">
        <f t="shared" si="25"/>
        <v>0.9723507462686567</v>
      </c>
      <c r="Q39" s="3">
        <v>55</v>
      </c>
      <c r="R39" s="3">
        <v>5</v>
      </c>
      <c r="S39" s="3" t="s">
        <v>11</v>
      </c>
      <c r="T39" s="20">
        <v>1.9568519999999999E-2</v>
      </c>
      <c r="U39" s="2">
        <f t="shared" si="0"/>
        <v>0</v>
      </c>
      <c r="W39" s="3">
        <v>30</v>
      </c>
      <c r="X39" s="3">
        <v>5</v>
      </c>
      <c r="Y39" s="3" t="s">
        <v>11</v>
      </c>
      <c r="Z39" s="21">
        <v>0.98016000000000003</v>
      </c>
      <c r="AA39" s="7">
        <f t="shared" si="5"/>
        <v>1.9500078608938427</v>
      </c>
      <c r="AB39" s="7">
        <f t="shared" si="29"/>
        <v>0.98129377864165901</v>
      </c>
      <c r="AC39" s="7">
        <f t="shared" si="30"/>
        <v>0.9823639320428974</v>
      </c>
      <c r="AD39" s="7">
        <f t="shared" si="31"/>
        <v>0.98337390094014188</v>
      </c>
      <c r="AE39" s="7">
        <f t="shared" si="32"/>
        <v>0.98432695448212382</v>
      </c>
      <c r="AF39" s="7">
        <f t="shared" si="26"/>
        <v>0.9786215338118649</v>
      </c>
      <c r="AG39" s="7">
        <f t="shared" si="26"/>
        <v>0.9798410285327146</v>
      </c>
      <c r="AH39" s="7">
        <f t="shared" si="27"/>
        <v>0.98099233135475661</v>
      </c>
      <c r="AI39" s="7">
        <f t="shared" si="28"/>
        <v>0.98207910303787815</v>
      </c>
      <c r="AK39" s="3">
        <v>30</v>
      </c>
      <c r="AL39" s="3">
        <v>5</v>
      </c>
      <c r="AM39" s="3" t="s">
        <v>11</v>
      </c>
      <c r="AN39" s="7">
        <f>AF39/AF38</f>
        <v>0.99485157130529933</v>
      </c>
      <c r="AO39" s="7">
        <f t="shared" si="33"/>
        <v>0.99514526735184305</v>
      </c>
      <c r="AP39" s="7">
        <f t="shared" si="34"/>
        <v>0.99542253879003639</v>
      </c>
      <c r="AQ39" s="7">
        <f t="shared" si="35"/>
        <v>0.99568426755757011</v>
      </c>
      <c r="AS39" s="13">
        <v>55</v>
      </c>
      <c r="AT39" s="13">
        <v>5</v>
      </c>
      <c r="AU39" s="3" t="s">
        <v>11</v>
      </c>
      <c r="AV39" s="25">
        <f t="shared" si="20"/>
        <v>54170.890158150411</v>
      </c>
      <c r="AW39" s="25">
        <f t="shared" si="21"/>
        <v>54410.980422093875</v>
      </c>
      <c r="AX39" s="25">
        <f t="shared" si="22"/>
        <v>56638.24937235329</v>
      </c>
      <c r="AZ39" s="3">
        <v>55</v>
      </c>
      <c r="BA39" s="3">
        <v>5</v>
      </c>
      <c r="BB39" s="3" t="s">
        <v>11</v>
      </c>
      <c r="BC39" t="s">
        <v>1</v>
      </c>
      <c r="BD39" s="24">
        <f t="shared" si="19"/>
        <v>0.97391122502158156</v>
      </c>
      <c r="BE39" s="24">
        <f t="shared" si="23"/>
        <v>0.97539720777957462</v>
      </c>
      <c r="BF39" s="24">
        <f t="shared" si="24"/>
        <v>0.97681142724751102</v>
      </c>
    </row>
    <row r="40" spans="2:58" x14ac:dyDescent="0.3">
      <c r="B40" s="3">
        <v>60</v>
      </c>
      <c r="C40" s="3">
        <v>5</v>
      </c>
      <c r="D40" s="3" t="s">
        <v>11</v>
      </c>
      <c r="E40" s="17">
        <v>37861</v>
      </c>
      <c r="F40" s="17">
        <v>43413</v>
      </c>
      <c r="H40" s="3">
        <v>60</v>
      </c>
      <c r="I40" s="3">
        <v>5</v>
      </c>
      <c r="J40" s="3" t="s">
        <v>11</v>
      </c>
      <c r="K40" t="s">
        <v>1</v>
      </c>
      <c r="L40" s="7">
        <f t="shared" si="25"/>
        <v>0.94466446165897811</v>
      </c>
      <c r="Q40" s="3">
        <v>60</v>
      </c>
      <c r="R40" s="3">
        <v>5</v>
      </c>
      <c r="S40" s="3" t="s">
        <v>11</v>
      </c>
      <c r="T40" s="20">
        <v>1.5155662E-2</v>
      </c>
      <c r="U40" s="2">
        <f t="shared" si="0"/>
        <v>0</v>
      </c>
      <c r="W40" s="3">
        <v>35</v>
      </c>
      <c r="X40" s="3">
        <v>5</v>
      </c>
      <c r="Y40" s="3" t="s">
        <v>11</v>
      </c>
      <c r="Z40" s="21">
        <v>0.97450000000000003</v>
      </c>
      <c r="AA40" s="7">
        <f t="shared" si="5"/>
        <v>1.8216230333916181</v>
      </c>
      <c r="AB40" s="7">
        <f t="shared" si="29"/>
        <v>0.97594928898207067</v>
      </c>
      <c r="AC40" s="7">
        <f t="shared" si="30"/>
        <v>0.9773181250225319</v>
      </c>
      <c r="AD40" s="7">
        <f t="shared" si="31"/>
        <v>0.97861076176937145</v>
      </c>
      <c r="AE40" s="7">
        <f t="shared" si="32"/>
        <v>0.97983125159363238</v>
      </c>
      <c r="AF40" s="7">
        <f t="shared" si="26"/>
        <v>0.97283574132900508</v>
      </c>
      <c r="AG40" s="7">
        <f t="shared" si="26"/>
        <v>0.97437659699035384</v>
      </c>
      <c r="AH40" s="7">
        <f t="shared" si="27"/>
        <v>0.97583224895666398</v>
      </c>
      <c r="AI40" s="7">
        <f t="shared" si="28"/>
        <v>0.97720716551589548</v>
      </c>
      <c r="AK40" s="3">
        <v>35</v>
      </c>
      <c r="AL40" s="3">
        <v>5</v>
      </c>
      <c r="AM40" s="3" t="s">
        <v>11</v>
      </c>
      <c r="AN40" s="7">
        <f t="shared" si="33"/>
        <v>0.99408781404970381</v>
      </c>
      <c r="AO40" s="7">
        <f t="shared" si="33"/>
        <v>0.99442314479263683</v>
      </c>
      <c r="AP40" s="7">
        <f t="shared" si="34"/>
        <v>0.99473993604927924</v>
      </c>
      <c r="AQ40" s="7">
        <f t="shared" si="35"/>
        <v>0.99503915977143564</v>
      </c>
      <c r="AS40" s="13">
        <v>60</v>
      </c>
      <c r="AT40" s="13">
        <v>5</v>
      </c>
      <c r="AU40" s="3" t="s">
        <v>11</v>
      </c>
      <c r="AV40" s="25">
        <f t="shared" si="20"/>
        <v>49348.720783350633</v>
      </c>
      <c r="AW40" s="25">
        <f t="shared" si="21"/>
        <v>51406.577385809134</v>
      </c>
      <c r="AX40" s="25">
        <f t="shared" si="22"/>
        <v>51743.914139860914</v>
      </c>
      <c r="AZ40" s="3">
        <v>60</v>
      </c>
      <c r="BA40" s="3">
        <v>5</v>
      </c>
      <c r="BB40" s="3" t="s">
        <v>11</v>
      </c>
      <c r="BC40" t="s">
        <v>1</v>
      </c>
      <c r="BD40" s="24">
        <f t="shared" si="19"/>
        <v>0.9468652055595117</v>
      </c>
      <c r="BE40" s="24">
        <f t="shared" si="23"/>
        <v>0.94897051231259189</v>
      </c>
      <c r="BF40" s="24">
        <f t="shared" si="24"/>
        <v>0.95098294017966301</v>
      </c>
    </row>
    <row r="41" spans="2:58" x14ac:dyDescent="0.3">
      <c r="B41" s="3">
        <v>65</v>
      </c>
      <c r="C41" s="3">
        <v>5</v>
      </c>
      <c r="D41" s="3" t="s">
        <v>11</v>
      </c>
      <c r="E41" s="17">
        <v>24902</v>
      </c>
      <c r="F41" s="17">
        <v>34294</v>
      </c>
      <c r="H41" s="3">
        <v>65</v>
      </c>
      <c r="I41" s="3">
        <v>5</v>
      </c>
      <c r="J41" s="3" t="s">
        <v>11</v>
      </c>
      <c r="K41" t="s">
        <v>1</v>
      </c>
      <c r="L41" s="7">
        <f t="shared" si="25"/>
        <v>0.90578695755526795</v>
      </c>
      <c r="Q41" s="3">
        <v>65</v>
      </c>
      <c r="R41" s="3">
        <v>5</v>
      </c>
      <c r="S41" s="3" t="s">
        <v>11</v>
      </c>
      <c r="T41" s="20">
        <v>1.0150062E-2</v>
      </c>
      <c r="U41" s="2">
        <f t="shared" si="0"/>
        <v>0</v>
      </c>
      <c r="W41" s="3">
        <v>40</v>
      </c>
      <c r="X41" s="3">
        <v>5</v>
      </c>
      <c r="Y41" s="3" t="s">
        <v>11</v>
      </c>
      <c r="Z41" s="21">
        <v>0.96791000000000005</v>
      </c>
      <c r="AA41" s="7">
        <f t="shared" si="5"/>
        <v>1.7032973263128695</v>
      </c>
      <c r="AB41" s="7">
        <f t="shared" si="29"/>
        <v>0.96972219367593948</v>
      </c>
      <c r="AC41" s="7">
        <f t="shared" si="30"/>
        <v>0.97143506895817577</v>
      </c>
      <c r="AD41" s="7">
        <f t="shared" si="31"/>
        <v>0.97305373614395663</v>
      </c>
      <c r="AE41" s="7">
        <f t="shared" si="32"/>
        <v>0.97458307943815858</v>
      </c>
      <c r="AF41" s="7">
        <f t="shared" si="26"/>
        <v>0.96527214072827738</v>
      </c>
      <c r="AG41" s="7">
        <f t="shared" si="26"/>
        <v>0.96722716377085494</v>
      </c>
      <c r="AH41" s="7">
        <f t="shared" si="27"/>
        <v>0.96907571007413851</v>
      </c>
      <c r="AI41" s="7">
        <f t="shared" si="28"/>
        <v>0.9708231852492033</v>
      </c>
      <c r="AK41" s="3">
        <v>40</v>
      </c>
      <c r="AL41" s="3">
        <v>5</v>
      </c>
      <c r="AM41" s="3" t="s">
        <v>11</v>
      </c>
      <c r="AN41" s="7">
        <f t="shared" si="33"/>
        <v>0.99222520279693371</v>
      </c>
      <c r="AO41" s="7">
        <f t="shared" si="33"/>
        <v>0.99266255650886726</v>
      </c>
      <c r="AP41" s="7">
        <f t="shared" si="34"/>
        <v>0.99307612667059386</v>
      </c>
      <c r="AQ41" s="7">
        <f t="shared" si="35"/>
        <v>0.99346711680800881</v>
      </c>
      <c r="AS41" s="13">
        <v>65</v>
      </c>
      <c r="AT41" s="13">
        <v>5</v>
      </c>
      <c r="AU41" s="3" t="s">
        <v>11</v>
      </c>
      <c r="AV41" s="25">
        <f t="shared" si="20"/>
        <v>39448.668327041567</v>
      </c>
      <c r="AW41" s="25">
        <f t="shared" si="21"/>
        <v>44979.933588848748</v>
      </c>
      <c r="AX41" s="25">
        <f t="shared" si="22"/>
        <v>46993.410626534853</v>
      </c>
      <c r="AZ41" s="3">
        <v>65</v>
      </c>
      <c r="BA41" s="3">
        <v>5</v>
      </c>
      <c r="BB41" s="3" t="s">
        <v>11</v>
      </c>
      <c r="BC41" t="s">
        <v>1</v>
      </c>
      <c r="BD41" s="24">
        <f t="shared" si="19"/>
        <v>0.90868330516300566</v>
      </c>
      <c r="BE41" s="24">
        <f t="shared" si="23"/>
        <v>0.91147111566110073</v>
      </c>
      <c r="BF41" s="24">
        <f t="shared" si="24"/>
        <v>0.91415171007878571</v>
      </c>
    </row>
    <row r="42" spans="2:58" x14ac:dyDescent="0.3">
      <c r="B42" s="3">
        <v>70</v>
      </c>
      <c r="C42" s="3">
        <v>5</v>
      </c>
      <c r="D42" s="3" t="s">
        <v>11</v>
      </c>
      <c r="E42" s="17">
        <v>17205</v>
      </c>
      <c r="F42" s="17">
        <v>22000</v>
      </c>
      <c r="H42" s="3">
        <v>70</v>
      </c>
      <c r="I42" s="3">
        <v>5</v>
      </c>
      <c r="J42" s="3" t="s">
        <v>11</v>
      </c>
      <c r="K42" t="s">
        <v>1</v>
      </c>
      <c r="L42" s="7">
        <f t="shared" si="25"/>
        <v>0.88346317564854226</v>
      </c>
      <c r="Q42" s="3">
        <v>70</v>
      </c>
      <c r="R42" s="3">
        <v>5</v>
      </c>
      <c r="S42" s="3" t="s">
        <v>11</v>
      </c>
      <c r="T42" s="20">
        <v>6.2865890000000004E-3</v>
      </c>
      <c r="U42" s="2">
        <f t="shared" si="0"/>
        <v>0</v>
      </c>
      <c r="W42" s="3">
        <v>45</v>
      </c>
      <c r="X42" s="3">
        <v>5</v>
      </c>
      <c r="Y42" s="3" t="s">
        <v>11</v>
      </c>
      <c r="Z42" s="21">
        <v>0.95850000000000002</v>
      </c>
      <c r="AA42" s="7">
        <f t="shared" si="5"/>
        <v>1.5698380676245236</v>
      </c>
      <c r="AB42" s="7">
        <f t="shared" si="29"/>
        <v>0.96082208778061517</v>
      </c>
      <c r="AC42" s="7">
        <f t="shared" si="30"/>
        <v>0.96301925858353421</v>
      </c>
      <c r="AD42" s="7">
        <f t="shared" si="31"/>
        <v>0.96509768400432028</v>
      </c>
      <c r="AE42" s="7">
        <f t="shared" si="32"/>
        <v>0.96706329106024802</v>
      </c>
      <c r="AF42" s="7">
        <f t="shared" si="26"/>
        <v>0.95368518892684573</v>
      </c>
      <c r="AG42" s="7">
        <f t="shared" si="26"/>
        <v>0.95626157518684318</v>
      </c>
      <c r="AH42" s="7">
        <f t="shared" si="27"/>
        <v>0.95870099157904209</v>
      </c>
      <c r="AI42" s="7">
        <f t="shared" si="28"/>
        <v>0.96101003017985676</v>
      </c>
      <c r="AK42" s="3">
        <v>45</v>
      </c>
      <c r="AL42" s="3">
        <v>5</v>
      </c>
      <c r="AM42" s="3" t="s">
        <v>11</v>
      </c>
      <c r="AN42" s="7">
        <f t="shared" si="33"/>
        <v>0.98799618127102529</v>
      </c>
      <c r="AO42" s="7">
        <f t="shared" si="33"/>
        <v>0.98866286122356095</v>
      </c>
      <c r="AP42" s="7">
        <f t="shared" si="34"/>
        <v>0.98929421263246531</v>
      </c>
      <c r="AQ42" s="7">
        <f t="shared" si="35"/>
        <v>0.98989192345377741</v>
      </c>
      <c r="AS42" s="13">
        <v>70</v>
      </c>
      <c r="AT42" s="13">
        <v>5</v>
      </c>
      <c r="AU42" s="3" t="s">
        <v>11</v>
      </c>
      <c r="AV42" s="25">
        <f t="shared" si="20"/>
        <v>30428.078942942935</v>
      </c>
      <c r="AW42" s="25">
        <f t="shared" si="21"/>
        <v>35147.536638264355</v>
      </c>
      <c r="AX42" s="25">
        <f t="shared" si="22"/>
        <v>40237.014712182405</v>
      </c>
      <c r="AZ42" s="3">
        <v>70</v>
      </c>
      <c r="BA42" s="3">
        <v>5</v>
      </c>
      <c r="BB42" s="3" t="s">
        <v>11</v>
      </c>
      <c r="BC42" t="s">
        <v>1</v>
      </c>
      <c r="BD42" s="24">
        <f t="shared" si="19"/>
        <v>0.88727121195961201</v>
      </c>
      <c r="BE42" s="24">
        <f t="shared" si="23"/>
        <v>0.89096890031573406</v>
      </c>
      <c r="BF42" s="24">
        <f t="shared" si="24"/>
        <v>0.89455478258326759</v>
      </c>
    </row>
    <row r="43" spans="2:58" x14ac:dyDescent="0.3">
      <c r="B43" s="3">
        <v>75</v>
      </c>
      <c r="C43" s="3">
        <v>5</v>
      </c>
      <c r="D43" s="3" t="s">
        <v>11</v>
      </c>
      <c r="E43" s="17">
        <v>12650</v>
      </c>
      <c r="F43" s="17">
        <v>14815</v>
      </c>
      <c r="H43" s="3">
        <v>75</v>
      </c>
      <c r="I43" s="3">
        <v>5</v>
      </c>
      <c r="J43" s="3" t="s">
        <v>11</v>
      </c>
      <c r="K43" t="s">
        <v>1</v>
      </c>
      <c r="L43" s="7">
        <f t="shared" si="25"/>
        <v>0.86108689334495792</v>
      </c>
      <c r="Q43" s="3">
        <v>75</v>
      </c>
      <c r="R43" s="3">
        <v>5</v>
      </c>
      <c r="S43" s="3" t="s">
        <v>11</v>
      </c>
      <c r="T43" s="20">
        <v>4.5181259999999999E-3</v>
      </c>
      <c r="U43" s="2">
        <f t="shared" si="0"/>
        <v>0</v>
      </c>
      <c r="W43" s="3">
        <v>50</v>
      </c>
      <c r="X43" s="3">
        <v>5</v>
      </c>
      <c r="Y43" s="3" t="s">
        <v>11</v>
      </c>
      <c r="Z43" s="21">
        <v>0.94342999999999999</v>
      </c>
      <c r="AA43" s="7">
        <f t="shared" si="5"/>
        <v>1.4070216804311459</v>
      </c>
      <c r="AB43" s="7">
        <f t="shared" si="29"/>
        <v>0.94654829007307628</v>
      </c>
      <c r="AC43" s="7">
        <f t="shared" si="30"/>
        <v>0.94950389179015215</v>
      </c>
      <c r="AD43" s="7">
        <f t="shared" si="31"/>
        <v>0.95230429915376402</v>
      </c>
      <c r="AE43" s="7">
        <f t="shared" si="32"/>
        <v>0.95495676929946538</v>
      </c>
      <c r="AF43" s="7">
        <f t="shared" si="26"/>
        <v>0.93552230014214732</v>
      </c>
      <c r="AG43" s="7">
        <f t="shared" si="26"/>
        <v>0.93904157907784946</v>
      </c>
      <c r="AH43" s="7">
        <f t="shared" si="27"/>
        <v>0.94238093070713747</v>
      </c>
      <c r="AI43" s="7">
        <f t="shared" si="28"/>
        <v>0.94554825559859867</v>
      </c>
      <c r="AK43" s="3">
        <v>50</v>
      </c>
      <c r="AL43" s="3">
        <v>5</v>
      </c>
      <c r="AM43" s="3" t="s">
        <v>11</v>
      </c>
      <c r="AN43" s="7">
        <f t="shared" si="33"/>
        <v>0.98095504785479937</v>
      </c>
      <c r="AO43" s="7">
        <f t="shared" si="33"/>
        <v>0.98199237890989277</v>
      </c>
      <c r="AP43" s="7">
        <f t="shared" si="34"/>
        <v>0.98297690206304633</v>
      </c>
      <c r="AQ43" s="7">
        <f t="shared" si="35"/>
        <v>0.9839109123779235</v>
      </c>
      <c r="AS43" s="13">
        <v>75</v>
      </c>
      <c r="AT43" s="13">
        <v>5</v>
      </c>
      <c r="AU43" s="3" t="s">
        <v>11</v>
      </c>
      <c r="AV43" s="25">
        <f t="shared" si="20"/>
        <v>19053.862194925758</v>
      </c>
      <c r="AW43" s="25">
        <f t="shared" si="21"/>
        <v>26502.731016852169</v>
      </c>
      <c r="AX43" s="25">
        <f t="shared" si="22"/>
        <v>30782.728367822328</v>
      </c>
      <c r="AZ43" s="3">
        <v>75</v>
      </c>
      <c r="BA43" s="3">
        <v>5</v>
      </c>
      <c r="BB43" s="3" t="s">
        <v>11</v>
      </c>
      <c r="BC43" t="s">
        <v>1</v>
      </c>
      <c r="BD43" s="24">
        <f t="shared" si="19"/>
        <v>0.86608464522389805</v>
      </c>
      <c r="BE43" s="24">
        <f t="shared" si="23"/>
        <v>0.87099586755209346</v>
      </c>
      <c r="BF43" s="24">
        <f t="shared" si="24"/>
        <v>0.87581467471350027</v>
      </c>
    </row>
    <row r="44" spans="2:58" x14ac:dyDescent="0.3">
      <c r="B44" s="3">
        <v>80</v>
      </c>
      <c r="C44" s="3">
        <v>5</v>
      </c>
      <c r="D44" s="3" t="s">
        <v>11</v>
      </c>
      <c r="E44" s="17">
        <v>9172</v>
      </c>
      <c r="F44" s="17">
        <v>9990</v>
      </c>
      <c r="H44" s="3">
        <v>80</v>
      </c>
      <c r="I44" s="3">
        <v>5</v>
      </c>
      <c r="J44" s="3" t="s">
        <v>11</v>
      </c>
      <c r="K44" t="s">
        <v>1</v>
      </c>
      <c r="L44" s="7">
        <f>F44/E43</f>
        <v>0.78972332015810276</v>
      </c>
      <c r="Q44" s="3">
        <v>80</v>
      </c>
      <c r="R44" s="3">
        <v>5</v>
      </c>
      <c r="S44" s="3" t="s">
        <v>11</v>
      </c>
      <c r="T44" s="20">
        <v>2.9213329999999999E-3</v>
      </c>
      <c r="U44" s="2">
        <f t="shared" si="0"/>
        <v>0</v>
      </c>
      <c r="W44" s="3">
        <v>55</v>
      </c>
      <c r="X44" s="3">
        <v>5</v>
      </c>
      <c r="Y44" s="3" t="s">
        <v>11</v>
      </c>
      <c r="Z44" s="21">
        <v>0.92020000000000002</v>
      </c>
      <c r="AA44" s="7">
        <f t="shared" si="5"/>
        <v>1.2225337666328027</v>
      </c>
      <c r="AB44" s="7">
        <f t="shared" si="29"/>
        <v>0.92449631021121847</v>
      </c>
      <c r="AC44" s="7">
        <f t="shared" si="30"/>
        <v>0.92857926636554666</v>
      </c>
      <c r="AD44" s="7">
        <f t="shared" si="31"/>
        <v>0.93245756226051091</v>
      </c>
      <c r="AE44" s="7">
        <f t="shared" si="32"/>
        <v>0.93613974189773197</v>
      </c>
      <c r="AF44" s="7">
        <f t="shared" si="26"/>
        <v>0.9078938555954158</v>
      </c>
      <c r="AG44" s="7">
        <f t="shared" si="26"/>
        <v>0.91277455536083207</v>
      </c>
      <c r="AH44" s="7">
        <f t="shared" si="27"/>
        <v>0.91742085991793432</v>
      </c>
      <c r="AI44" s="7">
        <f t="shared" si="28"/>
        <v>0.92184150722371427</v>
      </c>
      <c r="AK44" s="3">
        <v>55</v>
      </c>
      <c r="AL44" s="3">
        <v>5</v>
      </c>
      <c r="AM44" s="3" t="s">
        <v>11</v>
      </c>
      <c r="AN44" s="7">
        <f t="shared" si="33"/>
        <v>0.97046735866955436</v>
      </c>
      <c r="AO44" s="7">
        <f t="shared" si="33"/>
        <v>0.97202783742247922</v>
      </c>
      <c r="AP44" s="7">
        <f t="shared" si="34"/>
        <v>0.97351382018047228</v>
      </c>
      <c r="AQ44" s="7">
        <f t="shared" si="35"/>
        <v>0.97492803964840868</v>
      </c>
      <c r="AS44" s="13">
        <v>80</v>
      </c>
      <c r="AT44" s="13">
        <v>5</v>
      </c>
      <c r="AU44" s="3" t="s">
        <v>11</v>
      </c>
      <c r="AV44" s="25">
        <f t="shared" si="20"/>
        <v>11790.117326354195</v>
      </c>
      <c r="AW44" s="25">
        <f>(AV43)*((L44-$AN49)*O$13+AP49)+(U44)</f>
        <v>15279.5247319309</v>
      </c>
      <c r="AX44" s="25">
        <f t="shared" si="22"/>
        <v>21413.712676815645</v>
      </c>
      <c r="AZ44" s="3">
        <v>80</v>
      </c>
      <c r="BA44" s="3">
        <v>5</v>
      </c>
      <c r="BB44" s="3" t="s">
        <v>11</v>
      </c>
      <c r="BC44" t="s">
        <v>1</v>
      </c>
      <c r="BD44" s="24">
        <f t="shared" si="19"/>
        <v>0.79582297174176142</v>
      </c>
      <c r="BE44" s="24">
        <f t="shared" si="23"/>
        <v>0.80191220948370234</v>
      </c>
      <c r="BF44" s="24">
        <f t="shared" si="24"/>
        <v>0.80798136098500217</v>
      </c>
    </row>
    <row r="45" spans="2:58" x14ac:dyDescent="0.3">
      <c r="B45" s="3">
        <v>85</v>
      </c>
      <c r="C45" s="3" t="s">
        <v>6</v>
      </c>
      <c r="D45" s="3" t="s">
        <v>11</v>
      </c>
      <c r="E45" s="17">
        <v>8332</v>
      </c>
      <c r="F45" s="17">
        <v>9951</v>
      </c>
      <c r="H45" s="3">
        <v>85</v>
      </c>
      <c r="I45" s="3" t="s">
        <v>6</v>
      </c>
      <c r="J45" s="3" t="s">
        <v>11</v>
      </c>
      <c r="K45" t="s">
        <v>2</v>
      </c>
      <c r="L45" s="7">
        <f>F45/(E44+E45)</f>
        <v>0.56849862888482627</v>
      </c>
      <c r="Q45" s="3">
        <v>85</v>
      </c>
      <c r="R45" s="3" t="s">
        <v>6</v>
      </c>
      <c r="S45" s="3" t="s">
        <v>11</v>
      </c>
      <c r="T45" s="20">
        <v>3.65235E-3</v>
      </c>
      <c r="U45" s="2">
        <f t="shared" si="0"/>
        <v>0</v>
      </c>
      <c r="W45" s="3">
        <v>60</v>
      </c>
      <c r="X45" s="3">
        <v>5</v>
      </c>
      <c r="Y45" s="3" t="s">
        <v>11</v>
      </c>
      <c r="Z45" s="21">
        <v>0.88534000000000002</v>
      </c>
      <c r="AA45" s="7">
        <f t="shared" si="5"/>
        <v>1.0220002622700546</v>
      </c>
      <c r="AB45" s="7">
        <f t="shared" si="29"/>
        <v>0.89129140097961312</v>
      </c>
      <c r="AC45" s="7">
        <f t="shared" si="30"/>
        <v>0.89696984435611748</v>
      </c>
      <c r="AD45" s="7">
        <f t="shared" si="31"/>
        <v>0.90238415757535773</v>
      </c>
      <c r="AE45" s="7">
        <f t="shared" si="32"/>
        <v>0.90754327254969658</v>
      </c>
      <c r="AF45" s="7">
        <f t="shared" si="26"/>
        <v>0.86840109994966785</v>
      </c>
      <c r="AG45" s="7">
        <f t="shared" si="26"/>
        <v>0.87507827568160867</v>
      </c>
      <c r="AH45" s="7">
        <f t="shared" si="27"/>
        <v>0.88146414685784613</v>
      </c>
      <c r="AI45" s="7">
        <f t="shared" si="28"/>
        <v>0.8875666741284991</v>
      </c>
      <c r="AK45" s="3">
        <v>60</v>
      </c>
      <c r="AL45" s="3">
        <v>5</v>
      </c>
      <c r="AM45" s="3" t="s">
        <v>11</v>
      </c>
      <c r="AN45" s="7">
        <f t="shared" si="33"/>
        <v>0.95650069068938925</v>
      </c>
      <c r="AO45" s="7">
        <f t="shared" si="33"/>
        <v>0.95870143458992285</v>
      </c>
      <c r="AP45" s="7">
        <f t="shared" si="34"/>
        <v>0.96080674134300303</v>
      </c>
      <c r="AQ45" s="7">
        <f t="shared" si="35"/>
        <v>0.96281916921007415</v>
      </c>
      <c r="AS45" s="13">
        <v>85</v>
      </c>
      <c r="AT45" s="13" t="s">
        <v>6</v>
      </c>
      <c r="AU45" s="3" t="s">
        <v>11</v>
      </c>
      <c r="AV45" s="25">
        <f>(F44+F45)*((L45-$AN50)*O$13+AO50)+(U45)</f>
        <v>11407.421162559167</v>
      </c>
      <c r="AW45" s="25">
        <f>(AV44+AV45)*((L45-$AN50)*O$13+AP50)+(U45)</f>
        <v>13354.215524672303</v>
      </c>
      <c r="AX45" s="25">
        <f>(AW44+AW45)*((L45-$AN50)*O$13+AQ50)+(U45)</f>
        <v>16588.692564207089</v>
      </c>
      <c r="AZ45" s="3">
        <v>85</v>
      </c>
      <c r="BA45" s="3" t="s">
        <v>6</v>
      </c>
      <c r="BB45" s="3" t="s">
        <v>11</v>
      </c>
      <c r="BC45" t="s">
        <v>2</v>
      </c>
      <c r="BD45" s="24">
        <f>AV45/(F44+F45)</f>
        <v>0.57205863108967292</v>
      </c>
      <c r="BE45" s="24">
        <f>AW45/(AV44+AV45)</f>
        <v>0.57567381690322827</v>
      </c>
      <c r="BF45" s="24">
        <f>AX45/(AW44+AW45)</f>
        <v>0.57934075030179066</v>
      </c>
    </row>
    <row r="46" spans="2:58" x14ac:dyDescent="0.3">
      <c r="B46" s="3">
        <v>0</v>
      </c>
      <c r="C46" s="3">
        <v>5</v>
      </c>
      <c r="D46" s="3" t="s">
        <v>23</v>
      </c>
      <c r="E46" s="27">
        <f>E10+E28</f>
        <v>97655</v>
      </c>
      <c r="F46" s="27">
        <f>F10+F28</f>
        <v>98179</v>
      </c>
      <c r="W46" s="3">
        <v>65</v>
      </c>
      <c r="X46" s="3">
        <v>5</v>
      </c>
      <c r="Y46" s="3" t="s">
        <v>11</v>
      </c>
      <c r="Z46" s="21">
        <v>0.83750999999999998</v>
      </c>
      <c r="AA46" s="7">
        <f t="shared" si="5"/>
        <v>0.81990837125587956</v>
      </c>
      <c r="AB46" s="7">
        <f t="shared" si="29"/>
        <v>0.84551079891972247</v>
      </c>
      <c r="AC46" s="7">
        <f t="shared" si="30"/>
        <v>0.85318670700709975</v>
      </c>
      <c r="AD46" s="7">
        <f t="shared" si="31"/>
        <v>0.86054413614033465</v>
      </c>
      <c r="AE46" s="7">
        <f t="shared" si="32"/>
        <v>0.86759007570730173</v>
      </c>
      <c r="AF46" s="7">
        <f t="shared" si="26"/>
        <v>0.81553075118273743</v>
      </c>
      <c r="AG46" s="7">
        <f t="shared" si="26"/>
        <v>0.82433593525788851</v>
      </c>
      <c r="AH46" s="7">
        <f t="shared" si="27"/>
        <v>0.83280886993436554</v>
      </c>
      <c r="AI46" s="7">
        <f t="shared" si="28"/>
        <v>0.84095375466092981</v>
      </c>
      <c r="AK46" s="3">
        <v>65</v>
      </c>
      <c r="AL46" s="3">
        <v>5</v>
      </c>
      <c r="AM46" s="3" t="s">
        <v>11</v>
      </c>
      <c r="AN46" s="7">
        <f t="shared" si="33"/>
        <v>0.9391175935060484</v>
      </c>
      <c r="AO46" s="7">
        <f t="shared" si="33"/>
        <v>0.94201394111378622</v>
      </c>
      <c r="AP46" s="7">
        <f t="shared" si="34"/>
        <v>0.94480175161188118</v>
      </c>
      <c r="AQ46" s="7">
        <f t="shared" si="35"/>
        <v>0.94748234602956616</v>
      </c>
      <c r="AS46" s="3">
        <v>0</v>
      </c>
      <c r="AT46" s="3">
        <v>5</v>
      </c>
      <c r="AU46" s="3" t="s">
        <v>23</v>
      </c>
      <c r="AV46" s="28">
        <f>AV10+AV28</f>
        <v>100696.94640646942</v>
      </c>
      <c r="AW46" s="28">
        <f>AW10+AW28</f>
        <v>107071.19865629284</v>
      </c>
      <c r="AX46" s="28">
        <f>AX10+AX28</f>
        <v>112708.82105918275</v>
      </c>
      <c r="AZ46" s="3">
        <v>0</v>
      </c>
      <c r="BA46" s="3">
        <v>5</v>
      </c>
      <c r="BB46" s="3" t="s">
        <v>23</v>
      </c>
      <c r="BC46" t="s">
        <v>13</v>
      </c>
      <c r="BD46" s="24">
        <f>BD28+BD10</f>
        <v>1.6</v>
      </c>
      <c r="BE46" s="24">
        <f t="shared" ref="BE46:BF46" si="36">BE28+BE10</f>
        <v>1.6</v>
      </c>
      <c r="BF46" s="24">
        <f t="shared" si="36"/>
        <v>1.6</v>
      </c>
    </row>
    <row r="47" spans="2:58" x14ac:dyDescent="0.3">
      <c r="B47" s="3">
        <v>5</v>
      </c>
      <c r="C47" s="3">
        <v>5</v>
      </c>
      <c r="D47" s="3" t="s">
        <v>23</v>
      </c>
      <c r="E47" s="27">
        <f t="shared" ref="E47:F47" si="37">E11+E29</f>
        <v>94489</v>
      </c>
      <c r="F47" s="27">
        <f t="shared" si="37"/>
        <v>99065</v>
      </c>
      <c r="W47" s="3">
        <v>70</v>
      </c>
      <c r="X47" s="3">
        <v>5</v>
      </c>
      <c r="Y47" s="3" t="s">
        <v>11</v>
      </c>
      <c r="Z47" s="21">
        <v>0.77527000000000001</v>
      </c>
      <c r="AA47" s="7">
        <f t="shared" si="5"/>
        <v>0.6191558370747634</v>
      </c>
      <c r="AB47" s="7">
        <f t="shared" si="29"/>
        <v>0.7855507034457524</v>
      </c>
      <c r="AC47" s="7">
        <f t="shared" si="30"/>
        <v>0.79548516350867737</v>
      </c>
      <c r="AD47" s="7">
        <f t="shared" si="31"/>
        <v>0.80507360372839643</v>
      </c>
      <c r="AE47" s="7">
        <f t="shared" si="32"/>
        <v>0.814317433614558</v>
      </c>
      <c r="AF47" s="7">
        <f t="shared" si="26"/>
        <v>0.7436785976353284</v>
      </c>
      <c r="AG47" s="7">
        <f t="shared" si="26"/>
        <v>0.75484710412043121</v>
      </c>
      <c r="AH47" s="7">
        <f t="shared" si="27"/>
        <v>0.76568526569561823</v>
      </c>
      <c r="AI47" s="7">
        <f t="shared" si="28"/>
        <v>0.77618924160271963</v>
      </c>
      <c r="AK47" s="3">
        <v>70</v>
      </c>
      <c r="AL47" s="3">
        <v>5</v>
      </c>
      <c r="AM47" s="3" t="s">
        <v>11</v>
      </c>
      <c r="AN47" s="7">
        <f t="shared" si="33"/>
        <v>0.91189522474388096</v>
      </c>
      <c r="AO47" s="7">
        <f t="shared" si="33"/>
        <v>0.9157032610549507</v>
      </c>
      <c r="AP47" s="7">
        <f t="shared" si="34"/>
        <v>0.91940094941107275</v>
      </c>
      <c r="AQ47" s="7">
        <f t="shared" si="35"/>
        <v>0.92298683167860629</v>
      </c>
      <c r="AS47" s="3">
        <v>5</v>
      </c>
      <c r="AT47" s="3">
        <v>5</v>
      </c>
      <c r="AU47" s="3" t="s">
        <v>23</v>
      </c>
      <c r="AV47" s="28">
        <f t="shared" ref="AV47:AW47" si="38">AV11+AV29</f>
        <v>99615.874833170703</v>
      </c>
      <c r="AW47" s="28">
        <f t="shared" si="38"/>
        <v>102185.87962926182</v>
      </c>
      <c r="AX47" s="28">
        <f t="shared" ref="AX47" si="39">AX11+AX29</f>
        <v>108669.66803455673</v>
      </c>
      <c r="AZ47" s="3">
        <v>5</v>
      </c>
      <c r="BA47" s="3">
        <v>5</v>
      </c>
      <c r="BB47" s="3" t="s">
        <v>23</v>
      </c>
      <c r="BC47" t="s">
        <v>1</v>
      </c>
      <c r="BD47" s="24">
        <f t="shared" ref="BD47:BD62" si="40">AV47/F46</f>
        <v>1.0146352563498375</v>
      </c>
      <c r="BE47" s="24">
        <f>AW47/AV46</f>
        <v>1.0147862797823306</v>
      </c>
      <c r="BF47" s="24">
        <f>AX47/AW46</f>
        <v>1.0149290322544637</v>
      </c>
    </row>
    <row r="48" spans="2:58" x14ac:dyDescent="0.3">
      <c r="B48" s="3">
        <v>10</v>
      </c>
      <c r="C48" s="3">
        <v>5</v>
      </c>
      <c r="D48" s="3" t="s">
        <v>23</v>
      </c>
      <c r="E48" s="27">
        <f t="shared" ref="E48:F48" si="41">E12+E30</f>
        <v>90982</v>
      </c>
      <c r="F48" s="27">
        <f t="shared" si="41"/>
        <v>94235</v>
      </c>
      <c r="W48" s="3">
        <v>75</v>
      </c>
      <c r="X48" s="3">
        <v>5</v>
      </c>
      <c r="Y48" s="3" t="s">
        <v>11</v>
      </c>
      <c r="Z48" s="21">
        <v>0.68910000000000005</v>
      </c>
      <c r="AA48" s="7">
        <f t="shared" si="5"/>
        <v>0.39795754064922717</v>
      </c>
      <c r="AB48" s="7">
        <f t="shared" si="29"/>
        <v>0.70180649182490451</v>
      </c>
      <c r="AC48" s="7">
        <f t="shared" si="30"/>
        <v>0.71420904473218516</v>
      </c>
      <c r="AD48" s="7">
        <f t="shared" si="31"/>
        <v>0.72629692766284004</v>
      </c>
      <c r="AE48" s="7">
        <f t="shared" si="32"/>
        <v>0.73806104959088126</v>
      </c>
      <c r="AF48" s="7">
        <f t="shared" si="26"/>
        <v>0.64379790859351749</v>
      </c>
      <c r="AG48" s="7">
        <f t="shared" si="26"/>
        <v>0.65723895330651705</v>
      </c>
      <c r="AH48" s="7">
        <f t="shared" si="27"/>
        <v>0.6704360989807524</v>
      </c>
      <c r="AI48" s="7">
        <f t="shared" si="28"/>
        <v>0.68337371509995448</v>
      </c>
      <c r="AK48" s="3">
        <v>75</v>
      </c>
      <c r="AL48" s="3">
        <v>5</v>
      </c>
      <c r="AM48" s="3" t="s">
        <v>11</v>
      </c>
      <c r="AN48" s="7">
        <f t="shared" si="33"/>
        <v>0.86569374275473154</v>
      </c>
      <c r="AO48" s="7">
        <f t="shared" si="33"/>
        <v>0.87069149463367168</v>
      </c>
      <c r="AP48" s="7">
        <f t="shared" si="34"/>
        <v>0.87560271696186709</v>
      </c>
      <c r="AQ48" s="7">
        <f t="shared" si="35"/>
        <v>0.8804215241232739</v>
      </c>
      <c r="AS48" s="3">
        <v>10</v>
      </c>
      <c r="AT48" s="3">
        <v>5</v>
      </c>
      <c r="AU48" s="3" t="s">
        <v>23</v>
      </c>
      <c r="AV48" s="28">
        <f t="shared" ref="AV48:AW48" si="42">AV12+AV30</f>
        <v>98801.55067477125</v>
      </c>
      <c r="AW48" s="28">
        <f t="shared" si="42"/>
        <v>99353.509978235234</v>
      </c>
      <c r="AX48" s="28">
        <f t="shared" ref="AX48" si="43">AX12+AX30</f>
        <v>101919.31711050041</v>
      </c>
      <c r="AZ48" s="3">
        <v>10</v>
      </c>
      <c r="BA48" s="3">
        <v>5</v>
      </c>
      <c r="BB48" s="3" t="s">
        <v>23</v>
      </c>
      <c r="BC48" t="s">
        <v>1</v>
      </c>
      <c r="BD48" s="24">
        <f t="shared" si="40"/>
        <v>0.99734064174805681</v>
      </c>
      <c r="BE48" s="24">
        <f t="shared" ref="BE48:BE62" si="44">AW48/AV47</f>
        <v>0.99736623449450346</v>
      </c>
      <c r="BF48" s="24">
        <f t="shared" ref="BF48:BF62" si="45">AX48/AW47</f>
        <v>0.99739139576105318</v>
      </c>
    </row>
    <row r="49" spans="2:58" x14ac:dyDescent="0.3">
      <c r="B49" s="3">
        <v>15</v>
      </c>
      <c r="C49" s="3">
        <v>5</v>
      </c>
      <c r="D49" s="3" t="s">
        <v>23</v>
      </c>
      <c r="E49" s="27">
        <f t="shared" ref="E49:F49" si="46">E13+E31</f>
        <v>99688</v>
      </c>
      <c r="F49" s="27">
        <f t="shared" si="46"/>
        <v>94102</v>
      </c>
      <c r="W49" s="3">
        <v>80</v>
      </c>
      <c r="X49" s="3">
        <v>5</v>
      </c>
      <c r="Y49" s="3" t="s">
        <v>11</v>
      </c>
      <c r="Z49" s="21">
        <v>0.57116</v>
      </c>
      <c r="AA49" s="7">
        <f t="shared" si="5"/>
        <v>0.14329274578702778</v>
      </c>
      <c r="AB49" s="7">
        <f t="shared" si="29"/>
        <v>0.58578932536213046</v>
      </c>
      <c r="AC49" s="7">
        <f t="shared" si="30"/>
        <v>0.60026886188084905</v>
      </c>
      <c r="AD49" s="7">
        <f t="shared" si="31"/>
        <v>0.61457527029866477</v>
      </c>
      <c r="AE49" s="7">
        <f t="shared" si="32"/>
        <v>0.62868638060902771</v>
      </c>
      <c r="AF49" s="7">
        <f t="shared" si="26"/>
        <v>0.50856082323459795</v>
      </c>
      <c r="AG49" s="7">
        <f t="shared" si="26"/>
        <v>0.52318735199691702</v>
      </c>
      <c r="AH49" s="7">
        <f t="shared" si="27"/>
        <v>0.53777522965786306</v>
      </c>
      <c r="AI49" s="7">
        <f t="shared" si="28"/>
        <v>0.55230034589555499</v>
      </c>
      <c r="AK49" s="3">
        <v>80</v>
      </c>
      <c r="AL49" s="3">
        <v>5</v>
      </c>
      <c r="AM49" s="3" t="s">
        <v>11</v>
      </c>
      <c r="AN49" s="7">
        <f t="shared" si="33"/>
        <v>0.78993860720304732</v>
      </c>
      <c r="AO49" s="7">
        <f t="shared" si="33"/>
        <v>0.79603825878670598</v>
      </c>
      <c r="AP49" s="7">
        <f t="shared" si="34"/>
        <v>0.8021274965286469</v>
      </c>
      <c r="AQ49" s="7">
        <f t="shared" si="35"/>
        <v>0.80819664802994673</v>
      </c>
      <c r="AS49" s="3">
        <v>15</v>
      </c>
      <c r="AT49" s="3">
        <v>5</v>
      </c>
      <c r="AU49" s="3" t="s">
        <v>23</v>
      </c>
      <c r="AV49" s="28">
        <f t="shared" ref="AV49:AW49" si="47">AV13+AV31</f>
        <v>97473.526548364374</v>
      </c>
      <c r="AW49" s="28">
        <f t="shared" si="47"/>
        <v>102200.44790292927</v>
      </c>
      <c r="AX49" s="28">
        <f t="shared" ref="AX49" si="48">AX13+AX31</f>
        <v>102784.14846000329</v>
      </c>
      <c r="AZ49" s="3">
        <v>15</v>
      </c>
      <c r="BA49" s="3">
        <v>5</v>
      </c>
      <c r="BB49" s="3" t="s">
        <v>23</v>
      </c>
      <c r="BC49" t="s">
        <v>1</v>
      </c>
      <c r="BD49" s="24">
        <f t="shared" si="40"/>
        <v>1.0343664938543469</v>
      </c>
      <c r="BE49" s="24">
        <f t="shared" si="44"/>
        <v>1.0344012538765337</v>
      </c>
      <c r="BF49" s="24">
        <f t="shared" si="45"/>
        <v>1.0345296153353776</v>
      </c>
    </row>
    <row r="50" spans="2:58" x14ac:dyDescent="0.3">
      <c r="B50" s="3">
        <v>20</v>
      </c>
      <c r="C50" s="3">
        <v>5</v>
      </c>
      <c r="D50" s="3" t="s">
        <v>23</v>
      </c>
      <c r="E50" s="27">
        <f t="shared" ref="E50:F50" si="49">E14+E32</f>
        <v>107533</v>
      </c>
      <c r="F50" s="27">
        <f t="shared" si="49"/>
        <v>105887</v>
      </c>
      <c r="W50" s="3">
        <v>85</v>
      </c>
      <c r="X50" s="3">
        <v>5</v>
      </c>
      <c r="Y50" s="3" t="s">
        <v>11</v>
      </c>
      <c r="Z50" s="21">
        <v>0.41667999999999999</v>
      </c>
      <c r="AA50" s="7">
        <f t="shared" si="5"/>
        <v>-0.16820868986455828</v>
      </c>
      <c r="AB50" s="7">
        <f t="shared" si="29"/>
        <v>0.43133232110706543</v>
      </c>
      <c r="AC50" s="7">
        <f t="shared" si="30"/>
        <v>0.44610584211298487</v>
      </c>
      <c r="AD50" s="7">
        <f t="shared" si="31"/>
        <v>0.4609751890170613</v>
      </c>
      <c r="AE50" s="7">
        <f t="shared" si="32"/>
        <v>0.47591431118208227</v>
      </c>
      <c r="AF50" s="7">
        <f t="shared" si="26"/>
        <v>0.33986203414513838</v>
      </c>
      <c r="AG50" s="7">
        <f t="shared" si="26"/>
        <v>0.3529337101891924</v>
      </c>
      <c r="AH50" s="7">
        <f t="shared" si="27"/>
        <v>0.36621953368633281</v>
      </c>
      <c r="AI50" s="7">
        <f t="shared" si="28"/>
        <v>0.37970289013980985</v>
      </c>
      <c r="AK50" s="3">
        <v>85</v>
      </c>
      <c r="AL50" s="3" t="s">
        <v>6</v>
      </c>
      <c r="AM50" s="3" t="s">
        <v>11</v>
      </c>
      <c r="AN50" s="7">
        <f>(SUM(AF50:AF54)/SUM(AF49:AF54))</f>
        <v>0.53097292219120973</v>
      </c>
      <c r="AO50" s="7">
        <f>(SUM(AG50:AG54)/SUM(AG49:AG54))</f>
        <v>0.53453292439605637</v>
      </c>
      <c r="AP50" s="7">
        <f>(SUM(AH50:AH54)/SUM(AH49:AH54))</f>
        <v>0.53814811020961173</v>
      </c>
      <c r="AQ50" s="7">
        <f>(SUM(AI50:AI54)/SUM(AI49:AI54))</f>
        <v>0.54181504360817423</v>
      </c>
      <c r="AS50" s="3">
        <v>20</v>
      </c>
      <c r="AT50" s="3">
        <v>5</v>
      </c>
      <c r="AU50" s="3" t="s">
        <v>23</v>
      </c>
      <c r="AV50" s="28">
        <f t="shared" ref="AV50:AW50" si="50">AV14+AV32</f>
        <v>99997.923771126269</v>
      </c>
      <c r="AW50" s="28">
        <f t="shared" si="50"/>
        <v>103594.73292629118</v>
      </c>
      <c r="AX50" s="28">
        <f t="shared" ref="AX50" si="51">AX14+AX32</f>
        <v>108626.99157426803</v>
      </c>
      <c r="AZ50" s="3">
        <v>20</v>
      </c>
      <c r="BA50" s="3">
        <v>5</v>
      </c>
      <c r="BB50" s="3" t="s">
        <v>23</v>
      </c>
      <c r="BC50" t="s">
        <v>1</v>
      </c>
      <c r="BD50" s="24">
        <f t="shared" si="40"/>
        <v>1.0626546063965301</v>
      </c>
      <c r="BE50" s="24">
        <f t="shared" si="44"/>
        <v>1.0627986551290887</v>
      </c>
      <c r="BF50" s="24">
        <f t="shared" si="45"/>
        <v>1.0628817564228559</v>
      </c>
    </row>
    <row r="51" spans="2:58" x14ac:dyDescent="0.3">
      <c r="B51" s="3">
        <v>25</v>
      </c>
      <c r="C51" s="3">
        <v>5</v>
      </c>
      <c r="D51" s="3" t="s">
        <v>23</v>
      </c>
      <c r="E51" s="27">
        <f t="shared" ref="E51:F51" si="52">E15+E33</f>
        <v>113583</v>
      </c>
      <c r="F51" s="27">
        <f t="shared" si="52"/>
        <v>134291</v>
      </c>
      <c r="W51" s="3">
        <v>90</v>
      </c>
      <c r="X51" s="3">
        <v>5</v>
      </c>
      <c r="Y51" s="3" t="s">
        <v>11</v>
      </c>
      <c r="Z51" s="21">
        <v>0.23735999999999999</v>
      </c>
      <c r="AA51" s="7">
        <f t="shared" si="5"/>
        <v>-0.58360406110137819</v>
      </c>
      <c r="AB51" s="7">
        <f t="shared" si="29"/>
        <v>0.24839174718321136</v>
      </c>
      <c r="AC51" s="7">
        <f t="shared" si="30"/>
        <v>0.25976157826539986</v>
      </c>
      <c r="AD51" s="7">
        <f t="shared" si="31"/>
        <v>0.27146387835560432</v>
      </c>
      <c r="AE51" s="7">
        <f t="shared" si="32"/>
        <v>0.28349146909753736</v>
      </c>
      <c r="AF51" s="7">
        <f t="shared" si="26"/>
        <v>0.17009658128322236</v>
      </c>
      <c r="AG51" s="7">
        <f t="shared" si="26"/>
        <v>0.17834472370292723</v>
      </c>
      <c r="AH51" s="7">
        <f t="shared" si="27"/>
        <v>0.18688611409871531</v>
      </c>
      <c r="AI51" s="7">
        <f t="shared" si="28"/>
        <v>0.19572163412497329</v>
      </c>
      <c r="AK51" s="16" t="s">
        <v>17</v>
      </c>
      <c r="AL51" s="16" t="s">
        <v>17</v>
      </c>
      <c r="AM51" s="16" t="s">
        <v>17</v>
      </c>
      <c r="AN51" s="15" t="s">
        <v>17</v>
      </c>
      <c r="AO51" s="15" t="s">
        <v>17</v>
      </c>
      <c r="AP51" s="15" t="s">
        <v>17</v>
      </c>
      <c r="AQ51" s="15" t="s">
        <v>17</v>
      </c>
      <c r="AS51" s="3">
        <v>25</v>
      </c>
      <c r="AT51" s="3">
        <v>5</v>
      </c>
      <c r="AU51" s="3" t="s">
        <v>23</v>
      </c>
      <c r="AV51" s="28">
        <f t="shared" ref="AV51:AW51" si="53">AV15+AV33</f>
        <v>132273.11291690607</v>
      </c>
      <c r="AW51" s="28">
        <f t="shared" si="53"/>
        <v>124964.96165581894</v>
      </c>
      <c r="AX51" s="28">
        <f t="shared" ref="AX51" si="54">AX15+AX33</f>
        <v>129477.73383188513</v>
      </c>
      <c r="AZ51" s="3">
        <v>25</v>
      </c>
      <c r="BA51" s="3">
        <v>5</v>
      </c>
      <c r="BB51" s="3" t="s">
        <v>23</v>
      </c>
      <c r="BC51" t="s">
        <v>1</v>
      </c>
      <c r="BD51" s="24">
        <f t="shared" si="40"/>
        <v>1.2491912408218768</v>
      </c>
      <c r="BE51" s="24">
        <f t="shared" si="44"/>
        <v>1.2496755626830498</v>
      </c>
      <c r="BF51" s="24">
        <f t="shared" si="45"/>
        <v>1.2498486185008073</v>
      </c>
    </row>
    <row r="52" spans="2:58" x14ac:dyDescent="0.3">
      <c r="B52" s="3">
        <v>30</v>
      </c>
      <c r="C52" s="3">
        <v>5</v>
      </c>
      <c r="D52" s="3" t="s">
        <v>23</v>
      </c>
      <c r="E52" s="27">
        <f t="shared" ref="E52:F52" si="55">E16+E34</f>
        <v>114823</v>
      </c>
      <c r="F52" s="27">
        <f t="shared" si="55"/>
        <v>134294</v>
      </c>
      <c r="W52" s="3">
        <v>95</v>
      </c>
      <c r="X52" s="3">
        <v>5</v>
      </c>
      <c r="Y52" s="3" t="s">
        <v>11</v>
      </c>
      <c r="Z52" s="21">
        <v>8.6919999999999997E-2</v>
      </c>
      <c r="AA52" s="7">
        <f t="shared" si="5"/>
        <v>-1.1759176722941014</v>
      </c>
      <c r="AB52" s="7">
        <f t="shared" si="29"/>
        <v>9.1801415383233345E-2</v>
      </c>
      <c r="AC52" s="7">
        <f t="shared" si="30"/>
        <v>9.6927869140454606E-2</v>
      </c>
      <c r="AD52" s="7">
        <f t="shared" si="31"/>
        <v>0.10230834984182632</v>
      </c>
      <c r="AE52" s="7">
        <f t="shared" si="32"/>
        <v>0.10795179915240924</v>
      </c>
      <c r="AF52" s="7">
        <f t="shared" si="26"/>
        <v>5.5012204011290804E-2</v>
      </c>
      <c r="AG52" s="7">
        <f t="shared" si="26"/>
        <v>5.8127964473718124E-2</v>
      </c>
      <c r="AH52" s="7">
        <f t="shared" si="27"/>
        <v>6.1403545212146235E-2</v>
      </c>
      <c r="AI52" s="7">
        <f t="shared" si="28"/>
        <v>6.4845277818319377E-2</v>
      </c>
      <c r="AK52" s="16" t="s">
        <v>17</v>
      </c>
      <c r="AL52" s="16" t="s">
        <v>17</v>
      </c>
      <c r="AM52" s="16" t="s">
        <v>17</v>
      </c>
      <c r="AN52" s="15" t="s">
        <v>17</v>
      </c>
      <c r="AO52" s="15" t="s">
        <v>17</v>
      </c>
      <c r="AP52" s="15" t="s">
        <v>17</v>
      </c>
      <c r="AQ52" s="15" t="s">
        <v>17</v>
      </c>
      <c r="AS52" s="3">
        <v>30</v>
      </c>
      <c r="AT52" s="3">
        <v>5</v>
      </c>
      <c r="AU52" s="3" t="s">
        <v>23</v>
      </c>
      <c r="AV52" s="28">
        <f t="shared" ref="AV52:AW52" si="56">AV16+AV34</f>
        <v>158803.79647936227</v>
      </c>
      <c r="AW52" s="28">
        <f t="shared" si="56"/>
        <v>156445.18607249425</v>
      </c>
      <c r="AX52" s="28">
        <f t="shared" ref="AX52" si="57">AX16+AX34</f>
        <v>147827.29571631327</v>
      </c>
      <c r="AZ52" s="3">
        <v>30</v>
      </c>
      <c r="BA52" s="3">
        <v>5</v>
      </c>
      <c r="BB52" s="3" t="s">
        <v>23</v>
      </c>
      <c r="BC52" t="s">
        <v>1</v>
      </c>
      <c r="BD52" s="24">
        <f t="shared" si="40"/>
        <v>1.182534916557046</v>
      </c>
      <c r="BE52" s="24">
        <f t="shared" si="44"/>
        <v>1.1827436628846337</v>
      </c>
      <c r="BF52" s="24">
        <f t="shared" si="45"/>
        <v>1.1829499545917697</v>
      </c>
    </row>
    <row r="53" spans="2:58" x14ac:dyDescent="0.3">
      <c r="B53" s="3">
        <v>35</v>
      </c>
      <c r="C53" s="3">
        <v>5</v>
      </c>
      <c r="D53" s="3" t="s">
        <v>23</v>
      </c>
      <c r="E53" s="27">
        <f t="shared" ref="E53:F53" si="58">E17+E35</f>
        <v>114915</v>
      </c>
      <c r="F53" s="27">
        <f t="shared" si="58"/>
        <v>124120</v>
      </c>
      <c r="W53" s="3">
        <v>100</v>
      </c>
      <c r="X53" s="3">
        <v>5</v>
      </c>
      <c r="Y53" s="3" t="s">
        <v>11</v>
      </c>
      <c r="Z53" s="21">
        <v>1.7180000000000001E-2</v>
      </c>
      <c r="AA53" s="7">
        <f t="shared" si="5"/>
        <v>-2.0233400369521028</v>
      </c>
      <c r="AB53" s="7">
        <f t="shared" si="29"/>
        <v>1.8222992639348266E-2</v>
      </c>
      <c r="AC53" s="7">
        <f t="shared" si="30"/>
        <v>1.9328059806981646E-2</v>
      </c>
      <c r="AD53" s="7">
        <f t="shared" si="31"/>
        <v>2.0498740582466143E-2</v>
      </c>
      <c r="AE53" s="7">
        <f t="shared" si="32"/>
        <v>2.1738756484229523E-2</v>
      </c>
      <c r="AF53" s="7">
        <f t="shared" si="26"/>
        <v>9.9184162513928937E-3</v>
      </c>
      <c r="AG53" s="7">
        <f t="shared" si="26"/>
        <v>1.0520761480211555E-2</v>
      </c>
      <c r="AH53" s="7">
        <f t="shared" si="27"/>
        <v>1.1158982812303687E-2</v>
      </c>
      <c r="AI53" s="7">
        <f t="shared" si="28"/>
        <v>1.1835129418396326E-2</v>
      </c>
      <c r="AK53" s="16" t="s">
        <v>17</v>
      </c>
      <c r="AL53" s="16" t="s">
        <v>17</v>
      </c>
      <c r="AM53" s="16" t="s">
        <v>17</v>
      </c>
      <c r="AN53" s="15" t="s">
        <v>17</v>
      </c>
      <c r="AO53" s="15" t="s">
        <v>17</v>
      </c>
      <c r="AP53" s="15" t="s">
        <v>17</v>
      </c>
      <c r="AQ53" s="15" t="s">
        <v>17</v>
      </c>
      <c r="AS53" s="3">
        <v>35</v>
      </c>
      <c r="AT53" s="3">
        <v>5</v>
      </c>
      <c r="AU53" s="3" t="s">
        <v>23</v>
      </c>
      <c r="AV53" s="28">
        <f t="shared" ref="AV53:AW53" si="59">AV17+AV35</f>
        <v>145218.85534205096</v>
      </c>
      <c r="AW53" s="28">
        <f t="shared" si="59"/>
        <v>171787.68533704797</v>
      </c>
      <c r="AX53" s="28">
        <f t="shared" ref="AX53" si="60">AX17+AX35</f>
        <v>169247.19275686186</v>
      </c>
      <c r="AZ53" s="3">
        <v>35</v>
      </c>
      <c r="BA53" s="3">
        <v>5</v>
      </c>
      <c r="BB53" s="3" t="s">
        <v>23</v>
      </c>
      <c r="BC53" t="s">
        <v>1</v>
      </c>
      <c r="BD53" s="24">
        <f t="shared" si="40"/>
        <v>1.0813502862529298</v>
      </c>
      <c r="BE53" s="24">
        <f t="shared" si="44"/>
        <v>1.0817605696182022</v>
      </c>
      <c r="BF53" s="24">
        <f t="shared" si="45"/>
        <v>1.0818306207161617</v>
      </c>
    </row>
    <row r="54" spans="2:58" x14ac:dyDescent="0.3">
      <c r="B54" s="3">
        <v>40</v>
      </c>
      <c r="C54" s="3">
        <v>5</v>
      </c>
      <c r="D54" s="3" t="s">
        <v>23</v>
      </c>
      <c r="E54" s="27">
        <f t="shared" ref="E54:F54" si="61">E18+E36</f>
        <v>112615</v>
      </c>
      <c r="F54" s="27">
        <f t="shared" si="61"/>
        <v>117688</v>
      </c>
      <c r="W54" s="3">
        <v>105</v>
      </c>
      <c r="X54" s="3">
        <v>5</v>
      </c>
      <c r="Y54" s="3" t="s">
        <v>11</v>
      </c>
      <c r="Z54" s="21">
        <v>1.5200000000000001E-3</v>
      </c>
      <c r="AA54" s="7">
        <f t="shared" si="5"/>
        <v>-3.2437618938760067</v>
      </c>
      <c r="AB54" s="7">
        <f t="shared" si="29"/>
        <v>1.6138398634375211E-3</v>
      </c>
      <c r="AC54" s="7">
        <f t="shared" si="30"/>
        <v>1.7134631534414624E-3</v>
      </c>
      <c r="AD54" s="7">
        <f t="shared" si="31"/>
        <v>1.8192250421412317E-3</v>
      </c>
      <c r="AE54" s="7">
        <f t="shared" si="32"/>
        <v>1.9315023525631309E-3</v>
      </c>
      <c r="AF54" s="7">
        <f>0.5*(AB54+AB55)</f>
        <v>8.3877490992701072E-4</v>
      </c>
      <c r="AG54" s="7">
        <f>0.5*(AC54+AC55)</f>
        <v>8.9055622351595404E-4</v>
      </c>
      <c r="AH54" s="7">
        <f t="shared" si="27"/>
        <v>9.4552861696760662E-4</v>
      </c>
      <c r="AI54" s="7">
        <f t="shared" si="28"/>
        <v>1.0038880301158556E-3</v>
      </c>
      <c r="AK54" s="16" t="s">
        <v>17</v>
      </c>
      <c r="AL54" s="16" t="s">
        <v>17</v>
      </c>
      <c r="AM54" s="16" t="s">
        <v>17</v>
      </c>
      <c r="AN54" s="15" t="s">
        <v>17</v>
      </c>
      <c r="AO54" s="15" t="s">
        <v>17</v>
      </c>
      <c r="AP54" s="15" t="s">
        <v>17</v>
      </c>
      <c r="AQ54" s="15" t="s">
        <v>17</v>
      </c>
      <c r="AS54" s="3">
        <v>40</v>
      </c>
      <c r="AT54" s="3">
        <v>5</v>
      </c>
      <c r="AU54" s="3" t="s">
        <v>23</v>
      </c>
      <c r="AV54" s="28">
        <f t="shared" ref="AV54:AW54" si="62">AV18+AV36</f>
        <v>127158.55931333415</v>
      </c>
      <c r="AW54" s="28">
        <f t="shared" si="62"/>
        <v>148822.21487503685</v>
      </c>
      <c r="AX54" s="28">
        <f t="shared" ref="AX54" si="63">AX18+AX36</f>
        <v>176104.87663700353</v>
      </c>
      <c r="AZ54" s="3">
        <v>40</v>
      </c>
      <c r="BA54" s="3">
        <v>5</v>
      </c>
      <c r="BB54" s="3" t="s">
        <v>23</v>
      </c>
      <c r="BC54" t="s">
        <v>1</v>
      </c>
      <c r="BD54" s="24">
        <f t="shared" si="40"/>
        <v>1.0244808194757826</v>
      </c>
      <c r="BE54" s="24">
        <f t="shared" si="44"/>
        <v>1.0248133035100606</v>
      </c>
      <c r="BF54" s="24">
        <f t="shared" si="45"/>
        <v>1.025130970776428</v>
      </c>
    </row>
    <row r="55" spans="2:58" x14ac:dyDescent="0.3">
      <c r="B55" s="3">
        <v>45</v>
      </c>
      <c r="C55" s="3">
        <v>5</v>
      </c>
      <c r="D55" s="3" t="s">
        <v>23</v>
      </c>
      <c r="E55" s="27">
        <f t="shared" ref="E55:F55" si="64">E19+E37</f>
        <v>113883</v>
      </c>
      <c r="F55" s="27">
        <f t="shared" si="64"/>
        <v>112720</v>
      </c>
      <c r="W55" s="3">
        <v>110</v>
      </c>
      <c r="X55" s="3" t="s">
        <v>6</v>
      </c>
      <c r="Y55" s="3" t="s">
        <v>11</v>
      </c>
      <c r="Z55" s="21">
        <v>6.0000000000000002E-5</v>
      </c>
      <c r="AA55" s="7">
        <f t="shared" si="5"/>
        <v>-4.8605529969710508</v>
      </c>
      <c r="AB55" s="7">
        <f t="shared" si="29"/>
        <v>6.3709956416500477E-5</v>
      </c>
      <c r="AC55" s="7">
        <f t="shared" si="30"/>
        <v>6.7649293590445821E-5</v>
      </c>
      <c r="AD55" s="7">
        <f t="shared" si="31"/>
        <v>7.1832191793981399E-5</v>
      </c>
      <c r="AE55" s="7">
        <f t="shared" si="32"/>
        <v>7.6273707668580466E-5</v>
      </c>
      <c r="AF55" s="15" t="s">
        <v>17</v>
      </c>
      <c r="AG55" s="15" t="s">
        <v>17</v>
      </c>
      <c r="AH55" s="15" t="s">
        <v>17</v>
      </c>
      <c r="AI55" s="15" t="s">
        <v>17</v>
      </c>
      <c r="AK55" s="16" t="s">
        <v>17</v>
      </c>
      <c r="AL55" s="16" t="s">
        <v>17</v>
      </c>
      <c r="AM55" s="16" t="s">
        <v>17</v>
      </c>
      <c r="AN55" s="15" t="s">
        <v>17</v>
      </c>
      <c r="AO55" s="15" t="s">
        <v>17</v>
      </c>
      <c r="AP55" s="15" t="s">
        <v>17</v>
      </c>
      <c r="AQ55" s="15" t="s">
        <v>17</v>
      </c>
      <c r="AS55" s="3">
        <v>45</v>
      </c>
      <c r="AT55" s="3">
        <v>5</v>
      </c>
      <c r="AU55" s="3" t="s">
        <v>23</v>
      </c>
      <c r="AV55" s="28">
        <f t="shared" ref="AV55:AW55" si="65">AV19+AV37</f>
        <v>117860.54753575125</v>
      </c>
      <c r="AW55" s="28">
        <f t="shared" si="65"/>
        <v>127409.98515660429</v>
      </c>
      <c r="AX55" s="28">
        <f t="shared" ref="AX55" si="66">AX19+AX37</f>
        <v>149188.753297647</v>
      </c>
      <c r="AZ55" s="3">
        <v>45</v>
      </c>
      <c r="BA55" s="3">
        <v>5</v>
      </c>
      <c r="BB55" s="3" t="s">
        <v>23</v>
      </c>
      <c r="BC55" t="s">
        <v>1</v>
      </c>
      <c r="BD55" s="24">
        <f t="shared" si="40"/>
        <v>1.0014661438358308</v>
      </c>
      <c r="BE55" s="24">
        <f t="shared" si="44"/>
        <v>1.0019772624401209</v>
      </c>
      <c r="BF55" s="24">
        <f t="shared" si="45"/>
        <v>1.0024629281516737</v>
      </c>
    </row>
    <row r="56" spans="2:58" x14ac:dyDescent="0.3">
      <c r="B56" s="3">
        <v>50</v>
      </c>
      <c r="C56" s="3">
        <v>5</v>
      </c>
      <c r="D56" s="3" t="s">
        <v>23</v>
      </c>
      <c r="E56" s="27">
        <f t="shared" ref="E56:F56" si="67">E20+E38</f>
        <v>108877</v>
      </c>
      <c r="F56" s="27">
        <f t="shared" si="67"/>
        <v>113200</v>
      </c>
      <c r="AS56" s="3">
        <v>50</v>
      </c>
      <c r="AT56" s="3">
        <v>5</v>
      </c>
      <c r="AU56" s="3" t="s">
        <v>23</v>
      </c>
      <c r="AV56" s="28">
        <f t="shared" ref="AV56:AW56" si="68">AV20+AV38</f>
        <v>112135.32939136939</v>
      </c>
      <c r="AW56" s="28">
        <f t="shared" si="68"/>
        <v>117345.17489676649</v>
      </c>
      <c r="AX56" s="28">
        <f t="shared" ref="AX56" si="69">AX20+AX38</f>
        <v>126947.03488609925</v>
      </c>
      <c r="AZ56" s="3">
        <v>50</v>
      </c>
      <c r="BA56" s="3">
        <v>5</v>
      </c>
      <c r="BB56" s="3" t="s">
        <v>23</v>
      </c>
      <c r="BC56" t="s">
        <v>1</v>
      </c>
      <c r="BD56" s="24">
        <f t="shared" si="40"/>
        <v>0.99481307125061558</v>
      </c>
      <c r="BE56" s="24">
        <f t="shared" si="44"/>
        <v>0.99562726756526876</v>
      </c>
      <c r="BF56" s="24">
        <f t="shared" si="45"/>
        <v>0.99636645220595532</v>
      </c>
    </row>
    <row r="57" spans="2:58" x14ac:dyDescent="0.3">
      <c r="B57" s="3">
        <v>55</v>
      </c>
      <c r="C57" s="3">
        <v>5</v>
      </c>
      <c r="D57" s="3" t="s">
        <v>23</v>
      </c>
      <c r="E57" s="27">
        <f t="shared" ref="E57:F57" si="70">E21+E39</f>
        <v>95306</v>
      </c>
      <c r="F57" s="27">
        <f t="shared" si="70"/>
        <v>106884</v>
      </c>
      <c r="AS57" s="3">
        <v>55</v>
      </c>
      <c r="AT57" s="3">
        <v>5</v>
      </c>
      <c r="AU57" s="3" t="s">
        <v>23</v>
      </c>
      <c r="AV57" s="28">
        <f t="shared" ref="AV57:AW57" si="71">AV21+AV39</f>
        <v>111272.39097123237</v>
      </c>
      <c r="AW57" s="28">
        <f t="shared" si="71"/>
        <v>110348.28627522429</v>
      </c>
      <c r="AX57" s="28">
        <f t="shared" ref="AX57" si="72">AX21+AX39</f>
        <v>115615.51105529669</v>
      </c>
      <c r="AZ57" s="3">
        <v>55</v>
      </c>
      <c r="BA57" s="3">
        <v>5</v>
      </c>
      <c r="BB57" s="3" t="s">
        <v>23</v>
      </c>
      <c r="BC57" t="s">
        <v>1</v>
      </c>
      <c r="BD57" s="24">
        <f t="shared" si="40"/>
        <v>0.98297165168933187</v>
      </c>
      <c r="BE57" s="24">
        <f t="shared" si="44"/>
        <v>0.98406351391800839</v>
      </c>
      <c r="BF57" s="24">
        <f t="shared" si="45"/>
        <v>0.98526003439858989</v>
      </c>
    </row>
    <row r="58" spans="2:58" x14ac:dyDescent="0.3">
      <c r="B58" s="3">
        <v>60</v>
      </c>
      <c r="C58" s="3">
        <v>5</v>
      </c>
      <c r="D58" s="3" t="s">
        <v>23</v>
      </c>
      <c r="E58" s="27">
        <f t="shared" ref="E58:F58" si="73">E22+E40</f>
        <v>79700</v>
      </c>
      <c r="F58" s="27">
        <f t="shared" si="73"/>
        <v>91166</v>
      </c>
      <c r="AS58" s="3">
        <v>60</v>
      </c>
      <c r="AT58" s="3">
        <v>5</v>
      </c>
      <c r="AU58" s="3" t="s">
        <v>23</v>
      </c>
      <c r="AV58" s="28">
        <f t="shared" ref="AV58:AW58" si="74">AV22+AV40</f>
        <v>102418.63650188473</v>
      </c>
      <c r="AW58" s="28">
        <f t="shared" si="74"/>
        <v>106815.17253299832</v>
      </c>
      <c r="AX58" s="28">
        <f t="shared" ref="AX58" si="75">AX22+AX40</f>
        <v>106093.11117851439</v>
      </c>
      <c r="AZ58" s="3">
        <v>60</v>
      </c>
      <c r="BA58" s="3">
        <v>5</v>
      </c>
      <c r="BB58" s="3" t="s">
        <v>23</v>
      </c>
      <c r="BC58" t="s">
        <v>1</v>
      </c>
      <c r="BD58" s="24">
        <f t="shared" si="40"/>
        <v>0.95822233918907163</v>
      </c>
      <c r="BE58" s="24">
        <f t="shared" si="44"/>
        <v>0.9599431772847733</v>
      </c>
      <c r="BF58" s="24">
        <f t="shared" si="45"/>
        <v>0.9614386843661813</v>
      </c>
    </row>
    <row r="59" spans="2:58" x14ac:dyDescent="0.3">
      <c r="B59" s="3">
        <v>65</v>
      </c>
      <c r="C59" s="3">
        <v>5</v>
      </c>
      <c r="D59" s="3" t="s">
        <v>23</v>
      </c>
      <c r="E59" s="27">
        <f t="shared" ref="E59:F59" si="76">E23+E41</f>
        <v>53354</v>
      </c>
      <c r="F59" s="27">
        <f t="shared" si="76"/>
        <v>73754</v>
      </c>
      <c r="AS59" s="3">
        <v>65</v>
      </c>
      <c r="AT59" s="3">
        <v>5</v>
      </c>
      <c r="AU59" s="3" t="s">
        <v>23</v>
      </c>
      <c r="AV59" s="28">
        <f t="shared" ref="AV59:AW59" si="77">AV23+AV41</f>
        <v>84580.943071594302</v>
      </c>
      <c r="AW59" s="28">
        <f t="shared" si="77"/>
        <v>95237.640626882989</v>
      </c>
      <c r="AX59" s="28">
        <f t="shared" ref="AX59" si="78">AX23+AX41</f>
        <v>99565.785428671865</v>
      </c>
      <c r="AZ59" s="3">
        <v>65</v>
      </c>
      <c r="BA59" s="3">
        <v>5</v>
      </c>
      <c r="BB59" s="3" t="s">
        <v>23</v>
      </c>
      <c r="BC59" t="s">
        <v>1</v>
      </c>
      <c r="BD59" s="24">
        <f t="shared" si="40"/>
        <v>0.92776850000651889</v>
      </c>
      <c r="BE59" s="24">
        <f t="shared" si="44"/>
        <v>0.92988584772977723</v>
      </c>
      <c r="BF59" s="24">
        <f t="shared" si="45"/>
        <v>0.93213148532726564</v>
      </c>
    </row>
    <row r="60" spans="2:58" x14ac:dyDescent="0.3">
      <c r="B60" s="3">
        <v>70</v>
      </c>
      <c r="C60" s="3">
        <v>5</v>
      </c>
      <c r="D60" s="3" t="s">
        <v>23</v>
      </c>
      <c r="E60" s="27">
        <f t="shared" ref="E60:F60" si="79">E24+E42</f>
        <v>38074</v>
      </c>
      <c r="F60" s="27">
        <f t="shared" si="79"/>
        <v>48318</v>
      </c>
      <c r="AS60" s="3">
        <v>70</v>
      </c>
      <c r="AT60" s="3">
        <v>5</v>
      </c>
      <c r="AU60" s="3" t="s">
        <v>23</v>
      </c>
      <c r="AV60" s="28">
        <f t="shared" ref="AV60:AW60" si="80">AV24+AV42</f>
        <v>67041.02639362117</v>
      </c>
      <c r="AW60" s="28">
        <f t="shared" si="80"/>
        <v>77147.226775189221</v>
      </c>
      <c r="AX60" s="28">
        <f t="shared" ref="AX60" si="81">AX24+AX42</f>
        <v>87138.636454322143</v>
      </c>
      <c r="AZ60" s="3">
        <v>70</v>
      </c>
      <c r="BA60" s="3">
        <v>5</v>
      </c>
      <c r="BB60" s="3" t="s">
        <v>23</v>
      </c>
      <c r="BC60" t="s">
        <v>1</v>
      </c>
      <c r="BD60" s="24">
        <f t="shared" si="40"/>
        <v>0.90898156565909871</v>
      </c>
      <c r="BE60" s="24">
        <f t="shared" si="44"/>
        <v>0.91211121528743488</v>
      </c>
      <c r="BF60" s="24">
        <f t="shared" si="45"/>
        <v>0.91496005025690741</v>
      </c>
    </row>
    <row r="61" spans="2:58" x14ac:dyDescent="0.3">
      <c r="B61" s="3">
        <v>75</v>
      </c>
      <c r="C61" s="3">
        <v>5</v>
      </c>
      <c r="D61" s="3" t="s">
        <v>23</v>
      </c>
      <c r="E61" s="27">
        <f t="shared" ref="E61:F61" si="82">E25+E43</f>
        <v>29245</v>
      </c>
      <c r="F61" s="27">
        <f t="shared" si="82"/>
        <v>33639</v>
      </c>
      <c r="AS61" s="3">
        <v>75</v>
      </c>
      <c r="AT61" s="3">
        <v>5</v>
      </c>
      <c r="AU61" s="3" t="s">
        <v>23</v>
      </c>
      <c r="AV61" s="28">
        <f t="shared" ref="AV61:AW61" si="83">AV25+AV43</f>
        <v>42902.082859845737</v>
      </c>
      <c r="AW61" s="28">
        <f t="shared" si="83"/>
        <v>59827.153567598056</v>
      </c>
      <c r="AX61" s="28">
        <f t="shared" ref="AX61" si="84">AX25+AX43</f>
        <v>69173.880662680778</v>
      </c>
      <c r="AZ61" s="3">
        <v>75</v>
      </c>
      <c r="BA61" s="3">
        <v>5</v>
      </c>
      <c r="BB61" s="3" t="s">
        <v>23</v>
      </c>
      <c r="BC61" t="s">
        <v>1</v>
      </c>
      <c r="BD61" s="24">
        <f t="shared" si="40"/>
        <v>0.8879109826533742</v>
      </c>
      <c r="BE61" s="24">
        <f t="shared" si="44"/>
        <v>0.89239614585152738</v>
      </c>
      <c r="BF61" s="24">
        <f t="shared" si="45"/>
        <v>0.89664766387853234</v>
      </c>
    </row>
    <row r="62" spans="2:58" x14ac:dyDescent="0.3">
      <c r="B62" s="3">
        <v>80</v>
      </c>
      <c r="C62" s="3">
        <v>5</v>
      </c>
      <c r="D62" s="3" t="s">
        <v>23</v>
      </c>
      <c r="E62" s="27">
        <f t="shared" ref="E62:F62" si="85">E26+E44</f>
        <v>23343</v>
      </c>
      <c r="F62" s="27">
        <f t="shared" si="85"/>
        <v>24218</v>
      </c>
      <c r="AS62" s="3">
        <v>80</v>
      </c>
      <c r="AT62" s="3">
        <v>5</v>
      </c>
      <c r="AU62" s="3" t="s">
        <v>23</v>
      </c>
      <c r="AV62" s="28">
        <f t="shared" ref="AV62:AW62" si="86">AV26+AV44</f>
        <v>28037.01801221558</v>
      </c>
      <c r="AW62" s="28">
        <f t="shared" si="86"/>
        <v>35997.252394358533</v>
      </c>
      <c r="AX62" s="28">
        <f t="shared" ref="AX62" si="87">AX26+AX44</f>
        <v>50548.341373164847</v>
      </c>
      <c r="AZ62" s="3">
        <v>80</v>
      </c>
      <c r="BA62" s="3">
        <v>5</v>
      </c>
      <c r="BB62" s="3" t="s">
        <v>23</v>
      </c>
      <c r="BC62" t="s">
        <v>1</v>
      </c>
      <c r="BD62" s="24">
        <f t="shared" si="40"/>
        <v>0.83346764208851576</v>
      </c>
      <c r="BE62" s="24">
        <f t="shared" si="44"/>
        <v>0.83905605496954117</v>
      </c>
      <c r="BF62" s="24">
        <f t="shared" si="45"/>
        <v>0.84490634033007805</v>
      </c>
    </row>
    <row r="63" spans="2:58" x14ac:dyDescent="0.3">
      <c r="B63" s="3">
        <v>85</v>
      </c>
      <c r="C63" s="3" t="s">
        <v>6</v>
      </c>
      <c r="D63" s="3" t="s">
        <v>23</v>
      </c>
      <c r="E63" s="27">
        <f t="shared" ref="E63:F63" si="88">E27+E45</f>
        <v>24978</v>
      </c>
      <c r="F63" s="27">
        <f t="shared" si="88"/>
        <v>28874</v>
      </c>
      <c r="AS63" s="3">
        <v>85</v>
      </c>
      <c r="AT63" s="3" t="s">
        <v>6</v>
      </c>
      <c r="AU63" s="3" t="s">
        <v>23</v>
      </c>
      <c r="AV63" s="28">
        <f t="shared" ref="AV63:AW63" si="89">AV27+AV45</f>
        <v>31893.880180571883</v>
      </c>
      <c r="AW63" s="28">
        <f t="shared" si="89"/>
        <v>36199.52622938266</v>
      </c>
      <c r="AX63" s="28">
        <f t="shared" ref="AX63" si="90">AX27+AX45</f>
        <v>43854.180924340479</v>
      </c>
      <c r="AZ63" s="3">
        <v>85</v>
      </c>
      <c r="BA63" s="3" t="s">
        <v>6</v>
      </c>
      <c r="BB63" s="3" t="s">
        <v>23</v>
      </c>
      <c r="BC63" t="s">
        <v>2</v>
      </c>
      <c r="BD63" s="24">
        <f>AV63/(F62+F63)</f>
        <v>0.6007285500748113</v>
      </c>
      <c r="BE63" s="24">
        <f>AW63/(AV62+AV63)</f>
        <v>0.6040210863006753</v>
      </c>
      <c r="BF63" s="24">
        <f>AX63/(AW62+AW63)</f>
        <v>0.60742572951751439</v>
      </c>
    </row>
  </sheetData>
  <mergeCells count="7">
    <mergeCell ref="AS8:AX8"/>
    <mergeCell ref="AZ8:BF8"/>
    <mergeCell ref="N8:O8"/>
    <mergeCell ref="B8:F8"/>
    <mergeCell ref="H8:L8"/>
    <mergeCell ref="Q8:U8"/>
    <mergeCell ref="W8:AQ8"/>
  </mergeCells>
  <phoneticPr fontId="18" type="noConversion"/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CCRAdjustmentSheet_December2021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Hunsinger</cp:lastModifiedBy>
  <dcterms:created xsi:type="dcterms:W3CDTF">2021-11-06T07:24:58Z</dcterms:created>
  <dcterms:modified xsi:type="dcterms:W3CDTF">2021-12-17T00:13:22Z</dcterms:modified>
</cp:coreProperties>
</file>