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nsing\Desktop\"/>
    </mc:Choice>
  </mc:AlternateContent>
  <xr:revisionPtr revIDLastSave="0" documentId="13_ncr:1_{68450143-0439-4FD9-A011-4EB3F8F0E197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CCRAdjustmentSheet_December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2" l="1"/>
  <c r="L10" i="2"/>
  <c r="AQ10" i="2" s="1"/>
  <c r="L28" i="2"/>
  <c r="AQ28" i="2" s="1"/>
  <c r="AR28" i="2" s="1"/>
  <c r="AC13" i="2"/>
  <c r="AC54" i="2"/>
  <c r="AC52" i="2"/>
  <c r="AC44" i="2"/>
  <c r="AC42" i="2"/>
  <c r="AC40" i="2"/>
  <c r="AC15" i="2"/>
  <c r="AC17" i="2"/>
  <c r="AC25" i="2"/>
  <c r="AC27" i="2"/>
  <c r="AC29" i="2"/>
  <c r="AB51" i="2"/>
  <c r="AB49" i="2"/>
  <c r="AB47" i="2"/>
  <c r="AB39" i="2"/>
  <c r="AB37" i="2"/>
  <c r="AB35" i="2"/>
  <c r="AB18" i="2"/>
  <c r="AB20" i="2"/>
  <c r="AB30" i="2"/>
  <c r="AB32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F46" i="2"/>
  <c r="E46" i="2"/>
  <c r="U20" i="2"/>
  <c r="AA34" i="2"/>
  <c r="AC34" i="2" s="1"/>
  <c r="AA35" i="2"/>
  <c r="AC35" i="2" s="1"/>
  <c r="AA36" i="2"/>
  <c r="AC36" i="2" s="1"/>
  <c r="AA37" i="2"/>
  <c r="AC37" i="2" s="1"/>
  <c r="AA38" i="2"/>
  <c r="AB38" i="2" s="1"/>
  <c r="AA39" i="2"/>
  <c r="AC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C45" i="2" s="1"/>
  <c r="AA46" i="2"/>
  <c r="AC46" i="2" s="1"/>
  <c r="AA47" i="2"/>
  <c r="AC47" i="2" s="1"/>
  <c r="AA48" i="2"/>
  <c r="AC48" i="2" s="1"/>
  <c r="AA49" i="2"/>
  <c r="AC49" i="2" s="1"/>
  <c r="AA50" i="2"/>
  <c r="AB50" i="2" s="1"/>
  <c r="AA51" i="2"/>
  <c r="AC51" i="2" s="1"/>
  <c r="AA52" i="2"/>
  <c r="AB52" i="2" s="1"/>
  <c r="AA53" i="2"/>
  <c r="AB53" i="2" s="1"/>
  <c r="AA54" i="2"/>
  <c r="AB54" i="2" s="1"/>
  <c r="AA55" i="2"/>
  <c r="AB55" i="2" s="1"/>
  <c r="AA11" i="2"/>
  <c r="AB11" i="2" s="1"/>
  <c r="AA12" i="2"/>
  <c r="AC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C18" i="2" s="1"/>
  <c r="AA19" i="2"/>
  <c r="AB19" i="2" s="1"/>
  <c r="AA20" i="2"/>
  <c r="AC20" i="2" s="1"/>
  <c r="AA21" i="2"/>
  <c r="AC21" i="2" s="1"/>
  <c r="AA22" i="2"/>
  <c r="AC22" i="2" s="1"/>
  <c r="AA23" i="2"/>
  <c r="AC23" i="2" s="1"/>
  <c r="AA24" i="2"/>
  <c r="AC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C30" i="2" s="1"/>
  <c r="AA31" i="2"/>
  <c r="AB31" i="2" s="1"/>
  <c r="AA32" i="2"/>
  <c r="AC32" i="2" s="1"/>
  <c r="U11" i="2"/>
  <c r="U12" i="2"/>
  <c r="U13" i="2"/>
  <c r="U14" i="2"/>
  <c r="U15" i="2"/>
  <c r="U16" i="2"/>
  <c r="U17" i="2"/>
  <c r="U18" i="2"/>
  <c r="U19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10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7" i="2"/>
  <c r="L26" i="2"/>
  <c r="L12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AC11" i="2" l="1"/>
  <c r="AE10" i="2" s="1"/>
  <c r="AB24" i="2"/>
  <c r="AB12" i="2"/>
  <c r="AD12" i="2" s="1"/>
  <c r="AB45" i="2"/>
  <c r="AD45" i="2" s="1"/>
  <c r="AC31" i="2"/>
  <c r="AE30" i="2" s="1"/>
  <c r="AC19" i="2"/>
  <c r="AE18" i="2" s="1"/>
  <c r="AC38" i="2"/>
  <c r="AE37" i="2" s="1"/>
  <c r="AC50" i="2"/>
  <c r="AE50" i="2" s="1"/>
  <c r="AB23" i="2"/>
  <c r="AB34" i="2"/>
  <c r="AD34" i="2" s="1"/>
  <c r="AB46" i="2"/>
  <c r="AD46" i="2" s="1"/>
  <c r="AB22" i="2"/>
  <c r="AB21" i="2"/>
  <c r="AD20" i="2" s="1"/>
  <c r="AB36" i="2"/>
  <c r="AD35" i="2" s="1"/>
  <c r="AB48" i="2"/>
  <c r="AD47" i="2" s="1"/>
  <c r="AC28" i="2"/>
  <c r="AE28" i="2" s="1"/>
  <c r="AC16" i="2"/>
  <c r="AE15" i="2" s="1"/>
  <c r="AC41" i="2"/>
  <c r="AE41" i="2" s="1"/>
  <c r="AC53" i="2"/>
  <c r="AE53" i="2" s="1"/>
  <c r="AC26" i="2"/>
  <c r="AC14" i="2"/>
  <c r="AE14" i="2" s="1"/>
  <c r="AC43" i="2"/>
  <c r="AE43" i="2" s="1"/>
  <c r="AC55" i="2"/>
  <c r="AE54" i="2" s="1"/>
  <c r="AR10" i="2"/>
  <c r="AD31" i="2"/>
  <c r="AD38" i="2"/>
  <c r="AD41" i="2"/>
  <c r="AD42" i="2"/>
  <c r="AD52" i="2"/>
  <c r="AD37" i="2"/>
  <c r="AD49" i="2"/>
  <c r="AD39" i="2"/>
  <c r="AE36" i="2"/>
  <c r="AE48" i="2"/>
  <c r="AD51" i="2"/>
  <c r="AD18" i="2"/>
  <c r="AE21" i="2"/>
  <c r="AD28" i="2"/>
  <c r="AD16" i="2"/>
  <c r="AE29" i="2"/>
  <c r="AD10" i="2"/>
  <c r="AE22" i="2"/>
  <c r="AD19" i="2"/>
  <c r="AD27" i="2"/>
  <c r="AD26" i="2"/>
  <c r="AE17" i="2"/>
  <c r="AD44" i="2" l="1"/>
  <c r="AD33" i="2"/>
  <c r="AJ34" i="2" s="1"/>
  <c r="AE52" i="2"/>
  <c r="AE40" i="2"/>
  <c r="AK41" i="2" s="1"/>
  <c r="AR46" i="2"/>
  <c r="AD54" i="2"/>
  <c r="AJ39" i="2"/>
  <c r="AE39" i="2"/>
  <c r="AD40" i="2"/>
  <c r="AJ40" i="2" s="1"/>
  <c r="AJ42" i="2"/>
  <c r="AE51" i="2"/>
  <c r="AD53" i="2"/>
  <c r="AE42" i="2"/>
  <c r="AK42" i="2" s="1"/>
  <c r="AJ45" i="2"/>
  <c r="AK37" i="2"/>
  <c r="AE49" i="2"/>
  <c r="AK49" i="2" s="1"/>
  <c r="AJ38" i="2"/>
  <c r="AE47" i="2"/>
  <c r="AK48" i="2" s="1"/>
  <c r="AD36" i="2"/>
  <c r="AJ36" i="2" s="1"/>
  <c r="AE35" i="2"/>
  <c r="AK36" i="2" s="1"/>
  <c r="AD48" i="2"/>
  <c r="AJ48" i="2" s="1"/>
  <c r="AJ35" i="2"/>
  <c r="AJ47" i="2"/>
  <c r="AE46" i="2"/>
  <c r="AE45" i="2"/>
  <c r="AE33" i="2"/>
  <c r="AE34" i="2"/>
  <c r="AE20" i="2"/>
  <c r="AK21" i="2" s="1"/>
  <c r="AE38" i="2"/>
  <c r="AK38" i="2" s="1"/>
  <c r="AD43" i="2"/>
  <c r="AJ43" i="2" s="1"/>
  <c r="AE44" i="2"/>
  <c r="AK44" i="2" s="1"/>
  <c r="AD50" i="2"/>
  <c r="AJ46" i="2"/>
  <c r="AE24" i="2"/>
  <c r="AE23" i="2"/>
  <c r="AK23" i="2" s="1"/>
  <c r="AE12" i="2"/>
  <c r="AE31" i="2"/>
  <c r="AE25" i="2"/>
  <c r="AE26" i="2"/>
  <c r="AE13" i="2"/>
  <c r="AK14" i="2" s="1"/>
  <c r="AD30" i="2"/>
  <c r="AD29" i="2"/>
  <c r="AD11" i="2"/>
  <c r="AJ12" i="2" s="1"/>
  <c r="AD24" i="2"/>
  <c r="AK15" i="2"/>
  <c r="AJ19" i="2"/>
  <c r="AD17" i="2"/>
  <c r="AJ17" i="2" s="1"/>
  <c r="AD25" i="2"/>
  <c r="AJ26" i="2" s="1"/>
  <c r="AD23" i="2"/>
  <c r="AJ20" i="2"/>
  <c r="AK18" i="2"/>
  <c r="AK22" i="2"/>
  <c r="AE16" i="2"/>
  <c r="AK16" i="2" s="1"/>
  <c r="AD14" i="2"/>
  <c r="AD13" i="2"/>
  <c r="AJ13" i="2" s="1"/>
  <c r="AD22" i="2"/>
  <c r="AE19" i="2"/>
  <c r="AK19" i="2" s="1"/>
  <c r="AD21" i="2"/>
  <c r="AJ21" i="2" s="1"/>
  <c r="AE27" i="2"/>
  <c r="AD15" i="2"/>
  <c r="AE11" i="2"/>
  <c r="AK11" i="2" s="1"/>
  <c r="AK40" i="2" l="1"/>
  <c r="AQ35" i="2" s="1"/>
  <c r="AW35" i="2" s="1"/>
  <c r="AR35" i="2" s="1"/>
  <c r="AK12" i="2"/>
  <c r="AQ12" i="2" s="1"/>
  <c r="AQ31" i="2"/>
  <c r="AW31" i="2" s="1"/>
  <c r="AR31" i="2" s="1"/>
  <c r="AQ37" i="2"/>
  <c r="AW37" i="2" s="1"/>
  <c r="AR37" i="2" s="1"/>
  <c r="AQ33" i="2"/>
  <c r="AW33" i="2" s="1"/>
  <c r="AR33" i="2" s="1"/>
  <c r="AQ43" i="2"/>
  <c r="AW43" i="2" s="1"/>
  <c r="AR43" i="2" s="1"/>
  <c r="AK34" i="2"/>
  <c r="AQ29" i="2" s="1"/>
  <c r="AW29" i="2" s="1"/>
  <c r="AR29" i="2" s="1"/>
  <c r="AJ49" i="2"/>
  <c r="AQ44" i="2" s="1"/>
  <c r="AW44" i="2" s="1"/>
  <c r="AR44" i="2" s="1"/>
  <c r="AK45" i="2"/>
  <c r="AQ40" i="2" s="1"/>
  <c r="AW40" i="2" s="1"/>
  <c r="AR40" i="2" s="1"/>
  <c r="AJ41" i="2"/>
  <c r="AQ36" i="2" s="1"/>
  <c r="AW36" i="2" s="1"/>
  <c r="AR36" i="2" s="1"/>
  <c r="AJ50" i="2"/>
  <c r="AK50" i="2"/>
  <c r="AK43" i="2"/>
  <c r="AQ38" i="2" s="1"/>
  <c r="AW38" i="2" s="1"/>
  <c r="AR38" i="2" s="1"/>
  <c r="AK47" i="2"/>
  <c r="AQ42" i="2" s="1"/>
  <c r="AW42" i="2" s="1"/>
  <c r="AR42" i="2" s="1"/>
  <c r="AJ27" i="2"/>
  <c r="AJ37" i="2"/>
  <c r="AQ32" i="2" s="1"/>
  <c r="AW32" i="2" s="1"/>
  <c r="AR32" i="2" s="1"/>
  <c r="AJ44" i="2"/>
  <c r="AQ39" i="2" s="1"/>
  <c r="AW39" i="2" s="1"/>
  <c r="AR39" i="2" s="1"/>
  <c r="AK24" i="2"/>
  <c r="AK46" i="2"/>
  <c r="AQ41" i="2" s="1"/>
  <c r="AW41" i="2" s="1"/>
  <c r="AR41" i="2" s="1"/>
  <c r="AK35" i="2"/>
  <c r="AQ30" i="2" s="1"/>
  <c r="AW30" i="2" s="1"/>
  <c r="AR30" i="2" s="1"/>
  <c r="AK26" i="2"/>
  <c r="AQ26" i="2" s="1"/>
  <c r="AW26" i="2" s="1"/>
  <c r="AK39" i="2"/>
  <c r="AQ34" i="2" s="1"/>
  <c r="AW34" i="2" s="1"/>
  <c r="AR34" i="2" s="1"/>
  <c r="AK25" i="2"/>
  <c r="AK27" i="2"/>
  <c r="AK13" i="2"/>
  <c r="AQ13" i="2" s="1"/>
  <c r="AQ21" i="2"/>
  <c r="AQ19" i="2"/>
  <c r="AJ11" i="2"/>
  <c r="AQ11" i="2" s="1"/>
  <c r="AW11" i="2" s="1"/>
  <c r="AJ25" i="2"/>
  <c r="AJ24" i="2"/>
  <c r="AQ24" i="2" s="1"/>
  <c r="AJ22" i="2"/>
  <c r="AQ22" i="2" s="1"/>
  <c r="AW22" i="2" s="1"/>
  <c r="AJ18" i="2"/>
  <c r="AQ18" i="2" s="1"/>
  <c r="AK20" i="2"/>
  <c r="AQ20" i="2" s="1"/>
  <c r="AK17" i="2"/>
  <c r="AQ17" i="2" s="1"/>
  <c r="AJ16" i="2"/>
  <c r="AQ16" i="2" s="1"/>
  <c r="AJ15" i="2"/>
  <c r="AJ23" i="2"/>
  <c r="AJ14" i="2"/>
  <c r="AQ14" i="2" s="1"/>
  <c r="AW14" i="2" s="1"/>
  <c r="AW58" i="2" l="1"/>
  <c r="AR58" i="2" s="1"/>
  <c r="AW50" i="2"/>
  <c r="AR50" i="2" s="1"/>
  <c r="AR26" i="2"/>
  <c r="AW62" i="2"/>
  <c r="AR62" i="2" s="1"/>
  <c r="AQ27" i="2"/>
  <c r="AW27" i="2" s="1"/>
  <c r="AR27" i="2" s="1"/>
  <c r="AQ45" i="2"/>
  <c r="AW45" i="2" s="1"/>
  <c r="AR45" i="2" s="1"/>
  <c r="AW12" i="2"/>
  <c r="AW19" i="2"/>
  <c r="AW13" i="2"/>
  <c r="AW21" i="2"/>
  <c r="AW20" i="2"/>
  <c r="AW18" i="2"/>
  <c r="AW24" i="2"/>
  <c r="AW16" i="2"/>
  <c r="AW17" i="2"/>
  <c r="AR14" i="2"/>
  <c r="AR22" i="2"/>
  <c r="AQ25" i="2"/>
  <c r="AQ15" i="2"/>
  <c r="AW15" i="2" s="1"/>
  <c r="AW51" i="2" s="1"/>
  <c r="AR51" i="2" s="1"/>
  <c r="AQ23" i="2"/>
  <c r="AW23" i="2" s="1"/>
  <c r="AW59" i="2" s="1"/>
  <c r="AR59" i="2" s="1"/>
  <c r="AW10" i="2" l="1"/>
  <c r="AW28" i="2"/>
  <c r="AR11" i="2"/>
  <c r="AW47" i="2"/>
  <c r="AR47" i="2" s="1"/>
  <c r="AR21" i="2"/>
  <c r="AW57" i="2"/>
  <c r="AR57" i="2" s="1"/>
  <c r="AR18" i="2"/>
  <c r="AW54" i="2"/>
  <c r="AR54" i="2" s="1"/>
  <c r="AR13" i="2"/>
  <c r="AW49" i="2"/>
  <c r="AR49" i="2" s="1"/>
  <c r="AR24" i="2"/>
  <c r="AW60" i="2"/>
  <c r="AR60" i="2" s="1"/>
  <c r="AR19" i="2"/>
  <c r="AW55" i="2"/>
  <c r="AR55" i="2" s="1"/>
  <c r="AR16" i="2"/>
  <c r="AW52" i="2"/>
  <c r="AR52" i="2" s="1"/>
  <c r="AR20" i="2"/>
  <c r="AW56" i="2"/>
  <c r="AR56" i="2" s="1"/>
  <c r="AR12" i="2"/>
  <c r="AW48" i="2"/>
  <c r="AR48" i="2" s="1"/>
  <c r="AW63" i="2"/>
  <c r="AR63" i="2" s="1"/>
  <c r="AR17" i="2"/>
  <c r="AW53" i="2"/>
  <c r="AR53" i="2" s="1"/>
  <c r="AW25" i="2"/>
  <c r="AR23" i="2"/>
  <c r="AW46" i="2" l="1"/>
  <c r="AR25" i="2"/>
  <c r="AW61" i="2"/>
  <c r="AR61" i="2" s="1"/>
  <c r="AR15" i="2"/>
</calcChain>
</file>

<file path=xl/sharedStrings.xml><?xml version="1.0" encoding="utf-8"?>
<sst xmlns="http://schemas.openxmlformats.org/spreadsheetml/2006/main" count="556" uniqueCount="44">
  <si>
    <t>Female</t>
  </si>
  <si>
    <t>Cohort change ratio</t>
  </si>
  <si>
    <t>Open-age cohort change ratio</t>
  </si>
  <si>
    <t>n</t>
  </si>
  <si>
    <t>iTFR, female portion</t>
  </si>
  <si>
    <t>x</t>
  </si>
  <si>
    <t>Open</t>
  </si>
  <si>
    <t>Measure</t>
  </si>
  <si>
    <t>Value</t>
  </si>
  <si>
    <t>Special Adjustment Values</t>
  </si>
  <si>
    <t>Sex</t>
  </si>
  <si>
    <t>Male</t>
  </si>
  <si>
    <t>iTFR, male portion</t>
  </si>
  <si>
    <t>iTFR</t>
  </si>
  <si>
    <t>Net Migration Adjustment</t>
  </si>
  <si>
    <t>Added Population</t>
  </si>
  <si>
    <t>Standard l, 2010 to 2014</t>
  </si>
  <si>
    <t>Adjusted l, 2010 to 2014</t>
  </si>
  <si>
    <t>Adjusted l, 2015 to 2019</t>
  </si>
  <si>
    <t>Adjusted L, 2010 to 2014</t>
  </si>
  <si>
    <t>Adjusted L, 2015 to 2019</t>
  </si>
  <si>
    <t>Adjusted S, 2010 to 2014</t>
  </si>
  <si>
    <t>Adjusted S, 2015 to 2019</t>
  </si>
  <si>
    <r>
      <t xml:space="preserve">Input values are </t>
    </r>
    <r>
      <rPr>
        <b/>
        <sz val="11"/>
        <color rgb="FFC00000"/>
        <rFont val="Calibri"/>
        <family val="2"/>
        <scheme val="minor"/>
      </rPr>
      <t>BOLD RED</t>
    </r>
  </si>
  <si>
    <t>.</t>
  </si>
  <si>
    <t>Mortality Adjustment (l is cumulative survivorship; Y is Brass relational logit model spine; L is person-years; S is survivorship projection factor)</t>
  </si>
  <si>
    <t>Input Populations (x is age break; n is age interval; 2010 and 2015 are years)</t>
  </si>
  <si>
    <t>2020 (Projected Population)</t>
  </si>
  <si>
    <t>Y, 2010 to 2014</t>
  </si>
  <si>
    <r>
      <t xml:space="preserve">Result values are </t>
    </r>
    <r>
      <rPr>
        <b/>
        <sz val="11"/>
        <color rgb="FF0070C0"/>
        <rFont val="Calibri"/>
        <family val="2"/>
        <scheme val="minor"/>
      </rPr>
      <t>BOLD BLUE</t>
    </r>
  </si>
  <si>
    <t>Eddie Hunsinger, December 2021</t>
  </si>
  <si>
    <t>Birth and Cohort Change Ratios (iTFR is Implied Total Fertility Rate (Hauer et al))</t>
  </si>
  <si>
    <t>Both</t>
  </si>
  <si>
    <t>Gross Migration Share (for weighting, generic)</t>
  </si>
  <si>
    <t>Imposed iTFR (for births, youngest age group)</t>
  </si>
  <si>
    <t>Fraction female at birth (for births, youngest age group)</t>
  </si>
  <si>
    <t>Effective 2020 Ratios</t>
  </si>
  <si>
    <t>Adjusted 2015 Ratios</t>
  </si>
  <si>
    <r>
      <t xml:space="preserve">Projection (Adjusted ratios include fertility, </t>
    </r>
    <r>
      <rPr>
        <i/>
        <sz val="11"/>
        <color theme="1"/>
        <rFont val="Calibri"/>
        <family val="2"/>
        <scheme val="minor"/>
      </rPr>
      <t>gross</t>
    </r>
    <r>
      <rPr>
        <sz val="11"/>
        <color theme="1"/>
        <rFont val="Calibri"/>
        <family val="2"/>
        <scheme val="minor"/>
      </rPr>
      <t xml:space="preserve"> migration, and mortality adjustments; Effective ratios include </t>
    </r>
    <r>
      <rPr>
        <i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adjustments (net migration adjustment is added))</t>
    </r>
  </si>
  <si>
    <t>More information is available via: https://applieddemogtoolbox.github.io/#CCRStable and https://github.com/edyhsgr/CCRStable/tree/master/Oct2020Presentation</t>
  </si>
  <si>
    <t>Brass relational logit model alpha start (for mortality level)</t>
  </si>
  <si>
    <t>Brass relational logit model alpha end (for mortality level)</t>
  </si>
  <si>
    <r>
      <t xml:space="preserve">Gross migration adjustment (for net migration </t>
    </r>
    <r>
      <rPr>
        <i/>
        <sz val="11"/>
        <color theme="1"/>
        <rFont val="Calibri"/>
        <family val="2"/>
        <scheme val="minor"/>
      </rPr>
      <t xml:space="preserve">intensity; </t>
    </r>
    <r>
      <rPr>
        <sz val="11"/>
        <color theme="1"/>
        <rFont val="Calibri"/>
        <family val="2"/>
        <scheme val="minor"/>
      </rPr>
      <t>percent of inferred net migration ratios)</t>
    </r>
  </si>
  <si>
    <r>
      <t xml:space="preserve">Net migration adjustment (for net migration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annual, percent of total population)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</si>
</sst>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left"/>
    </xf>
    <xf numFmtId="3" fontId="20" fillId="0" borderId="0" xfId="0" applyNumberFormat="1" applyFont="1"/>
    <xf numFmtId="9" fontId="20" fillId="0" borderId="0" xfId="1" applyFont="1"/>
    <xf numFmtId="2" fontId="20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20" fillId="0" borderId="0" xfId="1" applyNumberFormat="1" applyFont="1" applyAlignment="1">
      <alignment horizontal="right"/>
    </xf>
    <xf numFmtId="0" fontId="0" fillId="0" borderId="0" xfId="0" applyFont="1"/>
    <xf numFmtId="164" fontId="0" fillId="0" borderId="0" xfId="0" quotePrefix="1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165" fontId="20" fillId="0" borderId="0" xfId="0" quotePrefix="1" applyNumberFormat="1" applyFont="1" applyAlignment="1">
      <alignment horizontal="right"/>
    </xf>
    <xf numFmtId="3" fontId="23" fillId="0" borderId="0" xfId="0" applyNumberFormat="1" applyFont="1"/>
    <xf numFmtId="3" fontId="21" fillId="0" borderId="0" xfId="0" applyNumberFormat="1" applyFont="1"/>
    <xf numFmtId="0" fontId="20" fillId="0" borderId="0" xfId="0" applyFont="1"/>
    <xf numFmtId="0" fontId="0" fillId="35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  <xf numFmtId="0" fontId="0" fillId="38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FFFF"/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</a:t>
            </a:r>
            <a:r>
              <a:rPr lang="en-US" sz="1200" baseline="0"/>
              <a:t> Population by Age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CCRAdjustmentSheet_December2021!$E$9</c:f>
              <c:strCache>
                <c:ptCount val="1"/>
                <c:pt idx="0">
                  <c:v>2010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CCRAdjustmentSheet_December2021!$E$10:$E$27</c:f>
              <c:numCache>
                <c:formatCode>#,##0</c:formatCode>
                <c:ptCount val="18"/>
                <c:pt idx="0">
                  <c:v>47456</c:v>
                </c:pt>
                <c:pt idx="1">
                  <c:v>46336</c:v>
                </c:pt>
                <c:pt idx="2">
                  <c:v>44585</c:v>
                </c:pt>
                <c:pt idx="3">
                  <c:v>48627</c:v>
                </c:pt>
                <c:pt idx="4">
                  <c:v>52945</c:v>
                </c:pt>
                <c:pt idx="5">
                  <c:v>57334</c:v>
                </c:pt>
                <c:pt idx="6">
                  <c:v>58480</c:v>
                </c:pt>
                <c:pt idx="7">
                  <c:v>58057</c:v>
                </c:pt>
                <c:pt idx="8">
                  <c:v>56470</c:v>
                </c:pt>
                <c:pt idx="9">
                  <c:v>57773</c:v>
                </c:pt>
                <c:pt idx="10">
                  <c:v>55277</c:v>
                </c:pt>
                <c:pt idx="11">
                  <c:v>49350</c:v>
                </c:pt>
                <c:pt idx="12">
                  <c:v>41839</c:v>
                </c:pt>
                <c:pt idx="13">
                  <c:v>28452</c:v>
                </c:pt>
                <c:pt idx="14">
                  <c:v>20869</c:v>
                </c:pt>
                <c:pt idx="15">
                  <c:v>16595</c:v>
                </c:pt>
                <c:pt idx="16">
                  <c:v>14171</c:v>
                </c:pt>
                <c:pt idx="17">
                  <c:v>16646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B03-B285-98F05C4FBFD4}"/>
            </c:ext>
          </c:extLst>
        </c:ser>
        <c:ser>
          <c:idx val="1"/>
          <c:order val="1"/>
          <c:tx>
            <c:strRef>
              <c:f>CCRAdjustmentSheet_December2021!$F$9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CCRAdjustmentSheet_December2021!$F$10:$F$27</c:f>
              <c:numCache>
                <c:formatCode>#,##0</c:formatCode>
                <c:ptCount val="18"/>
                <c:pt idx="0">
                  <c:v>47974</c:v>
                </c:pt>
                <c:pt idx="1">
                  <c:v>48467</c:v>
                </c:pt>
                <c:pt idx="2">
                  <c:v>46202</c:v>
                </c:pt>
                <c:pt idx="3">
                  <c:v>46696</c:v>
                </c:pt>
                <c:pt idx="4">
                  <c:v>52617</c:v>
                </c:pt>
                <c:pt idx="5">
                  <c:v>67111</c:v>
                </c:pt>
                <c:pt idx="6">
                  <c:v>67876</c:v>
                </c:pt>
                <c:pt idx="7">
                  <c:v>62242</c:v>
                </c:pt>
                <c:pt idx="8">
                  <c:v>59426</c:v>
                </c:pt>
                <c:pt idx="9">
                  <c:v>56506</c:v>
                </c:pt>
                <c:pt idx="10">
                  <c:v>57578</c:v>
                </c:pt>
                <c:pt idx="11">
                  <c:v>54766</c:v>
                </c:pt>
                <c:pt idx="12">
                  <c:v>47753</c:v>
                </c:pt>
                <c:pt idx="13">
                  <c:v>39460</c:v>
                </c:pt>
                <c:pt idx="14">
                  <c:v>26318</c:v>
                </c:pt>
                <c:pt idx="15">
                  <c:v>18824</c:v>
                </c:pt>
                <c:pt idx="16">
                  <c:v>14228</c:v>
                </c:pt>
                <c:pt idx="17">
                  <c:v>18923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B03-B285-98F05C4FBFD4}"/>
            </c:ext>
          </c:extLst>
        </c:ser>
        <c:ser>
          <c:idx val="2"/>
          <c:order val="2"/>
          <c:tx>
            <c:strRef>
              <c:f>CCRAdjustmentSheet_December2021!$AW$9</c:f>
              <c:strCache>
                <c:ptCount val="1"/>
                <c:pt idx="0">
                  <c:v>2020 (Projected Population)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CCRAdjustmentSheet_December2021!$AW$10:$AW$27</c:f>
              <c:numCache>
                <c:formatCode>#,##0</c:formatCode>
                <c:ptCount val="18"/>
                <c:pt idx="0">
                  <c:v>51235.366470589128</c:v>
                </c:pt>
                <c:pt idx="1">
                  <c:v>49003.153063046149</c:v>
                </c:pt>
                <c:pt idx="2">
                  <c:v>48328.0473508082</c:v>
                </c:pt>
                <c:pt idx="3">
                  <c:v>48391.462001648666</c:v>
                </c:pt>
                <c:pt idx="4">
                  <c:v>50530.92215903652</c:v>
                </c:pt>
                <c:pt idx="5">
                  <c:v>66700.375149166575</c:v>
                </c:pt>
                <c:pt idx="6">
                  <c:v>79458.900376011399</c:v>
                </c:pt>
                <c:pt idx="7">
                  <c:v>72253.839720891643</c:v>
                </c:pt>
                <c:pt idx="8">
                  <c:v>63725.537403050716</c:v>
                </c:pt>
                <c:pt idx="9">
                  <c:v>59488.10371849822</c:v>
                </c:pt>
                <c:pt idx="10">
                  <c:v>56351.921372438548</c:v>
                </c:pt>
                <c:pt idx="11">
                  <c:v>57101.500813081955</c:v>
                </c:pt>
                <c:pt idx="12">
                  <c:v>53069.915718534103</c:v>
                </c:pt>
                <c:pt idx="13">
                  <c:v>45132.274744552735</c:v>
                </c:pt>
                <c:pt idx="14">
                  <c:v>36612.947450678228</c:v>
                </c:pt>
                <c:pt idx="15">
                  <c:v>23848.22066491998</c:v>
                </c:pt>
                <c:pt idx="16">
                  <c:v>16246.900685861385</c:v>
                </c:pt>
                <c:pt idx="17">
                  <c:v>20486.459018012716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B03-B285-98F05C4F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6560"/>
        <c:axId val="912366888"/>
      </c:lineChart>
      <c:catAx>
        <c:axId val="912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888"/>
        <c:crosses val="autoZero"/>
        <c:auto val="1"/>
        <c:lblAlgn val="ctr"/>
        <c:lblOffset val="100"/>
        <c:noMultiLvlLbl val="0"/>
      </c:catAx>
      <c:valAx>
        <c:axId val="9123668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 Cohort</a:t>
            </a:r>
            <a:r>
              <a:rPr lang="en-US" sz="1200" baseline="0"/>
              <a:t> Change Ratios by Age Break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CCRAdjustmentSheet_December2021!$L$9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CCRAdjustmentSheet_December2021!$L$11:$L$27</c:f>
              <c:numCache>
                <c:formatCode>0.000000</c:formatCode>
                <c:ptCount val="17"/>
                <c:pt idx="0">
                  <c:v>1.0213039447066756</c:v>
                </c:pt>
                <c:pt idx="1">
                  <c:v>0.99710808011049723</c:v>
                </c:pt>
                <c:pt idx="2">
                  <c:v>1.0473477627004597</c:v>
                </c:pt>
                <c:pt idx="3">
                  <c:v>1.0820531803319144</c:v>
                </c:pt>
                <c:pt idx="4">
                  <c:v>1.2675606761733875</c:v>
                </c:pt>
                <c:pt idx="5">
                  <c:v>1.1838699550005232</c:v>
                </c:pt>
                <c:pt idx="6">
                  <c:v>1.064329685362517</c:v>
                </c:pt>
                <c:pt idx="7">
                  <c:v>1.0235802745577622</c:v>
                </c:pt>
                <c:pt idx="8">
                  <c:v>1.0006375066406941</c:v>
                </c:pt>
                <c:pt idx="9">
                  <c:v>0.99662472089038134</c:v>
                </c:pt>
                <c:pt idx="10">
                  <c:v>0.99075564882319955</c:v>
                </c:pt>
                <c:pt idx="11">
                  <c:v>0.96763931104356637</c:v>
                </c:pt>
                <c:pt idx="12">
                  <c:v>0.94313917636654798</c:v>
                </c:pt>
                <c:pt idx="13">
                  <c:v>0.92499648530858991</c:v>
                </c:pt>
                <c:pt idx="14">
                  <c:v>0.90200776271024008</c:v>
                </c:pt>
                <c:pt idx="15">
                  <c:v>0.85736667670985234</c:v>
                </c:pt>
                <c:pt idx="16">
                  <c:v>0.6140441963851121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4E97-BE85-3768826F176E}"/>
            </c:ext>
          </c:extLst>
        </c:ser>
        <c:ser>
          <c:idx val="1"/>
          <c:order val="1"/>
          <c:tx>
            <c:strRef>
              <c:f>CCRAdjustmentSheet_December2021!$AR$9</c:f>
              <c:strCache>
                <c:ptCount val="1"/>
                <c:pt idx="0">
                  <c:v>Effective 2020 Ratios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CCRAdjustmentSheet_December2021!$AR$11:$AR$27</c:f>
              <c:numCache>
                <c:formatCode>0.000000</c:formatCode>
                <c:ptCount val="17"/>
                <c:pt idx="0">
                  <c:v>1.021452308814069</c:v>
                </c:pt>
                <c:pt idx="1">
                  <c:v>0.99713304621305632</c:v>
                </c:pt>
                <c:pt idx="2">
                  <c:v>1.0473889009490642</c:v>
                </c:pt>
                <c:pt idx="3">
                  <c:v>1.0821252818022211</c:v>
                </c:pt>
                <c:pt idx="4">
                  <c:v>1.2676582691747262</c:v>
                </c:pt>
                <c:pt idx="5">
                  <c:v>1.1839921976428811</c:v>
                </c:pt>
                <c:pt idx="6">
                  <c:v>1.0644976091827987</c:v>
                </c:pt>
                <c:pt idx="7">
                  <c:v>1.0238349892845782</c:v>
                </c:pt>
                <c:pt idx="8">
                  <c:v>1.0010450597128904</c:v>
                </c:pt>
                <c:pt idx="9">
                  <c:v>0.9972732342129782</c:v>
                </c:pt>
                <c:pt idx="10">
                  <c:v>0.99172428380773825</c:v>
                </c:pt>
                <c:pt idx="11">
                  <c:v>0.96903034215633976</c:v>
                </c:pt>
                <c:pt idx="12">
                  <c:v>0.94511914946815356</c:v>
                </c:pt>
                <c:pt idx="13">
                  <c:v>0.92784965663148067</c:v>
                </c:pt>
                <c:pt idx="14">
                  <c:v>0.90615626814043548</c:v>
                </c:pt>
                <c:pt idx="15">
                  <c:v>0.86309502156084705</c:v>
                </c:pt>
                <c:pt idx="16">
                  <c:v>0.61797408880615112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4E97-BE85-3768826F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1968"/>
        <c:axId val="912361640"/>
      </c:lineChart>
      <c:catAx>
        <c:axId val="912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640"/>
        <c:crosses val="autoZero"/>
        <c:auto val="1"/>
        <c:lblAlgn val="ctr"/>
        <c:lblOffset val="100"/>
        <c:noMultiLvlLbl val="0"/>
      </c:catAx>
      <c:valAx>
        <c:axId val="91236164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356027</xdr:colOff>
      <xdr:row>16</xdr:row>
      <xdr:rowOff>69173</xdr:rowOff>
    </xdr:from>
    <xdr:to>
      <xdr:col>13</xdr:col>
      <xdr:colOff>3304806</xdr:colOff>
      <xdr:row>31</xdr:row>
      <xdr:rowOff>38421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B18762-7BFA-4919-8668-D30901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3363151</xdr:colOff>
      <xdr:row>16</xdr:row>
      <xdr:rowOff>67284</xdr:rowOff>
    </xdr:from>
    <xdr:to>
      <xdr:col>15</xdr:col>
      <xdr:colOff>144428</xdr:colOff>
      <xdr:row>31</xdr:row>
      <xdr:rowOff>38435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2D44B-B564-4E5D-A70C-036AA47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63"/>
  <sheetViews>
    <sheetView tabSelected="1" zoomScale="85" zoomScaleNormal="85" workbookViewId="0"/>
  </sheetViews>
  <sheetFormatPr defaultColWidth="7.109375" defaultRowHeight="14.4" x14ac:dyDescent="0.3"/>
  <cols>
    <col min="2" max="2" width="3.6640625" style="3" customWidth="1"/>
    <col min="3" max="3" width="5.6640625" style="3" bestFit="1" customWidth="1"/>
    <col min="4" max="4" width="8" style="3" bestFit="1" customWidth="1"/>
    <col min="5" max="6" width="26.44140625" style="1" customWidth="1"/>
    <col min="8" max="8" width="3.77734375" style="3" bestFit="1" customWidth="1"/>
    <col min="9" max="9" width="5.6640625" style="3" bestFit="1" customWidth="1"/>
    <col min="10" max="10" width="8" style="3" bestFit="1" customWidth="1"/>
    <col min="11" max="11" width="27.44140625" bestFit="1" customWidth="1"/>
    <col min="12" max="12" width="28.33203125" style="1" customWidth="1"/>
    <col min="14" max="14" width="89.5546875" bestFit="1" customWidth="1"/>
    <col min="15" max="15" width="7.44140625" bestFit="1" customWidth="1"/>
    <col min="17" max="17" width="3.33203125" style="3" bestFit="1" customWidth="1"/>
    <col min="18" max="18" width="6.5546875" style="3" bestFit="1" customWidth="1"/>
    <col min="19" max="19" width="8" style="3" bestFit="1" customWidth="1"/>
    <col min="20" max="20" width="41.6640625" style="4" bestFit="1" customWidth="1"/>
    <col min="21" max="21" width="16.77734375" bestFit="1" customWidth="1"/>
    <col min="23" max="23" width="4.44140625" bestFit="1" customWidth="1"/>
    <col min="24" max="24" width="6.5546875" bestFit="1" customWidth="1"/>
    <col min="25" max="25" width="8" bestFit="1" customWidth="1"/>
    <col min="26" max="26" width="23" style="1" bestFit="1" customWidth="1"/>
    <col min="27" max="27" width="14.6640625" style="1" bestFit="1" customWidth="1"/>
    <col min="28" max="29" width="22.6640625" style="1" bestFit="1" customWidth="1"/>
    <col min="30" max="31" width="22.77734375" style="1" bestFit="1" customWidth="1"/>
    <col min="32" max="32" width="7.109375" style="1" customWidth="1"/>
    <col min="33" max="33" width="3.77734375" style="3" bestFit="1" customWidth="1"/>
    <col min="34" max="34" width="6.5546875" style="3" bestFit="1" customWidth="1"/>
    <col min="35" max="35" width="8" bestFit="1" customWidth="1"/>
    <col min="36" max="37" width="23" style="1" bestFit="1" customWidth="1"/>
    <col min="39" max="39" width="3.77734375" style="3" bestFit="1" customWidth="1"/>
    <col min="40" max="40" width="6.5546875" style="3" bestFit="1" customWidth="1"/>
    <col min="41" max="41" width="8" style="3" customWidth="1"/>
    <col min="42" max="42" width="27.44140625" style="3" bestFit="1" customWidth="1"/>
    <col min="43" max="43" width="27.44140625" style="1" customWidth="1"/>
    <col min="44" max="44" width="27.44140625" style="14" customWidth="1"/>
    <col min="45" max="45" width="7.21875" style="14" customWidth="1"/>
    <col min="46" max="46" width="3.77734375" style="14" bestFit="1" customWidth="1"/>
    <col min="47" max="47" width="6.5546875" style="14" bestFit="1" customWidth="1"/>
    <col min="48" max="48" width="8" style="3" customWidth="1"/>
    <col min="49" max="49" width="27.44140625" style="14" customWidth="1"/>
  </cols>
  <sheetData>
    <row r="2" spans="2:49" x14ac:dyDescent="0.3">
      <c r="B2" s="3" t="s">
        <v>23</v>
      </c>
    </row>
    <row r="3" spans="2:49" x14ac:dyDescent="0.3">
      <c r="B3" s="13" t="s">
        <v>29</v>
      </c>
    </row>
    <row r="4" spans="2:49" x14ac:dyDescent="0.3">
      <c r="B4" s="13"/>
      <c r="L4" s="7"/>
    </row>
    <row r="5" spans="2:49" x14ac:dyDescent="0.3">
      <c r="B5" s="13" t="s">
        <v>39</v>
      </c>
    </row>
    <row r="6" spans="2:49" x14ac:dyDescent="0.3">
      <c r="B6" s="13" t="s">
        <v>30</v>
      </c>
    </row>
    <row r="8" spans="2:49" s="23" customFormat="1" x14ac:dyDescent="0.3">
      <c r="B8" s="32" t="s">
        <v>26</v>
      </c>
      <c r="C8" s="32"/>
      <c r="D8" s="32"/>
      <c r="E8" s="32"/>
      <c r="F8" s="32"/>
      <c r="H8" s="33" t="s">
        <v>31</v>
      </c>
      <c r="I8" s="33"/>
      <c r="J8" s="33"/>
      <c r="K8" s="33"/>
      <c r="L8" s="33"/>
      <c r="N8" s="31" t="s">
        <v>9</v>
      </c>
      <c r="O8" s="31"/>
      <c r="Q8" s="34" t="s">
        <v>14</v>
      </c>
      <c r="R8" s="34"/>
      <c r="S8" s="34"/>
      <c r="T8" s="34"/>
      <c r="U8" s="34"/>
      <c r="W8" s="35" t="s">
        <v>25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M8" s="36" t="s">
        <v>38</v>
      </c>
      <c r="AN8" s="36"/>
      <c r="AO8" s="36"/>
      <c r="AP8" s="36"/>
      <c r="AQ8" s="36"/>
      <c r="AR8" s="36"/>
      <c r="AS8" s="36"/>
      <c r="AT8" s="36"/>
      <c r="AU8" s="36"/>
      <c r="AV8" s="36"/>
      <c r="AW8" s="36"/>
    </row>
    <row r="9" spans="2:49" x14ac:dyDescent="0.3">
      <c r="B9" s="12" t="s">
        <v>5</v>
      </c>
      <c r="C9" s="12" t="s">
        <v>3</v>
      </c>
      <c r="D9" s="12" t="s">
        <v>10</v>
      </c>
      <c r="E9" s="10">
        <v>2010</v>
      </c>
      <c r="F9" s="10">
        <v>2015</v>
      </c>
      <c r="H9" s="12" t="s">
        <v>5</v>
      </c>
      <c r="I9" s="12" t="s">
        <v>3</v>
      </c>
      <c r="J9" s="12" t="s">
        <v>10</v>
      </c>
      <c r="K9" s="9" t="s">
        <v>7</v>
      </c>
      <c r="L9" s="10">
        <v>2015</v>
      </c>
      <c r="N9" s="9" t="s">
        <v>7</v>
      </c>
      <c r="O9" s="10" t="s">
        <v>8</v>
      </c>
      <c r="Q9" s="12" t="s">
        <v>5</v>
      </c>
      <c r="R9" s="12" t="s">
        <v>3</v>
      </c>
      <c r="S9" s="12" t="s">
        <v>10</v>
      </c>
      <c r="T9" s="11" t="s">
        <v>33</v>
      </c>
      <c r="U9" s="10" t="s">
        <v>15</v>
      </c>
      <c r="V9" s="1"/>
      <c r="W9" s="12" t="s">
        <v>5</v>
      </c>
      <c r="X9" s="12" t="s">
        <v>3</v>
      </c>
      <c r="Y9" s="12" t="s">
        <v>10</v>
      </c>
      <c r="Z9" s="10" t="s">
        <v>16</v>
      </c>
      <c r="AA9" s="10" t="s">
        <v>28</v>
      </c>
      <c r="AB9" s="10" t="s">
        <v>17</v>
      </c>
      <c r="AC9" s="10" t="s">
        <v>18</v>
      </c>
      <c r="AD9" s="10" t="s">
        <v>19</v>
      </c>
      <c r="AE9" s="10" t="s">
        <v>20</v>
      </c>
      <c r="AF9" s="10"/>
      <c r="AG9" s="12" t="s">
        <v>5</v>
      </c>
      <c r="AH9" s="12" t="s">
        <v>3</v>
      </c>
      <c r="AI9" s="12" t="s">
        <v>10</v>
      </c>
      <c r="AJ9" s="10" t="s">
        <v>21</v>
      </c>
      <c r="AK9" s="10" t="s">
        <v>22</v>
      </c>
      <c r="AM9" s="12" t="s">
        <v>5</v>
      </c>
      <c r="AN9" s="12" t="s">
        <v>3</v>
      </c>
      <c r="AO9" s="12" t="s">
        <v>10</v>
      </c>
      <c r="AP9" s="9" t="s">
        <v>7</v>
      </c>
      <c r="AQ9" s="10" t="s">
        <v>37</v>
      </c>
      <c r="AR9" s="10" t="s">
        <v>36</v>
      </c>
      <c r="AS9" s="10"/>
      <c r="AT9" s="12" t="s">
        <v>5</v>
      </c>
      <c r="AU9" s="12" t="s">
        <v>3</v>
      </c>
      <c r="AV9" s="12" t="s">
        <v>10</v>
      </c>
      <c r="AW9" s="10" t="s">
        <v>27</v>
      </c>
    </row>
    <row r="10" spans="2:49" x14ac:dyDescent="0.3">
      <c r="B10" s="3">
        <v>0</v>
      </c>
      <c r="C10" s="3">
        <v>5</v>
      </c>
      <c r="D10" s="3" t="s">
        <v>0</v>
      </c>
      <c r="E10" s="17">
        <v>47456</v>
      </c>
      <c r="F10" s="17">
        <v>47974</v>
      </c>
      <c r="H10" s="3">
        <v>0</v>
      </c>
      <c r="I10" s="3">
        <v>5</v>
      </c>
      <c r="J10" s="3" t="s">
        <v>0</v>
      </c>
      <c r="K10" t="s">
        <v>4</v>
      </c>
      <c r="L10" s="7">
        <f>((B20-B13)/C10)*((F10+F28)/SUM(F13:F19))*O11</f>
        <v>0.81409207804613137</v>
      </c>
      <c r="N10" t="s">
        <v>34</v>
      </c>
      <c r="O10" s="27" t="s">
        <v>24</v>
      </c>
      <c r="Q10" s="3">
        <v>0</v>
      </c>
      <c r="R10" s="3">
        <v>5</v>
      </c>
      <c r="S10" s="3" t="s">
        <v>0</v>
      </c>
      <c r="T10" s="20">
        <v>1.6094285999999999E-2</v>
      </c>
      <c r="U10" s="2">
        <f t="shared" ref="U10:U45" si="0">O$12*SUM(F$10:F$45)*T10*(F$9-E$9)</f>
        <v>0</v>
      </c>
      <c r="V10" s="4"/>
      <c r="W10" s="3">
        <v>0</v>
      </c>
      <c r="X10" s="3">
        <v>5</v>
      </c>
      <c r="Y10" s="3" t="s">
        <v>0</v>
      </c>
      <c r="Z10" s="21">
        <v>1</v>
      </c>
      <c r="AA10" s="15" t="s">
        <v>24</v>
      </c>
      <c r="AB10" s="7">
        <v>1</v>
      </c>
      <c r="AC10" s="7">
        <v>1</v>
      </c>
      <c r="AD10" s="7">
        <f>0.5*(AB10+AB11)</f>
        <v>0.99764961447847977</v>
      </c>
      <c r="AE10" s="7">
        <f>0.5*(AC10+AC11)</f>
        <v>0.99778588415784075</v>
      </c>
      <c r="AF10" s="7"/>
      <c r="AG10" s="3">
        <v>0</v>
      </c>
      <c r="AH10" s="3">
        <v>5</v>
      </c>
      <c r="AI10" s="3" t="s">
        <v>0</v>
      </c>
      <c r="AJ10" s="15" t="s">
        <v>24</v>
      </c>
      <c r="AK10" s="15" t="s">
        <v>24</v>
      </c>
      <c r="AM10" s="3">
        <v>0</v>
      </c>
      <c r="AN10" s="3">
        <v>5</v>
      </c>
      <c r="AO10" s="3" t="s">
        <v>0</v>
      </c>
      <c r="AP10" t="s">
        <v>4</v>
      </c>
      <c r="AQ10" s="24">
        <f>IF(AND(O10&lt;&gt;".",O10&lt;&gt;""),O10*O11,L10)</f>
        <v>0.81409207804613137</v>
      </c>
      <c r="AR10" s="25">
        <f>AQ10</f>
        <v>0.81409207804613137</v>
      </c>
      <c r="AS10" s="25"/>
      <c r="AT10" s="13">
        <v>0</v>
      </c>
      <c r="AU10" s="13">
        <v>5</v>
      </c>
      <c r="AV10" s="3" t="s">
        <v>0</v>
      </c>
      <c r="AW10" s="26">
        <f>AR10*(SUM(AW13:AW19)/(AT20-AT13))*AU10</f>
        <v>51235.366470589128</v>
      </c>
    </row>
    <row r="11" spans="2:49" x14ac:dyDescent="0.3">
      <c r="B11" s="3">
        <v>5</v>
      </c>
      <c r="C11" s="3">
        <v>5</v>
      </c>
      <c r="D11" s="3" t="s">
        <v>0</v>
      </c>
      <c r="E11" s="17">
        <v>46336</v>
      </c>
      <c r="F11" s="17">
        <v>48467</v>
      </c>
      <c r="H11" s="3">
        <v>5</v>
      </c>
      <c r="I11" s="3">
        <v>5</v>
      </c>
      <c r="J11" s="3" t="s">
        <v>0</v>
      </c>
      <c r="K11" t="s">
        <v>1</v>
      </c>
      <c r="L11" s="7">
        <f>F11/E10</f>
        <v>1.0213039447066756</v>
      </c>
      <c r="N11" t="s">
        <v>35</v>
      </c>
      <c r="O11" s="30">
        <v>0.48859999999999998</v>
      </c>
      <c r="Q11" s="3">
        <v>5</v>
      </c>
      <c r="R11" s="3">
        <v>5</v>
      </c>
      <c r="S11" s="3" t="s">
        <v>0</v>
      </c>
      <c r="T11" s="20">
        <v>3.2188571999999999E-2</v>
      </c>
      <c r="U11" s="2">
        <f t="shared" si="0"/>
        <v>0</v>
      </c>
      <c r="V11" s="4"/>
      <c r="W11" s="3">
        <v>5</v>
      </c>
      <c r="X11" s="3">
        <v>5</v>
      </c>
      <c r="Y11" s="3" t="s">
        <v>0</v>
      </c>
      <c r="Z11" s="21">
        <v>0.99500999999999995</v>
      </c>
      <c r="AA11" s="7">
        <f>0.5*LN(Z11/(1-Z11))</f>
        <v>2.6476584387979543</v>
      </c>
      <c r="AB11" s="7">
        <f t="shared" ref="AB11:AB32" si="1">1/(1+EXP(-2*O$14-2*1*AA11))</f>
        <v>0.99529922895695955</v>
      </c>
      <c r="AC11" s="7">
        <f t="shared" ref="AC11:AC32" si="2">1/(1+EXP(-2*O$15-2*1*AA11))</f>
        <v>0.9955717683156815</v>
      </c>
      <c r="AD11" s="7">
        <f t="shared" ref="AD11:AE29" si="3">0.5*(AB11+AB12)</f>
        <v>0.99510133857093952</v>
      </c>
      <c r="AE11" s="7">
        <f t="shared" si="3"/>
        <v>0.9953852957915319</v>
      </c>
      <c r="AF11" s="7"/>
      <c r="AG11" s="3">
        <v>5</v>
      </c>
      <c r="AH11" s="3">
        <v>5</v>
      </c>
      <c r="AI11" s="3" t="s">
        <v>0</v>
      </c>
      <c r="AJ11" s="7">
        <f>AD11/AD10</f>
        <v>0.99744572055102498</v>
      </c>
      <c r="AK11" s="7">
        <f>AE11/AE10</f>
        <v>0.99759408465841848</v>
      </c>
      <c r="AL11" s="4"/>
      <c r="AM11" s="3">
        <v>5</v>
      </c>
      <c r="AN11" s="3">
        <v>5</v>
      </c>
      <c r="AO11" s="3" t="s">
        <v>0</v>
      </c>
      <c r="AP11" t="s">
        <v>1</v>
      </c>
      <c r="AQ11" s="7">
        <f t="shared" ref="AQ11:AQ27" si="4">(L11-AJ11)*O$13+AK11</f>
        <v>1.021452308814069</v>
      </c>
      <c r="AR11" s="25">
        <f t="shared" ref="AR11:AR26" si="5">AW11/F10</f>
        <v>1.021452308814069</v>
      </c>
      <c r="AS11" s="25"/>
      <c r="AT11" s="13">
        <v>5</v>
      </c>
      <c r="AU11" s="13">
        <v>5</v>
      </c>
      <c r="AV11" s="3" t="s">
        <v>0</v>
      </c>
      <c r="AW11" s="26">
        <f t="shared" ref="AW11:AW26" si="6">F10*AQ11+U11</f>
        <v>49003.153063046149</v>
      </c>
    </row>
    <row r="12" spans="2:49" x14ac:dyDescent="0.3">
      <c r="B12" s="3">
        <v>10</v>
      </c>
      <c r="C12" s="3">
        <v>5</v>
      </c>
      <c r="D12" s="3" t="s">
        <v>0</v>
      </c>
      <c r="E12" s="17">
        <v>44585</v>
      </c>
      <c r="F12" s="17">
        <v>46202</v>
      </c>
      <c r="H12" s="3">
        <v>10</v>
      </c>
      <c r="I12" s="3">
        <v>5</v>
      </c>
      <c r="J12" s="3" t="s">
        <v>0</v>
      </c>
      <c r="K12" t="s">
        <v>1</v>
      </c>
      <c r="L12" s="7">
        <f>F12/E11</f>
        <v>0.99710808011049723</v>
      </c>
      <c r="N12" s="3" t="s">
        <v>43</v>
      </c>
      <c r="O12" s="18">
        <v>0</v>
      </c>
      <c r="Q12" s="3">
        <v>10</v>
      </c>
      <c r="R12" s="3">
        <v>5</v>
      </c>
      <c r="S12" s="3" t="s">
        <v>0</v>
      </c>
      <c r="T12" s="20">
        <v>2.6141423E-2</v>
      </c>
      <c r="U12" s="2">
        <f t="shared" si="0"/>
        <v>0</v>
      </c>
      <c r="V12" s="4"/>
      <c r="W12" s="3">
        <v>10</v>
      </c>
      <c r="X12" s="3">
        <v>5</v>
      </c>
      <c r="Y12" s="3" t="s">
        <v>0</v>
      </c>
      <c r="Z12" s="21">
        <v>0.99458999999999997</v>
      </c>
      <c r="AA12" s="7">
        <f t="shared" ref="AA12:AA55" si="7">0.5*LN(Z12/(1-Z12))</f>
        <v>2.6070407495392578</v>
      </c>
      <c r="AB12" s="7">
        <f t="shared" si="1"/>
        <v>0.99490344818491938</v>
      </c>
      <c r="AC12" s="7">
        <f t="shared" si="2"/>
        <v>0.99519882326738229</v>
      </c>
      <c r="AD12" s="7">
        <f t="shared" si="3"/>
        <v>0.99467256382879032</v>
      </c>
      <c r="AE12" s="7">
        <f t="shared" si="3"/>
        <v>0.99498124958771306</v>
      </c>
      <c r="AF12" s="7"/>
      <c r="AG12" s="3">
        <v>10</v>
      </c>
      <c r="AH12" s="3">
        <v>5</v>
      </c>
      <c r="AI12" s="3" t="s">
        <v>0</v>
      </c>
      <c r="AJ12" s="7">
        <f t="shared" ref="AJ12:AK25" si="8">AD12/AD11</f>
        <v>0.99956911449565033</v>
      </c>
      <c r="AK12" s="7">
        <f>AE12/AE11</f>
        <v>0.99959408059820942</v>
      </c>
      <c r="AL12" s="4"/>
      <c r="AM12" s="3">
        <v>10</v>
      </c>
      <c r="AN12" s="3">
        <v>5</v>
      </c>
      <c r="AO12" s="3" t="s">
        <v>0</v>
      </c>
      <c r="AP12" t="s">
        <v>1</v>
      </c>
      <c r="AQ12" s="7">
        <f t="shared" si="4"/>
        <v>0.99713304621305632</v>
      </c>
      <c r="AR12" s="25">
        <f t="shared" si="5"/>
        <v>0.99713304621305632</v>
      </c>
      <c r="AS12" s="25"/>
      <c r="AT12" s="13">
        <v>10</v>
      </c>
      <c r="AU12" s="13">
        <v>5</v>
      </c>
      <c r="AV12" s="3" t="s">
        <v>0</v>
      </c>
      <c r="AW12" s="26">
        <f t="shared" si="6"/>
        <v>48328.0473508082</v>
      </c>
    </row>
    <row r="13" spans="2:49" x14ac:dyDescent="0.3">
      <c r="B13" s="3">
        <v>15</v>
      </c>
      <c r="C13" s="3">
        <v>5</v>
      </c>
      <c r="D13" s="3" t="s">
        <v>0</v>
      </c>
      <c r="E13" s="17">
        <v>48627</v>
      </c>
      <c r="F13" s="17">
        <v>46696</v>
      </c>
      <c r="H13" s="3">
        <v>15</v>
      </c>
      <c r="I13" s="3">
        <v>5</v>
      </c>
      <c r="J13" s="3" t="s">
        <v>0</v>
      </c>
      <c r="K13" t="s">
        <v>1</v>
      </c>
      <c r="L13" s="7">
        <f t="shared" ref="L13:L25" si="9">F13/E12</f>
        <v>1.0473477627004597</v>
      </c>
      <c r="N13" s="3" t="s">
        <v>42</v>
      </c>
      <c r="O13" s="18">
        <v>1</v>
      </c>
      <c r="Q13" s="3">
        <v>15</v>
      </c>
      <c r="R13" s="3">
        <v>5</v>
      </c>
      <c r="S13" s="3" t="s">
        <v>0</v>
      </c>
      <c r="T13" s="20">
        <v>4.1022490000000002E-2</v>
      </c>
      <c r="U13" s="2">
        <f t="shared" si="0"/>
        <v>0</v>
      </c>
      <c r="V13" s="4"/>
      <c r="W13" s="3">
        <v>15</v>
      </c>
      <c r="X13" s="3">
        <v>5</v>
      </c>
      <c r="Y13" s="3" t="s">
        <v>0</v>
      </c>
      <c r="Z13" s="21">
        <v>0.99409999999999998</v>
      </c>
      <c r="AA13" s="7">
        <f t="shared" si="7"/>
        <v>2.5634427271532116</v>
      </c>
      <c r="AB13" s="7">
        <f t="shared" si="1"/>
        <v>0.99444167947266127</v>
      </c>
      <c r="AC13" s="7">
        <f t="shared" si="2"/>
        <v>0.99476367590804382</v>
      </c>
      <c r="AD13" s="7">
        <f t="shared" si="3"/>
        <v>0.99396573339498207</v>
      </c>
      <c r="AE13" s="7">
        <f t="shared" si="3"/>
        <v>0.99431513158280738</v>
      </c>
      <c r="AF13" s="7"/>
      <c r="AG13" s="3">
        <v>15</v>
      </c>
      <c r="AH13" s="3">
        <v>5</v>
      </c>
      <c r="AI13" s="3" t="s">
        <v>0</v>
      </c>
      <c r="AJ13" s="7">
        <f t="shared" si="8"/>
        <v>0.99928938380376409</v>
      </c>
      <c r="AK13" s="7">
        <f t="shared" si="8"/>
        <v>0.99933052205236861</v>
      </c>
      <c r="AL13" s="4"/>
      <c r="AM13" s="3">
        <v>15</v>
      </c>
      <c r="AN13" s="3">
        <v>5</v>
      </c>
      <c r="AO13" s="3" t="s">
        <v>0</v>
      </c>
      <c r="AP13" t="s">
        <v>1</v>
      </c>
      <c r="AQ13" s="7">
        <f t="shared" si="4"/>
        <v>1.0473889009490642</v>
      </c>
      <c r="AR13" s="25">
        <f t="shared" si="5"/>
        <v>1.0473889009490642</v>
      </c>
      <c r="AS13" s="25"/>
      <c r="AT13" s="13">
        <v>15</v>
      </c>
      <c r="AU13" s="13">
        <v>5</v>
      </c>
      <c r="AV13" s="3" t="s">
        <v>0</v>
      </c>
      <c r="AW13" s="26">
        <f t="shared" si="6"/>
        <v>48391.462001648666</v>
      </c>
    </row>
    <row r="14" spans="2:49" x14ac:dyDescent="0.3">
      <c r="B14" s="3">
        <v>20</v>
      </c>
      <c r="C14" s="3">
        <v>5</v>
      </c>
      <c r="D14" s="3" t="s">
        <v>0</v>
      </c>
      <c r="E14" s="17">
        <v>52945</v>
      </c>
      <c r="F14" s="17">
        <v>52617</v>
      </c>
      <c r="H14" s="3">
        <v>20</v>
      </c>
      <c r="I14" s="3">
        <v>5</v>
      </c>
      <c r="J14" s="3" t="s">
        <v>0</v>
      </c>
      <c r="K14" t="s">
        <v>1</v>
      </c>
      <c r="L14" s="7">
        <f t="shared" si="9"/>
        <v>1.0820531803319144</v>
      </c>
      <c r="N14" s="3" t="s">
        <v>40</v>
      </c>
      <c r="O14" s="19">
        <v>0.03</v>
      </c>
      <c r="Q14" s="3">
        <v>20</v>
      </c>
      <c r="R14" s="3">
        <v>5</v>
      </c>
      <c r="S14" s="3" t="s">
        <v>0</v>
      </c>
      <c r="T14" s="20">
        <v>6.7865830000000002E-2</v>
      </c>
      <c r="U14" s="2">
        <f t="shared" si="0"/>
        <v>0</v>
      </c>
      <c r="V14" s="4"/>
      <c r="W14" s="3">
        <v>20</v>
      </c>
      <c r="X14" s="3">
        <v>5</v>
      </c>
      <c r="Y14" s="3" t="s">
        <v>0</v>
      </c>
      <c r="Z14" s="21">
        <v>0.99309000000000003</v>
      </c>
      <c r="AA14" s="7">
        <f t="shared" si="7"/>
        <v>2.4839258282998165</v>
      </c>
      <c r="AB14" s="7">
        <f t="shared" si="1"/>
        <v>0.99348978731730297</v>
      </c>
      <c r="AC14" s="7">
        <f t="shared" si="2"/>
        <v>0.99386658725757104</v>
      </c>
      <c r="AD14" s="7">
        <f t="shared" si="3"/>
        <v>0.99272627167835925</v>
      </c>
      <c r="AE14" s="7">
        <f t="shared" si="3"/>
        <v>0.99314692575434382</v>
      </c>
      <c r="AF14" s="7"/>
      <c r="AG14" s="3">
        <v>20</v>
      </c>
      <c r="AH14" s="3">
        <v>5</v>
      </c>
      <c r="AI14" s="3" t="s">
        <v>0</v>
      </c>
      <c r="AJ14" s="7">
        <f t="shared" si="8"/>
        <v>0.99875301363519919</v>
      </c>
      <c r="AK14" s="7">
        <f t="shared" si="8"/>
        <v>0.99882511510550587</v>
      </c>
      <c r="AL14" s="4"/>
      <c r="AM14" s="3">
        <v>20</v>
      </c>
      <c r="AN14" s="3">
        <v>5</v>
      </c>
      <c r="AO14" s="3" t="s">
        <v>0</v>
      </c>
      <c r="AP14" t="s">
        <v>1</v>
      </c>
      <c r="AQ14" s="7">
        <f t="shared" si="4"/>
        <v>1.0821252818022211</v>
      </c>
      <c r="AR14" s="25">
        <f t="shared" si="5"/>
        <v>1.0821252818022211</v>
      </c>
      <c r="AS14" s="25"/>
      <c r="AT14" s="13">
        <v>20</v>
      </c>
      <c r="AU14" s="13">
        <v>5</v>
      </c>
      <c r="AV14" s="3" t="s">
        <v>0</v>
      </c>
      <c r="AW14" s="26">
        <f t="shared" si="6"/>
        <v>50530.92215903652</v>
      </c>
    </row>
    <row r="15" spans="2:49" x14ac:dyDescent="0.3">
      <c r="B15" s="3">
        <v>25</v>
      </c>
      <c r="C15" s="3">
        <v>5</v>
      </c>
      <c r="D15" s="3" t="s">
        <v>0</v>
      </c>
      <c r="E15" s="17">
        <v>57334</v>
      </c>
      <c r="F15" s="17">
        <v>67111</v>
      </c>
      <c r="H15" s="3">
        <v>25</v>
      </c>
      <c r="I15" s="3">
        <v>5</v>
      </c>
      <c r="J15" s="3" t="s">
        <v>0</v>
      </c>
      <c r="K15" t="s">
        <v>1</v>
      </c>
      <c r="L15" s="7">
        <f t="shared" si="9"/>
        <v>1.2675606761733875</v>
      </c>
      <c r="N15" s="3" t="s">
        <v>41</v>
      </c>
      <c r="O15" s="19">
        <v>0.06</v>
      </c>
      <c r="Q15" s="3">
        <v>25</v>
      </c>
      <c r="R15" s="3">
        <v>5</v>
      </c>
      <c r="S15" s="3" t="s">
        <v>0</v>
      </c>
      <c r="T15" s="20">
        <v>7.0049115999999995E-2</v>
      </c>
      <c r="U15" s="2">
        <f t="shared" si="0"/>
        <v>0</v>
      </c>
      <c r="V15" s="4"/>
      <c r="W15" s="3">
        <v>25</v>
      </c>
      <c r="X15" s="3">
        <v>5</v>
      </c>
      <c r="Y15" s="3" t="s">
        <v>0</v>
      </c>
      <c r="Z15" s="21">
        <v>0.99146999999999996</v>
      </c>
      <c r="AA15" s="7">
        <f t="shared" si="7"/>
        <v>2.3777996644062096</v>
      </c>
      <c r="AB15" s="7">
        <f t="shared" si="1"/>
        <v>0.99196275603941553</v>
      </c>
      <c r="AC15" s="7">
        <f t="shared" si="2"/>
        <v>0.9924272642511166</v>
      </c>
      <c r="AD15" s="7">
        <f t="shared" si="3"/>
        <v>0.99104823282279453</v>
      </c>
      <c r="AE15" s="7">
        <f>0.5*(AC15+AC16)</f>
        <v>0.99156510004219545</v>
      </c>
      <c r="AF15" s="7"/>
      <c r="AG15" s="3">
        <v>25</v>
      </c>
      <c r="AH15" s="3">
        <v>5</v>
      </c>
      <c r="AI15" s="3" t="s">
        <v>0</v>
      </c>
      <c r="AJ15" s="7">
        <f t="shared" si="8"/>
        <v>0.99830966611498284</v>
      </c>
      <c r="AK15" s="7">
        <f t="shared" si="8"/>
        <v>0.99840725911632167</v>
      </c>
      <c r="AL15" s="4"/>
      <c r="AM15" s="3">
        <v>25</v>
      </c>
      <c r="AN15" s="3">
        <v>5</v>
      </c>
      <c r="AO15" s="3" t="s">
        <v>0</v>
      </c>
      <c r="AP15" t="s">
        <v>1</v>
      </c>
      <c r="AQ15" s="7">
        <f t="shared" si="4"/>
        <v>1.2676582691747265</v>
      </c>
      <c r="AR15" s="25">
        <f t="shared" si="5"/>
        <v>1.2676582691747262</v>
      </c>
      <c r="AS15" s="25"/>
      <c r="AT15" s="13">
        <v>25</v>
      </c>
      <c r="AU15" s="13">
        <v>5</v>
      </c>
      <c r="AV15" s="3" t="s">
        <v>0</v>
      </c>
      <c r="AW15" s="26">
        <f t="shared" si="6"/>
        <v>66700.375149166575</v>
      </c>
    </row>
    <row r="16" spans="2:49" x14ac:dyDescent="0.3">
      <c r="B16" s="3">
        <v>30</v>
      </c>
      <c r="C16" s="3">
        <v>5</v>
      </c>
      <c r="D16" s="3" t="s">
        <v>0</v>
      </c>
      <c r="E16" s="17">
        <v>58480</v>
      </c>
      <c r="F16" s="17">
        <v>67876</v>
      </c>
      <c r="H16" s="3">
        <v>30</v>
      </c>
      <c r="I16" s="3">
        <v>5</v>
      </c>
      <c r="J16" s="3" t="s">
        <v>0</v>
      </c>
      <c r="K16" t="s">
        <v>1</v>
      </c>
      <c r="L16" s="7">
        <f t="shared" si="9"/>
        <v>1.1838699550005232</v>
      </c>
      <c r="N16" s="3"/>
      <c r="O16" s="19"/>
      <c r="Q16" s="3">
        <v>30</v>
      </c>
      <c r="R16" s="3">
        <v>5</v>
      </c>
      <c r="S16" s="3" t="s">
        <v>0</v>
      </c>
      <c r="T16" s="20">
        <v>5.2589274999999998E-2</v>
      </c>
      <c r="U16" s="2">
        <f t="shared" si="0"/>
        <v>0</v>
      </c>
      <c r="V16" s="4"/>
      <c r="W16" s="3">
        <v>30</v>
      </c>
      <c r="X16" s="3">
        <v>5</v>
      </c>
      <c r="Y16" s="3" t="s">
        <v>0</v>
      </c>
      <c r="Z16" s="21">
        <v>0.98953000000000002</v>
      </c>
      <c r="AA16" s="7">
        <f t="shared" si="7"/>
        <v>2.2743580290215912</v>
      </c>
      <c r="AB16" s="7">
        <f t="shared" si="1"/>
        <v>0.99013370960617342</v>
      </c>
      <c r="AC16" s="7">
        <f t="shared" si="2"/>
        <v>0.99070293583327429</v>
      </c>
      <c r="AD16" s="7">
        <f t="shared" si="3"/>
        <v>0.9889454634552346</v>
      </c>
      <c r="AE16" s="7">
        <f t="shared" si="3"/>
        <v>0.9895824455428468</v>
      </c>
      <c r="AF16" s="7"/>
      <c r="AG16" s="3">
        <v>30</v>
      </c>
      <c r="AH16" s="3">
        <v>5</v>
      </c>
      <c r="AI16" s="3" t="s">
        <v>0</v>
      </c>
      <c r="AJ16" s="7">
        <f t="shared" si="8"/>
        <v>0.99787823710499879</v>
      </c>
      <c r="AK16" s="7">
        <f t="shared" si="8"/>
        <v>0.99800047974735673</v>
      </c>
      <c r="AL16" s="4"/>
      <c r="AM16" s="3">
        <v>30</v>
      </c>
      <c r="AN16" s="3">
        <v>5</v>
      </c>
      <c r="AO16" s="3" t="s">
        <v>0</v>
      </c>
      <c r="AP16" t="s">
        <v>1</v>
      </c>
      <c r="AQ16" s="7">
        <f t="shared" si="4"/>
        <v>1.1839921976428811</v>
      </c>
      <c r="AR16" s="25">
        <f t="shared" si="5"/>
        <v>1.1839921976428811</v>
      </c>
      <c r="AS16" s="25"/>
      <c r="AT16" s="13">
        <v>30</v>
      </c>
      <c r="AU16" s="13">
        <v>5</v>
      </c>
      <c r="AV16" s="3" t="s">
        <v>0</v>
      </c>
      <c r="AW16" s="26">
        <f t="shared" si="6"/>
        <v>79458.900376011399</v>
      </c>
    </row>
    <row r="17" spans="2:49" x14ac:dyDescent="0.3">
      <c r="B17" s="3">
        <v>35</v>
      </c>
      <c r="C17" s="3">
        <v>5</v>
      </c>
      <c r="D17" s="3" t="s">
        <v>0</v>
      </c>
      <c r="E17" s="17">
        <v>58057</v>
      </c>
      <c r="F17" s="17">
        <v>62242</v>
      </c>
      <c r="H17" s="3">
        <v>35</v>
      </c>
      <c r="I17" s="3">
        <v>5</v>
      </c>
      <c r="J17" s="3" t="s">
        <v>0</v>
      </c>
      <c r="K17" t="s">
        <v>1</v>
      </c>
      <c r="L17" s="7">
        <f t="shared" si="9"/>
        <v>1.064329685362517</v>
      </c>
      <c r="Q17" s="3">
        <v>35</v>
      </c>
      <c r="R17" s="3">
        <v>5</v>
      </c>
      <c r="S17" s="3" t="s">
        <v>0</v>
      </c>
      <c r="T17" s="20">
        <v>3.7422089999999998E-2</v>
      </c>
      <c r="U17" s="2">
        <f t="shared" si="0"/>
        <v>0</v>
      </c>
      <c r="V17" s="4"/>
      <c r="W17" s="3">
        <v>35</v>
      </c>
      <c r="X17" s="3">
        <v>5</v>
      </c>
      <c r="Y17" s="3" t="s">
        <v>0</v>
      </c>
      <c r="Z17" s="21">
        <v>0.98701000000000005</v>
      </c>
      <c r="AA17" s="7">
        <f t="shared" si="7"/>
        <v>2.1652501702059559</v>
      </c>
      <c r="AB17" s="7">
        <f t="shared" si="1"/>
        <v>0.98775721730429566</v>
      </c>
      <c r="AC17" s="7">
        <f t="shared" si="2"/>
        <v>0.98846195525241931</v>
      </c>
      <c r="AD17" s="7">
        <f t="shared" si="3"/>
        <v>0.98605439929180683</v>
      </c>
      <c r="AE17" s="7">
        <f t="shared" si="3"/>
        <v>0.98685569370296411</v>
      </c>
      <c r="AF17" s="7"/>
      <c r="AG17" s="3">
        <v>35</v>
      </c>
      <c r="AH17" s="3">
        <v>5</v>
      </c>
      <c r="AI17" s="3" t="s">
        <v>0</v>
      </c>
      <c r="AJ17" s="7">
        <f t="shared" si="8"/>
        <v>0.99707661921687085</v>
      </c>
      <c r="AK17" s="7">
        <f t="shared" si="8"/>
        <v>0.99724454303715249</v>
      </c>
      <c r="AL17" s="4"/>
      <c r="AM17" s="3">
        <v>35</v>
      </c>
      <c r="AN17" s="3">
        <v>5</v>
      </c>
      <c r="AO17" s="3" t="s">
        <v>0</v>
      </c>
      <c r="AP17" t="s">
        <v>1</v>
      </c>
      <c r="AQ17" s="7">
        <f t="shared" si="4"/>
        <v>1.0644976091827987</v>
      </c>
      <c r="AR17" s="25">
        <f t="shared" si="5"/>
        <v>1.0644976091827987</v>
      </c>
      <c r="AS17" s="25"/>
      <c r="AT17" s="13">
        <v>35</v>
      </c>
      <c r="AU17" s="13">
        <v>5</v>
      </c>
      <c r="AV17" s="3" t="s">
        <v>0</v>
      </c>
      <c r="AW17" s="26">
        <f t="shared" si="6"/>
        <v>72253.839720891643</v>
      </c>
    </row>
    <row r="18" spans="2:49" x14ac:dyDescent="0.3">
      <c r="B18" s="3">
        <v>40</v>
      </c>
      <c r="C18" s="3">
        <v>5</v>
      </c>
      <c r="D18" s="3" t="s">
        <v>0</v>
      </c>
      <c r="E18" s="17">
        <v>56470</v>
      </c>
      <c r="F18" s="17">
        <v>59426</v>
      </c>
      <c r="H18" s="3">
        <v>40</v>
      </c>
      <c r="I18" s="3">
        <v>5</v>
      </c>
      <c r="J18" s="3" t="s">
        <v>0</v>
      </c>
      <c r="K18" t="s">
        <v>1</v>
      </c>
      <c r="L18" s="7">
        <f t="shared" si="9"/>
        <v>1.0235802745577622</v>
      </c>
      <c r="Q18" s="3">
        <v>40</v>
      </c>
      <c r="R18" s="3">
        <v>5</v>
      </c>
      <c r="S18" s="3" t="s">
        <v>0</v>
      </c>
      <c r="T18" s="20">
        <v>2.8958856000000002E-2</v>
      </c>
      <c r="U18" s="2">
        <f t="shared" si="0"/>
        <v>0</v>
      </c>
      <c r="V18" s="4"/>
      <c r="W18" s="3">
        <v>40</v>
      </c>
      <c r="X18" s="3">
        <v>5</v>
      </c>
      <c r="Y18" s="3" t="s">
        <v>0</v>
      </c>
      <c r="Z18" s="21">
        <v>0.98340000000000005</v>
      </c>
      <c r="AA18" s="7">
        <f t="shared" si="7"/>
        <v>2.0408066298076721</v>
      </c>
      <c r="AB18" s="7">
        <f t="shared" si="1"/>
        <v>0.98435158127931799</v>
      </c>
      <c r="AC18" s="7">
        <f t="shared" si="2"/>
        <v>0.98524943215350891</v>
      </c>
      <c r="AD18" s="7">
        <f t="shared" si="3"/>
        <v>0.98166146164737467</v>
      </c>
      <c r="AE18" s="7">
        <f t="shared" si="3"/>
        <v>0.98271055291729748</v>
      </c>
      <c r="AF18" s="7"/>
      <c r="AG18" s="3">
        <v>40</v>
      </c>
      <c r="AH18" s="3">
        <v>5</v>
      </c>
      <c r="AI18" s="3" t="s">
        <v>0</v>
      </c>
      <c r="AJ18" s="7">
        <f t="shared" si="8"/>
        <v>0.99554493378094844</v>
      </c>
      <c r="AK18" s="7">
        <f t="shared" si="8"/>
        <v>0.99579964850776426</v>
      </c>
      <c r="AL18" s="4"/>
      <c r="AM18" s="3">
        <v>40</v>
      </c>
      <c r="AN18" s="3">
        <v>5</v>
      </c>
      <c r="AO18" s="3" t="s">
        <v>0</v>
      </c>
      <c r="AP18" t="s">
        <v>1</v>
      </c>
      <c r="AQ18" s="7">
        <f t="shared" si="4"/>
        <v>1.0238349892845782</v>
      </c>
      <c r="AR18" s="25">
        <f t="shared" si="5"/>
        <v>1.0238349892845782</v>
      </c>
      <c r="AS18" s="25"/>
      <c r="AT18" s="13">
        <v>40</v>
      </c>
      <c r="AU18" s="13">
        <v>5</v>
      </c>
      <c r="AV18" s="3" t="s">
        <v>0</v>
      </c>
      <c r="AW18" s="26">
        <f t="shared" si="6"/>
        <v>63725.537403050716</v>
      </c>
    </row>
    <row r="19" spans="2:49" x14ac:dyDescent="0.3">
      <c r="B19" s="3">
        <v>45</v>
      </c>
      <c r="C19" s="3">
        <v>5</v>
      </c>
      <c r="D19" s="3" t="s">
        <v>0</v>
      </c>
      <c r="E19" s="17">
        <v>57773</v>
      </c>
      <c r="F19" s="17">
        <v>56506</v>
      </c>
      <c r="H19" s="3">
        <v>45</v>
      </c>
      <c r="I19" s="3">
        <v>5</v>
      </c>
      <c r="J19" s="3" t="s">
        <v>0</v>
      </c>
      <c r="K19" t="s">
        <v>1</v>
      </c>
      <c r="L19" s="7">
        <f t="shared" si="9"/>
        <v>1.0006375066406941</v>
      </c>
      <c r="Q19" s="3">
        <v>45</v>
      </c>
      <c r="R19" s="3">
        <v>5</v>
      </c>
      <c r="S19" s="3" t="s">
        <v>0</v>
      </c>
      <c r="T19" s="20">
        <v>2.4868050999999999E-2</v>
      </c>
      <c r="U19" s="2">
        <f t="shared" si="0"/>
        <v>0</v>
      </c>
      <c r="V19" s="4"/>
      <c r="W19" s="3">
        <v>45</v>
      </c>
      <c r="X19" s="3">
        <v>5</v>
      </c>
      <c r="Y19" s="3" t="s">
        <v>0</v>
      </c>
      <c r="Z19" s="21">
        <v>0.97770000000000001</v>
      </c>
      <c r="AA19" s="7">
        <f t="shared" si="7"/>
        <v>1.8903080980227764</v>
      </c>
      <c r="AB19" s="7">
        <f t="shared" si="1"/>
        <v>0.97897134201543135</v>
      </c>
      <c r="AC19" s="7">
        <f t="shared" si="2"/>
        <v>0.98017167368108615</v>
      </c>
      <c r="AD19" s="7">
        <f t="shared" si="3"/>
        <v>0.97461144160739832</v>
      </c>
      <c r="AE19" s="7">
        <f t="shared" si="3"/>
        <v>0.97605350530004253</v>
      </c>
      <c r="AF19" s="7"/>
      <c r="AG19" s="3">
        <v>45</v>
      </c>
      <c r="AH19" s="3">
        <v>5</v>
      </c>
      <c r="AI19" s="3" t="s">
        <v>0</v>
      </c>
      <c r="AJ19" s="7">
        <f t="shared" si="8"/>
        <v>0.99281827766963027</v>
      </c>
      <c r="AK19" s="7">
        <f t="shared" si="8"/>
        <v>0.99322583074182658</v>
      </c>
      <c r="AL19" s="4"/>
      <c r="AM19" s="3">
        <v>45</v>
      </c>
      <c r="AN19" s="3">
        <v>5</v>
      </c>
      <c r="AO19" s="3" t="s">
        <v>0</v>
      </c>
      <c r="AP19" t="s">
        <v>1</v>
      </c>
      <c r="AQ19" s="7">
        <f t="shared" si="4"/>
        <v>1.0010450597128904</v>
      </c>
      <c r="AR19" s="25">
        <f t="shared" si="5"/>
        <v>1.0010450597128904</v>
      </c>
      <c r="AS19" s="25"/>
      <c r="AT19" s="13">
        <v>45</v>
      </c>
      <c r="AU19" s="13">
        <v>5</v>
      </c>
      <c r="AV19" s="3" t="s">
        <v>0</v>
      </c>
      <c r="AW19" s="26">
        <f t="shared" si="6"/>
        <v>59488.10371849822</v>
      </c>
    </row>
    <row r="20" spans="2:49" x14ac:dyDescent="0.3">
      <c r="B20" s="3">
        <v>50</v>
      </c>
      <c r="C20" s="3">
        <v>5</v>
      </c>
      <c r="D20" s="3" t="s">
        <v>0</v>
      </c>
      <c r="E20" s="17">
        <v>55277</v>
      </c>
      <c r="F20" s="17">
        <v>57578</v>
      </c>
      <c r="H20" s="3">
        <v>50</v>
      </c>
      <c r="I20" s="3">
        <v>5</v>
      </c>
      <c r="J20" s="3" t="s">
        <v>0</v>
      </c>
      <c r="K20" t="s">
        <v>1</v>
      </c>
      <c r="L20" s="7">
        <f t="shared" si="9"/>
        <v>0.99662472089038134</v>
      </c>
      <c r="Q20" s="3">
        <v>50</v>
      </c>
      <c r="R20" s="3">
        <v>5</v>
      </c>
      <c r="S20" s="3" t="s">
        <v>0</v>
      </c>
      <c r="T20" s="20">
        <v>2.3066972000000002E-2</v>
      </c>
      <c r="U20" s="2">
        <f t="shared" si="0"/>
        <v>0</v>
      </c>
      <c r="V20" s="4"/>
      <c r="W20" s="3">
        <v>50</v>
      </c>
      <c r="X20" s="3">
        <v>5</v>
      </c>
      <c r="Y20" s="3" t="s">
        <v>0</v>
      </c>
      <c r="Z20" s="21">
        <v>0.96847000000000005</v>
      </c>
      <c r="AA20" s="7">
        <f t="shared" si="7"/>
        <v>1.7123890165373254</v>
      </c>
      <c r="AB20" s="7">
        <f t="shared" si="1"/>
        <v>0.97025154119936519</v>
      </c>
      <c r="AC20" s="7">
        <f t="shared" si="2"/>
        <v>0.97193533691899903</v>
      </c>
      <c r="AD20" s="7">
        <f t="shared" si="3"/>
        <v>0.96334072673643534</v>
      </c>
      <c r="AE20" s="7">
        <f t="shared" si="3"/>
        <v>0.96539909765032927</v>
      </c>
      <c r="AF20" s="7"/>
      <c r="AG20" s="3">
        <v>50</v>
      </c>
      <c r="AH20" s="3">
        <v>5</v>
      </c>
      <c r="AI20" s="3" t="s">
        <v>0</v>
      </c>
      <c r="AJ20" s="7">
        <f t="shared" si="8"/>
        <v>0.98843568381223335</v>
      </c>
      <c r="AK20" s="7">
        <f t="shared" si="8"/>
        <v>0.9890841971348302</v>
      </c>
      <c r="AL20" s="4"/>
      <c r="AM20" s="3">
        <v>50</v>
      </c>
      <c r="AN20" s="3">
        <v>5</v>
      </c>
      <c r="AO20" s="3" t="s">
        <v>0</v>
      </c>
      <c r="AP20" t="s">
        <v>1</v>
      </c>
      <c r="AQ20" s="7">
        <f t="shared" si="4"/>
        <v>0.9972732342129782</v>
      </c>
      <c r="AR20" s="25">
        <f t="shared" si="5"/>
        <v>0.9972732342129782</v>
      </c>
      <c r="AS20" s="25"/>
      <c r="AT20" s="13">
        <v>50</v>
      </c>
      <c r="AU20" s="13">
        <v>5</v>
      </c>
      <c r="AV20" s="3" t="s">
        <v>0</v>
      </c>
      <c r="AW20" s="26">
        <f t="shared" si="6"/>
        <v>56351.921372438548</v>
      </c>
    </row>
    <row r="21" spans="2:49" x14ac:dyDescent="0.3">
      <c r="B21" s="3">
        <v>55</v>
      </c>
      <c r="C21" s="3">
        <v>5</v>
      </c>
      <c r="D21" s="3" t="s">
        <v>0</v>
      </c>
      <c r="E21" s="17">
        <v>49350</v>
      </c>
      <c r="F21" s="17">
        <v>54766</v>
      </c>
      <c r="H21" s="3">
        <v>55</v>
      </c>
      <c r="I21" s="3">
        <v>5</v>
      </c>
      <c r="J21" s="3" t="s">
        <v>0</v>
      </c>
      <c r="K21" t="s">
        <v>1</v>
      </c>
      <c r="L21" s="7">
        <f t="shared" si="9"/>
        <v>0.99075564882319955</v>
      </c>
      <c r="Q21" s="3">
        <v>55</v>
      </c>
      <c r="R21" s="3">
        <v>5</v>
      </c>
      <c r="S21" s="3" t="s">
        <v>0</v>
      </c>
      <c r="T21" s="20">
        <v>1.9528288000000001E-2</v>
      </c>
      <c r="U21" s="2">
        <f t="shared" si="0"/>
        <v>0</v>
      </c>
      <c r="V21" s="4"/>
      <c r="W21" s="3">
        <v>55</v>
      </c>
      <c r="X21" s="3">
        <v>5</v>
      </c>
      <c r="Y21" s="3" t="s">
        <v>0</v>
      </c>
      <c r="Z21" s="21">
        <v>0.95386000000000004</v>
      </c>
      <c r="AA21" s="7">
        <f t="shared" si="7"/>
        <v>1.5144183287048296</v>
      </c>
      <c r="AB21" s="7">
        <f t="shared" si="1"/>
        <v>0.95642991227350538</v>
      </c>
      <c r="AC21" s="7">
        <f t="shared" si="2"/>
        <v>0.95886285838165952</v>
      </c>
      <c r="AD21" s="7">
        <f t="shared" si="3"/>
        <v>0.94640938036731737</v>
      </c>
      <c r="AE21" s="7">
        <f t="shared" si="3"/>
        <v>0.94936669339968749</v>
      </c>
      <c r="AF21" s="7"/>
      <c r="AG21" s="3">
        <v>55</v>
      </c>
      <c r="AH21" s="3">
        <v>5</v>
      </c>
      <c r="AI21" s="3" t="s">
        <v>0</v>
      </c>
      <c r="AJ21" s="7">
        <f t="shared" si="8"/>
        <v>0.98242434281121149</v>
      </c>
      <c r="AK21" s="7">
        <f t="shared" si="8"/>
        <v>0.98339297779575019</v>
      </c>
      <c r="AL21" s="4"/>
      <c r="AM21" s="3">
        <v>55</v>
      </c>
      <c r="AN21" s="3">
        <v>5</v>
      </c>
      <c r="AO21" s="3" t="s">
        <v>0</v>
      </c>
      <c r="AP21" t="s">
        <v>1</v>
      </c>
      <c r="AQ21" s="7">
        <f t="shared" si="4"/>
        <v>0.99172428380773825</v>
      </c>
      <c r="AR21" s="25">
        <f t="shared" si="5"/>
        <v>0.99172428380773825</v>
      </c>
      <c r="AS21" s="25"/>
      <c r="AT21" s="13">
        <v>55</v>
      </c>
      <c r="AU21" s="13">
        <v>5</v>
      </c>
      <c r="AV21" s="3" t="s">
        <v>0</v>
      </c>
      <c r="AW21" s="26">
        <f t="shared" si="6"/>
        <v>57101.500813081955</v>
      </c>
    </row>
    <row r="22" spans="2:49" x14ac:dyDescent="0.3">
      <c r="B22" s="3">
        <v>60</v>
      </c>
      <c r="C22" s="3">
        <v>5</v>
      </c>
      <c r="D22" s="3" t="s">
        <v>0</v>
      </c>
      <c r="E22" s="17">
        <v>41839</v>
      </c>
      <c r="F22" s="17">
        <v>47753</v>
      </c>
      <c r="H22" s="3">
        <v>60</v>
      </c>
      <c r="I22" s="3">
        <v>5</v>
      </c>
      <c r="J22" s="3" t="s">
        <v>0</v>
      </c>
      <c r="K22" t="s">
        <v>1</v>
      </c>
      <c r="L22" s="7">
        <f t="shared" si="9"/>
        <v>0.96763931104356637</v>
      </c>
      <c r="Q22" s="3">
        <v>60</v>
      </c>
      <c r="R22" s="3">
        <v>5</v>
      </c>
      <c r="S22" s="3" t="s">
        <v>0</v>
      </c>
      <c r="T22" s="20">
        <v>1.6856745999999999E-2</v>
      </c>
      <c r="U22" s="2">
        <f t="shared" si="0"/>
        <v>0</v>
      </c>
      <c r="V22" s="4"/>
      <c r="W22" s="3">
        <v>60</v>
      </c>
      <c r="X22" s="3">
        <v>5</v>
      </c>
      <c r="Y22" s="3" t="s">
        <v>0</v>
      </c>
      <c r="Z22" s="21">
        <v>0.93271999999999999</v>
      </c>
      <c r="AA22" s="7">
        <f t="shared" si="7"/>
        <v>1.3146210164801717</v>
      </c>
      <c r="AB22" s="7">
        <f t="shared" si="1"/>
        <v>0.93638884846112935</v>
      </c>
      <c r="AC22" s="7">
        <f t="shared" si="2"/>
        <v>0.93987052841771546</v>
      </c>
      <c r="AD22" s="7">
        <f t="shared" si="3"/>
        <v>0.92188311155514058</v>
      </c>
      <c r="AE22" s="7">
        <f t="shared" si="3"/>
        <v>0.92608438421036765</v>
      </c>
      <c r="AF22" s="7"/>
      <c r="AG22" s="3">
        <v>60</v>
      </c>
      <c r="AH22" s="3">
        <v>5</v>
      </c>
      <c r="AI22" s="3" t="s">
        <v>0</v>
      </c>
      <c r="AJ22" s="7">
        <f t="shared" si="8"/>
        <v>0.97408492633213573</v>
      </c>
      <c r="AK22" s="7">
        <f t="shared" si="8"/>
        <v>0.97547595744490911</v>
      </c>
      <c r="AL22" s="4"/>
      <c r="AM22" s="3">
        <v>60</v>
      </c>
      <c r="AN22" s="3">
        <v>5</v>
      </c>
      <c r="AO22" s="3" t="s">
        <v>0</v>
      </c>
      <c r="AP22" t="s">
        <v>1</v>
      </c>
      <c r="AQ22" s="7">
        <f t="shared" si="4"/>
        <v>0.96903034215633976</v>
      </c>
      <c r="AR22" s="25">
        <f t="shared" si="5"/>
        <v>0.96903034215633976</v>
      </c>
      <c r="AS22" s="25"/>
      <c r="AT22" s="13">
        <v>60</v>
      </c>
      <c r="AU22" s="13">
        <v>5</v>
      </c>
      <c r="AV22" s="3" t="s">
        <v>0</v>
      </c>
      <c r="AW22" s="26">
        <f t="shared" si="6"/>
        <v>53069.915718534103</v>
      </c>
    </row>
    <row r="23" spans="2:49" x14ac:dyDescent="0.3">
      <c r="B23" s="3">
        <v>65</v>
      </c>
      <c r="C23" s="3">
        <v>5</v>
      </c>
      <c r="D23" s="3" t="s">
        <v>0</v>
      </c>
      <c r="E23" s="17">
        <v>28452</v>
      </c>
      <c r="F23" s="17">
        <v>39460</v>
      </c>
      <c r="H23" s="3">
        <v>65</v>
      </c>
      <c r="I23" s="3">
        <v>5</v>
      </c>
      <c r="J23" s="3" t="s">
        <v>0</v>
      </c>
      <c r="K23" t="s">
        <v>1</v>
      </c>
      <c r="L23" s="7">
        <f t="shared" si="9"/>
        <v>0.94313917636654798</v>
      </c>
      <c r="Q23" s="3">
        <v>65</v>
      </c>
      <c r="R23" s="3">
        <v>5</v>
      </c>
      <c r="S23" s="3" t="s">
        <v>0</v>
      </c>
      <c r="T23" s="20">
        <v>1.206715E-2</v>
      </c>
      <c r="U23" s="2">
        <f t="shared" si="0"/>
        <v>0</v>
      </c>
      <c r="V23" s="4"/>
      <c r="W23" s="3">
        <v>65</v>
      </c>
      <c r="X23" s="3">
        <v>5</v>
      </c>
      <c r="Y23" s="3" t="s">
        <v>0</v>
      </c>
      <c r="Z23" s="21">
        <v>0.90220999999999996</v>
      </c>
      <c r="AA23" s="7">
        <f t="shared" si="7"/>
        <v>1.1110124933027659</v>
      </c>
      <c r="AB23" s="7">
        <f t="shared" si="1"/>
        <v>0.9073773746491518</v>
      </c>
      <c r="AC23" s="7">
        <f t="shared" si="2"/>
        <v>0.91229824000301996</v>
      </c>
      <c r="AD23" s="7">
        <f t="shared" si="3"/>
        <v>0.88651002091045616</v>
      </c>
      <c r="AE23" s="7">
        <f t="shared" si="3"/>
        <v>0.8923837109190601</v>
      </c>
      <c r="AF23" s="7"/>
      <c r="AG23" s="3">
        <v>65</v>
      </c>
      <c r="AH23" s="3">
        <v>5</v>
      </c>
      <c r="AI23" s="3" t="s">
        <v>0</v>
      </c>
      <c r="AJ23" s="7">
        <f t="shared" si="8"/>
        <v>0.96162952742998742</v>
      </c>
      <c r="AK23" s="7">
        <f t="shared" si="8"/>
        <v>0.96360950053159289</v>
      </c>
      <c r="AL23" s="4"/>
      <c r="AM23" s="3">
        <v>65</v>
      </c>
      <c r="AN23" s="3">
        <v>5</v>
      </c>
      <c r="AO23" s="3" t="s">
        <v>0</v>
      </c>
      <c r="AP23" t="s">
        <v>1</v>
      </c>
      <c r="AQ23" s="7">
        <f t="shared" si="4"/>
        <v>0.94511914946815345</v>
      </c>
      <c r="AR23" s="25">
        <f t="shared" si="5"/>
        <v>0.94511914946815356</v>
      </c>
      <c r="AS23" s="25"/>
      <c r="AT23" s="13">
        <v>65</v>
      </c>
      <c r="AU23" s="13">
        <v>5</v>
      </c>
      <c r="AV23" s="3" t="s">
        <v>0</v>
      </c>
      <c r="AW23" s="26">
        <f t="shared" si="6"/>
        <v>45132.274744552735</v>
      </c>
    </row>
    <row r="24" spans="2:49" x14ac:dyDescent="0.3">
      <c r="B24" s="3">
        <v>70</v>
      </c>
      <c r="C24" s="3">
        <v>5</v>
      </c>
      <c r="D24" s="3" t="s">
        <v>0</v>
      </c>
      <c r="E24" s="17">
        <v>20869</v>
      </c>
      <c r="F24" s="17">
        <v>26318</v>
      </c>
      <c r="H24" s="3">
        <v>70</v>
      </c>
      <c r="I24" s="3">
        <v>5</v>
      </c>
      <c r="J24" s="3" t="s">
        <v>0</v>
      </c>
      <c r="K24" t="s">
        <v>1</v>
      </c>
      <c r="L24" s="7">
        <f t="shared" si="9"/>
        <v>0.92499648530858991</v>
      </c>
      <c r="Q24" s="3">
        <v>70</v>
      </c>
      <c r="R24" s="3">
        <v>5</v>
      </c>
      <c r="S24" s="3" t="s">
        <v>0</v>
      </c>
      <c r="T24" s="20">
        <v>7.6964770000000002E-3</v>
      </c>
      <c r="U24" s="2">
        <f t="shared" si="0"/>
        <v>0</v>
      </c>
      <c r="V24" s="4"/>
      <c r="W24" s="3">
        <v>70</v>
      </c>
      <c r="X24" s="3">
        <v>5</v>
      </c>
      <c r="Y24" s="3" t="s">
        <v>0</v>
      </c>
      <c r="Z24" s="21">
        <v>0.85851</v>
      </c>
      <c r="AA24" s="7">
        <f t="shared" si="7"/>
        <v>0.90148464264273753</v>
      </c>
      <c r="AB24" s="7">
        <f t="shared" si="1"/>
        <v>0.86564266717176064</v>
      </c>
      <c r="AC24" s="7">
        <f t="shared" si="2"/>
        <v>0.87246918183510025</v>
      </c>
      <c r="AD24" s="7">
        <f t="shared" si="3"/>
        <v>0.83429444175066525</v>
      </c>
      <c r="AE24" s="7">
        <f t="shared" si="3"/>
        <v>0.84236829411028447</v>
      </c>
      <c r="AF24" s="7"/>
      <c r="AG24" s="3">
        <v>70</v>
      </c>
      <c r="AH24" s="3">
        <v>5</v>
      </c>
      <c r="AI24" s="3" t="s">
        <v>0</v>
      </c>
      <c r="AJ24" s="7">
        <f t="shared" si="8"/>
        <v>0.94109984328641327</v>
      </c>
      <c r="AK24" s="7">
        <f t="shared" si="8"/>
        <v>0.94395301460930403</v>
      </c>
      <c r="AL24" s="4"/>
      <c r="AM24" s="3">
        <v>70</v>
      </c>
      <c r="AN24" s="3">
        <v>5</v>
      </c>
      <c r="AO24" s="3" t="s">
        <v>0</v>
      </c>
      <c r="AP24" t="s">
        <v>1</v>
      </c>
      <c r="AQ24" s="7">
        <f t="shared" si="4"/>
        <v>0.92784965663148067</v>
      </c>
      <c r="AR24" s="25">
        <f t="shared" si="5"/>
        <v>0.92784965663148067</v>
      </c>
      <c r="AS24" s="25"/>
      <c r="AT24" s="13">
        <v>70</v>
      </c>
      <c r="AU24" s="13">
        <v>5</v>
      </c>
      <c r="AV24" s="3" t="s">
        <v>0</v>
      </c>
      <c r="AW24" s="26">
        <f t="shared" si="6"/>
        <v>36612.947450678228</v>
      </c>
    </row>
    <row r="25" spans="2:49" x14ac:dyDescent="0.3">
      <c r="B25" s="3">
        <v>75</v>
      </c>
      <c r="C25" s="3">
        <v>5</v>
      </c>
      <c r="D25" s="3" t="s">
        <v>0</v>
      </c>
      <c r="E25" s="17">
        <v>16595</v>
      </c>
      <c r="F25" s="17">
        <v>18824</v>
      </c>
      <c r="H25" s="3">
        <v>75</v>
      </c>
      <c r="I25" s="3">
        <v>5</v>
      </c>
      <c r="J25" s="3" t="s">
        <v>0</v>
      </c>
      <c r="K25" t="s">
        <v>1</v>
      </c>
      <c r="L25" s="7">
        <f t="shared" si="9"/>
        <v>0.90200776271024008</v>
      </c>
      <c r="Q25" s="3">
        <v>75</v>
      </c>
      <c r="R25" s="3">
        <v>5</v>
      </c>
      <c r="S25" s="3" t="s">
        <v>0</v>
      </c>
      <c r="T25" s="20">
        <v>6.2906910000000002E-3</v>
      </c>
      <c r="U25" s="2">
        <f t="shared" si="0"/>
        <v>0</v>
      </c>
      <c r="V25" s="4"/>
      <c r="W25" s="3">
        <v>75</v>
      </c>
      <c r="X25" s="3">
        <v>5</v>
      </c>
      <c r="Y25" s="3" t="s">
        <v>0</v>
      </c>
      <c r="Z25" s="21">
        <v>0.79327999999999999</v>
      </c>
      <c r="AA25" s="7">
        <f t="shared" si="7"/>
        <v>0.67240551412629423</v>
      </c>
      <c r="AB25" s="7">
        <f t="shared" si="1"/>
        <v>0.80294621632956986</v>
      </c>
      <c r="AC25" s="7">
        <f t="shared" si="2"/>
        <v>0.81226740638546868</v>
      </c>
      <c r="AD25" s="7">
        <f t="shared" si="3"/>
        <v>0.75486648068963891</v>
      </c>
      <c r="AE25" s="7">
        <f t="shared" si="3"/>
        <v>0.76566624145451168</v>
      </c>
      <c r="AF25" s="7"/>
      <c r="AG25" s="3">
        <v>75</v>
      </c>
      <c r="AH25" s="3">
        <v>5</v>
      </c>
      <c r="AI25" s="3" t="s">
        <v>0</v>
      </c>
      <c r="AJ25" s="7">
        <f t="shared" si="8"/>
        <v>0.90479624807956716</v>
      </c>
      <c r="AK25" s="7">
        <f t="shared" si="8"/>
        <v>0.90894475350976256</v>
      </c>
      <c r="AL25" s="4"/>
      <c r="AM25" s="3">
        <v>75</v>
      </c>
      <c r="AN25" s="3">
        <v>5</v>
      </c>
      <c r="AO25" s="3" t="s">
        <v>0</v>
      </c>
      <c r="AP25" t="s">
        <v>1</v>
      </c>
      <c r="AQ25" s="7">
        <f t="shared" si="4"/>
        <v>0.90615626814043548</v>
      </c>
      <c r="AR25" s="25">
        <f t="shared" si="5"/>
        <v>0.90615626814043548</v>
      </c>
      <c r="AS25" s="25"/>
      <c r="AT25" s="13">
        <v>75</v>
      </c>
      <c r="AU25" s="13">
        <v>5</v>
      </c>
      <c r="AV25" s="3" t="s">
        <v>0</v>
      </c>
      <c r="AW25" s="26">
        <f t="shared" si="6"/>
        <v>23848.22066491998</v>
      </c>
    </row>
    <row r="26" spans="2:49" x14ac:dyDescent="0.3">
      <c r="B26" s="3">
        <v>80</v>
      </c>
      <c r="C26" s="3">
        <v>5</v>
      </c>
      <c r="D26" s="3" t="s">
        <v>0</v>
      </c>
      <c r="E26" s="17">
        <v>14171</v>
      </c>
      <c r="F26" s="17">
        <v>14228</v>
      </c>
      <c r="H26" s="3">
        <v>80</v>
      </c>
      <c r="I26" s="3">
        <v>5</v>
      </c>
      <c r="J26" s="3" t="s">
        <v>0</v>
      </c>
      <c r="K26" t="s">
        <v>1</v>
      </c>
      <c r="L26" s="7">
        <f>F26/E25</f>
        <v>0.85736667670985234</v>
      </c>
      <c r="Q26" s="3">
        <v>80</v>
      </c>
      <c r="R26" s="3">
        <v>5</v>
      </c>
      <c r="S26" s="3" t="s">
        <v>0</v>
      </c>
      <c r="T26" s="20">
        <v>4.6001530000000001E-3</v>
      </c>
      <c r="U26" s="2">
        <f t="shared" si="0"/>
        <v>0</v>
      </c>
      <c r="V26" s="4"/>
      <c r="W26" s="3">
        <v>80</v>
      </c>
      <c r="X26" s="3">
        <v>5</v>
      </c>
      <c r="Y26" s="3" t="s">
        <v>0</v>
      </c>
      <c r="Z26" s="21">
        <v>0.69420000000000004</v>
      </c>
      <c r="AA26" s="7">
        <f t="shared" si="7"/>
        <v>0.40991440496636206</v>
      </c>
      <c r="AB26" s="7">
        <f t="shared" si="1"/>
        <v>0.70678674504970795</v>
      </c>
      <c r="AC26" s="7">
        <f t="shared" si="2"/>
        <v>0.71906507652355456</v>
      </c>
      <c r="AD26" s="7">
        <f t="shared" si="3"/>
        <v>0.63580388208389538</v>
      </c>
      <c r="AE26" s="7">
        <f>0.5*(AC26+AC27)</f>
        <v>0.64928623249913087</v>
      </c>
      <c r="AF26" s="7"/>
      <c r="AG26" s="3">
        <v>80</v>
      </c>
      <c r="AH26" s="3">
        <v>5</v>
      </c>
      <c r="AI26" s="3" t="s">
        <v>0</v>
      </c>
      <c r="AJ26" s="7">
        <f>AD26/AD25</f>
        <v>0.84227330044252458</v>
      </c>
      <c r="AK26" s="7">
        <f>AE26/AE25</f>
        <v>0.84800164529351929</v>
      </c>
      <c r="AL26" s="4"/>
      <c r="AM26" s="3">
        <v>80</v>
      </c>
      <c r="AN26" s="3">
        <v>5</v>
      </c>
      <c r="AO26" s="3" t="s">
        <v>0</v>
      </c>
      <c r="AP26" t="s">
        <v>1</v>
      </c>
      <c r="AQ26" s="7">
        <f t="shared" si="4"/>
        <v>0.86309502156084705</v>
      </c>
      <c r="AR26" s="25">
        <f t="shared" si="5"/>
        <v>0.86309502156084705</v>
      </c>
      <c r="AS26" s="25"/>
      <c r="AT26" s="13">
        <v>80</v>
      </c>
      <c r="AU26" s="13">
        <v>5</v>
      </c>
      <c r="AV26" s="3" t="s">
        <v>0</v>
      </c>
      <c r="AW26" s="26">
        <f t="shared" si="6"/>
        <v>16246.900685861385</v>
      </c>
    </row>
    <row r="27" spans="2:49" x14ac:dyDescent="0.3">
      <c r="B27" s="3">
        <v>85</v>
      </c>
      <c r="C27" s="3" t="s">
        <v>6</v>
      </c>
      <c r="D27" s="3" t="s">
        <v>0</v>
      </c>
      <c r="E27" s="17">
        <v>16646</v>
      </c>
      <c r="F27" s="17">
        <v>18923</v>
      </c>
      <c r="H27" s="3">
        <v>85</v>
      </c>
      <c r="I27" s="3" t="s">
        <v>6</v>
      </c>
      <c r="J27" s="3" t="s">
        <v>0</v>
      </c>
      <c r="K27" t="s">
        <v>2</v>
      </c>
      <c r="L27" s="7">
        <f>F27/(E26+E27)</f>
        <v>0.6140441963851121</v>
      </c>
      <c r="Q27" s="3">
        <v>85</v>
      </c>
      <c r="R27" s="3" t="s">
        <v>6</v>
      </c>
      <c r="S27" s="3" t="s">
        <v>0</v>
      </c>
      <c r="T27" s="20">
        <v>5.2509009999999997E-3</v>
      </c>
      <c r="U27" s="2">
        <f t="shared" si="0"/>
        <v>0</v>
      </c>
      <c r="V27" s="4"/>
      <c r="W27" s="3">
        <v>85</v>
      </c>
      <c r="X27" s="3">
        <v>5</v>
      </c>
      <c r="Y27" s="3" t="s">
        <v>0</v>
      </c>
      <c r="Z27" s="21">
        <v>0.55001999999999995</v>
      </c>
      <c r="AA27" s="7">
        <f t="shared" si="7"/>
        <v>0.10037575193475086</v>
      </c>
      <c r="AB27" s="7">
        <f t="shared" si="1"/>
        <v>0.56482101911808291</v>
      </c>
      <c r="AC27" s="7">
        <f t="shared" si="2"/>
        <v>0.57950738847470706</v>
      </c>
      <c r="AD27" s="7">
        <f t="shared" si="3"/>
        <v>0.46775288869176207</v>
      </c>
      <c r="AE27" s="7">
        <f t="shared" si="3"/>
        <v>0.48214699274945971</v>
      </c>
      <c r="AF27" s="7"/>
      <c r="AG27" s="3">
        <v>85</v>
      </c>
      <c r="AH27" s="3" t="s">
        <v>6</v>
      </c>
      <c r="AI27" s="3" t="s">
        <v>0</v>
      </c>
      <c r="AJ27" s="7">
        <f>(SUM(AD27:AD31)/SUM(AD26:AD31))</f>
        <v>0.57788150927644621</v>
      </c>
      <c r="AK27" s="7">
        <f>(SUM(AE27:AE31)/SUM(AE26:AE31))</f>
        <v>0.58181140169748524</v>
      </c>
      <c r="AL27" s="4"/>
      <c r="AM27" s="3">
        <v>85</v>
      </c>
      <c r="AN27" s="3" t="s">
        <v>6</v>
      </c>
      <c r="AO27" s="3" t="s">
        <v>0</v>
      </c>
      <c r="AP27" t="s">
        <v>2</v>
      </c>
      <c r="AQ27" s="7">
        <f t="shared" si="4"/>
        <v>0.61797408880615112</v>
      </c>
      <c r="AR27" s="25">
        <f>AW27/(F26+F27)</f>
        <v>0.61797408880615112</v>
      </c>
      <c r="AS27" s="25"/>
      <c r="AT27" s="13">
        <v>85</v>
      </c>
      <c r="AU27" s="13" t="s">
        <v>6</v>
      </c>
      <c r="AV27" s="3" t="s">
        <v>0</v>
      </c>
      <c r="AW27" s="26">
        <f>(F26+F27)*AQ27+U27</f>
        <v>20486.459018012716</v>
      </c>
    </row>
    <row r="28" spans="2:49" x14ac:dyDescent="0.3">
      <c r="B28" s="3">
        <v>0</v>
      </c>
      <c r="C28" s="3">
        <v>5</v>
      </c>
      <c r="D28" s="3" t="s">
        <v>11</v>
      </c>
      <c r="E28" s="17">
        <v>50199</v>
      </c>
      <c r="F28" s="17">
        <v>50205</v>
      </c>
      <c r="H28" s="3">
        <v>0</v>
      </c>
      <c r="I28" s="3">
        <v>5</v>
      </c>
      <c r="J28" s="3" t="s">
        <v>11</v>
      </c>
      <c r="K28" t="s">
        <v>12</v>
      </c>
      <c r="L28" s="7">
        <f>((B20-B13)/C10)*((F10+F28)/SUM(F13:F19))*(1-O11)</f>
        <v>0.8520808201244201</v>
      </c>
      <c r="Q28" s="3">
        <v>0</v>
      </c>
      <c r="R28" s="3">
        <v>5</v>
      </c>
      <c r="S28" s="3" t="s">
        <v>11</v>
      </c>
      <c r="T28" s="20">
        <v>1.7166984E-2</v>
      </c>
      <c r="U28" s="2">
        <f t="shared" si="0"/>
        <v>0</v>
      </c>
      <c r="W28" s="3">
        <v>90</v>
      </c>
      <c r="X28" s="3">
        <v>5</v>
      </c>
      <c r="Y28" s="3" t="s">
        <v>0</v>
      </c>
      <c r="Z28" s="21">
        <v>0.35680000000000001</v>
      </c>
      <c r="AA28" s="7">
        <f t="shared" si="7"/>
        <v>-0.29464015857945119</v>
      </c>
      <c r="AB28" s="7">
        <f t="shared" si="1"/>
        <v>0.37068475826544123</v>
      </c>
      <c r="AC28" s="7">
        <f t="shared" si="2"/>
        <v>0.38478659702421242</v>
      </c>
      <c r="AD28" s="7">
        <f t="shared" si="3"/>
        <v>0.26960284091290643</v>
      </c>
      <c r="AE28" s="7">
        <f>0.5*(AC28+AC29)</f>
        <v>0.2809413984751884</v>
      </c>
      <c r="AF28" s="7"/>
      <c r="AG28" s="16" t="s">
        <v>24</v>
      </c>
      <c r="AH28" s="16" t="s">
        <v>24</v>
      </c>
      <c r="AI28" s="16" t="s">
        <v>24</v>
      </c>
      <c r="AJ28" s="15" t="s">
        <v>24</v>
      </c>
      <c r="AK28" s="15" t="s">
        <v>24</v>
      </c>
      <c r="AM28" s="3">
        <v>0</v>
      </c>
      <c r="AN28" s="3">
        <v>5</v>
      </c>
      <c r="AO28" s="3" t="s">
        <v>11</v>
      </c>
      <c r="AP28" t="s">
        <v>12</v>
      </c>
      <c r="AQ28" s="24">
        <f>IF(AND(O10&lt;&gt;".",O10&lt;&gt;""),O10*(1-O11),L28)</f>
        <v>0.8520808201244201</v>
      </c>
      <c r="AR28" s="25">
        <f>AQ28</f>
        <v>0.8520808201244201</v>
      </c>
      <c r="AS28" s="25"/>
      <c r="AT28" s="13">
        <v>0</v>
      </c>
      <c r="AU28" s="13">
        <v>5</v>
      </c>
      <c r="AV28" s="3" t="s">
        <v>11</v>
      </c>
      <c r="AW28" s="26">
        <f>AR28*(SUM(AW13:AW19)/(AT20-AT13))*AU10</f>
        <v>53626.210423780765</v>
      </c>
    </row>
    <row r="29" spans="2:49" x14ac:dyDescent="0.3">
      <c r="B29" s="3">
        <v>5</v>
      </c>
      <c r="C29" s="3">
        <v>5</v>
      </c>
      <c r="D29" s="3" t="s">
        <v>11</v>
      </c>
      <c r="E29" s="17">
        <v>48153</v>
      </c>
      <c r="F29" s="17">
        <v>50598</v>
      </c>
      <c r="H29" s="3">
        <v>5</v>
      </c>
      <c r="I29" s="3">
        <v>5</v>
      </c>
      <c r="J29" s="3" t="s">
        <v>11</v>
      </c>
      <c r="K29" t="s">
        <v>1</v>
      </c>
      <c r="L29" s="7">
        <f>F29/E28</f>
        <v>1.007948365505289</v>
      </c>
      <c r="Q29" s="3">
        <v>5</v>
      </c>
      <c r="R29" s="3">
        <v>5</v>
      </c>
      <c r="S29" s="3" t="s">
        <v>11</v>
      </c>
      <c r="T29" s="20">
        <v>3.4333967999999999E-2</v>
      </c>
      <c r="U29" s="2">
        <f t="shared" si="0"/>
        <v>0</v>
      </c>
      <c r="W29" s="3">
        <v>95</v>
      </c>
      <c r="X29" s="3">
        <v>5</v>
      </c>
      <c r="Y29" s="3" t="s">
        <v>0</v>
      </c>
      <c r="Z29" s="21">
        <v>0.16028000000000001</v>
      </c>
      <c r="AA29" s="7">
        <f t="shared" si="7"/>
        <v>-0.82807310858408889</v>
      </c>
      <c r="AB29" s="7">
        <f t="shared" si="1"/>
        <v>0.16852092356037157</v>
      </c>
      <c r="AC29" s="7">
        <f t="shared" si="2"/>
        <v>0.17709619992616432</v>
      </c>
      <c r="AD29" s="7">
        <f t="shared" si="3"/>
        <v>0.10603116867110993</v>
      </c>
      <c r="AE29" s="7">
        <f t="shared" ref="AE29:AE31" si="10">0.5*(AC29+AC30)</f>
        <v>0.11160295811594309</v>
      </c>
      <c r="AG29" s="16" t="s">
        <v>24</v>
      </c>
      <c r="AH29" s="16" t="s">
        <v>24</v>
      </c>
      <c r="AI29" s="16" t="s">
        <v>24</v>
      </c>
      <c r="AJ29" s="15" t="s">
        <v>24</v>
      </c>
      <c r="AK29" s="15" t="s">
        <v>24</v>
      </c>
      <c r="AM29" s="3">
        <v>5</v>
      </c>
      <c r="AN29" s="3">
        <v>5</v>
      </c>
      <c r="AO29" s="3" t="s">
        <v>11</v>
      </c>
      <c r="AP29" t="s">
        <v>1</v>
      </c>
      <c r="AQ29" s="7">
        <f t="shared" ref="AQ29:AQ45" si="11">(L29-AJ34)*O$13+AK34</f>
        <v>1.0081211387336828</v>
      </c>
      <c r="AR29" s="25">
        <f t="shared" ref="AR29:AR44" si="12">AW29/F28</f>
        <v>1.0081211387336828</v>
      </c>
      <c r="AS29" s="25"/>
      <c r="AT29" s="13">
        <v>5</v>
      </c>
      <c r="AU29" s="13">
        <v>5</v>
      </c>
      <c r="AV29" s="3" t="s">
        <v>11</v>
      </c>
      <c r="AW29" s="26">
        <f t="shared" ref="AW29:AW44" si="13">F28*AQ29+U29</f>
        <v>50612.721770124546</v>
      </c>
    </row>
    <row r="30" spans="2:49" x14ac:dyDescent="0.3">
      <c r="B30" s="3">
        <v>10</v>
      </c>
      <c r="C30" s="3">
        <v>5</v>
      </c>
      <c r="D30" s="3" t="s">
        <v>11</v>
      </c>
      <c r="E30" s="17">
        <v>46397</v>
      </c>
      <c r="F30" s="17">
        <v>48033</v>
      </c>
      <c r="H30" s="3">
        <v>10</v>
      </c>
      <c r="I30" s="3">
        <v>5</v>
      </c>
      <c r="J30" s="3" t="s">
        <v>11</v>
      </c>
      <c r="K30" t="s">
        <v>1</v>
      </c>
      <c r="L30" s="7">
        <f>F30/E29</f>
        <v>0.9975079434303159</v>
      </c>
      <c r="Q30" s="3">
        <v>10</v>
      </c>
      <c r="R30" s="3">
        <v>5</v>
      </c>
      <c r="S30" s="3" t="s">
        <v>11</v>
      </c>
      <c r="T30" s="20">
        <v>2.7225546999999999E-2</v>
      </c>
      <c r="U30" s="2">
        <f t="shared" si="0"/>
        <v>0</v>
      </c>
      <c r="V30" s="5"/>
      <c r="W30" s="3">
        <v>100</v>
      </c>
      <c r="X30" s="3">
        <v>5</v>
      </c>
      <c r="Y30" s="3" t="s">
        <v>0</v>
      </c>
      <c r="Z30" s="22">
        <v>4.1110000000000001E-2</v>
      </c>
      <c r="AA30" s="7">
        <f t="shared" si="7"/>
        <v>-1.5747624822896737</v>
      </c>
      <c r="AB30" s="7">
        <f t="shared" si="1"/>
        <v>4.3541413781848282E-2</v>
      </c>
      <c r="AC30" s="7">
        <f t="shared" si="2"/>
        <v>4.6109716305721846E-2</v>
      </c>
      <c r="AD30" s="7">
        <f t="shared" ref="AD30" si="14">0.5*(AB30+AB31)</f>
        <v>2.4339582497647151E-2</v>
      </c>
      <c r="AE30" s="7">
        <f t="shared" si="10"/>
        <v>2.5781717830129031E-2</v>
      </c>
      <c r="AF30" s="7"/>
      <c r="AG30" s="16" t="s">
        <v>24</v>
      </c>
      <c r="AH30" s="16" t="s">
        <v>24</v>
      </c>
      <c r="AI30" s="16" t="s">
        <v>24</v>
      </c>
      <c r="AJ30" s="15" t="s">
        <v>24</v>
      </c>
      <c r="AK30" s="15" t="s">
        <v>24</v>
      </c>
      <c r="AM30" s="3">
        <v>10</v>
      </c>
      <c r="AN30" s="3">
        <v>5</v>
      </c>
      <c r="AO30" s="3" t="s">
        <v>11</v>
      </c>
      <c r="AP30" t="s">
        <v>1</v>
      </c>
      <c r="AQ30" s="7">
        <f t="shared" si="11"/>
        <v>0.99753949412947251</v>
      </c>
      <c r="AR30" s="25">
        <f t="shared" si="12"/>
        <v>0.99753949412947251</v>
      </c>
      <c r="AS30" s="25"/>
      <c r="AT30" s="13">
        <v>10</v>
      </c>
      <c r="AU30" s="13">
        <v>5</v>
      </c>
      <c r="AV30" s="3" t="s">
        <v>11</v>
      </c>
      <c r="AW30" s="26">
        <f t="shared" si="13"/>
        <v>50473.50332396305</v>
      </c>
    </row>
    <row r="31" spans="2:49" x14ac:dyDescent="0.3">
      <c r="B31" s="3">
        <v>15</v>
      </c>
      <c r="C31" s="3">
        <v>5</v>
      </c>
      <c r="D31" s="3" t="s">
        <v>11</v>
      </c>
      <c r="E31" s="17">
        <v>51061</v>
      </c>
      <c r="F31" s="17">
        <v>47406</v>
      </c>
      <c r="H31" s="3">
        <v>15</v>
      </c>
      <c r="I31" s="3">
        <v>5</v>
      </c>
      <c r="J31" s="3" t="s">
        <v>11</v>
      </c>
      <c r="K31" t="s">
        <v>1</v>
      </c>
      <c r="L31" s="7">
        <f t="shared" ref="L31:L43" si="15">F31/E30</f>
        <v>1.0217470957173955</v>
      </c>
      <c r="M31" s="6"/>
      <c r="N31" s="6"/>
      <c r="O31" s="6"/>
      <c r="P31" s="6"/>
      <c r="Q31" s="3">
        <v>15</v>
      </c>
      <c r="R31" s="3">
        <v>5</v>
      </c>
      <c r="S31" s="3" t="s">
        <v>11</v>
      </c>
      <c r="T31" s="20">
        <v>3.9411636E-2</v>
      </c>
      <c r="U31" s="2">
        <f t="shared" si="0"/>
        <v>0</v>
      </c>
      <c r="W31" s="3">
        <v>105</v>
      </c>
      <c r="X31" s="3">
        <v>5</v>
      </c>
      <c r="Y31" s="3" t="s">
        <v>0</v>
      </c>
      <c r="Z31" s="21">
        <v>4.8399999999999997E-3</v>
      </c>
      <c r="AA31" s="7">
        <f t="shared" si="7"/>
        <v>-2.662994403761286</v>
      </c>
      <c r="AB31" s="7">
        <f t="shared" si="1"/>
        <v>5.1377512134460242E-3</v>
      </c>
      <c r="AC31" s="7">
        <f t="shared" si="2"/>
        <v>5.4537193545362121E-3</v>
      </c>
      <c r="AD31" s="7">
        <f>0.5*(AB31+AB32)</f>
        <v>2.6909850728853604E-3</v>
      </c>
      <c r="AE31" s="7">
        <f t="shared" si="10"/>
        <v>2.8565180130629272E-3</v>
      </c>
      <c r="AF31" s="7"/>
      <c r="AG31" s="16" t="s">
        <v>24</v>
      </c>
      <c r="AH31" s="16" t="s">
        <v>24</v>
      </c>
      <c r="AI31" s="16" t="s">
        <v>24</v>
      </c>
      <c r="AJ31" s="15" t="s">
        <v>24</v>
      </c>
      <c r="AK31" s="15" t="s">
        <v>24</v>
      </c>
      <c r="AM31" s="3">
        <v>15</v>
      </c>
      <c r="AN31" s="3">
        <v>5</v>
      </c>
      <c r="AO31" s="3" t="s">
        <v>11</v>
      </c>
      <c r="AP31" t="s">
        <v>1</v>
      </c>
      <c r="AQ31" s="7">
        <f t="shared" si="11"/>
        <v>1.0218404960488769</v>
      </c>
      <c r="AR31" s="25">
        <f t="shared" si="12"/>
        <v>1.0218404960488769</v>
      </c>
      <c r="AS31" s="25"/>
      <c r="AT31" s="13">
        <v>15</v>
      </c>
      <c r="AU31" s="13">
        <v>5</v>
      </c>
      <c r="AV31" s="3" t="s">
        <v>11</v>
      </c>
      <c r="AW31" s="26">
        <f t="shared" si="13"/>
        <v>49082.064546715708</v>
      </c>
    </row>
    <row r="32" spans="2:49" x14ac:dyDescent="0.3">
      <c r="B32" s="3">
        <v>20</v>
      </c>
      <c r="C32" s="3">
        <v>5</v>
      </c>
      <c r="D32" s="3" t="s">
        <v>11</v>
      </c>
      <c r="E32" s="17">
        <v>54588</v>
      </c>
      <c r="F32" s="17">
        <v>53270</v>
      </c>
      <c r="H32" s="3">
        <v>20</v>
      </c>
      <c r="I32" s="3">
        <v>5</v>
      </c>
      <c r="J32" s="3" t="s">
        <v>11</v>
      </c>
      <c r="K32" t="s">
        <v>1</v>
      </c>
      <c r="L32" s="7">
        <f t="shared" si="15"/>
        <v>1.0432619807681009</v>
      </c>
      <c r="M32" s="6"/>
      <c r="N32" s="6"/>
      <c r="O32" s="6"/>
      <c r="P32" s="6"/>
      <c r="Q32" s="3">
        <v>20</v>
      </c>
      <c r="R32" s="3">
        <v>5</v>
      </c>
      <c r="S32" s="3" t="s">
        <v>11</v>
      </c>
      <c r="T32" s="20">
        <v>6.7126805999999997E-2</v>
      </c>
      <c r="U32" s="2">
        <f t="shared" si="0"/>
        <v>0</v>
      </c>
      <c r="W32" s="3">
        <v>110</v>
      </c>
      <c r="X32" s="3" t="s">
        <v>6</v>
      </c>
      <c r="Y32" s="3" t="s">
        <v>0</v>
      </c>
      <c r="Z32" s="21">
        <v>2.3000000000000001E-4</v>
      </c>
      <c r="AA32" s="7">
        <f t="shared" si="7"/>
        <v>-4.188600611293511</v>
      </c>
      <c r="AB32" s="7">
        <f t="shared" si="1"/>
        <v>2.4421893232469643E-4</v>
      </c>
      <c r="AC32" s="7">
        <f t="shared" si="2"/>
        <v>2.5931667158964267E-4</v>
      </c>
      <c r="AD32" s="7" t="s">
        <v>24</v>
      </c>
      <c r="AE32" s="7" t="s">
        <v>24</v>
      </c>
      <c r="AF32" s="8"/>
      <c r="AG32" s="16" t="s">
        <v>24</v>
      </c>
      <c r="AH32" s="16" t="s">
        <v>24</v>
      </c>
      <c r="AI32" s="16" t="s">
        <v>24</v>
      </c>
      <c r="AJ32" s="15" t="s">
        <v>24</v>
      </c>
      <c r="AK32" s="15" t="s">
        <v>24</v>
      </c>
      <c r="AM32" s="3">
        <v>20</v>
      </c>
      <c r="AN32" s="3">
        <v>5</v>
      </c>
      <c r="AO32" s="3" t="s">
        <v>11</v>
      </c>
      <c r="AP32" t="s">
        <v>1</v>
      </c>
      <c r="AQ32" s="7">
        <f t="shared" si="11"/>
        <v>1.0434755434352139</v>
      </c>
      <c r="AR32" s="25">
        <f t="shared" si="12"/>
        <v>1.0434755434352139</v>
      </c>
      <c r="AS32" s="25"/>
      <c r="AT32" s="13">
        <v>20</v>
      </c>
      <c r="AU32" s="13">
        <v>5</v>
      </c>
      <c r="AV32" s="3" t="s">
        <v>11</v>
      </c>
      <c r="AW32" s="26">
        <f t="shared" si="13"/>
        <v>49467.001612089749</v>
      </c>
    </row>
    <row r="33" spans="2:49" x14ac:dyDescent="0.3">
      <c r="B33" s="3">
        <v>25</v>
      </c>
      <c r="C33" s="3">
        <v>5</v>
      </c>
      <c r="D33" s="3" t="s">
        <v>11</v>
      </c>
      <c r="E33" s="17">
        <v>56249</v>
      </c>
      <c r="F33" s="17">
        <v>67180</v>
      </c>
      <c r="H33" s="3">
        <v>25</v>
      </c>
      <c r="I33" s="3">
        <v>5</v>
      </c>
      <c r="J33" s="3" t="s">
        <v>11</v>
      </c>
      <c r="K33" t="s">
        <v>1</v>
      </c>
      <c r="L33" s="7">
        <f>F33/E32</f>
        <v>1.2306734080750348</v>
      </c>
      <c r="Q33" s="3">
        <v>25</v>
      </c>
      <c r="R33" s="3">
        <v>5</v>
      </c>
      <c r="S33" s="3" t="s">
        <v>11</v>
      </c>
      <c r="T33" s="20">
        <v>7.4749848999999993E-2</v>
      </c>
      <c r="U33" s="2">
        <f t="shared" si="0"/>
        <v>0</v>
      </c>
      <c r="W33" s="3">
        <v>0</v>
      </c>
      <c r="X33" s="3">
        <v>5</v>
      </c>
      <c r="Y33" s="3" t="s">
        <v>11</v>
      </c>
      <c r="Z33" s="21">
        <v>1</v>
      </c>
      <c r="AA33" s="15" t="s">
        <v>24</v>
      </c>
      <c r="AB33" s="7">
        <v>1</v>
      </c>
      <c r="AC33" s="7">
        <v>1</v>
      </c>
      <c r="AD33" s="7">
        <f>0.5*(AB33+AB34)</f>
        <v>0.99726324805522681</v>
      </c>
      <c r="AE33" s="7">
        <f>0.5*(AC33+AC34)</f>
        <v>0.99742180227537991</v>
      </c>
      <c r="AG33" s="3">
        <v>0</v>
      </c>
      <c r="AH33" s="3">
        <v>5</v>
      </c>
      <c r="AI33" s="3" t="s">
        <v>11</v>
      </c>
      <c r="AJ33" s="15" t="s">
        <v>24</v>
      </c>
      <c r="AK33" s="15" t="s">
        <v>24</v>
      </c>
      <c r="AM33" s="3">
        <v>25</v>
      </c>
      <c r="AN33" s="3">
        <v>5</v>
      </c>
      <c r="AO33" s="3" t="s">
        <v>11</v>
      </c>
      <c r="AP33" t="s">
        <v>1</v>
      </c>
      <c r="AQ33" s="7">
        <f t="shared" si="11"/>
        <v>1.2309505869671391</v>
      </c>
      <c r="AR33" s="25">
        <f t="shared" si="12"/>
        <v>1.2309505869671391</v>
      </c>
      <c r="AS33" s="25"/>
      <c r="AT33" s="13">
        <v>25</v>
      </c>
      <c r="AU33" s="13">
        <v>5</v>
      </c>
      <c r="AV33" s="3" t="s">
        <v>11</v>
      </c>
      <c r="AW33" s="26">
        <f t="shared" si="13"/>
        <v>65572.737767739498</v>
      </c>
    </row>
    <row r="34" spans="2:49" x14ac:dyDescent="0.3">
      <c r="B34" s="3">
        <v>30</v>
      </c>
      <c r="C34" s="3">
        <v>5</v>
      </c>
      <c r="D34" s="3" t="s">
        <v>11</v>
      </c>
      <c r="E34" s="17">
        <v>56343</v>
      </c>
      <c r="F34" s="17">
        <v>66418</v>
      </c>
      <c r="H34" s="3">
        <v>30</v>
      </c>
      <c r="I34" s="3">
        <v>5</v>
      </c>
      <c r="J34" s="3" t="s">
        <v>11</v>
      </c>
      <c r="K34" t="s">
        <v>1</v>
      </c>
      <c r="L34" s="7">
        <f t="shared" si="15"/>
        <v>1.1807854361855321</v>
      </c>
      <c r="Q34" s="3">
        <v>30</v>
      </c>
      <c r="R34" s="3">
        <v>5</v>
      </c>
      <c r="S34" s="3" t="s">
        <v>11</v>
      </c>
      <c r="T34" s="20">
        <v>5.8670211E-2</v>
      </c>
      <c r="U34" s="2">
        <f t="shared" si="0"/>
        <v>0</v>
      </c>
      <c r="W34" s="3">
        <v>5</v>
      </c>
      <c r="X34" s="3">
        <v>5</v>
      </c>
      <c r="Y34" s="3" t="s">
        <v>11</v>
      </c>
      <c r="Z34" s="21">
        <v>0.99419000000000002</v>
      </c>
      <c r="AA34" s="7">
        <f t="shared" si="7"/>
        <v>2.5711738822039036</v>
      </c>
      <c r="AB34" s="7">
        <f t="shared" ref="AB34:AB55" si="16">1/(1+EXP(-2*O$14-2*1*AA34))</f>
        <v>0.99452649611045363</v>
      </c>
      <c r="AC34" s="7">
        <f t="shared" ref="AC34:AC55" si="17">1/(1+EXP(-2*O$15-2*1*AA34))</f>
        <v>0.99484360455075982</v>
      </c>
      <c r="AD34" s="7">
        <f t="shared" ref="AD34:AD53" si="18">0.5*(AB34+AB35)</f>
        <v>0.99429560099387859</v>
      </c>
      <c r="AE34" s="7">
        <f t="shared" ref="AE34:AE37" si="19">0.5*(AC34+AC35)</f>
        <v>0.99462601117464966</v>
      </c>
      <c r="AG34" s="3">
        <v>5</v>
      </c>
      <c r="AH34" s="3">
        <v>5</v>
      </c>
      <c r="AI34" s="3" t="s">
        <v>11</v>
      </c>
      <c r="AJ34" s="7">
        <f>AD34/AD33</f>
        <v>0.99702420893667199</v>
      </c>
      <c r="AK34" s="7">
        <f>AE34/AE33</f>
        <v>0.99719698216506569</v>
      </c>
      <c r="AM34" s="3">
        <v>30</v>
      </c>
      <c r="AN34" s="3">
        <v>5</v>
      </c>
      <c r="AO34" s="3" t="s">
        <v>11</v>
      </c>
      <c r="AP34" t="s">
        <v>1</v>
      </c>
      <c r="AQ34" s="7">
        <f t="shared" si="11"/>
        <v>1.1810791322320759</v>
      </c>
      <c r="AR34" s="25">
        <f t="shared" si="12"/>
        <v>1.1810791322320759</v>
      </c>
      <c r="AS34" s="25"/>
      <c r="AT34" s="13">
        <v>30</v>
      </c>
      <c r="AU34" s="13">
        <v>5</v>
      </c>
      <c r="AV34" s="3" t="s">
        <v>11</v>
      </c>
      <c r="AW34" s="26">
        <f t="shared" si="13"/>
        <v>79344.896103350868</v>
      </c>
    </row>
    <row r="35" spans="2:49" x14ac:dyDescent="0.3">
      <c r="B35" s="3">
        <v>35</v>
      </c>
      <c r="C35" s="3">
        <v>5</v>
      </c>
      <c r="D35" s="3" t="s">
        <v>11</v>
      </c>
      <c r="E35" s="17">
        <v>56858</v>
      </c>
      <c r="F35" s="17">
        <v>61878</v>
      </c>
      <c r="H35" s="3">
        <v>35</v>
      </c>
      <c r="I35" s="3">
        <v>5</v>
      </c>
      <c r="J35" s="3" t="s">
        <v>11</v>
      </c>
      <c r="K35" t="s">
        <v>1</v>
      </c>
      <c r="L35" s="7">
        <f t="shared" si="15"/>
        <v>1.0982375805335178</v>
      </c>
      <c r="Q35" s="3">
        <v>35</v>
      </c>
      <c r="R35" s="3">
        <v>5</v>
      </c>
      <c r="S35" s="3" t="s">
        <v>11</v>
      </c>
      <c r="T35" s="20">
        <v>4.2735488000000002E-2</v>
      </c>
      <c r="U35" s="2">
        <f t="shared" si="0"/>
        <v>0</v>
      </c>
      <c r="W35" s="3">
        <v>10</v>
      </c>
      <c r="X35" s="3">
        <v>5</v>
      </c>
      <c r="Y35" s="3" t="s">
        <v>11</v>
      </c>
      <c r="Z35" s="21">
        <v>0.99370000000000003</v>
      </c>
      <c r="AA35" s="7">
        <f t="shared" si="7"/>
        <v>2.5304428584199177</v>
      </c>
      <c r="AB35" s="7">
        <f t="shared" si="16"/>
        <v>0.99406470587730345</v>
      </c>
      <c r="AC35" s="7">
        <f t="shared" si="17"/>
        <v>0.9944084177985395</v>
      </c>
      <c r="AD35" s="7">
        <f t="shared" si="18"/>
        <v>0.99375368345524628</v>
      </c>
      <c r="AE35" s="7">
        <f t="shared" si="19"/>
        <v>0.99411529469973592</v>
      </c>
      <c r="AG35" s="3">
        <v>10</v>
      </c>
      <c r="AH35" s="3">
        <v>5</v>
      </c>
      <c r="AI35" s="3" t="s">
        <v>11</v>
      </c>
      <c r="AJ35" s="7">
        <f t="shared" ref="AJ35:AJ48" si="20">AD35/AD34</f>
        <v>0.99945497341224221</v>
      </c>
      <c r="AK35" s="7">
        <f t="shared" ref="AK35:AK48" si="21">AE35/AE34</f>
        <v>0.99948652411139882</v>
      </c>
      <c r="AM35" s="3">
        <v>35</v>
      </c>
      <c r="AN35" s="3">
        <v>5</v>
      </c>
      <c r="AO35" s="3" t="s">
        <v>11</v>
      </c>
      <c r="AP35" t="s">
        <v>1</v>
      </c>
      <c r="AQ35" s="7">
        <f t="shared" si="11"/>
        <v>1.0985729112764508</v>
      </c>
      <c r="AR35" s="25">
        <f t="shared" si="12"/>
        <v>1.0985729112764508</v>
      </c>
      <c r="AS35" s="25"/>
      <c r="AT35" s="13">
        <v>35</v>
      </c>
      <c r="AU35" s="13">
        <v>5</v>
      </c>
      <c r="AV35" s="3" t="s">
        <v>11</v>
      </c>
      <c r="AW35" s="26">
        <f t="shared" si="13"/>
        <v>72965.015621159313</v>
      </c>
    </row>
    <row r="36" spans="2:49" x14ac:dyDescent="0.3">
      <c r="B36" s="3">
        <v>40</v>
      </c>
      <c r="C36" s="3">
        <v>5</v>
      </c>
      <c r="D36" s="3" t="s">
        <v>11</v>
      </c>
      <c r="E36" s="17">
        <v>56145</v>
      </c>
      <c r="F36" s="17">
        <v>58262</v>
      </c>
      <c r="H36" s="3">
        <v>40</v>
      </c>
      <c r="I36" s="3">
        <v>5</v>
      </c>
      <c r="J36" s="3" t="s">
        <v>11</v>
      </c>
      <c r="K36" t="s">
        <v>1</v>
      </c>
      <c r="L36" s="7">
        <f t="shared" si="15"/>
        <v>1.0246930950789686</v>
      </c>
      <c r="Q36" s="3">
        <v>40</v>
      </c>
      <c r="R36" s="3">
        <v>5</v>
      </c>
      <c r="S36" s="3" t="s">
        <v>11</v>
      </c>
      <c r="T36" s="20">
        <v>3.2501836999999999E-2</v>
      </c>
      <c r="U36" s="2">
        <f t="shared" si="0"/>
        <v>0</v>
      </c>
      <c r="W36" s="3">
        <v>15</v>
      </c>
      <c r="X36" s="3">
        <v>5</v>
      </c>
      <c r="Y36" s="3" t="s">
        <v>11</v>
      </c>
      <c r="Z36" s="21">
        <v>0.99304000000000003</v>
      </c>
      <c r="AA36" s="7">
        <f t="shared" si="7"/>
        <v>2.4802957354306843</v>
      </c>
      <c r="AB36" s="7">
        <f t="shared" si="16"/>
        <v>0.99344266103318923</v>
      </c>
      <c r="AC36" s="7">
        <f t="shared" si="17"/>
        <v>0.99382217160093234</v>
      </c>
      <c r="AD36" s="7">
        <f t="shared" si="18"/>
        <v>0.99214647678006673</v>
      </c>
      <c r="AE36" s="7">
        <f t="shared" si="19"/>
        <v>0.99260035388552859</v>
      </c>
      <c r="AG36" s="3">
        <v>15</v>
      </c>
      <c r="AH36" s="3">
        <v>5</v>
      </c>
      <c r="AI36" s="3" t="s">
        <v>11</v>
      </c>
      <c r="AJ36" s="7">
        <f t="shared" si="20"/>
        <v>0.99838269110148969</v>
      </c>
      <c r="AK36" s="7">
        <f t="shared" si="21"/>
        <v>0.99847609143297111</v>
      </c>
      <c r="AM36" s="3">
        <v>40</v>
      </c>
      <c r="AN36" s="3">
        <v>5</v>
      </c>
      <c r="AO36" s="3" t="s">
        <v>11</v>
      </c>
      <c r="AP36" t="s">
        <v>1</v>
      </c>
      <c r="AQ36" s="7">
        <f t="shared" si="11"/>
        <v>1.0251304487909021</v>
      </c>
      <c r="AR36" s="25">
        <f t="shared" si="12"/>
        <v>1.0251304487909021</v>
      </c>
      <c r="AS36" s="25"/>
      <c r="AT36" s="13">
        <v>40</v>
      </c>
      <c r="AU36" s="13">
        <v>5</v>
      </c>
      <c r="AV36" s="3" t="s">
        <v>11</v>
      </c>
      <c r="AW36" s="26">
        <f t="shared" si="13"/>
        <v>63433.021910283438</v>
      </c>
    </row>
    <row r="37" spans="2:49" x14ac:dyDescent="0.3">
      <c r="B37" s="3">
        <v>45</v>
      </c>
      <c r="C37" s="3">
        <v>5</v>
      </c>
      <c r="D37" s="3" t="s">
        <v>11</v>
      </c>
      <c r="E37" s="17">
        <v>56110</v>
      </c>
      <c r="F37" s="17">
        <v>56214</v>
      </c>
      <c r="H37" s="3">
        <v>45</v>
      </c>
      <c r="I37" s="3">
        <v>5</v>
      </c>
      <c r="J37" s="3" t="s">
        <v>11</v>
      </c>
      <c r="K37" t="s">
        <v>1</v>
      </c>
      <c r="L37" s="7">
        <f t="shared" si="15"/>
        <v>1.0012289607266898</v>
      </c>
      <c r="Q37" s="3">
        <v>45</v>
      </c>
      <c r="R37" s="3">
        <v>5</v>
      </c>
      <c r="S37" s="3" t="s">
        <v>11</v>
      </c>
      <c r="T37" s="20">
        <v>2.7124770999999999E-2</v>
      </c>
      <c r="U37" s="2">
        <f t="shared" si="0"/>
        <v>0</v>
      </c>
      <c r="W37" s="3">
        <v>20</v>
      </c>
      <c r="X37" s="3">
        <v>5</v>
      </c>
      <c r="Y37" s="3" t="s">
        <v>11</v>
      </c>
      <c r="Z37" s="21">
        <v>0.99029</v>
      </c>
      <c r="AA37" s="7">
        <f t="shared" si="7"/>
        <v>2.3124207736114615</v>
      </c>
      <c r="AB37" s="7">
        <f t="shared" si="16"/>
        <v>0.99085029252694423</v>
      </c>
      <c r="AC37" s="7">
        <f t="shared" si="17"/>
        <v>0.99137853617012484</v>
      </c>
      <c r="AD37" s="7">
        <f t="shared" si="18"/>
        <v>0.98846422783361709</v>
      </c>
      <c r="AE37" s="7">
        <f t="shared" si="19"/>
        <v>0.98912840280013814</v>
      </c>
      <c r="AG37" s="3">
        <v>20</v>
      </c>
      <c r="AH37" s="3">
        <v>5</v>
      </c>
      <c r="AI37" s="3" t="s">
        <v>11</v>
      </c>
      <c r="AJ37" s="7">
        <f t="shared" si="20"/>
        <v>0.99628860351507764</v>
      </c>
      <c r="AK37" s="7">
        <f t="shared" si="21"/>
        <v>0.99650216618219056</v>
      </c>
      <c r="AM37" s="3">
        <v>45</v>
      </c>
      <c r="AN37" s="3">
        <v>5</v>
      </c>
      <c r="AO37" s="3" t="s">
        <v>11</v>
      </c>
      <c r="AP37" t="s">
        <v>1</v>
      </c>
      <c r="AQ37" s="7">
        <f t="shared" si="11"/>
        <v>1.0018956406792254</v>
      </c>
      <c r="AR37" s="25">
        <f t="shared" si="12"/>
        <v>1.0018956406792254</v>
      </c>
      <c r="AS37" s="25"/>
      <c r="AT37" s="13">
        <v>45</v>
      </c>
      <c r="AU37" s="13">
        <v>5</v>
      </c>
      <c r="AV37" s="3" t="s">
        <v>11</v>
      </c>
      <c r="AW37" s="26">
        <f t="shared" si="13"/>
        <v>58372.443817253035</v>
      </c>
    </row>
    <row r="38" spans="2:49" x14ac:dyDescent="0.3">
      <c r="B38" s="3">
        <v>50</v>
      </c>
      <c r="C38" s="3">
        <v>5</v>
      </c>
      <c r="D38" s="3" t="s">
        <v>11</v>
      </c>
      <c r="E38" s="17">
        <v>53600</v>
      </c>
      <c r="F38" s="17">
        <v>55622</v>
      </c>
      <c r="H38" s="3">
        <v>50</v>
      </c>
      <c r="I38" s="3">
        <v>5</v>
      </c>
      <c r="J38" s="3" t="s">
        <v>11</v>
      </c>
      <c r="K38" t="s">
        <v>1</v>
      </c>
      <c r="L38" s="7">
        <f t="shared" si="15"/>
        <v>0.99130279807520938</v>
      </c>
      <c r="Q38" s="3">
        <v>50</v>
      </c>
      <c r="R38" s="3">
        <v>5</v>
      </c>
      <c r="S38" s="3" t="s">
        <v>11</v>
      </c>
      <c r="T38" s="20">
        <v>2.4142892999999999E-2</v>
      </c>
      <c r="U38" s="2">
        <f t="shared" si="0"/>
        <v>0</v>
      </c>
      <c r="W38" s="3">
        <v>25</v>
      </c>
      <c r="X38" s="3">
        <v>5</v>
      </c>
      <c r="Y38" s="3" t="s">
        <v>11</v>
      </c>
      <c r="Z38" s="21">
        <v>0.98523000000000005</v>
      </c>
      <c r="AA38" s="7">
        <f t="shared" si="7"/>
        <v>2.1001385099547001</v>
      </c>
      <c r="AB38" s="7">
        <f t="shared" si="16"/>
        <v>0.98607816314028984</v>
      </c>
      <c r="AC38" s="7">
        <f t="shared" si="17"/>
        <v>0.98687826943015156</v>
      </c>
      <c r="AD38" s="7">
        <f t="shared" si="18"/>
        <v>0.98368597089097443</v>
      </c>
      <c r="AE38" s="7">
        <f>0.5*(AC38+AC39)</f>
        <v>0.98462110073652442</v>
      </c>
      <c r="AG38" s="3">
        <v>25</v>
      </c>
      <c r="AH38" s="3">
        <v>5</v>
      </c>
      <c r="AI38" s="3" t="s">
        <v>11</v>
      </c>
      <c r="AJ38" s="7">
        <f t="shared" si="20"/>
        <v>0.99516597889119873</v>
      </c>
      <c r="AK38" s="7">
        <f t="shared" si="21"/>
        <v>0.99544315778330306</v>
      </c>
      <c r="AM38" s="3">
        <v>50</v>
      </c>
      <c r="AN38" s="3">
        <v>5</v>
      </c>
      <c r="AO38" s="3" t="s">
        <v>11</v>
      </c>
      <c r="AP38" t="s">
        <v>1</v>
      </c>
      <c r="AQ38" s="7">
        <f t="shared" si="11"/>
        <v>0.99234012913030278</v>
      </c>
      <c r="AR38" s="25">
        <f t="shared" si="12"/>
        <v>0.99234012913030289</v>
      </c>
      <c r="AS38" s="25"/>
      <c r="AT38" s="13">
        <v>50</v>
      </c>
      <c r="AU38" s="13">
        <v>5</v>
      </c>
      <c r="AV38" s="3" t="s">
        <v>11</v>
      </c>
      <c r="AW38" s="26">
        <f t="shared" si="13"/>
        <v>55783.408018930844</v>
      </c>
    </row>
    <row r="39" spans="2:49" x14ac:dyDescent="0.3">
      <c r="B39" s="3">
        <v>55</v>
      </c>
      <c r="C39" s="3">
        <v>5</v>
      </c>
      <c r="D39" s="3" t="s">
        <v>11</v>
      </c>
      <c r="E39" s="17">
        <v>45956</v>
      </c>
      <c r="F39" s="17">
        <v>52118</v>
      </c>
      <c r="H39" s="3">
        <v>55</v>
      </c>
      <c r="I39" s="3">
        <v>5</v>
      </c>
      <c r="J39" s="3" t="s">
        <v>11</v>
      </c>
      <c r="K39" t="s">
        <v>1</v>
      </c>
      <c r="L39" s="7">
        <f t="shared" si="15"/>
        <v>0.9723507462686567</v>
      </c>
      <c r="Q39" s="3">
        <v>55</v>
      </c>
      <c r="R39" s="3">
        <v>5</v>
      </c>
      <c r="S39" s="3" t="s">
        <v>11</v>
      </c>
      <c r="T39" s="20">
        <v>1.9568519999999999E-2</v>
      </c>
      <c r="U39" s="2">
        <f t="shared" si="0"/>
        <v>0</v>
      </c>
      <c r="W39" s="3">
        <v>30</v>
      </c>
      <c r="X39" s="3">
        <v>5</v>
      </c>
      <c r="Y39" s="3" t="s">
        <v>11</v>
      </c>
      <c r="Z39" s="21">
        <v>0.98016000000000003</v>
      </c>
      <c r="AA39" s="7">
        <f t="shared" si="7"/>
        <v>1.9500078608938427</v>
      </c>
      <c r="AB39" s="7">
        <f t="shared" si="16"/>
        <v>0.98129377864165901</v>
      </c>
      <c r="AC39" s="7">
        <f t="shared" si="17"/>
        <v>0.9823639320428974</v>
      </c>
      <c r="AD39" s="7">
        <f t="shared" si="18"/>
        <v>0.9786215338118649</v>
      </c>
      <c r="AE39" s="7">
        <f t="shared" ref="AE39:AE48" si="22">0.5*(AC39+AC40)</f>
        <v>0.9798410285327146</v>
      </c>
      <c r="AG39" s="3">
        <v>30</v>
      </c>
      <c r="AH39" s="3">
        <v>5</v>
      </c>
      <c r="AI39" s="3" t="s">
        <v>11</v>
      </c>
      <c r="AJ39" s="7">
        <f t="shared" si="20"/>
        <v>0.99485157130529933</v>
      </c>
      <c r="AK39" s="7">
        <f t="shared" si="21"/>
        <v>0.99514526735184305</v>
      </c>
      <c r="AM39" s="3">
        <v>55</v>
      </c>
      <c r="AN39" s="3">
        <v>5</v>
      </c>
      <c r="AO39" s="3" t="s">
        <v>11</v>
      </c>
      <c r="AP39" t="s">
        <v>1</v>
      </c>
      <c r="AQ39" s="7">
        <f t="shared" si="11"/>
        <v>0.97391122502158156</v>
      </c>
      <c r="AR39" s="25">
        <f t="shared" si="12"/>
        <v>0.97391122502158156</v>
      </c>
      <c r="AS39" s="25"/>
      <c r="AT39" s="13">
        <v>55</v>
      </c>
      <c r="AU39" s="13">
        <v>5</v>
      </c>
      <c r="AV39" s="3" t="s">
        <v>11</v>
      </c>
      <c r="AW39" s="26">
        <f t="shared" si="13"/>
        <v>54170.890158150411</v>
      </c>
    </row>
    <row r="40" spans="2:49" x14ac:dyDescent="0.3">
      <c r="B40" s="3">
        <v>60</v>
      </c>
      <c r="C40" s="3">
        <v>5</v>
      </c>
      <c r="D40" s="3" t="s">
        <v>11</v>
      </c>
      <c r="E40" s="17">
        <v>37861</v>
      </c>
      <c r="F40" s="17">
        <v>43413</v>
      </c>
      <c r="H40" s="3">
        <v>60</v>
      </c>
      <c r="I40" s="3">
        <v>5</v>
      </c>
      <c r="J40" s="3" t="s">
        <v>11</v>
      </c>
      <c r="K40" t="s">
        <v>1</v>
      </c>
      <c r="L40" s="7">
        <f t="shared" si="15"/>
        <v>0.94466446165897811</v>
      </c>
      <c r="Q40" s="3">
        <v>60</v>
      </c>
      <c r="R40" s="3">
        <v>5</v>
      </c>
      <c r="S40" s="3" t="s">
        <v>11</v>
      </c>
      <c r="T40" s="20">
        <v>1.5155662E-2</v>
      </c>
      <c r="U40" s="2">
        <f t="shared" si="0"/>
        <v>0</v>
      </c>
      <c r="W40" s="3">
        <v>35</v>
      </c>
      <c r="X40" s="3">
        <v>5</v>
      </c>
      <c r="Y40" s="3" t="s">
        <v>11</v>
      </c>
      <c r="Z40" s="21">
        <v>0.97450000000000003</v>
      </c>
      <c r="AA40" s="7">
        <f t="shared" si="7"/>
        <v>1.8216230333916181</v>
      </c>
      <c r="AB40" s="7">
        <f t="shared" si="16"/>
        <v>0.97594928898207067</v>
      </c>
      <c r="AC40" s="7">
        <f t="shared" si="17"/>
        <v>0.9773181250225319</v>
      </c>
      <c r="AD40" s="7">
        <f t="shared" si="18"/>
        <v>0.97283574132900508</v>
      </c>
      <c r="AE40" s="7">
        <f t="shared" si="22"/>
        <v>0.97437659699035384</v>
      </c>
      <c r="AG40" s="3">
        <v>35</v>
      </c>
      <c r="AH40" s="3">
        <v>5</v>
      </c>
      <c r="AI40" s="3" t="s">
        <v>11</v>
      </c>
      <c r="AJ40" s="7">
        <f t="shared" si="20"/>
        <v>0.99408781404970381</v>
      </c>
      <c r="AK40" s="7">
        <f t="shared" si="21"/>
        <v>0.99442314479263683</v>
      </c>
      <c r="AM40" s="3">
        <v>60</v>
      </c>
      <c r="AN40" s="3">
        <v>5</v>
      </c>
      <c r="AO40" s="3" t="s">
        <v>11</v>
      </c>
      <c r="AP40" t="s">
        <v>1</v>
      </c>
      <c r="AQ40" s="7">
        <f t="shared" si="11"/>
        <v>0.9468652055595117</v>
      </c>
      <c r="AR40" s="25">
        <f t="shared" si="12"/>
        <v>0.9468652055595117</v>
      </c>
      <c r="AS40" s="25"/>
      <c r="AT40" s="13">
        <v>60</v>
      </c>
      <c r="AU40" s="13">
        <v>5</v>
      </c>
      <c r="AV40" s="3" t="s">
        <v>11</v>
      </c>
      <c r="AW40" s="26">
        <f t="shared" si="13"/>
        <v>49348.720783350633</v>
      </c>
    </row>
    <row r="41" spans="2:49" x14ac:dyDescent="0.3">
      <c r="B41" s="3">
        <v>65</v>
      </c>
      <c r="C41" s="3">
        <v>5</v>
      </c>
      <c r="D41" s="3" t="s">
        <v>11</v>
      </c>
      <c r="E41" s="17">
        <v>24902</v>
      </c>
      <c r="F41" s="17">
        <v>34294</v>
      </c>
      <c r="H41" s="3">
        <v>65</v>
      </c>
      <c r="I41" s="3">
        <v>5</v>
      </c>
      <c r="J41" s="3" t="s">
        <v>11</v>
      </c>
      <c r="K41" t="s">
        <v>1</v>
      </c>
      <c r="L41" s="7">
        <f t="shared" si="15"/>
        <v>0.90578695755526795</v>
      </c>
      <c r="Q41" s="3">
        <v>65</v>
      </c>
      <c r="R41" s="3">
        <v>5</v>
      </c>
      <c r="S41" s="3" t="s">
        <v>11</v>
      </c>
      <c r="T41" s="20">
        <v>1.0150062E-2</v>
      </c>
      <c r="U41" s="2">
        <f t="shared" si="0"/>
        <v>0</v>
      </c>
      <c r="W41" s="3">
        <v>40</v>
      </c>
      <c r="X41" s="3">
        <v>5</v>
      </c>
      <c r="Y41" s="3" t="s">
        <v>11</v>
      </c>
      <c r="Z41" s="21">
        <v>0.96791000000000005</v>
      </c>
      <c r="AA41" s="7">
        <f t="shared" si="7"/>
        <v>1.7032973263128695</v>
      </c>
      <c r="AB41" s="7">
        <f t="shared" si="16"/>
        <v>0.96972219367593948</v>
      </c>
      <c r="AC41" s="7">
        <f t="shared" si="17"/>
        <v>0.97143506895817577</v>
      </c>
      <c r="AD41" s="7">
        <f t="shared" si="18"/>
        <v>0.96527214072827738</v>
      </c>
      <c r="AE41" s="7">
        <f t="shared" si="22"/>
        <v>0.96722716377085494</v>
      </c>
      <c r="AG41" s="3">
        <v>40</v>
      </c>
      <c r="AH41" s="3">
        <v>5</v>
      </c>
      <c r="AI41" s="3" t="s">
        <v>11</v>
      </c>
      <c r="AJ41" s="7">
        <f t="shared" si="20"/>
        <v>0.99222520279693371</v>
      </c>
      <c r="AK41" s="7">
        <f t="shared" si="21"/>
        <v>0.99266255650886726</v>
      </c>
      <c r="AM41" s="3">
        <v>65</v>
      </c>
      <c r="AN41" s="3">
        <v>5</v>
      </c>
      <c r="AO41" s="3" t="s">
        <v>11</v>
      </c>
      <c r="AP41" t="s">
        <v>1</v>
      </c>
      <c r="AQ41" s="7">
        <f t="shared" si="11"/>
        <v>0.90868330516300577</v>
      </c>
      <c r="AR41" s="25">
        <f t="shared" si="12"/>
        <v>0.90868330516300566</v>
      </c>
      <c r="AS41" s="25"/>
      <c r="AT41" s="13">
        <v>65</v>
      </c>
      <c r="AU41" s="13">
        <v>5</v>
      </c>
      <c r="AV41" s="3" t="s">
        <v>11</v>
      </c>
      <c r="AW41" s="26">
        <f t="shared" si="13"/>
        <v>39448.668327041567</v>
      </c>
    </row>
    <row r="42" spans="2:49" x14ac:dyDescent="0.3">
      <c r="B42" s="3">
        <v>70</v>
      </c>
      <c r="C42" s="3">
        <v>5</v>
      </c>
      <c r="D42" s="3" t="s">
        <v>11</v>
      </c>
      <c r="E42" s="17">
        <v>17205</v>
      </c>
      <c r="F42" s="17">
        <v>22000</v>
      </c>
      <c r="H42" s="3">
        <v>70</v>
      </c>
      <c r="I42" s="3">
        <v>5</v>
      </c>
      <c r="J42" s="3" t="s">
        <v>11</v>
      </c>
      <c r="K42" t="s">
        <v>1</v>
      </c>
      <c r="L42" s="7">
        <f t="shared" si="15"/>
        <v>0.88346317564854226</v>
      </c>
      <c r="Q42" s="3">
        <v>70</v>
      </c>
      <c r="R42" s="3">
        <v>5</v>
      </c>
      <c r="S42" s="3" t="s">
        <v>11</v>
      </c>
      <c r="T42" s="20">
        <v>6.2865890000000004E-3</v>
      </c>
      <c r="U42" s="2">
        <f t="shared" si="0"/>
        <v>0</v>
      </c>
      <c r="W42" s="3">
        <v>45</v>
      </c>
      <c r="X42" s="3">
        <v>5</v>
      </c>
      <c r="Y42" s="3" t="s">
        <v>11</v>
      </c>
      <c r="Z42" s="21">
        <v>0.95850000000000002</v>
      </c>
      <c r="AA42" s="7">
        <f t="shared" si="7"/>
        <v>1.5698380676245236</v>
      </c>
      <c r="AB42" s="7">
        <f t="shared" si="16"/>
        <v>0.96082208778061517</v>
      </c>
      <c r="AC42" s="7">
        <f t="shared" si="17"/>
        <v>0.96301925858353421</v>
      </c>
      <c r="AD42" s="7">
        <f t="shared" si="18"/>
        <v>0.95368518892684573</v>
      </c>
      <c r="AE42" s="7">
        <f t="shared" si="22"/>
        <v>0.95626157518684318</v>
      </c>
      <c r="AG42" s="3">
        <v>45</v>
      </c>
      <c r="AH42" s="3">
        <v>5</v>
      </c>
      <c r="AI42" s="3" t="s">
        <v>11</v>
      </c>
      <c r="AJ42" s="7">
        <f t="shared" si="20"/>
        <v>0.98799618127102529</v>
      </c>
      <c r="AK42" s="7">
        <f t="shared" si="21"/>
        <v>0.98866286122356095</v>
      </c>
      <c r="AM42" s="3">
        <v>70</v>
      </c>
      <c r="AN42" s="3">
        <v>5</v>
      </c>
      <c r="AO42" s="3" t="s">
        <v>11</v>
      </c>
      <c r="AP42" t="s">
        <v>1</v>
      </c>
      <c r="AQ42" s="7">
        <f t="shared" si="11"/>
        <v>0.88727121195961201</v>
      </c>
      <c r="AR42" s="25">
        <f t="shared" si="12"/>
        <v>0.88727121195961201</v>
      </c>
      <c r="AS42" s="25"/>
      <c r="AT42" s="13">
        <v>70</v>
      </c>
      <c r="AU42" s="13">
        <v>5</v>
      </c>
      <c r="AV42" s="3" t="s">
        <v>11</v>
      </c>
      <c r="AW42" s="26">
        <f t="shared" si="13"/>
        <v>30428.078942942935</v>
      </c>
    </row>
    <row r="43" spans="2:49" x14ac:dyDescent="0.3">
      <c r="B43" s="3">
        <v>75</v>
      </c>
      <c r="C43" s="3">
        <v>5</v>
      </c>
      <c r="D43" s="3" t="s">
        <v>11</v>
      </c>
      <c r="E43" s="17">
        <v>12650</v>
      </c>
      <c r="F43" s="17">
        <v>14815</v>
      </c>
      <c r="H43" s="3">
        <v>75</v>
      </c>
      <c r="I43" s="3">
        <v>5</v>
      </c>
      <c r="J43" s="3" t="s">
        <v>11</v>
      </c>
      <c r="K43" t="s">
        <v>1</v>
      </c>
      <c r="L43" s="7">
        <f t="shared" si="15"/>
        <v>0.86108689334495792</v>
      </c>
      <c r="Q43" s="3">
        <v>75</v>
      </c>
      <c r="R43" s="3">
        <v>5</v>
      </c>
      <c r="S43" s="3" t="s">
        <v>11</v>
      </c>
      <c r="T43" s="20">
        <v>4.5181259999999999E-3</v>
      </c>
      <c r="U43" s="2">
        <f t="shared" si="0"/>
        <v>0</v>
      </c>
      <c r="W43" s="3">
        <v>50</v>
      </c>
      <c r="X43" s="3">
        <v>5</v>
      </c>
      <c r="Y43" s="3" t="s">
        <v>11</v>
      </c>
      <c r="Z43" s="21">
        <v>0.94342999999999999</v>
      </c>
      <c r="AA43" s="7">
        <f t="shared" si="7"/>
        <v>1.4070216804311459</v>
      </c>
      <c r="AB43" s="7">
        <f t="shared" si="16"/>
        <v>0.94654829007307628</v>
      </c>
      <c r="AC43" s="7">
        <f t="shared" si="17"/>
        <v>0.94950389179015215</v>
      </c>
      <c r="AD43" s="7">
        <f t="shared" si="18"/>
        <v>0.93552230014214732</v>
      </c>
      <c r="AE43" s="7">
        <f t="shared" si="22"/>
        <v>0.93904157907784946</v>
      </c>
      <c r="AG43" s="3">
        <v>50</v>
      </c>
      <c r="AH43" s="3">
        <v>5</v>
      </c>
      <c r="AI43" s="3" t="s">
        <v>11</v>
      </c>
      <c r="AJ43" s="7">
        <f t="shared" si="20"/>
        <v>0.98095504785479937</v>
      </c>
      <c r="AK43" s="7">
        <f t="shared" si="21"/>
        <v>0.98199237890989277</v>
      </c>
      <c r="AM43" s="3">
        <v>75</v>
      </c>
      <c r="AN43" s="3">
        <v>5</v>
      </c>
      <c r="AO43" s="3" t="s">
        <v>11</v>
      </c>
      <c r="AP43" t="s">
        <v>1</v>
      </c>
      <c r="AQ43" s="7">
        <f t="shared" si="11"/>
        <v>0.86608464522389805</v>
      </c>
      <c r="AR43" s="25">
        <f t="shared" si="12"/>
        <v>0.86608464522389805</v>
      </c>
      <c r="AS43" s="25"/>
      <c r="AT43" s="13">
        <v>75</v>
      </c>
      <c r="AU43" s="13">
        <v>5</v>
      </c>
      <c r="AV43" s="3" t="s">
        <v>11</v>
      </c>
      <c r="AW43" s="26">
        <f t="shared" si="13"/>
        <v>19053.862194925758</v>
      </c>
    </row>
    <row r="44" spans="2:49" x14ac:dyDescent="0.3">
      <c r="B44" s="3">
        <v>80</v>
      </c>
      <c r="C44" s="3">
        <v>5</v>
      </c>
      <c r="D44" s="3" t="s">
        <v>11</v>
      </c>
      <c r="E44" s="17">
        <v>9172</v>
      </c>
      <c r="F44" s="17">
        <v>9990</v>
      </c>
      <c r="H44" s="3">
        <v>80</v>
      </c>
      <c r="I44" s="3">
        <v>5</v>
      </c>
      <c r="J44" s="3" t="s">
        <v>11</v>
      </c>
      <c r="K44" t="s">
        <v>1</v>
      </c>
      <c r="L44" s="7">
        <f>F44/E43</f>
        <v>0.78972332015810276</v>
      </c>
      <c r="Q44" s="3">
        <v>80</v>
      </c>
      <c r="R44" s="3">
        <v>5</v>
      </c>
      <c r="S44" s="3" t="s">
        <v>11</v>
      </c>
      <c r="T44" s="20">
        <v>2.9213329999999999E-3</v>
      </c>
      <c r="U44" s="2">
        <f t="shared" si="0"/>
        <v>0</v>
      </c>
      <c r="W44" s="3">
        <v>55</v>
      </c>
      <c r="X44" s="3">
        <v>5</v>
      </c>
      <c r="Y44" s="3" t="s">
        <v>11</v>
      </c>
      <c r="Z44" s="21">
        <v>0.92020000000000002</v>
      </c>
      <c r="AA44" s="7">
        <f t="shared" si="7"/>
        <v>1.2225337666328027</v>
      </c>
      <c r="AB44" s="7">
        <f t="shared" si="16"/>
        <v>0.92449631021121847</v>
      </c>
      <c r="AC44" s="7">
        <f t="shared" si="17"/>
        <v>0.92857926636554666</v>
      </c>
      <c r="AD44" s="7">
        <f t="shared" si="18"/>
        <v>0.9078938555954158</v>
      </c>
      <c r="AE44" s="7">
        <f t="shared" si="22"/>
        <v>0.91277455536083207</v>
      </c>
      <c r="AG44" s="3">
        <v>55</v>
      </c>
      <c r="AH44" s="3">
        <v>5</v>
      </c>
      <c r="AI44" s="3" t="s">
        <v>11</v>
      </c>
      <c r="AJ44" s="7">
        <f t="shared" si="20"/>
        <v>0.97046735866955436</v>
      </c>
      <c r="AK44" s="7">
        <f t="shared" si="21"/>
        <v>0.97202783742247922</v>
      </c>
      <c r="AM44" s="3">
        <v>80</v>
      </c>
      <c r="AN44" s="3">
        <v>5</v>
      </c>
      <c r="AO44" s="3" t="s">
        <v>11</v>
      </c>
      <c r="AP44" t="s">
        <v>1</v>
      </c>
      <c r="AQ44" s="7">
        <f t="shared" si="11"/>
        <v>0.79582297174176142</v>
      </c>
      <c r="AR44" s="25">
        <f t="shared" si="12"/>
        <v>0.79582297174176142</v>
      </c>
      <c r="AS44" s="25"/>
      <c r="AT44" s="13">
        <v>80</v>
      </c>
      <c r="AU44" s="13">
        <v>5</v>
      </c>
      <c r="AV44" s="3" t="s">
        <v>11</v>
      </c>
      <c r="AW44" s="26">
        <f t="shared" si="13"/>
        <v>11790.117326354195</v>
      </c>
    </row>
    <row r="45" spans="2:49" x14ac:dyDescent="0.3">
      <c r="B45" s="3">
        <v>85</v>
      </c>
      <c r="C45" s="3" t="s">
        <v>6</v>
      </c>
      <c r="D45" s="3" t="s">
        <v>11</v>
      </c>
      <c r="E45" s="17">
        <v>8332</v>
      </c>
      <c r="F45" s="17">
        <v>9951</v>
      </c>
      <c r="H45" s="3">
        <v>85</v>
      </c>
      <c r="I45" s="3" t="s">
        <v>6</v>
      </c>
      <c r="J45" s="3" t="s">
        <v>11</v>
      </c>
      <c r="K45" t="s">
        <v>2</v>
      </c>
      <c r="L45" s="7">
        <f>F45/(E44+E45)</f>
        <v>0.56849862888482627</v>
      </c>
      <c r="Q45" s="3">
        <v>85</v>
      </c>
      <c r="R45" s="3" t="s">
        <v>6</v>
      </c>
      <c r="S45" s="3" t="s">
        <v>11</v>
      </c>
      <c r="T45" s="20">
        <v>3.65235E-3</v>
      </c>
      <c r="U45" s="2">
        <f t="shared" si="0"/>
        <v>0</v>
      </c>
      <c r="W45" s="3">
        <v>60</v>
      </c>
      <c r="X45" s="3">
        <v>5</v>
      </c>
      <c r="Y45" s="3" t="s">
        <v>11</v>
      </c>
      <c r="Z45" s="21">
        <v>0.88534000000000002</v>
      </c>
      <c r="AA45" s="7">
        <f t="shared" si="7"/>
        <v>1.0220002622700546</v>
      </c>
      <c r="AB45" s="7">
        <f t="shared" si="16"/>
        <v>0.89129140097961312</v>
      </c>
      <c r="AC45" s="7">
        <f t="shared" si="17"/>
        <v>0.89696984435611748</v>
      </c>
      <c r="AD45" s="7">
        <f t="shared" si="18"/>
        <v>0.86840109994966785</v>
      </c>
      <c r="AE45" s="7">
        <f t="shared" si="22"/>
        <v>0.87507827568160867</v>
      </c>
      <c r="AG45" s="3">
        <v>60</v>
      </c>
      <c r="AH45" s="3">
        <v>5</v>
      </c>
      <c r="AI45" s="3" t="s">
        <v>11</v>
      </c>
      <c r="AJ45" s="7">
        <f t="shared" si="20"/>
        <v>0.95650069068938925</v>
      </c>
      <c r="AK45" s="7">
        <f t="shared" si="21"/>
        <v>0.95870143458992285</v>
      </c>
      <c r="AM45" s="3">
        <v>85</v>
      </c>
      <c r="AN45" s="3" t="s">
        <v>6</v>
      </c>
      <c r="AO45" s="3" t="s">
        <v>11</v>
      </c>
      <c r="AP45" t="s">
        <v>2</v>
      </c>
      <c r="AQ45" s="7">
        <f t="shared" si="11"/>
        <v>0.57205863108967292</v>
      </c>
      <c r="AR45" s="25">
        <f>AW45/(F44+F45)</f>
        <v>0.57205863108967292</v>
      </c>
      <c r="AS45" s="25"/>
      <c r="AT45" s="13">
        <v>85</v>
      </c>
      <c r="AU45" s="13" t="s">
        <v>6</v>
      </c>
      <c r="AV45" s="3" t="s">
        <v>11</v>
      </c>
      <c r="AW45" s="26">
        <f>(F44+F45)*AQ45+U45</f>
        <v>11407.421162559167</v>
      </c>
    </row>
    <row r="46" spans="2:49" x14ac:dyDescent="0.3">
      <c r="B46" s="3">
        <v>0</v>
      </c>
      <c r="C46" s="3">
        <v>5</v>
      </c>
      <c r="D46" s="3" t="s">
        <v>32</v>
      </c>
      <c r="E46" s="28">
        <f>E10+E28</f>
        <v>97655</v>
      </c>
      <c r="F46" s="28">
        <f>F10+F28</f>
        <v>98179</v>
      </c>
      <c r="W46" s="3">
        <v>65</v>
      </c>
      <c r="X46" s="3">
        <v>5</v>
      </c>
      <c r="Y46" s="3" t="s">
        <v>11</v>
      </c>
      <c r="Z46" s="21">
        <v>0.83750999999999998</v>
      </c>
      <c r="AA46" s="7">
        <f t="shared" si="7"/>
        <v>0.81990837125587956</v>
      </c>
      <c r="AB46" s="7">
        <f t="shared" si="16"/>
        <v>0.84551079891972247</v>
      </c>
      <c r="AC46" s="7">
        <f t="shared" si="17"/>
        <v>0.85318670700709975</v>
      </c>
      <c r="AD46" s="7">
        <f t="shared" si="18"/>
        <v>0.81553075118273743</v>
      </c>
      <c r="AE46" s="7">
        <f t="shared" si="22"/>
        <v>0.82433593525788851</v>
      </c>
      <c r="AG46" s="3">
        <v>65</v>
      </c>
      <c r="AH46" s="3">
        <v>5</v>
      </c>
      <c r="AI46" s="3" t="s">
        <v>11</v>
      </c>
      <c r="AJ46" s="7">
        <f t="shared" si="20"/>
        <v>0.9391175935060484</v>
      </c>
      <c r="AK46" s="7">
        <f t="shared" si="21"/>
        <v>0.94201394111378622</v>
      </c>
      <c r="AM46" s="3">
        <v>0</v>
      </c>
      <c r="AN46" s="3">
        <v>5</v>
      </c>
      <c r="AO46" s="3" t="s">
        <v>32</v>
      </c>
      <c r="AP46" t="s">
        <v>13</v>
      </c>
      <c r="AQ46" s="15" t="s">
        <v>24</v>
      </c>
      <c r="AR46" s="25">
        <f>AR28+AR10</f>
        <v>1.6661728981705515</v>
      </c>
      <c r="AT46" s="3">
        <v>0</v>
      </c>
      <c r="AU46" s="3">
        <v>5</v>
      </c>
      <c r="AV46" s="3" t="s">
        <v>32</v>
      </c>
      <c r="AW46" s="29">
        <f>AW10+AW28</f>
        <v>104861.57689436989</v>
      </c>
    </row>
    <row r="47" spans="2:49" x14ac:dyDescent="0.3">
      <c r="B47" s="3">
        <v>5</v>
      </c>
      <c r="C47" s="3">
        <v>5</v>
      </c>
      <c r="D47" s="3" t="s">
        <v>32</v>
      </c>
      <c r="E47" s="28">
        <f t="shared" ref="E47:F47" si="23">E11+E29</f>
        <v>94489</v>
      </c>
      <c r="F47" s="28">
        <f t="shared" si="23"/>
        <v>99065</v>
      </c>
      <c r="W47" s="3">
        <v>70</v>
      </c>
      <c r="X47" s="3">
        <v>5</v>
      </c>
      <c r="Y47" s="3" t="s">
        <v>11</v>
      </c>
      <c r="Z47" s="21">
        <v>0.77527000000000001</v>
      </c>
      <c r="AA47" s="7">
        <f t="shared" si="7"/>
        <v>0.6191558370747634</v>
      </c>
      <c r="AB47" s="7">
        <f t="shared" si="16"/>
        <v>0.7855507034457524</v>
      </c>
      <c r="AC47" s="7">
        <f t="shared" si="17"/>
        <v>0.79548516350867737</v>
      </c>
      <c r="AD47" s="7">
        <f t="shared" si="18"/>
        <v>0.7436785976353284</v>
      </c>
      <c r="AE47" s="7">
        <f t="shared" si="22"/>
        <v>0.75484710412043121</v>
      </c>
      <c r="AG47" s="3">
        <v>70</v>
      </c>
      <c r="AH47" s="3">
        <v>5</v>
      </c>
      <c r="AI47" s="3" t="s">
        <v>11</v>
      </c>
      <c r="AJ47" s="7">
        <f t="shared" si="20"/>
        <v>0.91189522474388096</v>
      </c>
      <c r="AK47" s="7">
        <f t="shared" si="21"/>
        <v>0.9157032610549507</v>
      </c>
      <c r="AM47" s="3">
        <v>5</v>
      </c>
      <c r="AN47" s="3">
        <v>5</v>
      </c>
      <c r="AO47" s="3" t="s">
        <v>32</v>
      </c>
      <c r="AP47" t="s">
        <v>1</v>
      </c>
      <c r="AQ47" s="15" t="s">
        <v>24</v>
      </c>
      <c r="AR47" s="25">
        <f t="shared" ref="AR47:AR62" si="24">AW47/F46</f>
        <v>1.0146352563498375</v>
      </c>
      <c r="AT47" s="3">
        <v>5</v>
      </c>
      <c r="AU47" s="3">
        <v>5</v>
      </c>
      <c r="AV47" s="3" t="s">
        <v>32</v>
      </c>
      <c r="AW47" s="29">
        <f t="shared" ref="AW47" si="25">AW11+AW29</f>
        <v>99615.874833170703</v>
      </c>
    </row>
    <row r="48" spans="2:49" x14ac:dyDescent="0.3">
      <c r="B48" s="3">
        <v>10</v>
      </c>
      <c r="C48" s="3">
        <v>5</v>
      </c>
      <c r="D48" s="3" t="s">
        <v>32</v>
      </c>
      <c r="E48" s="28">
        <f t="shared" ref="E48:F48" si="26">E12+E30</f>
        <v>90982</v>
      </c>
      <c r="F48" s="28">
        <f t="shared" si="26"/>
        <v>94235</v>
      </c>
      <c r="W48" s="3">
        <v>75</v>
      </c>
      <c r="X48" s="3">
        <v>5</v>
      </c>
      <c r="Y48" s="3" t="s">
        <v>11</v>
      </c>
      <c r="Z48" s="21">
        <v>0.68910000000000005</v>
      </c>
      <c r="AA48" s="7">
        <f t="shared" si="7"/>
        <v>0.39795754064922717</v>
      </c>
      <c r="AB48" s="7">
        <f t="shared" si="16"/>
        <v>0.70180649182490451</v>
      </c>
      <c r="AC48" s="7">
        <f t="shared" si="17"/>
        <v>0.71420904473218516</v>
      </c>
      <c r="AD48" s="7">
        <f t="shared" si="18"/>
        <v>0.64379790859351749</v>
      </c>
      <c r="AE48" s="7">
        <f t="shared" si="22"/>
        <v>0.65723895330651705</v>
      </c>
      <c r="AG48" s="3">
        <v>75</v>
      </c>
      <c r="AH48" s="3">
        <v>5</v>
      </c>
      <c r="AI48" s="3" t="s">
        <v>11</v>
      </c>
      <c r="AJ48" s="7">
        <f t="shared" si="20"/>
        <v>0.86569374275473154</v>
      </c>
      <c r="AK48" s="7">
        <f t="shared" si="21"/>
        <v>0.87069149463367168</v>
      </c>
      <c r="AM48" s="3">
        <v>10</v>
      </c>
      <c r="AN48" s="3">
        <v>5</v>
      </c>
      <c r="AO48" s="3" t="s">
        <v>32</v>
      </c>
      <c r="AP48" t="s">
        <v>1</v>
      </c>
      <c r="AQ48" s="15" t="s">
        <v>24</v>
      </c>
      <c r="AR48" s="25">
        <f t="shared" si="24"/>
        <v>0.99734064174805681</v>
      </c>
      <c r="AT48" s="3">
        <v>10</v>
      </c>
      <c r="AU48" s="3">
        <v>5</v>
      </c>
      <c r="AV48" s="3" t="s">
        <v>32</v>
      </c>
      <c r="AW48" s="29">
        <f t="shared" ref="AW48" si="27">AW12+AW30</f>
        <v>98801.55067477125</v>
      </c>
    </row>
    <row r="49" spans="2:49" x14ac:dyDescent="0.3">
      <c r="B49" s="3">
        <v>15</v>
      </c>
      <c r="C49" s="3">
        <v>5</v>
      </c>
      <c r="D49" s="3" t="s">
        <v>32</v>
      </c>
      <c r="E49" s="28">
        <f t="shared" ref="E49:F49" si="28">E13+E31</f>
        <v>99688</v>
      </c>
      <c r="F49" s="28">
        <f t="shared" si="28"/>
        <v>94102</v>
      </c>
      <c r="W49" s="3">
        <v>80</v>
      </c>
      <c r="X49" s="3">
        <v>5</v>
      </c>
      <c r="Y49" s="3" t="s">
        <v>11</v>
      </c>
      <c r="Z49" s="21">
        <v>0.57116</v>
      </c>
      <c r="AA49" s="7">
        <f t="shared" si="7"/>
        <v>0.14329274578702778</v>
      </c>
      <c r="AB49" s="7">
        <f t="shared" si="16"/>
        <v>0.58578932536213046</v>
      </c>
      <c r="AC49" s="7">
        <f t="shared" si="17"/>
        <v>0.60026886188084905</v>
      </c>
      <c r="AD49" s="7">
        <f t="shared" si="18"/>
        <v>0.50856082323459795</v>
      </c>
      <c r="AE49" s="7">
        <f>0.5*(AC49+AC50)</f>
        <v>0.52318735199691702</v>
      </c>
      <c r="AG49" s="3">
        <v>80</v>
      </c>
      <c r="AH49" s="3">
        <v>5</v>
      </c>
      <c r="AI49" s="3" t="s">
        <v>11</v>
      </c>
      <c r="AJ49" s="7">
        <f>AD49/AD48</f>
        <v>0.78993860720304732</v>
      </c>
      <c r="AK49" s="7">
        <f>AE49/AE48</f>
        <v>0.79603825878670598</v>
      </c>
      <c r="AM49" s="3">
        <v>15</v>
      </c>
      <c r="AN49" s="3">
        <v>5</v>
      </c>
      <c r="AO49" s="3" t="s">
        <v>32</v>
      </c>
      <c r="AP49" t="s">
        <v>1</v>
      </c>
      <c r="AQ49" s="15" t="s">
        <v>24</v>
      </c>
      <c r="AR49" s="25">
        <f t="shared" si="24"/>
        <v>1.0343664938543469</v>
      </c>
      <c r="AT49" s="3">
        <v>15</v>
      </c>
      <c r="AU49" s="3">
        <v>5</v>
      </c>
      <c r="AV49" s="3" t="s">
        <v>32</v>
      </c>
      <c r="AW49" s="29">
        <f t="shared" ref="AW49" si="29">AW13+AW31</f>
        <v>97473.526548364374</v>
      </c>
    </row>
    <row r="50" spans="2:49" x14ac:dyDescent="0.3">
      <c r="B50" s="3">
        <v>20</v>
      </c>
      <c r="C50" s="3">
        <v>5</v>
      </c>
      <c r="D50" s="3" t="s">
        <v>32</v>
      </c>
      <c r="E50" s="28">
        <f t="shared" ref="E50:F50" si="30">E14+E32</f>
        <v>107533</v>
      </c>
      <c r="F50" s="28">
        <f t="shared" si="30"/>
        <v>105887</v>
      </c>
      <c r="W50" s="3">
        <v>85</v>
      </c>
      <c r="X50" s="3">
        <v>5</v>
      </c>
      <c r="Y50" s="3" t="s">
        <v>11</v>
      </c>
      <c r="Z50" s="21">
        <v>0.41667999999999999</v>
      </c>
      <c r="AA50" s="7">
        <f t="shared" si="7"/>
        <v>-0.16820868986455828</v>
      </c>
      <c r="AB50" s="7">
        <f t="shared" si="16"/>
        <v>0.43133232110706543</v>
      </c>
      <c r="AC50" s="7">
        <f t="shared" si="17"/>
        <v>0.44610584211298487</v>
      </c>
      <c r="AD50" s="7">
        <f t="shared" si="18"/>
        <v>0.33986203414513838</v>
      </c>
      <c r="AE50" s="7">
        <f t="shared" ref="AE50" si="31">0.5*(AC50+AC51)</f>
        <v>0.3529337101891924</v>
      </c>
      <c r="AG50" s="3">
        <v>85</v>
      </c>
      <c r="AH50" s="3" t="s">
        <v>6</v>
      </c>
      <c r="AI50" s="3" t="s">
        <v>11</v>
      </c>
      <c r="AJ50" s="7">
        <f>(SUM(AD50:AD54)/SUM(AD49:AD54))</f>
        <v>0.53097292219120973</v>
      </c>
      <c r="AK50" s="7">
        <f>(SUM(AE50:AE54)/SUM(AE49:AE54))</f>
        <v>0.53453292439605637</v>
      </c>
      <c r="AM50" s="3">
        <v>20</v>
      </c>
      <c r="AN50" s="3">
        <v>5</v>
      </c>
      <c r="AO50" s="3" t="s">
        <v>32</v>
      </c>
      <c r="AP50" t="s">
        <v>1</v>
      </c>
      <c r="AQ50" s="15" t="s">
        <v>24</v>
      </c>
      <c r="AR50" s="25">
        <f t="shared" si="24"/>
        <v>1.0626546063965301</v>
      </c>
      <c r="AT50" s="3">
        <v>20</v>
      </c>
      <c r="AU50" s="3">
        <v>5</v>
      </c>
      <c r="AV50" s="3" t="s">
        <v>32</v>
      </c>
      <c r="AW50" s="29">
        <f t="shared" ref="AW50" si="32">AW14+AW32</f>
        <v>99997.923771126269</v>
      </c>
    </row>
    <row r="51" spans="2:49" x14ac:dyDescent="0.3">
      <c r="B51" s="3">
        <v>25</v>
      </c>
      <c r="C51" s="3">
        <v>5</v>
      </c>
      <c r="D51" s="3" t="s">
        <v>32</v>
      </c>
      <c r="E51" s="28">
        <f t="shared" ref="E51:F51" si="33">E15+E33</f>
        <v>113583</v>
      </c>
      <c r="F51" s="28">
        <f t="shared" si="33"/>
        <v>134291</v>
      </c>
      <c r="W51" s="3">
        <v>90</v>
      </c>
      <c r="X51" s="3">
        <v>5</v>
      </c>
      <c r="Y51" s="3" t="s">
        <v>11</v>
      </c>
      <c r="Z51" s="21">
        <v>0.23735999999999999</v>
      </c>
      <c r="AA51" s="7">
        <f t="shared" si="7"/>
        <v>-0.58360406110137819</v>
      </c>
      <c r="AB51" s="7">
        <f t="shared" si="16"/>
        <v>0.24839174718321136</v>
      </c>
      <c r="AC51" s="7">
        <f t="shared" si="17"/>
        <v>0.25976157826539986</v>
      </c>
      <c r="AD51" s="7">
        <f t="shared" si="18"/>
        <v>0.17009658128322236</v>
      </c>
      <c r="AE51" s="7">
        <f>0.5*(AC51+AC52)</f>
        <v>0.17834472370292723</v>
      </c>
      <c r="AG51" s="16" t="s">
        <v>24</v>
      </c>
      <c r="AH51" s="16" t="s">
        <v>24</v>
      </c>
      <c r="AI51" s="16" t="s">
        <v>24</v>
      </c>
      <c r="AJ51" s="15" t="s">
        <v>24</v>
      </c>
      <c r="AK51" s="15" t="s">
        <v>24</v>
      </c>
      <c r="AM51" s="3">
        <v>25</v>
      </c>
      <c r="AN51" s="3">
        <v>5</v>
      </c>
      <c r="AO51" s="3" t="s">
        <v>32</v>
      </c>
      <c r="AP51" t="s">
        <v>1</v>
      </c>
      <c r="AQ51" s="15" t="s">
        <v>24</v>
      </c>
      <c r="AR51" s="25">
        <f t="shared" si="24"/>
        <v>1.2491912408218768</v>
      </c>
      <c r="AT51" s="3">
        <v>25</v>
      </c>
      <c r="AU51" s="3">
        <v>5</v>
      </c>
      <c r="AV51" s="3" t="s">
        <v>32</v>
      </c>
      <c r="AW51" s="29">
        <f t="shared" ref="AW51" si="34">AW15+AW33</f>
        <v>132273.11291690607</v>
      </c>
    </row>
    <row r="52" spans="2:49" x14ac:dyDescent="0.3">
      <c r="B52" s="3">
        <v>30</v>
      </c>
      <c r="C52" s="3">
        <v>5</v>
      </c>
      <c r="D52" s="3" t="s">
        <v>32</v>
      </c>
      <c r="E52" s="28">
        <f t="shared" ref="E52:F52" si="35">E16+E34</f>
        <v>114823</v>
      </c>
      <c r="F52" s="28">
        <f t="shared" si="35"/>
        <v>134294</v>
      </c>
      <c r="W52" s="3">
        <v>95</v>
      </c>
      <c r="X52" s="3">
        <v>5</v>
      </c>
      <c r="Y52" s="3" t="s">
        <v>11</v>
      </c>
      <c r="Z52" s="21">
        <v>8.6919999999999997E-2</v>
      </c>
      <c r="AA52" s="7">
        <f t="shared" si="7"/>
        <v>-1.1759176722941014</v>
      </c>
      <c r="AB52" s="7">
        <f t="shared" si="16"/>
        <v>9.1801415383233345E-2</v>
      </c>
      <c r="AC52" s="7">
        <f t="shared" si="17"/>
        <v>9.6927869140454606E-2</v>
      </c>
      <c r="AD52" s="7">
        <f t="shared" si="18"/>
        <v>5.5012204011290804E-2</v>
      </c>
      <c r="AE52" s="7">
        <f t="shared" ref="AE52:AE54" si="36">0.5*(AC52+AC53)</f>
        <v>5.8127964473718124E-2</v>
      </c>
      <c r="AG52" s="16" t="s">
        <v>24</v>
      </c>
      <c r="AH52" s="16" t="s">
        <v>24</v>
      </c>
      <c r="AI52" s="16" t="s">
        <v>24</v>
      </c>
      <c r="AJ52" s="15" t="s">
        <v>24</v>
      </c>
      <c r="AK52" s="15" t="s">
        <v>24</v>
      </c>
      <c r="AM52" s="3">
        <v>30</v>
      </c>
      <c r="AN52" s="3">
        <v>5</v>
      </c>
      <c r="AO52" s="3" t="s">
        <v>32</v>
      </c>
      <c r="AP52" t="s">
        <v>1</v>
      </c>
      <c r="AQ52" s="15" t="s">
        <v>24</v>
      </c>
      <c r="AR52" s="25">
        <f t="shared" si="24"/>
        <v>1.182534916557046</v>
      </c>
      <c r="AT52" s="3">
        <v>30</v>
      </c>
      <c r="AU52" s="3">
        <v>5</v>
      </c>
      <c r="AV52" s="3" t="s">
        <v>32</v>
      </c>
      <c r="AW52" s="29">
        <f t="shared" ref="AW52" si="37">AW16+AW34</f>
        <v>158803.79647936227</v>
      </c>
    </row>
    <row r="53" spans="2:49" x14ac:dyDescent="0.3">
      <c r="B53" s="3">
        <v>35</v>
      </c>
      <c r="C53" s="3">
        <v>5</v>
      </c>
      <c r="D53" s="3" t="s">
        <v>32</v>
      </c>
      <c r="E53" s="28">
        <f t="shared" ref="E53:F53" si="38">E17+E35</f>
        <v>114915</v>
      </c>
      <c r="F53" s="28">
        <f t="shared" si="38"/>
        <v>124120</v>
      </c>
      <c r="W53" s="3">
        <v>100</v>
      </c>
      <c r="X53" s="3">
        <v>5</v>
      </c>
      <c r="Y53" s="3" t="s">
        <v>11</v>
      </c>
      <c r="Z53" s="21">
        <v>1.7180000000000001E-2</v>
      </c>
      <c r="AA53" s="7">
        <f t="shared" si="7"/>
        <v>-2.0233400369521028</v>
      </c>
      <c r="AB53" s="7">
        <f t="shared" si="16"/>
        <v>1.8222992639348266E-2</v>
      </c>
      <c r="AC53" s="7">
        <f t="shared" si="17"/>
        <v>1.9328059806981646E-2</v>
      </c>
      <c r="AD53" s="7">
        <f t="shared" si="18"/>
        <v>9.9184162513928937E-3</v>
      </c>
      <c r="AE53" s="7">
        <f t="shared" si="36"/>
        <v>1.0520761480211555E-2</v>
      </c>
      <c r="AG53" s="16" t="s">
        <v>24</v>
      </c>
      <c r="AH53" s="16" t="s">
        <v>24</v>
      </c>
      <c r="AI53" s="16" t="s">
        <v>24</v>
      </c>
      <c r="AJ53" s="15" t="s">
        <v>24</v>
      </c>
      <c r="AK53" s="15" t="s">
        <v>24</v>
      </c>
      <c r="AM53" s="3">
        <v>35</v>
      </c>
      <c r="AN53" s="3">
        <v>5</v>
      </c>
      <c r="AO53" s="3" t="s">
        <v>32</v>
      </c>
      <c r="AP53" t="s">
        <v>1</v>
      </c>
      <c r="AQ53" s="15" t="s">
        <v>24</v>
      </c>
      <c r="AR53" s="25">
        <f t="shared" si="24"/>
        <v>1.0813502862529298</v>
      </c>
      <c r="AT53" s="3">
        <v>35</v>
      </c>
      <c r="AU53" s="3">
        <v>5</v>
      </c>
      <c r="AV53" s="3" t="s">
        <v>32</v>
      </c>
      <c r="AW53" s="29">
        <f t="shared" ref="AW53" si="39">AW17+AW35</f>
        <v>145218.85534205096</v>
      </c>
    </row>
    <row r="54" spans="2:49" x14ac:dyDescent="0.3">
      <c r="B54" s="3">
        <v>40</v>
      </c>
      <c r="C54" s="3">
        <v>5</v>
      </c>
      <c r="D54" s="3" t="s">
        <v>32</v>
      </c>
      <c r="E54" s="28">
        <f t="shared" ref="E54:F54" si="40">E18+E36</f>
        <v>112615</v>
      </c>
      <c r="F54" s="28">
        <f t="shared" si="40"/>
        <v>117688</v>
      </c>
      <c r="W54" s="3">
        <v>105</v>
      </c>
      <c r="X54" s="3">
        <v>5</v>
      </c>
      <c r="Y54" s="3" t="s">
        <v>11</v>
      </c>
      <c r="Z54" s="21">
        <v>1.5200000000000001E-3</v>
      </c>
      <c r="AA54" s="7">
        <f t="shared" si="7"/>
        <v>-3.2437618938760067</v>
      </c>
      <c r="AB54" s="7">
        <f t="shared" si="16"/>
        <v>1.6138398634375211E-3</v>
      </c>
      <c r="AC54" s="7">
        <f t="shared" si="17"/>
        <v>1.7134631534414624E-3</v>
      </c>
      <c r="AD54" s="7">
        <f>0.5*(AB54+AB55)</f>
        <v>8.3877490992701072E-4</v>
      </c>
      <c r="AE54" s="7">
        <f t="shared" si="36"/>
        <v>8.9055622351595404E-4</v>
      </c>
      <c r="AG54" s="16" t="s">
        <v>24</v>
      </c>
      <c r="AH54" s="16" t="s">
        <v>24</v>
      </c>
      <c r="AI54" s="16" t="s">
        <v>24</v>
      </c>
      <c r="AJ54" s="15" t="s">
        <v>24</v>
      </c>
      <c r="AK54" s="15" t="s">
        <v>24</v>
      </c>
      <c r="AM54" s="3">
        <v>40</v>
      </c>
      <c r="AN54" s="3">
        <v>5</v>
      </c>
      <c r="AO54" s="3" t="s">
        <v>32</v>
      </c>
      <c r="AP54" t="s">
        <v>1</v>
      </c>
      <c r="AQ54" s="15" t="s">
        <v>24</v>
      </c>
      <c r="AR54" s="25">
        <f t="shared" si="24"/>
        <v>1.0244808194757826</v>
      </c>
      <c r="AT54" s="3">
        <v>40</v>
      </c>
      <c r="AU54" s="3">
        <v>5</v>
      </c>
      <c r="AV54" s="3" t="s">
        <v>32</v>
      </c>
      <c r="AW54" s="29">
        <f t="shared" ref="AW54" si="41">AW18+AW36</f>
        <v>127158.55931333415</v>
      </c>
    </row>
    <row r="55" spans="2:49" x14ac:dyDescent="0.3">
      <c r="B55" s="3">
        <v>45</v>
      </c>
      <c r="C55" s="3">
        <v>5</v>
      </c>
      <c r="D55" s="3" t="s">
        <v>32</v>
      </c>
      <c r="E55" s="28">
        <f t="shared" ref="E55:F55" si="42">E19+E37</f>
        <v>113883</v>
      </c>
      <c r="F55" s="28">
        <f t="shared" si="42"/>
        <v>112720</v>
      </c>
      <c r="W55" s="3">
        <v>110</v>
      </c>
      <c r="X55" s="3" t="s">
        <v>6</v>
      </c>
      <c r="Y55" s="3" t="s">
        <v>11</v>
      </c>
      <c r="Z55" s="21">
        <v>6.0000000000000002E-5</v>
      </c>
      <c r="AA55" s="7">
        <f t="shared" si="7"/>
        <v>-4.8605529969710508</v>
      </c>
      <c r="AB55" s="7">
        <f t="shared" si="16"/>
        <v>6.3709956416500477E-5</v>
      </c>
      <c r="AC55" s="7">
        <f t="shared" si="17"/>
        <v>6.7649293590445821E-5</v>
      </c>
      <c r="AD55" s="15" t="s">
        <v>24</v>
      </c>
      <c r="AE55" s="15" t="s">
        <v>24</v>
      </c>
      <c r="AG55" s="16" t="s">
        <v>24</v>
      </c>
      <c r="AH55" s="16" t="s">
        <v>24</v>
      </c>
      <c r="AI55" s="16" t="s">
        <v>24</v>
      </c>
      <c r="AJ55" s="15" t="s">
        <v>24</v>
      </c>
      <c r="AK55" s="15" t="s">
        <v>24</v>
      </c>
      <c r="AM55" s="3">
        <v>45</v>
      </c>
      <c r="AN55" s="3">
        <v>5</v>
      </c>
      <c r="AO55" s="3" t="s">
        <v>32</v>
      </c>
      <c r="AP55" t="s">
        <v>1</v>
      </c>
      <c r="AQ55" s="15" t="s">
        <v>24</v>
      </c>
      <c r="AR55" s="25">
        <f t="shared" si="24"/>
        <v>1.0014661438358308</v>
      </c>
      <c r="AT55" s="3">
        <v>45</v>
      </c>
      <c r="AU55" s="3">
        <v>5</v>
      </c>
      <c r="AV55" s="3" t="s">
        <v>32</v>
      </c>
      <c r="AW55" s="29">
        <f t="shared" ref="AW55" si="43">AW19+AW37</f>
        <v>117860.54753575125</v>
      </c>
    </row>
    <row r="56" spans="2:49" x14ac:dyDescent="0.3">
      <c r="B56" s="3">
        <v>50</v>
      </c>
      <c r="C56" s="3">
        <v>5</v>
      </c>
      <c r="D56" s="3" t="s">
        <v>32</v>
      </c>
      <c r="E56" s="28">
        <f t="shared" ref="E56:F56" si="44">E20+E38</f>
        <v>108877</v>
      </c>
      <c r="F56" s="28">
        <f t="shared" si="44"/>
        <v>113200</v>
      </c>
      <c r="AM56" s="3">
        <v>50</v>
      </c>
      <c r="AN56" s="3">
        <v>5</v>
      </c>
      <c r="AO56" s="3" t="s">
        <v>32</v>
      </c>
      <c r="AP56" t="s">
        <v>1</v>
      </c>
      <c r="AQ56" s="15" t="s">
        <v>24</v>
      </c>
      <c r="AR56" s="25">
        <f t="shared" si="24"/>
        <v>0.99481307125061558</v>
      </c>
      <c r="AT56" s="3">
        <v>50</v>
      </c>
      <c r="AU56" s="3">
        <v>5</v>
      </c>
      <c r="AV56" s="3" t="s">
        <v>32</v>
      </c>
      <c r="AW56" s="29">
        <f t="shared" ref="AW56" si="45">AW20+AW38</f>
        <v>112135.32939136939</v>
      </c>
    </row>
    <row r="57" spans="2:49" x14ac:dyDescent="0.3">
      <c r="B57" s="3">
        <v>55</v>
      </c>
      <c r="C57" s="3">
        <v>5</v>
      </c>
      <c r="D57" s="3" t="s">
        <v>32</v>
      </c>
      <c r="E57" s="28">
        <f t="shared" ref="E57:F57" si="46">E21+E39</f>
        <v>95306</v>
      </c>
      <c r="F57" s="28">
        <f t="shared" si="46"/>
        <v>106884</v>
      </c>
      <c r="AM57" s="3">
        <v>55</v>
      </c>
      <c r="AN57" s="3">
        <v>5</v>
      </c>
      <c r="AO57" s="3" t="s">
        <v>32</v>
      </c>
      <c r="AP57" t="s">
        <v>1</v>
      </c>
      <c r="AQ57" s="15" t="s">
        <v>24</v>
      </c>
      <c r="AR57" s="25">
        <f t="shared" si="24"/>
        <v>0.98297165168933187</v>
      </c>
      <c r="AT57" s="3">
        <v>55</v>
      </c>
      <c r="AU57" s="3">
        <v>5</v>
      </c>
      <c r="AV57" s="3" t="s">
        <v>32</v>
      </c>
      <c r="AW57" s="29">
        <f t="shared" ref="AW57" si="47">AW21+AW39</f>
        <v>111272.39097123237</v>
      </c>
    </row>
    <row r="58" spans="2:49" x14ac:dyDescent="0.3">
      <c r="B58" s="3">
        <v>60</v>
      </c>
      <c r="C58" s="3">
        <v>5</v>
      </c>
      <c r="D58" s="3" t="s">
        <v>32</v>
      </c>
      <c r="E58" s="28">
        <f t="shared" ref="E58:F58" si="48">E22+E40</f>
        <v>79700</v>
      </c>
      <c r="F58" s="28">
        <f t="shared" si="48"/>
        <v>91166</v>
      </c>
      <c r="AM58" s="3">
        <v>60</v>
      </c>
      <c r="AN58" s="3">
        <v>5</v>
      </c>
      <c r="AO58" s="3" t="s">
        <v>32</v>
      </c>
      <c r="AP58" t="s">
        <v>1</v>
      </c>
      <c r="AQ58" s="15" t="s">
        <v>24</v>
      </c>
      <c r="AR58" s="25">
        <f t="shared" si="24"/>
        <v>0.95822233918907163</v>
      </c>
      <c r="AT58" s="3">
        <v>60</v>
      </c>
      <c r="AU58" s="3">
        <v>5</v>
      </c>
      <c r="AV58" s="3" t="s">
        <v>32</v>
      </c>
      <c r="AW58" s="29">
        <f t="shared" ref="AW58" si="49">AW22+AW40</f>
        <v>102418.63650188473</v>
      </c>
    </row>
    <row r="59" spans="2:49" x14ac:dyDescent="0.3">
      <c r="B59" s="3">
        <v>65</v>
      </c>
      <c r="C59" s="3">
        <v>5</v>
      </c>
      <c r="D59" s="3" t="s">
        <v>32</v>
      </c>
      <c r="E59" s="28">
        <f t="shared" ref="E59:F59" si="50">E23+E41</f>
        <v>53354</v>
      </c>
      <c r="F59" s="28">
        <f t="shared" si="50"/>
        <v>73754</v>
      </c>
      <c r="AM59" s="3">
        <v>65</v>
      </c>
      <c r="AN59" s="3">
        <v>5</v>
      </c>
      <c r="AO59" s="3" t="s">
        <v>32</v>
      </c>
      <c r="AP59" t="s">
        <v>1</v>
      </c>
      <c r="AQ59" s="15" t="s">
        <v>24</v>
      </c>
      <c r="AR59" s="25">
        <f t="shared" si="24"/>
        <v>0.92776850000651889</v>
      </c>
      <c r="AT59" s="3">
        <v>65</v>
      </c>
      <c r="AU59" s="3">
        <v>5</v>
      </c>
      <c r="AV59" s="3" t="s">
        <v>32</v>
      </c>
      <c r="AW59" s="29">
        <f t="shared" ref="AW59" si="51">AW23+AW41</f>
        <v>84580.943071594302</v>
      </c>
    </row>
    <row r="60" spans="2:49" x14ac:dyDescent="0.3">
      <c r="B60" s="3">
        <v>70</v>
      </c>
      <c r="C60" s="3">
        <v>5</v>
      </c>
      <c r="D60" s="3" t="s">
        <v>32</v>
      </c>
      <c r="E60" s="28">
        <f t="shared" ref="E60:F60" si="52">E24+E42</f>
        <v>38074</v>
      </c>
      <c r="F60" s="28">
        <f t="shared" si="52"/>
        <v>48318</v>
      </c>
      <c r="AM60" s="3">
        <v>70</v>
      </c>
      <c r="AN60" s="3">
        <v>5</v>
      </c>
      <c r="AO60" s="3" t="s">
        <v>32</v>
      </c>
      <c r="AP60" t="s">
        <v>1</v>
      </c>
      <c r="AQ60" s="15" t="s">
        <v>24</v>
      </c>
      <c r="AR60" s="25">
        <f t="shared" si="24"/>
        <v>0.90898156565909871</v>
      </c>
      <c r="AT60" s="3">
        <v>70</v>
      </c>
      <c r="AU60" s="3">
        <v>5</v>
      </c>
      <c r="AV60" s="3" t="s">
        <v>32</v>
      </c>
      <c r="AW60" s="29">
        <f t="shared" ref="AW60" si="53">AW24+AW42</f>
        <v>67041.02639362117</v>
      </c>
    </row>
    <row r="61" spans="2:49" x14ac:dyDescent="0.3">
      <c r="B61" s="3">
        <v>75</v>
      </c>
      <c r="C61" s="3">
        <v>5</v>
      </c>
      <c r="D61" s="3" t="s">
        <v>32</v>
      </c>
      <c r="E61" s="28">
        <f t="shared" ref="E61:F61" si="54">E25+E43</f>
        <v>29245</v>
      </c>
      <c r="F61" s="28">
        <f t="shared" si="54"/>
        <v>33639</v>
      </c>
      <c r="AM61" s="3">
        <v>75</v>
      </c>
      <c r="AN61" s="3">
        <v>5</v>
      </c>
      <c r="AO61" s="3" t="s">
        <v>32</v>
      </c>
      <c r="AP61" t="s">
        <v>1</v>
      </c>
      <c r="AQ61" s="15" t="s">
        <v>24</v>
      </c>
      <c r="AR61" s="25">
        <f t="shared" si="24"/>
        <v>0.8879109826533742</v>
      </c>
      <c r="AT61" s="3">
        <v>75</v>
      </c>
      <c r="AU61" s="3">
        <v>5</v>
      </c>
      <c r="AV61" s="3" t="s">
        <v>32</v>
      </c>
      <c r="AW61" s="29">
        <f t="shared" ref="AW61" si="55">AW25+AW43</f>
        <v>42902.082859845737</v>
      </c>
    </row>
    <row r="62" spans="2:49" x14ac:dyDescent="0.3">
      <c r="B62" s="3">
        <v>80</v>
      </c>
      <c r="C62" s="3">
        <v>5</v>
      </c>
      <c r="D62" s="3" t="s">
        <v>32</v>
      </c>
      <c r="E62" s="28">
        <f t="shared" ref="E62:F62" si="56">E26+E44</f>
        <v>23343</v>
      </c>
      <c r="F62" s="28">
        <f t="shared" si="56"/>
        <v>24218</v>
      </c>
      <c r="AM62" s="3">
        <v>80</v>
      </c>
      <c r="AN62" s="3">
        <v>5</v>
      </c>
      <c r="AO62" s="3" t="s">
        <v>32</v>
      </c>
      <c r="AP62" t="s">
        <v>1</v>
      </c>
      <c r="AQ62" s="15" t="s">
        <v>24</v>
      </c>
      <c r="AR62" s="25">
        <f t="shared" si="24"/>
        <v>0.83346764208851576</v>
      </c>
      <c r="AT62" s="3">
        <v>80</v>
      </c>
      <c r="AU62" s="3">
        <v>5</v>
      </c>
      <c r="AV62" s="3" t="s">
        <v>32</v>
      </c>
      <c r="AW62" s="29">
        <f t="shared" ref="AW62" si="57">AW26+AW44</f>
        <v>28037.01801221558</v>
      </c>
    </row>
    <row r="63" spans="2:49" x14ac:dyDescent="0.3">
      <c r="B63" s="3">
        <v>85</v>
      </c>
      <c r="C63" s="3" t="s">
        <v>6</v>
      </c>
      <c r="D63" s="3" t="s">
        <v>32</v>
      </c>
      <c r="E63" s="28">
        <f t="shared" ref="E63:F63" si="58">E27+E45</f>
        <v>24978</v>
      </c>
      <c r="F63" s="28">
        <f t="shared" si="58"/>
        <v>28874</v>
      </c>
      <c r="AM63" s="3">
        <v>85</v>
      </c>
      <c r="AN63" s="3" t="s">
        <v>6</v>
      </c>
      <c r="AO63" s="3" t="s">
        <v>32</v>
      </c>
      <c r="AP63" t="s">
        <v>2</v>
      </c>
      <c r="AQ63" s="15" t="s">
        <v>24</v>
      </c>
      <c r="AR63" s="25">
        <f>AW63/(F62+F63)</f>
        <v>0.6007285500748113</v>
      </c>
      <c r="AT63" s="3">
        <v>85</v>
      </c>
      <c r="AU63" s="3" t="s">
        <v>6</v>
      </c>
      <c r="AV63" s="3" t="s">
        <v>32</v>
      </c>
      <c r="AW63" s="29">
        <f t="shared" ref="AW63" si="59">AW27+AW45</f>
        <v>31893.880180571883</v>
      </c>
    </row>
  </sheetData>
  <mergeCells count="6">
    <mergeCell ref="AM8:AW8"/>
    <mergeCell ref="N8:O8"/>
    <mergeCell ref="B8:F8"/>
    <mergeCell ref="H8:L8"/>
    <mergeCell ref="Q8:U8"/>
    <mergeCell ref="W8:AK8"/>
  </mergeCells>
  <phoneticPr fontId="18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CCRAdjustmentSheet_December2021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Hunsinger</cp:lastModifiedBy>
  <dcterms:created xsi:type="dcterms:W3CDTF">2021-11-06T07:24:58Z</dcterms:created>
  <dcterms:modified xsi:type="dcterms:W3CDTF">2021-12-16T06:08:25Z</dcterms:modified>
</cp:coreProperties>
</file>