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nsing\Desktop\"/>
    </mc:Choice>
  </mc:AlternateContent>
  <xr:revisionPtr revIDLastSave="0" documentId="13_ncr:1_{08B0E88C-FCEA-4293-A6B8-789CC2DFEF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CRAdjustmentSheet_December202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2" l="1"/>
  <c r="L10" i="2"/>
  <c r="L28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F46" i="2"/>
  <c r="E46" i="2"/>
  <c r="U20" i="2"/>
  <c r="AA34" i="2"/>
  <c r="AB34" i="2" s="1"/>
  <c r="AA35" i="2"/>
  <c r="AC35" i="2" s="1"/>
  <c r="AA36" i="2"/>
  <c r="AB36" i="2" s="1"/>
  <c r="AA37" i="2"/>
  <c r="AD37" i="2" s="1"/>
  <c r="AA38" i="2"/>
  <c r="AD38" i="2" s="1"/>
  <c r="AA39" i="2"/>
  <c r="AD39" i="2" s="1"/>
  <c r="AA40" i="2"/>
  <c r="AD40" i="2" s="1"/>
  <c r="AA41" i="2"/>
  <c r="AC41" i="2" s="1"/>
  <c r="AA42" i="2"/>
  <c r="AB42" i="2" s="1"/>
  <c r="AA43" i="2"/>
  <c r="AD43" i="2" s="1"/>
  <c r="AA44" i="2"/>
  <c r="AC44" i="2" s="1"/>
  <c r="AA45" i="2"/>
  <c r="AC45" i="2" s="1"/>
  <c r="AA46" i="2"/>
  <c r="AC46" i="2" s="1"/>
  <c r="AA47" i="2"/>
  <c r="AC47" i="2" s="1"/>
  <c r="AA48" i="2"/>
  <c r="AB48" i="2" s="1"/>
  <c r="AA49" i="2"/>
  <c r="AD49" i="2" s="1"/>
  <c r="AA50" i="2"/>
  <c r="AD50" i="2" s="1"/>
  <c r="AA51" i="2"/>
  <c r="AD51" i="2" s="1"/>
  <c r="AA52" i="2"/>
  <c r="AD52" i="2" s="1"/>
  <c r="AA53" i="2"/>
  <c r="AC53" i="2" s="1"/>
  <c r="AA54" i="2"/>
  <c r="AB54" i="2" s="1"/>
  <c r="AA55" i="2"/>
  <c r="AD55" i="2" s="1"/>
  <c r="AA11" i="2"/>
  <c r="AD11" i="2" s="1"/>
  <c r="AG10" i="2" s="1"/>
  <c r="AA12" i="2"/>
  <c r="AB12" i="2" s="1"/>
  <c r="AA13" i="2"/>
  <c r="AD13" i="2" s="1"/>
  <c r="AA14" i="2"/>
  <c r="AD14" i="2" s="1"/>
  <c r="AA15" i="2"/>
  <c r="AD15" i="2" s="1"/>
  <c r="AA16" i="2"/>
  <c r="AD16" i="2" s="1"/>
  <c r="AA17" i="2"/>
  <c r="AD17" i="2" s="1"/>
  <c r="AA18" i="2"/>
  <c r="AD18" i="2" s="1"/>
  <c r="AA19" i="2"/>
  <c r="AD19" i="2" s="1"/>
  <c r="AA20" i="2"/>
  <c r="AC20" i="2" s="1"/>
  <c r="AA21" i="2"/>
  <c r="AB21" i="2" s="1"/>
  <c r="AA22" i="2"/>
  <c r="AB22" i="2" s="1"/>
  <c r="AA23" i="2"/>
  <c r="AB23" i="2" s="1"/>
  <c r="AA24" i="2"/>
  <c r="AB24" i="2" s="1"/>
  <c r="AA25" i="2"/>
  <c r="AC25" i="2" s="1"/>
  <c r="AA26" i="2"/>
  <c r="AD26" i="2" s="1"/>
  <c r="AA27" i="2"/>
  <c r="AD27" i="2" s="1"/>
  <c r="AA28" i="2"/>
  <c r="AD28" i="2" s="1"/>
  <c r="AA29" i="2"/>
  <c r="AD29" i="2" s="1"/>
  <c r="AA30" i="2"/>
  <c r="AD30" i="2" s="1"/>
  <c r="AA31" i="2"/>
  <c r="AD31" i="2" s="1"/>
  <c r="AA32" i="2"/>
  <c r="AB32" i="2" s="1"/>
  <c r="U11" i="2"/>
  <c r="U12" i="2"/>
  <c r="U13" i="2"/>
  <c r="U14" i="2"/>
  <c r="U15" i="2"/>
  <c r="U16" i="2"/>
  <c r="U17" i="2"/>
  <c r="U18" i="2"/>
  <c r="U19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10" i="2"/>
  <c r="L45" i="2"/>
  <c r="L44" i="2"/>
  <c r="L43" i="2"/>
  <c r="L42" i="2"/>
  <c r="L41" i="2"/>
  <c r="L40" i="2"/>
  <c r="L39" i="2"/>
  <c r="L38" i="2"/>
  <c r="L37" i="2"/>
  <c r="L36" i="2"/>
  <c r="L35" i="2"/>
  <c r="L34" i="2"/>
  <c r="L32" i="2"/>
  <c r="L31" i="2"/>
  <c r="L30" i="2"/>
  <c r="L29" i="2"/>
  <c r="L27" i="2"/>
  <c r="L26" i="2"/>
  <c r="L12" i="2"/>
  <c r="L1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AG51" i="2" l="1"/>
  <c r="AG29" i="2"/>
  <c r="AG17" i="2"/>
  <c r="AG50" i="2"/>
  <c r="AG38" i="2"/>
  <c r="AE23" i="2"/>
  <c r="AG26" i="2"/>
  <c r="AG39" i="2"/>
  <c r="AG14" i="2"/>
  <c r="AG13" i="2"/>
  <c r="AF45" i="2"/>
  <c r="AF44" i="2"/>
  <c r="AG30" i="2"/>
  <c r="AG18" i="2"/>
  <c r="AF46" i="2"/>
  <c r="AE22" i="2"/>
  <c r="AE21" i="2"/>
  <c r="AG28" i="2"/>
  <c r="AG16" i="2"/>
  <c r="AG49" i="2"/>
  <c r="AG37" i="2"/>
  <c r="AG27" i="2"/>
  <c r="AG15" i="2"/>
  <c r="AC37" i="2"/>
  <c r="AB11" i="2"/>
  <c r="AE11" i="2" s="1"/>
  <c r="AB26" i="2"/>
  <c r="AE26" i="2" s="1"/>
  <c r="AB14" i="2"/>
  <c r="AB37" i="2"/>
  <c r="AC49" i="2"/>
  <c r="AD44" i="2"/>
  <c r="AD45" i="2"/>
  <c r="AB25" i="2"/>
  <c r="AC48" i="2"/>
  <c r="AB20" i="2"/>
  <c r="AE20" i="2" s="1"/>
  <c r="AB49" i="2"/>
  <c r="AE48" i="2" s="1"/>
  <c r="AC19" i="2"/>
  <c r="AF19" i="2" s="1"/>
  <c r="AB19" i="2"/>
  <c r="AC54" i="2"/>
  <c r="AD25" i="2"/>
  <c r="AG25" i="2" s="1"/>
  <c r="AC13" i="2"/>
  <c r="AD24" i="2"/>
  <c r="AB13" i="2"/>
  <c r="AC34" i="2"/>
  <c r="AD12" i="2"/>
  <c r="AG12" i="2" s="1"/>
  <c r="AN13" i="2" s="1"/>
  <c r="AC31" i="2"/>
  <c r="AC36" i="2"/>
  <c r="AD34" i="2"/>
  <c r="AB31" i="2"/>
  <c r="AC42" i="2"/>
  <c r="AD46" i="2"/>
  <c r="AC30" i="2"/>
  <c r="AC24" i="2"/>
  <c r="AF24" i="2" s="1"/>
  <c r="AC18" i="2"/>
  <c r="AC12" i="2"/>
  <c r="AB38" i="2"/>
  <c r="AB44" i="2"/>
  <c r="AB50" i="2"/>
  <c r="AC11" i="2"/>
  <c r="AD22" i="2"/>
  <c r="AD35" i="2"/>
  <c r="AD47" i="2"/>
  <c r="AB55" i="2"/>
  <c r="AB30" i="2"/>
  <c r="AB18" i="2"/>
  <c r="AC38" i="2"/>
  <c r="AC50" i="2"/>
  <c r="AD21" i="2"/>
  <c r="AD36" i="2"/>
  <c r="AG36" i="2" s="1"/>
  <c r="AD48" i="2"/>
  <c r="AG48" i="2" s="1"/>
  <c r="AC29" i="2"/>
  <c r="AC23" i="2"/>
  <c r="AC17" i="2"/>
  <c r="AC32" i="2"/>
  <c r="AB39" i="2"/>
  <c r="AB45" i="2"/>
  <c r="AB51" i="2"/>
  <c r="AD32" i="2"/>
  <c r="AG31" i="2" s="1"/>
  <c r="AD20" i="2"/>
  <c r="AD23" i="2"/>
  <c r="AB29" i="2"/>
  <c r="AB17" i="2"/>
  <c r="AC39" i="2"/>
  <c r="AC51" i="2"/>
  <c r="AC55" i="2"/>
  <c r="AC28" i="2"/>
  <c r="AF28" i="2" s="1"/>
  <c r="AC22" i="2"/>
  <c r="AC16" i="2"/>
  <c r="AB40" i="2"/>
  <c r="AB46" i="2"/>
  <c r="AB52" i="2"/>
  <c r="AB43" i="2"/>
  <c r="AE42" i="2" s="1"/>
  <c r="AC43" i="2"/>
  <c r="AF43" i="2" s="1"/>
  <c r="AB28" i="2"/>
  <c r="AB16" i="2"/>
  <c r="AC40" i="2"/>
  <c r="AF40" i="2" s="1"/>
  <c r="AC52" i="2"/>
  <c r="AF52" i="2" s="1"/>
  <c r="AC27" i="2"/>
  <c r="AC21" i="2"/>
  <c r="AC15" i="2"/>
  <c r="AB35" i="2"/>
  <c r="AE35" i="2" s="1"/>
  <c r="AB41" i="2"/>
  <c r="AE41" i="2" s="1"/>
  <c r="AB47" i="2"/>
  <c r="AE47" i="2" s="1"/>
  <c r="AB53" i="2"/>
  <c r="AE53" i="2" s="1"/>
  <c r="AD41" i="2"/>
  <c r="AD53" i="2"/>
  <c r="AB27" i="2"/>
  <c r="AB15" i="2"/>
  <c r="AD42" i="2"/>
  <c r="AG42" i="2" s="1"/>
  <c r="AD54" i="2"/>
  <c r="AG54" i="2" s="1"/>
  <c r="AC26" i="2"/>
  <c r="AF26" i="2" s="1"/>
  <c r="AC14" i="2"/>
  <c r="AF21" i="2" l="1"/>
  <c r="AE15" i="2"/>
  <c r="AM45" i="2"/>
  <c r="AF31" i="2"/>
  <c r="AG23" i="2"/>
  <c r="AL23" i="2"/>
  <c r="AS23" i="2" s="1"/>
  <c r="BA23" i="2" s="1"/>
  <c r="AF15" i="2"/>
  <c r="AN18" i="2"/>
  <c r="AG20" i="2"/>
  <c r="AL48" i="2"/>
  <c r="AS43" i="2" s="1"/>
  <c r="AN15" i="2"/>
  <c r="AE27" i="2"/>
  <c r="AE16" i="2"/>
  <c r="AE37" i="2"/>
  <c r="AE50" i="2"/>
  <c r="AN38" i="2"/>
  <c r="AN39" i="2"/>
  <c r="AF38" i="2"/>
  <c r="AN14" i="2"/>
  <c r="AF14" i="2"/>
  <c r="AM46" i="2"/>
  <c r="AG45" i="2"/>
  <c r="AG11" i="2"/>
  <c r="AN11" i="2" s="1"/>
  <c r="AL42" i="2"/>
  <c r="AS37" i="2" s="1"/>
  <c r="AF42" i="2"/>
  <c r="AM43" i="2" s="1"/>
  <c r="AE46" i="2"/>
  <c r="AL47" i="2" s="1"/>
  <c r="AS42" i="2" s="1"/>
  <c r="AF54" i="2"/>
  <c r="AF16" i="2"/>
  <c r="AF22" i="2"/>
  <c r="AM22" i="2" s="1"/>
  <c r="AF18" i="2"/>
  <c r="AM19" i="2" s="1"/>
  <c r="AN16" i="2"/>
  <c r="AE18" i="2"/>
  <c r="AG21" i="2"/>
  <c r="AE51" i="2"/>
  <c r="AG41" i="2"/>
  <c r="AN42" i="2" s="1"/>
  <c r="AN17" i="2"/>
  <c r="AE40" i="2"/>
  <c r="AL41" i="2" s="1"/>
  <c r="AS36" i="2" s="1"/>
  <c r="AN27" i="2"/>
  <c r="AM44" i="2"/>
  <c r="AL22" i="2"/>
  <c r="AS22" i="2" s="1"/>
  <c r="AE44" i="2"/>
  <c r="AG19" i="2"/>
  <c r="AN19" i="2" s="1"/>
  <c r="AF27" i="2"/>
  <c r="AE38" i="2"/>
  <c r="AG33" i="2"/>
  <c r="AG34" i="2"/>
  <c r="AE19" i="2"/>
  <c r="AL20" i="2" s="1"/>
  <c r="AS20" i="2" s="1"/>
  <c r="AF50" i="2"/>
  <c r="AF12" i="2"/>
  <c r="AF36" i="2"/>
  <c r="AF35" i="2"/>
  <c r="AE36" i="2"/>
  <c r="AL36" i="2" s="1"/>
  <c r="AS31" i="2" s="1"/>
  <c r="AE39" i="2"/>
  <c r="AL16" i="2"/>
  <c r="AS16" i="2" s="1"/>
  <c r="AE30" i="2"/>
  <c r="AF48" i="2"/>
  <c r="AF47" i="2"/>
  <c r="AM47" i="2" s="1"/>
  <c r="AE28" i="2"/>
  <c r="AF17" i="2"/>
  <c r="AE13" i="2"/>
  <c r="AF23" i="2"/>
  <c r="AG47" i="2"/>
  <c r="AN48" i="2" s="1"/>
  <c r="AE12" i="2"/>
  <c r="AL12" i="2" s="1"/>
  <c r="AS12" i="2" s="1"/>
  <c r="AF53" i="2"/>
  <c r="AG40" i="2"/>
  <c r="AN40" i="2" s="1"/>
  <c r="AN49" i="2"/>
  <c r="AG53" i="2"/>
  <c r="AF30" i="2"/>
  <c r="AF37" i="2"/>
  <c r="AF51" i="2"/>
  <c r="AE25" i="2"/>
  <c r="AG52" i="2"/>
  <c r="AF39" i="2"/>
  <c r="AE17" i="2"/>
  <c r="AL17" i="2" s="1"/>
  <c r="AS17" i="2" s="1"/>
  <c r="AF29" i="2"/>
  <c r="AG35" i="2"/>
  <c r="AG46" i="2"/>
  <c r="AG24" i="2"/>
  <c r="AN24" i="2" s="1"/>
  <c r="AG44" i="2"/>
  <c r="AG43" i="2"/>
  <c r="AN43" i="2" s="1"/>
  <c r="AF20" i="2"/>
  <c r="AM20" i="2" s="1"/>
  <c r="AE24" i="2"/>
  <c r="AL24" i="2" s="1"/>
  <c r="AS24" i="2" s="1"/>
  <c r="AE34" i="2"/>
  <c r="AL35" i="2" s="1"/>
  <c r="AS30" i="2" s="1"/>
  <c r="AE45" i="2"/>
  <c r="AE49" i="2"/>
  <c r="AL49" i="2" s="1"/>
  <c r="AS44" i="2" s="1"/>
  <c r="AN26" i="2"/>
  <c r="AF33" i="2"/>
  <c r="AF34" i="2"/>
  <c r="AM34" i="2" s="1"/>
  <c r="AE43" i="2"/>
  <c r="AL43" i="2" s="1"/>
  <c r="AS38" i="2" s="1"/>
  <c r="AE29" i="2"/>
  <c r="AG22" i="2"/>
  <c r="AF13" i="2"/>
  <c r="AL21" i="2"/>
  <c r="AS21" i="2" s="1"/>
  <c r="AF25" i="2"/>
  <c r="AM25" i="2" s="1"/>
  <c r="AE10" i="2"/>
  <c r="AL11" i="2" s="1"/>
  <c r="AS11" i="2" s="1"/>
  <c r="AE52" i="2"/>
  <c r="AF11" i="2"/>
  <c r="AF10" i="2"/>
  <c r="AF49" i="2"/>
  <c r="AF41" i="2"/>
  <c r="AM41" i="2" s="1"/>
  <c r="AN37" i="2"/>
  <c r="AE14" i="2"/>
  <c r="AE31" i="2"/>
  <c r="AE33" i="2"/>
  <c r="AE54" i="2"/>
  <c r="AM15" i="2" l="1"/>
  <c r="AM17" i="2"/>
  <c r="AT17" i="2" s="1"/>
  <c r="AN21" i="2"/>
  <c r="AL38" i="2"/>
  <c r="AS33" i="2" s="1"/>
  <c r="AM23" i="2"/>
  <c r="AT23" i="2" s="1"/>
  <c r="AM16" i="2"/>
  <c r="AN50" i="2"/>
  <c r="BA24" i="2"/>
  <c r="AL14" i="2"/>
  <c r="AS14" i="2" s="1"/>
  <c r="BA20" i="2"/>
  <c r="AT38" i="2"/>
  <c r="AM49" i="2"/>
  <c r="AT44" i="2" s="1"/>
  <c r="AN35" i="2"/>
  <c r="BA16" i="2"/>
  <c r="AN12" i="2"/>
  <c r="BA17" i="2"/>
  <c r="AL18" i="2"/>
  <c r="AS18" i="2" s="1"/>
  <c r="BA12" i="2"/>
  <c r="AM27" i="2"/>
  <c r="BA21" i="2"/>
  <c r="AT22" i="2"/>
  <c r="BA22" i="2"/>
  <c r="BA11" i="2"/>
  <c r="AL46" i="2"/>
  <c r="AS41" i="2" s="1"/>
  <c r="AT42" i="2" s="1"/>
  <c r="AM18" i="2"/>
  <c r="AM39" i="2"/>
  <c r="AM35" i="2"/>
  <c r="AM26" i="2"/>
  <c r="AM37" i="2"/>
  <c r="AN46" i="2"/>
  <c r="AN22" i="2"/>
  <c r="AM40" i="2"/>
  <c r="AL39" i="2"/>
  <c r="AS34" i="2" s="1"/>
  <c r="AN20" i="2"/>
  <c r="AL19" i="2"/>
  <c r="AS19" i="2" s="1"/>
  <c r="AN44" i="2"/>
  <c r="AL45" i="2"/>
  <c r="AS40" i="2" s="1"/>
  <c r="AM13" i="2"/>
  <c r="AT13" i="2" s="1"/>
  <c r="AM36" i="2"/>
  <c r="BA31" i="2" s="1"/>
  <c r="AN41" i="2"/>
  <c r="AM12" i="2"/>
  <c r="AT12" i="2" s="1"/>
  <c r="AL44" i="2"/>
  <c r="AS39" i="2" s="1"/>
  <c r="AL25" i="2"/>
  <c r="AS25" i="2" s="1"/>
  <c r="AM11" i="2"/>
  <c r="AN45" i="2"/>
  <c r="AM50" i="2"/>
  <c r="AN36" i="2"/>
  <c r="AL13" i="2"/>
  <c r="AS13" i="2" s="1"/>
  <c r="AL26" i="2"/>
  <c r="AS26" i="2" s="1"/>
  <c r="AN25" i="2"/>
  <c r="AM21" i="2"/>
  <c r="AT21" i="2" s="1"/>
  <c r="BA44" i="2"/>
  <c r="AM24" i="2"/>
  <c r="AT24" i="2" s="1"/>
  <c r="AL37" i="2"/>
  <c r="AS32" i="2" s="1"/>
  <c r="AN34" i="2"/>
  <c r="AM14" i="2"/>
  <c r="AN47" i="2"/>
  <c r="AM38" i="2"/>
  <c r="AM42" i="2"/>
  <c r="BA37" i="2" s="1"/>
  <c r="AL40" i="2"/>
  <c r="AS35" i="2" s="1"/>
  <c r="AT36" i="2" s="1"/>
  <c r="AL15" i="2"/>
  <c r="AS15" i="2" s="1"/>
  <c r="AM48" i="2"/>
  <c r="BA43" i="2" s="1"/>
  <c r="AN23" i="2"/>
  <c r="AL34" i="2"/>
  <c r="AS29" i="2" s="1"/>
  <c r="AT30" i="2" s="1"/>
  <c r="AL50" i="2"/>
  <c r="AS45" i="2" s="1"/>
  <c r="AT45" i="2" s="1"/>
  <c r="BB45" i="2" s="1"/>
  <c r="BA38" i="2"/>
  <c r="AL27" i="2"/>
  <c r="AS27" i="2" s="1"/>
  <c r="AT37" i="2" l="1"/>
  <c r="BB37" i="2" s="1"/>
  <c r="AT43" i="2"/>
  <c r="AU44" i="2" s="1"/>
  <c r="BC44" i="2" s="1"/>
  <c r="AT35" i="2"/>
  <c r="BB35" i="2" s="1"/>
  <c r="AT32" i="2"/>
  <c r="AU33" i="2" s="1"/>
  <c r="BC33" i="2" s="1"/>
  <c r="AU22" i="2"/>
  <c r="BB21" i="2"/>
  <c r="BB13" i="2"/>
  <c r="AU14" i="2"/>
  <c r="AU23" i="2"/>
  <c r="BB22" i="2"/>
  <c r="AT27" i="2"/>
  <c r="BB27" i="2" s="1"/>
  <c r="BA26" i="2"/>
  <c r="AT41" i="2"/>
  <c r="AU37" i="2"/>
  <c r="BC37" i="2" s="1"/>
  <c r="BB36" i="2"/>
  <c r="AS10" i="2"/>
  <c r="AS28" i="2"/>
  <c r="AT14" i="2"/>
  <c r="BA13" i="2"/>
  <c r="AU45" i="2"/>
  <c r="BC45" i="2" s="1"/>
  <c r="BB44" i="2"/>
  <c r="AU18" i="2"/>
  <c r="BB17" i="2"/>
  <c r="AT20" i="2"/>
  <c r="BA19" i="2"/>
  <c r="AT31" i="2"/>
  <c r="AU39" i="2"/>
  <c r="BC39" i="2" s="1"/>
  <c r="BB38" i="2"/>
  <c r="AT16" i="2"/>
  <c r="BA15" i="2"/>
  <c r="AU31" i="2"/>
  <c r="BC31" i="2" s="1"/>
  <c r="BB30" i="2"/>
  <c r="AU43" i="2"/>
  <c r="BC43" i="2" s="1"/>
  <c r="BB42" i="2"/>
  <c r="AU13" i="2"/>
  <c r="BB12" i="2"/>
  <c r="AT19" i="2"/>
  <c r="BA18" i="2"/>
  <c r="AT15" i="2"/>
  <c r="BA14" i="2"/>
  <c r="BA25" i="2"/>
  <c r="AT26" i="2"/>
  <c r="AT62" i="2" s="1"/>
  <c r="AT18" i="2"/>
  <c r="AU25" i="2"/>
  <c r="BB24" i="2"/>
  <c r="AT33" i="2"/>
  <c r="AT40" i="2"/>
  <c r="AT39" i="2"/>
  <c r="BB23" i="2"/>
  <c r="AU24" i="2"/>
  <c r="AT34" i="2"/>
  <c r="AT25" i="2"/>
  <c r="BA35" i="2"/>
  <c r="BA32" i="2"/>
  <c r="BA45" i="2"/>
  <c r="BA36" i="2"/>
  <c r="BA34" i="2"/>
  <c r="BA33" i="2"/>
  <c r="BA42" i="2"/>
  <c r="BA41" i="2"/>
  <c r="BA39" i="2"/>
  <c r="BA30" i="2"/>
  <c r="BA40" i="2"/>
  <c r="AS50" i="2"/>
  <c r="BA50" i="2" s="1"/>
  <c r="BA29" i="2"/>
  <c r="AS62" i="2"/>
  <c r="BA62" i="2" s="1"/>
  <c r="BA27" i="2"/>
  <c r="BB43" i="2" l="1"/>
  <c r="AU38" i="2"/>
  <c r="BC38" i="2" s="1"/>
  <c r="AU36" i="2"/>
  <c r="BC36" i="2" s="1"/>
  <c r="BB32" i="2"/>
  <c r="AU15" i="2"/>
  <c r="BB14" i="2"/>
  <c r="AT29" i="2"/>
  <c r="BA28" i="2"/>
  <c r="BA10" i="2"/>
  <c r="AT11" i="2"/>
  <c r="AU19" i="2"/>
  <c r="BB18" i="2"/>
  <c r="AU27" i="2"/>
  <c r="BB26" i="2"/>
  <c r="AU21" i="2"/>
  <c r="BB20" i="2"/>
  <c r="AU42" i="2"/>
  <c r="BC42" i="2" s="1"/>
  <c r="BB41" i="2"/>
  <c r="AU34" i="2"/>
  <c r="BC34" i="2" s="1"/>
  <c r="BB33" i="2"/>
  <c r="AT28" i="2"/>
  <c r="BC25" i="2"/>
  <c r="AU61" i="2"/>
  <c r="AU32" i="2"/>
  <c r="BC32" i="2" s="1"/>
  <c r="BB31" i="2"/>
  <c r="BC22" i="2"/>
  <c r="AU26" i="2"/>
  <c r="BB25" i="2"/>
  <c r="BC18" i="2"/>
  <c r="AU35" i="2"/>
  <c r="BC35" i="2" s="1"/>
  <c r="BB34" i="2"/>
  <c r="AU16" i="2"/>
  <c r="BB15" i="2"/>
  <c r="AU17" i="2"/>
  <c r="BB16" i="2"/>
  <c r="BC24" i="2"/>
  <c r="AU20" i="2"/>
  <c r="BB19" i="2"/>
  <c r="BC23" i="2"/>
  <c r="AU40" i="2"/>
  <c r="BC40" i="2" s="1"/>
  <c r="BB39" i="2"/>
  <c r="BC14" i="2"/>
  <c r="AU41" i="2"/>
  <c r="BC41" i="2" s="1"/>
  <c r="BB40" i="2"/>
  <c r="BC13" i="2"/>
  <c r="AU49" i="2"/>
  <c r="AT10" i="2"/>
  <c r="AS51" i="2"/>
  <c r="BA51" i="2" s="1"/>
  <c r="AT63" i="2"/>
  <c r="AT58" i="2"/>
  <c r="AS59" i="2"/>
  <c r="BA59" i="2" s="1"/>
  <c r="AS58" i="2"/>
  <c r="BA58" i="2" s="1"/>
  <c r="AT50" i="2"/>
  <c r="AS47" i="2"/>
  <c r="BA47" i="2" s="1"/>
  <c r="AT57" i="2"/>
  <c r="AS57" i="2"/>
  <c r="BA57" i="2" s="1"/>
  <c r="AT54" i="2"/>
  <c r="AS54" i="2"/>
  <c r="BA54" i="2" s="1"/>
  <c r="AS49" i="2"/>
  <c r="BA49" i="2" s="1"/>
  <c r="AT60" i="2"/>
  <c r="AS60" i="2"/>
  <c r="BA60" i="2" s="1"/>
  <c r="AS55" i="2"/>
  <c r="BA55" i="2" s="1"/>
  <c r="AT52" i="2"/>
  <c r="AS52" i="2"/>
  <c r="BA52" i="2" s="1"/>
  <c r="AT56" i="2"/>
  <c r="AS56" i="2"/>
  <c r="BA56" i="2" s="1"/>
  <c r="AT48" i="2"/>
  <c r="AS48" i="2"/>
  <c r="BA48" i="2" s="1"/>
  <c r="AS63" i="2"/>
  <c r="BA63" i="2" s="1"/>
  <c r="AT53" i="2"/>
  <c r="AS53" i="2"/>
  <c r="BA53" i="2" s="1"/>
  <c r="AT59" i="2"/>
  <c r="AU50" i="2" l="1"/>
  <c r="BB52" i="2"/>
  <c r="BB50" i="2"/>
  <c r="AU54" i="2"/>
  <c r="BC54" i="2" s="1"/>
  <c r="BA46" i="2"/>
  <c r="AU10" i="2"/>
  <c r="BC10" i="2" s="1"/>
  <c r="BC49" i="2"/>
  <c r="BB54" i="2"/>
  <c r="AU58" i="2"/>
  <c r="BC58" i="2" s="1"/>
  <c r="BB48" i="2"/>
  <c r="BB57" i="2"/>
  <c r="BC15" i="2"/>
  <c r="AU51" i="2"/>
  <c r="BC51" i="2" s="1"/>
  <c r="BB56" i="2"/>
  <c r="BC27" i="2"/>
  <c r="AU63" i="2"/>
  <c r="BC63" i="2" s="1"/>
  <c r="BC17" i="2"/>
  <c r="AU53" i="2"/>
  <c r="BC53" i="2" s="1"/>
  <c r="BC61" i="2"/>
  <c r="BC26" i="2"/>
  <c r="AU62" i="2"/>
  <c r="BB58" i="2"/>
  <c r="BC16" i="2"/>
  <c r="AU52" i="2"/>
  <c r="AU29" i="2"/>
  <c r="BC29" i="2" s="1"/>
  <c r="BB28" i="2"/>
  <c r="AU12" i="2"/>
  <c r="BB11" i="2"/>
  <c r="BB59" i="2"/>
  <c r="BB60" i="2"/>
  <c r="BC20" i="2"/>
  <c r="AU56" i="2"/>
  <c r="AU60" i="2"/>
  <c r="BC60" i="2" s="1"/>
  <c r="AU57" i="2"/>
  <c r="BC57" i="2" s="1"/>
  <c r="BC21" i="2"/>
  <c r="AU28" i="2"/>
  <c r="BC28" i="2" s="1"/>
  <c r="BC19" i="2"/>
  <c r="AU55" i="2"/>
  <c r="BC55" i="2" s="1"/>
  <c r="BB63" i="2"/>
  <c r="AU59" i="2"/>
  <c r="BC59" i="2" s="1"/>
  <c r="BB53" i="2"/>
  <c r="AU11" i="2"/>
  <c r="BB10" i="2"/>
  <c r="AT46" i="2"/>
  <c r="AU30" i="2"/>
  <c r="BC30" i="2" s="1"/>
  <c r="BB29" i="2"/>
  <c r="AT47" i="2"/>
  <c r="AT55" i="2"/>
  <c r="BB55" i="2" s="1"/>
  <c r="AT49" i="2"/>
  <c r="BB49" i="2" s="1"/>
  <c r="AS46" i="2"/>
  <c r="AT61" i="2"/>
  <c r="BB61" i="2" s="1"/>
  <c r="AS61" i="2"/>
  <c r="AT51" i="2"/>
  <c r="BB51" i="2" s="1"/>
  <c r="BC46" i="2" l="1"/>
  <c r="BC50" i="2"/>
  <c r="BC62" i="2"/>
  <c r="BC56" i="2"/>
  <c r="AU47" i="2"/>
  <c r="BC47" i="2" s="1"/>
  <c r="BC11" i="2"/>
  <c r="BA61" i="2"/>
  <c r="BB62" i="2"/>
  <c r="AU48" i="2"/>
  <c r="BC48" i="2" s="1"/>
  <c r="BC12" i="2"/>
  <c r="BB46" i="2"/>
  <c r="BC52" i="2"/>
  <c r="BB47" i="2"/>
  <c r="AU46" i="2"/>
</calcChain>
</file>

<file path=xl/sharedStrings.xml><?xml version="1.0" encoding="utf-8"?>
<sst xmlns="http://schemas.openxmlformats.org/spreadsheetml/2006/main" count="553" uniqueCount="45">
  <si>
    <t>Female</t>
  </si>
  <si>
    <t>Cohort change ratio</t>
  </si>
  <si>
    <t>Open-age cohort change ratio</t>
  </si>
  <si>
    <t>n</t>
  </si>
  <si>
    <t>iTFR, female portion</t>
  </si>
  <si>
    <t>x</t>
  </si>
  <si>
    <t>Open</t>
  </si>
  <si>
    <t>Measure</t>
  </si>
  <si>
    <t>Value</t>
  </si>
  <si>
    <t>Special Adjustment Values</t>
  </si>
  <si>
    <t>Sex</t>
  </si>
  <si>
    <t>Male</t>
  </si>
  <si>
    <t>iTFR, male portion</t>
  </si>
  <si>
    <t>iTFR</t>
  </si>
  <si>
    <t>Net Migration Adjustment</t>
  </si>
  <si>
    <t>Added Population</t>
  </si>
  <si>
    <t>Adjusted l, 2015 to 2019</t>
  </si>
  <si>
    <t>Adjusted L, 2015 to 2019</t>
  </si>
  <si>
    <t>Adjusted S, 2015 to 2019</t>
  </si>
  <si>
    <r>
      <t xml:space="preserve">Input values are </t>
    </r>
    <r>
      <rPr>
        <b/>
        <sz val="11"/>
        <color rgb="FFC00000"/>
        <rFont val="Calibri"/>
        <family val="2"/>
        <scheme val="minor"/>
      </rPr>
      <t>BOLD RED</t>
    </r>
  </si>
  <si>
    <t>.</t>
  </si>
  <si>
    <t>Mortality Adjustment (l is cumulative survivorship; Y is Brass relational logit model spine; L is person-years; S is survivorship projection factor)</t>
  </si>
  <si>
    <t>Input Populations (x is age break; n is age interval; 2010 and 2015 are years)</t>
  </si>
  <si>
    <r>
      <t xml:space="preserve">Result values are </t>
    </r>
    <r>
      <rPr>
        <b/>
        <sz val="11"/>
        <color rgb="FF0070C0"/>
        <rFont val="Calibri"/>
        <family val="2"/>
        <scheme val="minor"/>
      </rPr>
      <t>BOLD BLUE</t>
    </r>
  </si>
  <si>
    <t>Eddie Hunsinger, December 2021</t>
  </si>
  <si>
    <t>Birth and Cohort Change Ratios (iTFR is Implied Total Fertility Rate (Hauer et al))</t>
  </si>
  <si>
    <t>Both</t>
  </si>
  <si>
    <t>Gross Migration Share (for weighting, generic)</t>
  </si>
  <si>
    <t>Fraction female at birth (for births, youngest age group)</t>
  </si>
  <si>
    <t>More information is available via: https://applieddemogtoolbox.github.io/#CCRStable and https://github.com/edyhsgr/CCRStable/tree/master/Oct2020Presentation</t>
  </si>
  <si>
    <t>Brass relational logit model alpha start (for mortality level)</t>
  </si>
  <si>
    <t>Brass relational logit model alpha end (for mortality level)</t>
  </si>
  <si>
    <r>
      <t xml:space="preserve">Gross migration adjustment (for net migration </t>
    </r>
    <r>
      <rPr>
        <i/>
        <sz val="11"/>
        <color theme="1"/>
        <rFont val="Calibri"/>
        <family val="2"/>
        <scheme val="minor"/>
      </rPr>
      <t xml:space="preserve">intensity; </t>
    </r>
    <r>
      <rPr>
        <sz val="11"/>
        <color theme="1"/>
        <rFont val="Calibri"/>
        <family val="2"/>
        <scheme val="minor"/>
      </rPr>
      <t>percent of inferred net migration ratios)</t>
    </r>
  </si>
  <si>
    <r>
      <t xml:space="preserve">Net migration adjustment (for net migration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annual, percent of total population)</t>
    </r>
  </si>
  <si>
    <t>Adjusted l, 2020 to 2024</t>
  </si>
  <si>
    <t>Adjusted l, 2025 to 2029</t>
  </si>
  <si>
    <t>Adjusted L, 2020 to 2024</t>
  </si>
  <si>
    <t>Adjusted L, 2025 to 2029</t>
  </si>
  <si>
    <t>Adjusted S, 2020 to 2024</t>
  </si>
  <si>
    <t>Adjusted S, 2025 to 2029</t>
  </si>
  <si>
    <t>Standard l</t>
  </si>
  <si>
    <t>Y</t>
  </si>
  <si>
    <t>Projected Populations</t>
  </si>
  <si>
    <t xml:space="preserve">Effective Birth and Cohort Change Ratios (including all adjustments) </t>
  </si>
  <si>
    <t>Imposed iTFR Option (for births, youngest age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</si>
</sst>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" fontId="0" fillId="0" borderId="0" xfId="0" quotePrefix="1" applyNumberFormat="1" applyAlignment="1">
      <alignment horizontal="right"/>
    </xf>
    <xf numFmtId="1" fontId="0" fillId="0" borderId="0" xfId="0" quotePrefix="1" applyNumberFormat="1" applyAlignment="1">
      <alignment horizontal="left"/>
    </xf>
    <xf numFmtId="3" fontId="20" fillId="0" borderId="0" xfId="0" applyNumberFormat="1" applyFont="1"/>
    <xf numFmtId="9" fontId="20" fillId="0" borderId="0" xfId="1" applyFont="1"/>
    <xf numFmtId="2" fontId="20" fillId="0" borderId="0" xfId="0" applyNumberFormat="1" applyFont="1"/>
    <xf numFmtId="164" fontId="20" fillId="0" borderId="0" xfId="0" applyNumberFormat="1" applyFont="1"/>
    <xf numFmtId="164" fontId="20" fillId="0" borderId="0" xfId="0" applyNumberFormat="1" applyFont="1" applyAlignment="1">
      <alignment horizontal="right"/>
    </xf>
    <xf numFmtId="164" fontId="20" fillId="0" borderId="0" xfId="1" applyNumberFormat="1" applyFont="1" applyAlignment="1">
      <alignment horizontal="right"/>
    </xf>
    <xf numFmtId="0" fontId="0" fillId="0" borderId="0" xfId="0" applyFont="1"/>
    <xf numFmtId="164" fontId="21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165" fontId="20" fillId="0" borderId="0" xfId="0" quotePrefix="1" applyNumberFormat="1" applyFont="1" applyAlignment="1">
      <alignment horizontal="right"/>
    </xf>
    <xf numFmtId="3" fontId="23" fillId="0" borderId="0" xfId="0" applyNumberFormat="1" applyFont="1"/>
    <xf numFmtId="3" fontId="21" fillId="0" borderId="0" xfId="0" applyNumberFormat="1" applyFont="1"/>
    <xf numFmtId="0" fontId="20" fillId="0" borderId="0" xfId="0" applyFont="1"/>
    <xf numFmtId="0" fontId="0" fillId="38" borderId="10" xfId="0" applyFont="1" applyFill="1" applyBorder="1" applyAlignment="1">
      <alignment horizontal="center"/>
    </xf>
    <xf numFmtId="0" fontId="0" fillId="35" borderId="1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6" borderId="10" xfId="0" applyFont="1" applyFill="1" applyBorder="1" applyAlignment="1">
      <alignment horizontal="center"/>
    </xf>
    <xf numFmtId="0" fontId="0" fillId="37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39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E1FF"/>
      <color rgb="FFDDDDDD"/>
      <color rgb="FFFFFFCC"/>
      <color rgb="FFCCFFFF"/>
      <color rgb="FFD9D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Female</a:t>
            </a:r>
            <a:r>
              <a:rPr lang="en-US" sz="1200" baseline="0"/>
              <a:t> Population by Age Break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CCRAdjustmentSheet_December2021!$E$9</c:f>
              <c:strCache>
                <c:ptCount val="1"/>
                <c:pt idx="0">
                  <c:v>2010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CCRAdjustmentSheet_December2021!$E$10:$E$27</c:f>
              <c:numCache>
                <c:formatCode>#,##0</c:formatCode>
                <c:ptCount val="18"/>
                <c:pt idx="0">
                  <c:v>47456</c:v>
                </c:pt>
                <c:pt idx="1">
                  <c:v>46336</c:v>
                </c:pt>
                <c:pt idx="2">
                  <c:v>44585</c:v>
                </c:pt>
                <c:pt idx="3">
                  <c:v>48627</c:v>
                </c:pt>
                <c:pt idx="4">
                  <c:v>52945</c:v>
                </c:pt>
                <c:pt idx="5">
                  <c:v>57334</c:v>
                </c:pt>
                <c:pt idx="6">
                  <c:v>58480</c:v>
                </c:pt>
                <c:pt idx="7">
                  <c:v>58057</c:v>
                </c:pt>
                <c:pt idx="8">
                  <c:v>56470</c:v>
                </c:pt>
                <c:pt idx="9">
                  <c:v>57773</c:v>
                </c:pt>
                <c:pt idx="10">
                  <c:v>55277</c:v>
                </c:pt>
                <c:pt idx="11">
                  <c:v>49350</c:v>
                </c:pt>
                <c:pt idx="12">
                  <c:v>41839</c:v>
                </c:pt>
                <c:pt idx="13">
                  <c:v>28452</c:v>
                </c:pt>
                <c:pt idx="14">
                  <c:v>20869</c:v>
                </c:pt>
                <c:pt idx="15">
                  <c:v>16595</c:v>
                </c:pt>
                <c:pt idx="16">
                  <c:v>14171</c:v>
                </c:pt>
                <c:pt idx="17">
                  <c:v>16646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0-4B03-B285-98F05C4FBFD4}"/>
            </c:ext>
          </c:extLst>
        </c:ser>
        <c:ser>
          <c:idx val="1"/>
          <c:order val="1"/>
          <c:tx>
            <c:strRef>
              <c:f>CCRAdjustmentSheet_December2021!$F$9</c:f>
              <c:strCache>
                <c:ptCount val="1"/>
                <c:pt idx="0">
                  <c:v>2015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CCRAdjustmentSheet_December2021!$F$10:$F$27</c:f>
              <c:numCache>
                <c:formatCode>#,##0</c:formatCode>
                <c:ptCount val="18"/>
                <c:pt idx="0">
                  <c:v>47974</c:v>
                </c:pt>
                <c:pt idx="1">
                  <c:v>48467</c:v>
                </c:pt>
                <c:pt idx="2">
                  <c:v>46202</c:v>
                </c:pt>
                <c:pt idx="3">
                  <c:v>46696</c:v>
                </c:pt>
                <c:pt idx="4">
                  <c:v>52617</c:v>
                </c:pt>
                <c:pt idx="5">
                  <c:v>67111</c:v>
                </c:pt>
                <c:pt idx="6">
                  <c:v>67876</c:v>
                </c:pt>
                <c:pt idx="7">
                  <c:v>62242</c:v>
                </c:pt>
                <c:pt idx="8">
                  <c:v>59426</c:v>
                </c:pt>
                <c:pt idx="9">
                  <c:v>56506</c:v>
                </c:pt>
                <c:pt idx="10">
                  <c:v>57578</c:v>
                </c:pt>
                <c:pt idx="11">
                  <c:v>54766</c:v>
                </c:pt>
                <c:pt idx="12">
                  <c:v>47753</c:v>
                </c:pt>
                <c:pt idx="13">
                  <c:v>39460</c:v>
                </c:pt>
                <c:pt idx="14">
                  <c:v>26318</c:v>
                </c:pt>
                <c:pt idx="15">
                  <c:v>18824</c:v>
                </c:pt>
                <c:pt idx="16">
                  <c:v>14228</c:v>
                </c:pt>
                <c:pt idx="17">
                  <c:v>18923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0-4B03-B285-98F05C4FBFD4}"/>
            </c:ext>
          </c:extLst>
        </c:ser>
        <c:ser>
          <c:idx val="2"/>
          <c:order val="2"/>
          <c:tx>
            <c:strRef>
              <c:f>CCRAdjustmentSheet_December2021!$AS$9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CCRAdjustmentSheet_December2021!$AS$10:$AS$27</c:f>
              <c:numCache>
                <c:formatCode>#,##0</c:formatCode>
                <c:ptCount val="18"/>
                <c:pt idx="0">
                  <c:v>51227.216525404656</c:v>
                </c:pt>
                <c:pt idx="1">
                  <c:v>48996.035443358058</c:v>
                </c:pt>
                <c:pt idx="2">
                  <c:v>48326.837318715472</c:v>
                </c:pt>
                <c:pt idx="3">
                  <c:v>48389.561332286641</c:v>
                </c:pt>
                <c:pt idx="4">
                  <c:v>50527.555308779076</c:v>
                </c:pt>
                <c:pt idx="5">
                  <c:v>66695.24009821513</c:v>
                </c:pt>
                <c:pt idx="6">
                  <c:v>79450.696550040113</c:v>
                </c:pt>
                <c:pt idx="7">
                  <c:v>72242.441723666212</c:v>
                </c:pt>
                <c:pt idx="8">
                  <c:v>63709.68344902424</c:v>
                </c:pt>
                <c:pt idx="9">
                  <c:v>59463.884469629884</c:v>
                </c:pt>
                <c:pt idx="10">
                  <c:v>56315.276478631888</c:v>
                </c:pt>
                <c:pt idx="11">
                  <c:v>57045.728747942187</c:v>
                </c:pt>
                <c:pt idx="12">
                  <c:v>52993.734508611953</c:v>
                </c:pt>
                <c:pt idx="13">
                  <c:v>45037.725089031766</c:v>
                </c:pt>
                <c:pt idx="14">
                  <c:v>36500.36131027696</c:v>
                </c:pt>
                <c:pt idx="15">
                  <c:v>23739.040299008098</c:v>
                </c:pt>
                <c:pt idx="16">
                  <c:v>16139.07032238626</c:v>
                </c:pt>
                <c:pt idx="17">
                  <c:v>20356.17915436285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0-4B03-B285-98F05C4FBFD4}"/>
            </c:ext>
          </c:extLst>
        </c:ser>
        <c:ser>
          <c:idx val="3"/>
          <c:order val="3"/>
          <c:tx>
            <c:v>2025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CCRAdjustmentSheet_December2021!$AT$10:$AT$27</c:f>
              <c:numCache>
                <c:formatCode>#,##0</c:formatCode>
                <c:ptCount val="18"/>
                <c:pt idx="0">
                  <c:v>54468.699301755441</c:v>
                </c:pt>
                <c:pt idx="1">
                  <c:v>52329.791969983751</c:v>
                </c:pt>
                <c:pt idx="2">
                  <c:v>48856.150985282984</c:v>
                </c:pt>
                <c:pt idx="3">
                  <c:v>50617.943732926578</c:v>
                </c:pt>
                <c:pt idx="4">
                  <c:v>52365.236309029911</c:v>
                </c:pt>
                <c:pt idx="5">
                  <c:v>64054.031967703013</c:v>
                </c:pt>
                <c:pt idx="6">
                  <c:v>78970.544385360146</c:v>
                </c:pt>
                <c:pt idx="7">
                  <c:v>84581.46105171596</c:v>
                </c:pt>
                <c:pt idx="8">
                  <c:v>73973.148964969732</c:v>
                </c:pt>
                <c:pt idx="9">
                  <c:v>63788.702704928866</c:v>
                </c:pt>
                <c:pt idx="10">
                  <c:v>59320.233790458122</c:v>
                </c:pt>
                <c:pt idx="11">
                  <c:v>55875.426311575276</c:v>
                </c:pt>
                <c:pt idx="12">
                  <c:v>55317.239138444675</c:v>
                </c:pt>
                <c:pt idx="13">
                  <c:v>50136.063337729836</c:v>
                </c:pt>
                <c:pt idx="14">
                  <c:v>41850.594801426807</c:v>
                </c:pt>
                <c:pt idx="15">
                  <c:v>33149.056310668158</c:v>
                </c:pt>
                <c:pt idx="16">
                  <c:v>20556.243126331236</c:v>
                </c:pt>
                <c:pt idx="17">
                  <c:v>22625.095770552165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8-4F76-89CD-A2C3B4FF5D5A}"/>
            </c:ext>
          </c:extLst>
        </c:ser>
        <c:ser>
          <c:idx val="4"/>
          <c:order val="4"/>
          <c:tx>
            <c:v>2030</c:v>
          </c:tx>
          <c:spPr>
            <a:ln w="381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CCRAdjustmentSheet_December2021!$AU$10:$AU$27</c:f>
              <c:numCache>
                <c:formatCode>#,##0</c:formatCode>
                <c:ptCount val="18"/>
                <c:pt idx="0">
                  <c:v>57339.085967056664</c:v>
                </c:pt>
                <c:pt idx="1">
                  <c:v>55651.963328716316</c:v>
                </c:pt>
                <c:pt idx="2">
                  <c:v>52182.15611002368</c:v>
                </c:pt>
                <c:pt idx="3">
                  <c:v>51175.069485088679</c:v>
                </c:pt>
                <c:pt idx="4">
                  <c:v>54781.638969375024</c:v>
                </c:pt>
                <c:pt idx="5">
                  <c:v>66390.584317210072</c:v>
                </c:pt>
                <c:pt idx="6">
                  <c:v>75853.819694244201</c:v>
                </c:pt>
                <c:pt idx="7">
                  <c:v>84088.263845844063</c:v>
                </c:pt>
                <c:pt idx="8">
                  <c:v>86636.982517102457</c:v>
                </c:pt>
                <c:pt idx="9">
                  <c:v>74105.833220856424</c:v>
                </c:pt>
                <c:pt idx="10">
                  <c:v>63690.905997178554</c:v>
                </c:pt>
                <c:pt idx="11">
                  <c:v>58935.381514850116</c:v>
                </c:pt>
                <c:pt idx="12">
                  <c:v>54289.07431115795</c:v>
                </c:pt>
                <c:pt idx="13">
                  <c:v>52485.695067352441</c:v>
                </c:pt>
                <c:pt idx="14">
                  <c:v>46788.101107092196</c:v>
                </c:pt>
                <c:pt idx="15">
                  <c:v>38254.866962445332</c:v>
                </c:pt>
                <c:pt idx="16">
                  <c:v>28981.310802160355</c:v>
                </c:pt>
                <c:pt idx="17">
                  <c:v>27026.588070957361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8-4F76-89CD-A2C3B4FF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66560"/>
        <c:axId val="912366888"/>
      </c:lineChart>
      <c:catAx>
        <c:axId val="9123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6888"/>
        <c:crosses val="autoZero"/>
        <c:auto val="1"/>
        <c:lblAlgn val="ctr"/>
        <c:lblOffset val="100"/>
        <c:noMultiLvlLbl val="0"/>
      </c:catAx>
      <c:valAx>
        <c:axId val="9123668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Female Cohort</a:t>
            </a:r>
            <a:r>
              <a:rPr lang="en-US" sz="1200" baseline="0"/>
              <a:t> Change Ratios by Age Break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CCRAdjustmentSheet_December2021!$L$9</c:f>
              <c:strCache>
                <c:ptCount val="1"/>
                <c:pt idx="0">
                  <c:v>2015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CCRAdjustmentSheet_December2021!$H$11:$H$27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CCRAdjustmentSheet_December2021!$L$11:$L$27</c:f>
              <c:numCache>
                <c:formatCode>0.000000</c:formatCode>
                <c:ptCount val="17"/>
                <c:pt idx="0">
                  <c:v>1.0213039447066756</c:v>
                </c:pt>
                <c:pt idx="1">
                  <c:v>0.99710808011049723</c:v>
                </c:pt>
                <c:pt idx="2">
                  <c:v>1.0473477627004597</c:v>
                </c:pt>
                <c:pt idx="3">
                  <c:v>1.0820531803319144</c:v>
                </c:pt>
                <c:pt idx="4">
                  <c:v>1.2675606761733875</c:v>
                </c:pt>
                <c:pt idx="5">
                  <c:v>1.1838699550005232</c:v>
                </c:pt>
                <c:pt idx="6">
                  <c:v>1.064329685362517</c:v>
                </c:pt>
                <c:pt idx="7">
                  <c:v>1.0235802745577622</c:v>
                </c:pt>
                <c:pt idx="8">
                  <c:v>1.0006375066406941</c:v>
                </c:pt>
                <c:pt idx="9">
                  <c:v>0.99662472089038134</c:v>
                </c:pt>
                <c:pt idx="10">
                  <c:v>0.99075564882319955</c:v>
                </c:pt>
                <c:pt idx="11">
                  <c:v>0.96763931104356637</c:v>
                </c:pt>
                <c:pt idx="12">
                  <c:v>0.94313917636654798</c:v>
                </c:pt>
                <c:pt idx="13">
                  <c:v>0.92499648530858991</c:v>
                </c:pt>
                <c:pt idx="14">
                  <c:v>0.90200776271024008</c:v>
                </c:pt>
                <c:pt idx="15">
                  <c:v>0.85736667670985234</c:v>
                </c:pt>
                <c:pt idx="16">
                  <c:v>0.6140441963851121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7-4E97-BE85-3768826F176E}"/>
            </c:ext>
          </c:extLst>
        </c:ser>
        <c:ser>
          <c:idx val="1"/>
          <c:order val="1"/>
          <c:tx>
            <c:strRef>
              <c:f>CCRAdjustmentSheet_December2021!$BA$9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CCRAdjustmentSheet_December2021!$H$11:$H$27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CCRAdjustmentSheet_December2021!$BA$11:$BA$27</c:f>
              <c:numCache>
                <c:formatCode>0.000000</c:formatCode>
                <c:ptCount val="17"/>
                <c:pt idx="0">
                  <c:v>1.0213039447066756</c:v>
                </c:pt>
                <c:pt idx="1">
                  <c:v>0.99710808011049734</c:v>
                </c:pt>
                <c:pt idx="2">
                  <c:v>1.0473477627004597</c:v>
                </c:pt>
                <c:pt idx="3">
                  <c:v>1.0820531803319144</c:v>
                </c:pt>
                <c:pt idx="4">
                  <c:v>1.2675606761733875</c:v>
                </c:pt>
                <c:pt idx="5">
                  <c:v>1.1838699550005232</c:v>
                </c:pt>
                <c:pt idx="6">
                  <c:v>1.064329685362517</c:v>
                </c:pt>
                <c:pt idx="7">
                  <c:v>1.0235802745577622</c:v>
                </c:pt>
                <c:pt idx="8">
                  <c:v>1.0006375066406941</c:v>
                </c:pt>
                <c:pt idx="9">
                  <c:v>0.99662472089038134</c:v>
                </c:pt>
                <c:pt idx="10">
                  <c:v>0.99075564882319955</c:v>
                </c:pt>
                <c:pt idx="11">
                  <c:v>0.96763931104356637</c:v>
                </c:pt>
                <c:pt idx="12">
                  <c:v>0.94313917636654798</c:v>
                </c:pt>
                <c:pt idx="13">
                  <c:v>0.92499648530858991</c:v>
                </c:pt>
                <c:pt idx="14">
                  <c:v>0.90200776271024008</c:v>
                </c:pt>
                <c:pt idx="15">
                  <c:v>0.85736667670985234</c:v>
                </c:pt>
                <c:pt idx="16">
                  <c:v>0.6140441963851121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7-4E97-BE85-3768826F176E}"/>
            </c:ext>
          </c:extLst>
        </c:ser>
        <c:ser>
          <c:idx val="2"/>
          <c:order val="2"/>
          <c:tx>
            <c:v>2025</c:v>
          </c:tx>
          <c:spPr>
            <a:ln w="381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CCRAdjustmentSheet_December2021!$BB$11:$BB$27</c:f>
              <c:numCache>
                <c:formatCode>0.000000</c:formatCode>
                <c:ptCount val="17"/>
                <c:pt idx="0">
                  <c:v>1.0215232354862049</c:v>
                </c:pt>
                <c:pt idx="1">
                  <c:v>0.99714498414393571</c:v>
                </c:pt>
                <c:pt idx="2">
                  <c:v>1.0474085733999363</c:v>
                </c:pt>
                <c:pt idx="3">
                  <c:v>1.0821597647774213</c:v>
                </c:pt>
                <c:pt idx="4">
                  <c:v>1.2677049498291031</c:v>
                </c:pt>
                <c:pt idx="5">
                  <c:v>1.1840506799146153</c:v>
                </c:pt>
                <c:pt idx="6">
                  <c:v>1.0645779675253615</c:v>
                </c:pt>
                <c:pt idx="7">
                  <c:v>1.0239569316873816</c:v>
                </c:pt>
                <c:pt idx="8">
                  <c:v>1.0012403021271932</c:v>
                </c:pt>
                <c:pt idx="9">
                  <c:v>0.99758423654201178</c:v>
                </c:pt>
                <c:pt idx="10">
                  <c:v>0.99218950532501593</c:v>
                </c:pt>
                <c:pt idx="11">
                  <c:v>0.96969992938235772</c:v>
                </c:pt>
                <c:pt idx="12">
                  <c:v>0.94607530121475547</c:v>
                </c:pt>
                <c:pt idx="13">
                  <c:v>0.92923420796000344</c:v>
                </c:pt>
                <c:pt idx="14">
                  <c:v>0.90818433354342676</c:v>
                </c:pt>
                <c:pt idx="15">
                  <c:v>0.86592561735489149</c:v>
                </c:pt>
                <c:pt idx="16">
                  <c:v>0.6199463243830261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0-40A6-BC75-1631D77C982A}"/>
            </c:ext>
          </c:extLst>
        </c:ser>
        <c:ser>
          <c:idx val="3"/>
          <c:order val="3"/>
          <c:tx>
            <c:v>2030</c:v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CCRAdjustmentSheet_December2021!$BC$11:$BC$27</c:f>
              <c:numCache>
                <c:formatCode>0.000000</c:formatCode>
                <c:ptCount val="17"/>
                <c:pt idx="0">
                  <c:v>1.0217237430327759</c:v>
                </c:pt>
                <c:pt idx="1">
                  <c:v>0.99717874169947485</c:v>
                </c:pt>
                <c:pt idx="2">
                  <c:v>1.0474642077412981</c:v>
                </c:pt>
                <c:pt idx="3">
                  <c:v>1.0822572971043072</c:v>
                </c:pt>
                <c:pt idx="4">
                  <c:v>1.2678370040270708</c:v>
                </c:pt>
                <c:pt idx="5">
                  <c:v>1.1842161588280784</c:v>
                </c:pt>
                <c:pt idx="6">
                  <c:v>1.0648054220762426</c:v>
                </c:pt>
                <c:pt idx="7">
                  <c:v>1.0243022695497028</c:v>
                </c:pt>
                <c:pt idx="8">
                  <c:v>1.0017936813254973</c:v>
                </c:pt>
                <c:pt idx="9">
                  <c:v>0.99846686476439728</c:v>
                </c:pt>
                <c:pt idx="10">
                  <c:v>0.99351229334382851</c:v>
                </c:pt>
                <c:pt idx="11">
                  <c:v>0.97160912935909549</c:v>
                </c:pt>
                <c:pt idx="12">
                  <c:v>0.94881262848267578</c:v>
                </c:pt>
                <c:pt idx="13">
                  <c:v>0.93322247484640197</c:v>
                </c:pt>
                <c:pt idx="14">
                  <c:v>0.91408179845370119</c:v>
                </c:pt>
                <c:pt idx="15">
                  <c:v>0.87427257447547535</c:v>
                </c:pt>
                <c:pt idx="16">
                  <c:v>0.62588582849403018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B0-40A6-BC75-1631D77C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61968"/>
        <c:axId val="912361640"/>
      </c:lineChart>
      <c:catAx>
        <c:axId val="9123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1640"/>
        <c:crosses val="autoZero"/>
        <c:auto val="1"/>
        <c:lblAlgn val="ctr"/>
        <c:lblOffset val="100"/>
        <c:noMultiLvlLbl val="0"/>
      </c:catAx>
      <c:valAx>
        <c:axId val="91236164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19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356027</xdr:colOff>
      <xdr:row>16</xdr:row>
      <xdr:rowOff>69173</xdr:rowOff>
    </xdr:from>
    <xdr:to>
      <xdr:col>13</xdr:col>
      <xdr:colOff>3304806</xdr:colOff>
      <xdr:row>31</xdr:row>
      <xdr:rowOff>38421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B18762-7BFA-4919-8668-D309016F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3363151</xdr:colOff>
      <xdr:row>16</xdr:row>
      <xdr:rowOff>67284</xdr:rowOff>
    </xdr:from>
    <xdr:to>
      <xdr:col>15</xdr:col>
      <xdr:colOff>144428</xdr:colOff>
      <xdr:row>31</xdr:row>
      <xdr:rowOff>38435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B2D44B-B564-4E5D-A70C-036AA47E7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C63"/>
  <sheetViews>
    <sheetView tabSelected="1" zoomScale="85" zoomScaleNormal="85" workbookViewId="0"/>
  </sheetViews>
  <sheetFormatPr defaultColWidth="7.109375" defaultRowHeight="14.4" x14ac:dyDescent="0.3"/>
  <cols>
    <col min="2" max="2" width="3.6640625" style="3" customWidth="1"/>
    <col min="3" max="3" width="5.6640625" style="3" bestFit="1" customWidth="1"/>
    <col min="4" max="4" width="8" style="3" bestFit="1" customWidth="1"/>
    <col min="5" max="6" width="26.44140625" style="1" customWidth="1"/>
    <col min="8" max="8" width="3.77734375" style="3" bestFit="1" customWidth="1"/>
    <col min="9" max="9" width="5.6640625" style="3" bestFit="1" customWidth="1"/>
    <col min="10" max="10" width="8" style="3" bestFit="1" customWidth="1"/>
    <col min="11" max="11" width="27.44140625" bestFit="1" customWidth="1"/>
    <col min="12" max="12" width="28.33203125" style="1" customWidth="1"/>
    <col min="14" max="14" width="89.5546875" bestFit="1" customWidth="1"/>
    <col min="15" max="15" width="7.44140625" bestFit="1" customWidth="1"/>
    <col min="17" max="17" width="3.33203125" style="3" bestFit="1" customWidth="1"/>
    <col min="18" max="18" width="6.5546875" style="3" bestFit="1" customWidth="1"/>
    <col min="19" max="19" width="8" style="3" bestFit="1" customWidth="1"/>
    <col min="20" max="20" width="41.6640625" style="4" bestFit="1" customWidth="1"/>
    <col min="21" max="21" width="16.77734375" bestFit="1" customWidth="1"/>
    <col min="23" max="23" width="4.44140625" bestFit="1" customWidth="1"/>
    <col min="24" max="24" width="6.5546875" bestFit="1" customWidth="1"/>
    <col min="25" max="25" width="8" bestFit="1" customWidth="1"/>
    <col min="26" max="26" width="10.21875" style="1" bestFit="1" customWidth="1"/>
    <col min="27" max="27" width="9.21875" style="1" bestFit="1" customWidth="1"/>
    <col min="28" max="30" width="22.21875" style="1" bestFit="1" customWidth="1"/>
    <col min="31" max="33" width="22.33203125" style="1" bestFit="1" customWidth="1"/>
    <col min="34" max="34" width="7.109375" style="1" customWidth="1"/>
    <col min="35" max="35" width="3.77734375" style="3" bestFit="1" customWidth="1"/>
    <col min="36" max="36" width="6.5546875" style="3" bestFit="1" customWidth="1"/>
    <col min="37" max="37" width="8" bestFit="1" customWidth="1"/>
    <col min="38" max="40" width="22.44140625" style="1" bestFit="1" customWidth="1"/>
    <col min="41" max="41" width="7.109375" customWidth="1"/>
    <col min="42" max="42" width="3" style="3" bestFit="1" customWidth="1"/>
    <col min="43" max="43" width="5.77734375" style="3" bestFit="1" customWidth="1"/>
    <col min="44" max="44" width="7.77734375" style="3" bestFit="1" customWidth="1"/>
    <col min="45" max="45" width="11.109375" style="3" customWidth="1"/>
    <col min="46" max="47" width="11.109375" style="14" customWidth="1"/>
    <col min="48" max="48" width="7.109375" style="14" customWidth="1"/>
    <col min="49" max="49" width="3" style="14" bestFit="1" customWidth="1"/>
    <col min="50" max="50" width="5.77734375" style="3" bestFit="1" customWidth="1"/>
    <col min="51" max="51" width="7.77734375" style="3" bestFit="1" customWidth="1"/>
    <col min="52" max="52" width="28" style="3" bestFit="1" customWidth="1"/>
    <col min="53" max="53" width="11.109375" style="3" customWidth="1"/>
    <col min="54" max="55" width="11.109375" customWidth="1"/>
  </cols>
  <sheetData>
    <row r="2" spans="2:55" x14ac:dyDescent="0.3">
      <c r="B2" s="3" t="s">
        <v>19</v>
      </c>
    </row>
    <row r="3" spans="2:55" x14ac:dyDescent="0.3">
      <c r="B3" s="13" t="s">
        <v>23</v>
      </c>
    </row>
    <row r="4" spans="2:55" x14ac:dyDescent="0.3">
      <c r="B4" s="13"/>
      <c r="L4" s="7"/>
    </row>
    <row r="5" spans="2:55" x14ac:dyDescent="0.3">
      <c r="B5" s="13" t="s">
        <v>29</v>
      </c>
      <c r="AV5" s="36"/>
      <c r="AW5" s="36"/>
      <c r="AX5" s="37"/>
      <c r="AY5" s="37"/>
      <c r="AZ5" s="37"/>
      <c r="BA5" s="37"/>
      <c r="BB5" s="38"/>
      <c r="BC5" s="38"/>
    </row>
    <row r="6" spans="2:55" x14ac:dyDescent="0.3">
      <c r="B6" s="13" t="s">
        <v>24</v>
      </c>
      <c r="AV6" s="36"/>
      <c r="AW6" s="36"/>
      <c r="AX6" s="37"/>
      <c r="AY6" s="37"/>
      <c r="AZ6" s="37"/>
      <c r="BA6" s="37"/>
      <c r="BB6" s="38"/>
      <c r="BC6" s="38"/>
    </row>
    <row r="7" spans="2:55" x14ac:dyDescent="0.3">
      <c r="AV7" s="36"/>
      <c r="AW7" s="36"/>
      <c r="AX7" s="37"/>
      <c r="AY7" s="37"/>
      <c r="AZ7" s="37"/>
      <c r="BA7" s="37"/>
      <c r="BB7" s="38"/>
      <c r="BC7" s="38"/>
    </row>
    <row r="8" spans="2:55" s="23" customFormat="1" x14ac:dyDescent="0.3">
      <c r="B8" s="32" t="s">
        <v>22</v>
      </c>
      <c r="C8" s="32"/>
      <c r="D8" s="32"/>
      <c r="E8" s="32"/>
      <c r="F8" s="32"/>
      <c r="H8" s="33" t="s">
        <v>25</v>
      </c>
      <c r="I8" s="33"/>
      <c r="J8" s="33"/>
      <c r="K8" s="33"/>
      <c r="L8" s="33"/>
      <c r="N8" s="31" t="s">
        <v>9</v>
      </c>
      <c r="O8" s="31"/>
      <c r="Q8" s="34" t="s">
        <v>14</v>
      </c>
      <c r="R8" s="34"/>
      <c r="S8" s="34"/>
      <c r="T8" s="34"/>
      <c r="U8" s="34"/>
      <c r="W8" s="35" t="s">
        <v>21</v>
      </c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P8" s="30" t="s">
        <v>42</v>
      </c>
      <c r="AQ8" s="30"/>
      <c r="AR8" s="30"/>
      <c r="AS8" s="30"/>
      <c r="AT8" s="30"/>
      <c r="AU8" s="30"/>
      <c r="AV8" s="39"/>
      <c r="AW8" s="40" t="s">
        <v>43</v>
      </c>
      <c r="AX8" s="40"/>
      <c r="AY8" s="40"/>
      <c r="AZ8" s="40"/>
      <c r="BA8" s="40"/>
      <c r="BB8" s="40"/>
      <c r="BC8" s="40"/>
    </row>
    <row r="9" spans="2:55" x14ac:dyDescent="0.3">
      <c r="B9" s="12" t="s">
        <v>5</v>
      </c>
      <c r="C9" s="12" t="s">
        <v>3</v>
      </c>
      <c r="D9" s="12" t="s">
        <v>10</v>
      </c>
      <c r="E9" s="10">
        <v>2010</v>
      </c>
      <c r="F9" s="10">
        <v>2015</v>
      </c>
      <c r="H9" s="12" t="s">
        <v>5</v>
      </c>
      <c r="I9" s="12" t="s">
        <v>3</v>
      </c>
      <c r="J9" s="12" t="s">
        <v>10</v>
      </c>
      <c r="K9" s="9" t="s">
        <v>7</v>
      </c>
      <c r="L9" s="10">
        <v>2015</v>
      </c>
      <c r="N9" s="9" t="s">
        <v>7</v>
      </c>
      <c r="O9" s="10" t="s">
        <v>8</v>
      </c>
      <c r="Q9" s="12" t="s">
        <v>5</v>
      </c>
      <c r="R9" s="12" t="s">
        <v>3</v>
      </c>
      <c r="S9" s="12" t="s">
        <v>10</v>
      </c>
      <c r="T9" s="11" t="s">
        <v>27</v>
      </c>
      <c r="U9" s="10" t="s">
        <v>15</v>
      </c>
      <c r="V9" s="1"/>
      <c r="W9" s="12" t="s">
        <v>5</v>
      </c>
      <c r="X9" s="12" t="s">
        <v>3</v>
      </c>
      <c r="Y9" s="12" t="s">
        <v>10</v>
      </c>
      <c r="Z9" s="10" t="s">
        <v>40</v>
      </c>
      <c r="AA9" s="10" t="s">
        <v>41</v>
      </c>
      <c r="AB9" s="10" t="s">
        <v>16</v>
      </c>
      <c r="AC9" s="10" t="s">
        <v>34</v>
      </c>
      <c r="AD9" s="10" t="s">
        <v>35</v>
      </c>
      <c r="AE9" s="10" t="s">
        <v>17</v>
      </c>
      <c r="AF9" s="10" t="s">
        <v>36</v>
      </c>
      <c r="AG9" s="10" t="s">
        <v>37</v>
      </c>
      <c r="AH9" s="10"/>
      <c r="AI9" s="12" t="s">
        <v>5</v>
      </c>
      <c r="AJ9" s="12" t="s">
        <v>3</v>
      </c>
      <c r="AK9" s="12" t="s">
        <v>10</v>
      </c>
      <c r="AL9" s="10" t="s">
        <v>18</v>
      </c>
      <c r="AM9" s="10" t="s">
        <v>38</v>
      </c>
      <c r="AN9" s="10" t="s">
        <v>39</v>
      </c>
      <c r="AP9" s="12" t="s">
        <v>5</v>
      </c>
      <c r="AQ9" s="12" t="s">
        <v>3</v>
      </c>
      <c r="AR9" s="12" t="s">
        <v>10</v>
      </c>
      <c r="AS9" s="10">
        <v>2020</v>
      </c>
      <c r="AT9" s="10">
        <v>2025</v>
      </c>
      <c r="AU9" s="10">
        <v>2030</v>
      </c>
      <c r="AW9" s="12" t="s">
        <v>5</v>
      </c>
      <c r="AX9" s="12" t="s">
        <v>3</v>
      </c>
      <c r="AY9" s="12" t="s">
        <v>10</v>
      </c>
      <c r="AZ9" s="9" t="s">
        <v>7</v>
      </c>
      <c r="BA9" s="10">
        <v>2020</v>
      </c>
      <c r="BB9" s="10">
        <v>2025</v>
      </c>
      <c r="BC9" s="10">
        <v>2030</v>
      </c>
    </row>
    <row r="10" spans="2:55" x14ac:dyDescent="0.3">
      <c r="B10" s="3">
        <v>0</v>
      </c>
      <c r="C10" s="3">
        <v>5</v>
      </c>
      <c r="D10" s="3" t="s">
        <v>0</v>
      </c>
      <c r="E10" s="17">
        <v>47456</v>
      </c>
      <c r="F10" s="17">
        <v>47974</v>
      </c>
      <c r="H10" s="3">
        <v>0</v>
      </c>
      <c r="I10" s="3">
        <v>5</v>
      </c>
      <c r="J10" s="3" t="s">
        <v>0</v>
      </c>
      <c r="K10" t="s">
        <v>4</v>
      </c>
      <c r="L10" s="7">
        <f>((B20-B13)/C10)*((F10+F28)/SUM(F13:F19))*O11</f>
        <v>0.81409207804613137</v>
      </c>
      <c r="N10" t="s">
        <v>44</v>
      </c>
      <c r="O10" s="26" t="s">
        <v>20</v>
      </c>
      <c r="Q10" s="3">
        <v>0</v>
      </c>
      <c r="R10" s="3">
        <v>5</v>
      </c>
      <c r="S10" s="3" t="s">
        <v>0</v>
      </c>
      <c r="T10" s="20">
        <v>1.6094285999999999E-2</v>
      </c>
      <c r="U10" s="2">
        <f t="shared" ref="U10:U45" si="0">O$12*SUM(F$10:F$45)*T10*(F$9-E$9)</f>
        <v>0</v>
      </c>
      <c r="V10" s="4"/>
      <c r="W10" s="3">
        <v>0</v>
      </c>
      <c r="X10" s="3">
        <v>5</v>
      </c>
      <c r="Y10" s="3" t="s">
        <v>0</v>
      </c>
      <c r="Z10" s="21">
        <v>1</v>
      </c>
      <c r="AA10" s="15" t="s">
        <v>20</v>
      </c>
      <c r="AB10" s="7">
        <v>1</v>
      </c>
      <c r="AC10" s="7">
        <v>1</v>
      </c>
      <c r="AD10" s="7">
        <v>1</v>
      </c>
      <c r="AE10" s="7">
        <f>0.5*(AB10+AB11)</f>
        <v>0.99764961447847977</v>
      </c>
      <c r="AF10" s="7">
        <f t="shared" ref="AF10:AG10" si="1">0.5*(AC10+AC11)</f>
        <v>0.99785103992716384</v>
      </c>
      <c r="AG10" s="7">
        <f t="shared" si="1"/>
        <v>0.99803527158730265</v>
      </c>
      <c r="AH10" s="7"/>
      <c r="AI10" s="3">
        <v>0</v>
      </c>
      <c r="AJ10" s="3">
        <v>5</v>
      </c>
      <c r="AK10" s="3" t="s">
        <v>0</v>
      </c>
      <c r="AL10" s="15" t="s">
        <v>20</v>
      </c>
      <c r="AM10" s="15" t="s">
        <v>20</v>
      </c>
      <c r="AN10" s="15" t="s">
        <v>20</v>
      </c>
      <c r="AP10" s="13">
        <v>0</v>
      </c>
      <c r="AQ10" s="13">
        <v>5</v>
      </c>
      <c r="AR10" s="3" t="s">
        <v>0</v>
      </c>
      <c r="AS10" s="25">
        <f>(IF(AND(O10&lt;&gt;".",O10&lt;&gt;""),O10*O11,L10))*((SUM(AS13:AS19)/(AP20-AP13))*AQ10)</f>
        <v>51227.216525404656</v>
      </c>
      <c r="AT10" s="25">
        <f>(IF(AND(O10&lt;&gt;".",O10&lt;&gt;""),O10*O11,L10))*((SUM(AT13:AT19)/(AP20-AP13))*AQ10)</f>
        <v>54468.699301755441</v>
      </c>
      <c r="AU10" s="25">
        <f>(IF(AND(O10&lt;&gt;".",O10&lt;&gt;""),O10*O11,L10))*((SUM(AU13:AU19)/(AP20-AP13))*AQ10)</f>
        <v>57339.085967056664</v>
      </c>
      <c r="AW10" s="3">
        <v>0</v>
      </c>
      <c r="AX10" s="3">
        <v>5</v>
      </c>
      <c r="AY10" s="3" t="s">
        <v>0</v>
      </c>
      <c r="AZ10" t="s">
        <v>4</v>
      </c>
      <c r="BA10" s="24">
        <f>(AS10)/((SUM(AS13:AS19)/(AP20-AP13))*AQ10)</f>
        <v>0.81409207804613137</v>
      </c>
      <c r="BB10" s="24">
        <f>(AT10)/((SUM(AT13:AT19)/(AP20-AP13))*AQ10)</f>
        <v>0.81409207804613137</v>
      </c>
      <c r="BC10" s="24">
        <f>(AU10)/((SUM(AU13:AU19)/(AP20-AP13))*AQ10)</f>
        <v>0.81409207804613137</v>
      </c>
    </row>
    <row r="11" spans="2:55" x14ac:dyDescent="0.3">
      <c r="B11" s="3">
        <v>5</v>
      </c>
      <c r="C11" s="3">
        <v>5</v>
      </c>
      <c r="D11" s="3" t="s">
        <v>0</v>
      </c>
      <c r="E11" s="17">
        <v>46336</v>
      </c>
      <c r="F11" s="17">
        <v>48467</v>
      </c>
      <c r="H11" s="3">
        <v>5</v>
      </c>
      <c r="I11" s="3">
        <v>5</v>
      </c>
      <c r="J11" s="3" t="s">
        <v>0</v>
      </c>
      <c r="K11" t="s">
        <v>1</v>
      </c>
      <c r="L11" s="7">
        <f>F11/E10</f>
        <v>1.0213039447066756</v>
      </c>
      <c r="N11" t="s">
        <v>28</v>
      </c>
      <c r="O11" s="29">
        <v>0.48859999999999998</v>
      </c>
      <c r="Q11" s="3">
        <v>5</v>
      </c>
      <c r="R11" s="3">
        <v>5</v>
      </c>
      <c r="S11" s="3" t="s">
        <v>0</v>
      </c>
      <c r="T11" s="20">
        <v>3.2188571999999999E-2</v>
      </c>
      <c r="U11" s="2">
        <f t="shared" si="0"/>
        <v>0</v>
      </c>
      <c r="V11" s="4"/>
      <c r="W11" s="3">
        <v>5</v>
      </c>
      <c r="X11" s="3">
        <v>5</v>
      </c>
      <c r="Y11" s="3" t="s">
        <v>0</v>
      </c>
      <c r="Z11" s="21">
        <v>0.99500999999999995</v>
      </c>
      <c r="AA11" s="7">
        <f>0.5*LN(Z11/(1-Z11))</f>
        <v>2.6476584387979543</v>
      </c>
      <c r="AB11" s="7">
        <f>1/(1+EXP(-2*(O$14*1+O$15*0)-2*1*AA11))</f>
        <v>0.99529922895695955</v>
      </c>
      <c r="AC11" s="7">
        <f>1/(1+EXP(-2*(O$14*0.5+O$15*0.5)-2*1*AA11))</f>
        <v>0.99570207985432768</v>
      </c>
      <c r="AD11" s="7">
        <f>1/(1+EXP(-2*(O$14*0+O$15*1)-2*1*AA11))</f>
        <v>0.99607054317460542</v>
      </c>
      <c r="AE11" s="7">
        <f t="shared" ref="AE11:AE30" si="2">0.5*(AB11+AB12)</f>
        <v>0.99510133857093952</v>
      </c>
      <c r="AF11" s="7">
        <f t="shared" ref="AF11:AF31" si="3">0.5*(AC11+AC12)</f>
        <v>0.99552106905513926</v>
      </c>
      <c r="AG11" s="7">
        <f t="shared" ref="AG11:AG31" si="4">0.5*(AD11+AD12)</f>
        <v>0.9959049841401364</v>
      </c>
      <c r="AH11" s="7"/>
      <c r="AI11" s="3">
        <v>5</v>
      </c>
      <c r="AJ11" s="3">
        <v>5</v>
      </c>
      <c r="AK11" s="3" t="s">
        <v>0</v>
      </c>
      <c r="AL11" s="7">
        <f>AE11/AE10</f>
        <v>0.99744572055102498</v>
      </c>
      <c r="AM11" s="7">
        <f t="shared" ref="AM11:AN11" si="5">AF11/AF10</f>
        <v>0.9976650113305543</v>
      </c>
      <c r="AN11" s="7">
        <f t="shared" si="5"/>
        <v>0.99786551887712527</v>
      </c>
      <c r="AO11" s="4"/>
      <c r="AP11" s="13">
        <v>5</v>
      </c>
      <c r="AQ11" s="13">
        <v>5</v>
      </c>
      <c r="AR11" s="3" t="s">
        <v>0</v>
      </c>
      <c r="AS11" s="25">
        <f>(F10)*((L11-AL11)*O$13+AL11)+(U11)</f>
        <v>48996.035443358058</v>
      </c>
      <c r="AT11" s="25">
        <f>(AS10)*((L11-AL11)*O$13+AM11)+(U11)</f>
        <v>52329.791969983751</v>
      </c>
      <c r="AU11" s="25">
        <f>(AT10)*((L11-AL11)*O$13+AN11)+(U11)</f>
        <v>55651.963328716316</v>
      </c>
      <c r="AW11" s="3">
        <v>5</v>
      </c>
      <c r="AX11" s="3">
        <v>5</v>
      </c>
      <c r="AY11" s="3" t="s">
        <v>0</v>
      </c>
      <c r="AZ11" t="s">
        <v>1</v>
      </c>
      <c r="BA11" s="24">
        <f>AS11/F10</f>
        <v>1.0213039447066756</v>
      </c>
      <c r="BB11" s="24">
        <f>AT11/AS10</f>
        <v>1.0215232354862049</v>
      </c>
      <c r="BC11" s="24">
        <f>AU11/AT10</f>
        <v>1.0217237430327759</v>
      </c>
    </row>
    <row r="12" spans="2:55" x14ac:dyDescent="0.3">
      <c r="B12" s="3">
        <v>10</v>
      </c>
      <c r="C12" s="3">
        <v>5</v>
      </c>
      <c r="D12" s="3" t="s">
        <v>0</v>
      </c>
      <c r="E12" s="17">
        <v>44585</v>
      </c>
      <c r="F12" s="17">
        <v>46202</v>
      </c>
      <c r="H12" s="3">
        <v>10</v>
      </c>
      <c r="I12" s="3">
        <v>5</v>
      </c>
      <c r="J12" s="3" t="s">
        <v>0</v>
      </c>
      <c r="K12" t="s">
        <v>1</v>
      </c>
      <c r="L12" s="7">
        <f>F12/E11</f>
        <v>0.99710808011049723</v>
      </c>
      <c r="N12" s="3" t="s">
        <v>33</v>
      </c>
      <c r="O12" s="18">
        <v>0</v>
      </c>
      <c r="Q12" s="3">
        <v>10</v>
      </c>
      <c r="R12" s="3">
        <v>5</v>
      </c>
      <c r="S12" s="3" t="s">
        <v>0</v>
      </c>
      <c r="T12" s="20">
        <v>2.6141423E-2</v>
      </c>
      <c r="U12" s="2">
        <f t="shared" si="0"/>
        <v>0</v>
      </c>
      <c r="V12" s="4"/>
      <c r="W12" s="3">
        <v>10</v>
      </c>
      <c r="X12" s="3">
        <v>5</v>
      </c>
      <c r="Y12" s="3" t="s">
        <v>0</v>
      </c>
      <c r="Z12" s="21">
        <v>0.99458999999999997</v>
      </c>
      <c r="AA12" s="7">
        <f t="shared" ref="AA12:AA55" si="6">0.5*LN(Z12/(1-Z12))</f>
        <v>2.6070407495392578</v>
      </c>
      <c r="AB12" s="7">
        <f t="shared" ref="AB12:AB31" si="7">1/(1+EXP(-2*(O$14*1+O$15*0)-2*1*AA12))</f>
        <v>0.99490344818491938</v>
      </c>
      <c r="AC12" s="7">
        <f t="shared" ref="AC12:AC31" si="8">1/(1+EXP(-2*(O$14*0.5+O$15*0.5)-2*1*AA12))</f>
        <v>0.99534005825595095</v>
      </c>
      <c r="AD12" s="7">
        <f t="shared" ref="AD12:AD32" si="9">1/(1+EXP(-2*(O$14*0+O$15*1)-2*1*AA12))</f>
        <v>0.99573942510566738</v>
      </c>
      <c r="AE12" s="7">
        <f t="shared" si="2"/>
        <v>0.99467256382879032</v>
      </c>
      <c r="AF12" s="7">
        <f t="shared" si="3"/>
        <v>0.99512885220002989</v>
      </c>
      <c r="AG12" s="7">
        <f t="shared" si="4"/>
        <v>0.99554623534741093</v>
      </c>
      <c r="AH12" s="7"/>
      <c r="AI12" s="3">
        <v>10</v>
      </c>
      <c r="AJ12" s="3">
        <v>5</v>
      </c>
      <c r="AK12" s="3" t="s">
        <v>0</v>
      </c>
      <c r="AL12" s="7">
        <f t="shared" ref="AL12:AL26" si="10">AE12/AE11</f>
        <v>0.99956911449565033</v>
      </c>
      <c r="AM12" s="7">
        <f t="shared" ref="AM12:AM26" si="11">AF12/AF11</f>
        <v>0.99960601852908881</v>
      </c>
      <c r="AN12" s="7">
        <f t="shared" ref="AN12:AN26" si="12">AG12/AG11</f>
        <v>0.99963977608462795</v>
      </c>
      <c r="AO12" s="4"/>
      <c r="AP12" s="13">
        <v>10</v>
      </c>
      <c r="AQ12" s="13">
        <v>5</v>
      </c>
      <c r="AR12" s="3" t="s">
        <v>0</v>
      </c>
      <c r="AS12" s="25">
        <f>(F11)*((L12-AL12)*O$13+AL12)+(U12)</f>
        <v>48326.837318715472</v>
      </c>
      <c r="AT12" s="25">
        <f>(AS11)*((L12-AL12)*O$13+AM12)+(U12)</f>
        <v>48856.150985282984</v>
      </c>
      <c r="AU12" s="25">
        <f>(AT11)*((L12-AL12)*O$13+AN12)+(U12)</f>
        <v>52182.15611002368</v>
      </c>
      <c r="AW12" s="3">
        <v>10</v>
      </c>
      <c r="AX12" s="3">
        <v>5</v>
      </c>
      <c r="AY12" s="3" t="s">
        <v>0</v>
      </c>
      <c r="AZ12" t="s">
        <v>1</v>
      </c>
      <c r="BA12" s="24">
        <f t="shared" ref="BA12:BA26" si="13">AS12/F11</f>
        <v>0.99710808011049734</v>
      </c>
      <c r="BB12" s="24">
        <f t="shared" ref="BB12:BB26" si="14">AT12/AS11</f>
        <v>0.99714498414393571</v>
      </c>
      <c r="BC12" s="24">
        <f t="shared" ref="BC12:BC26" si="15">AU12/AT11</f>
        <v>0.99717874169947485</v>
      </c>
    </row>
    <row r="13" spans="2:55" x14ac:dyDescent="0.3">
      <c r="B13" s="3">
        <v>15</v>
      </c>
      <c r="C13" s="3">
        <v>5</v>
      </c>
      <c r="D13" s="3" t="s">
        <v>0</v>
      </c>
      <c r="E13" s="17">
        <v>48627</v>
      </c>
      <c r="F13" s="17">
        <v>46696</v>
      </c>
      <c r="H13" s="3">
        <v>15</v>
      </c>
      <c r="I13" s="3">
        <v>5</v>
      </c>
      <c r="J13" s="3" t="s">
        <v>0</v>
      </c>
      <c r="K13" t="s">
        <v>1</v>
      </c>
      <c r="L13" s="7">
        <f t="shared" ref="L13:L25" si="16">F13/E12</f>
        <v>1.0473477627004597</v>
      </c>
      <c r="N13" s="3" t="s">
        <v>32</v>
      </c>
      <c r="O13" s="18">
        <v>1</v>
      </c>
      <c r="Q13" s="3">
        <v>15</v>
      </c>
      <c r="R13" s="3">
        <v>5</v>
      </c>
      <c r="S13" s="3" t="s">
        <v>0</v>
      </c>
      <c r="T13" s="20">
        <v>4.1022490000000002E-2</v>
      </c>
      <c r="U13" s="2">
        <f t="shared" si="0"/>
        <v>0</v>
      </c>
      <c r="V13" s="4"/>
      <c r="W13" s="3">
        <v>15</v>
      </c>
      <c r="X13" s="3">
        <v>5</v>
      </c>
      <c r="Y13" s="3" t="s">
        <v>0</v>
      </c>
      <c r="Z13" s="21">
        <v>0.99409999999999998</v>
      </c>
      <c r="AA13" s="7">
        <f t="shared" si="6"/>
        <v>2.5634427271532116</v>
      </c>
      <c r="AB13" s="7">
        <f t="shared" si="7"/>
        <v>0.99444167947266127</v>
      </c>
      <c r="AC13" s="7">
        <f t="shared" si="8"/>
        <v>0.99491764614410894</v>
      </c>
      <c r="AD13" s="7">
        <f t="shared" si="9"/>
        <v>0.99535304558915449</v>
      </c>
      <c r="AE13" s="7">
        <f t="shared" si="2"/>
        <v>0.99396573339498207</v>
      </c>
      <c r="AF13" s="7">
        <f t="shared" si="3"/>
        <v>0.99448221200188658</v>
      </c>
      <c r="AG13" s="7">
        <f t="shared" si="4"/>
        <v>0.99495471049050277</v>
      </c>
      <c r="AH13" s="7"/>
      <c r="AI13" s="3">
        <v>15</v>
      </c>
      <c r="AJ13" s="3">
        <v>5</v>
      </c>
      <c r="AK13" s="3" t="s">
        <v>0</v>
      </c>
      <c r="AL13" s="7">
        <f t="shared" si="10"/>
        <v>0.99928938380376409</v>
      </c>
      <c r="AM13" s="7">
        <f t="shared" si="11"/>
        <v>0.9993501945032407</v>
      </c>
      <c r="AN13" s="7">
        <f t="shared" si="12"/>
        <v>0.99940582884460238</v>
      </c>
      <c r="AO13" s="4"/>
      <c r="AP13" s="13">
        <v>15</v>
      </c>
      <c r="AQ13" s="13">
        <v>5</v>
      </c>
      <c r="AR13" s="3" t="s">
        <v>0</v>
      </c>
      <c r="AS13" s="25">
        <f>(F12)*((L13-AL13)*O$13+AL13)+(U13)</f>
        <v>48389.561332286641</v>
      </c>
      <c r="AT13" s="25">
        <f>(AS12)*((L13-AL13)*O$13+AM13)+(U13)</f>
        <v>50617.943732926578</v>
      </c>
      <c r="AU13" s="25">
        <f>(AT12)*((L13-AL13)*O$13+AN13)+(U13)</f>
        <v>51175.069485088679</v>
      </c>
      <c r="AW13" s="3">
        <v>15</v>
      </c>
      <c r="AX13" s="3">
        <v>5</v>
      </c>
      <c r="AY13" s="3" t="s">
        <v>0</v>
      </c>
      <c r="AZ13" t="s">
        <v>1</v>
      </c>
      <c r="BA13" s="24">
        <f t="shared" si="13"/>
        <v>1.0473477627004597</v>
      </c>
      <c r="BB13" s="24">
        <f t="shared" si="14"/>
        <v>1.0474085733999363</v>
      </c>
      <c r="BC13" s="24">
        <f t="shared" si="15"/>
        <v>1.0474642077412981</v>
      </c>
    </row>
    <row r="14" spans="2:55" x14ac:dyDescent="0.3">
      <c r="B14" s="3">
        <v>20</v>
      </c>
      <c r="C14" s="3">
        <v>5</v>
      </c>
      <c r="D14" s="3" t="s">
        <v>0</v>
      </c>
      <c r="E14" s="17">
        <v>52945</v>
      </c>
      <c r="F14" s="17">
        <v>52617</v>
      </c>
      <c r="H14" s="3">
        <v>20</v>
      </c>
      <c r="I14" s="3">
        <v>5</v>
      </c>
      <c r="J14" s="3" t="s">
        <v>0</v>
      </c>
      <c r="K14" t="s">
        <v>1</v>
      </c>
      <c r="L14" s="7">
        <f t="shared" si="16"/>
        <v>1.0820531803319144</v>
      </c>
      <c r="N14" s="3" t="s">
        <v>30</v>
      </c>
      <c r="O14" s="19">
        <v>0.03</v>
      </c>
      <c r="Q14" s="3">
        <v>20</v>
      </c>
      <c r="R14" s="3">
        <v>5</v>
      </c>
      <c r="S14" s="3" t="s">
        <v>0</v>
      </c>
      <c r="T14" s="20">
        <v>6.7865830000000002E-2</v>
      </c>
      <c r="U14" s="2">
        <f t="shared" si="0"/>
        <v>0</v>
      </c>
      <c r="V14" s="4"/>
      <c r="W14" s="3">
        <v>20</v>
      </c>
      <c r="X14" s="3">
        <v>5</v>
      </c>
      <c r="Y14" s="3" t="s">
        <v>0</v>
      </c>
      <c r="Z14" s="21">
        <v>0.99309000000000003</v>
      </c>
      <c r="AA14" s="7">
        <f t="shared" si="6"/>
        <v>2.4839258282998165</v>
      </c>
      <c r="AB14" s="7">
        <f t="shared" si="7"/>
        <v>0.99348978731730297</v>
      </c>
      <c r="AC14" s="7">
        <f t="shared" si="8"/>
        <v>0.99404677785966411</v>
      </c>
      <c r="AD14" s="7">
        <f t="shared" si="9"/>
        <v>0.99455637539185116</v>
      </c>
      <c r="AE14" s="7">
        <f t="shared" si="2"/>
        <v>0.99272627167835925</v>
      </c>
      <c r="AF14" s="7">
        <f t="shared" si="3"/>
        <v>0.99334810257861583</v>
      </c>
      <c r="AG14" s="7">
        <f t="shared" si="4"/>
        <v>0.99391710247710907</v>
      </c>
      <c r="AH14" s="7"/>
      <c r="AI14" s="3">
        <v>20</v>
      </c>
      <c r="AJ14" s="3">
        <v>5</v>
      </c>
      <c r="AK14" s="3" t="s">
        <v>0</v>
      </c>
      <c r="AL14" s="7">
        <f t="shared" si="10"/>
        <v>0.99875301363519919</v>
      </c>
      <c r="AM14" s="7">
        <f t="shared" si="11"/>
        <v>0.9988595980807059</v>
      </c>
      <c r="AN14" s="7">
        <f t="shared" si="12"/>
        <v>0.99895713040759193</v>
      </c>
      <c r="AO14" s="4"/>
      <c r="AP14" s="13">
        <v>20</v>
      </c>
      <c r="AQ14" s="13">
        <v>5</v>
      </c>
      <c r="AR14" s="3" t="s">
        <v>0</v>
      </c>
      <c r="AS14" s="25">
        <f>(F13)*((L14-AL14)*O$13+AL14)+(U14)</f>
        <v>50527.555308779076</v>
      </c>
      <c r="AT14" s="25">
        <f>(AS13)*((L14-AL14)*O$13+AM14)+(U14)</f>
        <v>52365.236309029911</v>
      </c>
      <c r="AU14" s="25">
        <f>(AT13)*((L14-AL14)*O$13+AN14)+(U14)</f>
        <v>54781.638969375024</v>
      </c>
      <c r="AW14" s="3">
        <v>20</v>
      </c>
      <c r="AX14" s="3">
        <v>5</v>
      </c>
      <c r="AY14" s="3" t="s">
        <v>0</v>
      </c>
      <c r="AZ14" t="s">
        <v>1</v>
      </c>
      <c r="BA14" s="24">
        <f t="shared" si="13"/>
        <v>1.0820531803319144</v>
      </c>
      <c r="BB14" s="24">
        <f t="shared" si="14"/>
        <v>1.0821597647774213</v>
      </c>
      <c r="BC14" s="24">
        <f t="shared" si="15"/>
        <v>1.0822572971043072</v>
      </c>
    </row>
    <row r="15" spans="2:55" x14ac:dyDescent="0.3">
      <c r="B15" s="3">
        <v>25</v>
      </c>
      <c r="C15" s="3">
        <v>5</v>
      </c>
      <c r="D15" s="3" t="s">
        <v>0</v>
      </c>
      <c r="E15" s="17">
        <v>57334</v>
      </c>
      <c r="F15" s="17">
        <v>67111</v>
      </c>
      <c r="H15" s="3">
        <v>25</v>
      </c>
      <c r="I15" s="3">
        <v>5</v>
      </c>
      <c r="J15" s="3" t="s">
        <v>0</v>
      </c>
      <c r="K15" t="s">
        <v>1</v>
      </c>
      <c r="L15" s="7">
        <f t="shared" si="16"/>
        <v>1.2675606761733875</v>
      </c>
      <c r="N15" s="3" t="s">
        <v>31</v>
      </c>
      <c r="O15" s="19">
        <v>0.12</v>
      </c>
      <c r="Q15" s="3">
        <v>25</v>
      </c>
      <c r="R15" s="3">
        <v>5</v>
      </c>
      <c r="S15" s="3" t="s">
        <v>0</v>
      </c>
      <c r="T15" s="20">
        <v>7.0049115999999995E-2</v>
      </c>
      <c r="U15" s="2">
        <f t="shared" si="0"/>
        <v>0</v>
      </c>
      <c r="V15" s="4"/>
      <c r="W15" s="3">
        <v>25</v>
      </c>
      <c r="X15" s="3">
        <v>5</v>
      </c>
      <c r="Y15" s="3" t="s">
        <v>0</v>
      </c>
      <c r="Z15" s="21">
        <v>0.99146999999999996</v>
      </c>
      <c r="AA15" s="7">
        <f t="shared" si="6"/>
        <v>2.3777996644062096</v>
      </c>
      <c r="AB15" s="7">
        <f t="shared" si="7"/>
        <v>0.99196275603941553</v>
      </c>
      <c r="AC15" s="7">
        <f t="shared" si="8"/>
        <v>0.99264942729756755</v>
      </c>
      <c r="AD15" s="7">
        <f t="shared" si="9"/>
        <v>0.99327782956236699</v>
      </c>
      <c r="AE15" s="7">
        <f t="shared" si="2"/>
        <v>0.99104823282279453</v>
      </c>
      <c r="AF15" s="7">
        <f t="shared" si="3"/>
        <v>0.99181232658336671</v>
      </c>
      <c r="AG15" s="7">
        <f t="shared" si="4"/>
        <v>0.99251169769956049</v>
      </c>
      <c r="AH15" s="7"/>
      <c r="AI15" s="3">
        <v>25</v>
      </c>
      <c r="AJ15" s="3">
        <v>5</v>
      </c>
      <c r="AK15" s="3" t="s">
        <v>0</v>
      </c>
      <c r="AL15" s="7">
        <f t="shared" si="10"/>
        <v>0.99830966611498284</v>
      </c>
      <c r="AM15" s="7">
        <f t="shared" si="11"/>
        <v>0.9984539397706983</v>
      </c>
      <c r="AN15" s="7">
        <f t="shared" si="12"/>
        <v>0.9985859939686661</v>
      </c>
      <c r="AO15" s="4"/>
      <c r="AP15" s="13">
        <v>25</v>
      </c>
      <c r="AQ15" s="13">
        <v>5</v>
      </c>
      <c r="AR15" s="3" t="s">
        <v>0</v>
      </c>
      <c r="AS15" s="25">
        <f>(F14)*((L15-AL15)*O$13+AL15)+(U15)</f>
        <v>66695.24009821513</v>
      </c>
      <c r="AT15" s="25">
        <f>(AS14)*((L15-AL15)*O$13+AM15)+(U15)</f>
        <v>64054.031967703013</v>
      </c>
      <c r="AU15" s="25">
        <f>(AT14)*((L15-AL15)*O$13+AN15)+(U15)</f>
        <v>66390.584317210072</v>
      </c>
      <c r="AW15" s="3">
        <v>25</v>
      </c>
      <c r="AX15" s="3">
        <v>5</v>
      </c>
      <c r="AY15" s="3" t="s">
        <v>0</v>
      </c>
      <c r="AZ15" t="s">
        <v>1</v>
      </c>
      <c r="BA15" s="24">
        <f t="shared" si="13"/>
        <v>1.2675606761733875</v>
      </c>
      <c r="BB15" s="24">
        <f t="shared" si="14"/>
        <v>1.2677049498291031</v>
      </c>
      <c r="BC15" s="24">
        <f t="shared" si="15"/>
        <v>1.2678370040270708</v>
      </c>
    </row>
    <row r="16" spans="2:55" x14ac:dyDescent="0.3">
      <c r="B16" s="3">
        <v>30</v>
      </c>
      <c r="C16" s="3">
        <v>5</v>
      </c>
      <c r="D16" s="3" t="s">
        <v>0</v>
      </c>
      <c r="E16" s="17">
        <v>58480</v>
      </c>
      <c r="F16" s="17">
        <v>67876</v>
      </c>
      <c r="H16" s="3">
        <v>30</v>
      </c>
      <c r="I16" s="3">
        <v>5</v>
      </c>
      <c r="J16" s="3" t="s">
        <v>0</v>
      </c>
      <c r="K16" t="s">
        <v>1</v>
      </c>
      <c r="L16" s="7">
        <f t="shared" si="16"/>
        <v>1.1838699550005232</v>
      </c>
      <c r="N16" s="3"/>
      <c r="O16" s="19"/>
      <c r="Q16" s="3">
        <v>30</v>
      </c>
      <c r="R16" s="3">
        <v>5</v>
      </c>
      <c r="S16" s="3" t="s">
        <v>0</v>
      </c>
      <c r="T16" s="20">
        <v>5.2589274999999998E-2</v>
      </c>
      <c r="U16" s="2">
        <f t="shared" si="0"/>
        <v>0</v>
      </c>
      <c r="V16" s="4"/>
      <c r="W16" s="3">
        <v>30</v>
      </c>
      <c r="X16" s="3">
        <v>5</v>
      </c>
      <c r="Y16" s="3" t="s">
        <v>0</v>
      </c>
      <c r="Z16" s="21">
        <v>0.98953000000000002</v>
      </c>
      <c r="AA16" s="7">
        <f t="shared" si="6"/>
        <v>2.2743580290215912</v>
      </c>
      <c r="AB16" s="7">
        <f t="shared" si="7"/>
        <v>0.99013370960617342</v>
      </c>
      <c r="AC16" s="7">
        <f t="shared" si="8"/>
        <v>0.99097522586916587</v>
      </c>
      <c r="AD16" s="7">
        <f t="shared" si="9"/>
        <v>0.99174556583675388</v>
      </c>
      <c r="AE16" s="7">
        <f t="shared" si="2"/>
        <v>0.9889454634552346</v>
      </c>
      <c r="AF16" s="7">
        <f t="shared" si="3"/>
        <v>0.98988718118753471</v>
      </c>
      <c r="AG16" s="7">
        <f t="shared" si="4"/>
        <v>0.99074943455516373</v>
      </c>
      <c r="AH16" s="7"/>
      <c r="AI16" s="3">
        <v>30</v>
      </c>
      <c r="AJ16" s="3">
        <v>5</v>
      </c>
      <c r="AK16" s="3" t="s">
        <v>0</v>
      </c>
      <c r="AL16" s="7">
        <f t="shared" si="10"/>
        <v>0.99787823710499879</v>
      </c>
      <c r="AM16" s="7">
        <f t="shared" si="11"/>
        <v>0.99805896201909106</v>
      </c>
      <c r="AN16" s="7">
        <f t="shared" si="12"/>
        <v>0.99822444093255391</v>
      </c>
      <c r="AO16" s="4"/>
      <c r="AP16" s="13">
        <v>30</v>
      </c>
      <c r="AQ16" s="13">
        <v>5</v>
      </c>
      <c r="AR16" s="3" t="s">
        <v>0</v>
      </c>
      <c r="AS16" s="25">
        <f>(F15)*((L16-AL16)*O$13+AL16)+(U16)</f>
        <v>79450.696550040113</v>
      </c>
      <c r="AT16" s="25">
        <f>(AS15)*((L16-AL16)*O$13+AM16)+(U16)</f>
        <v>78970.544385360146</v>
      </c>
      <c r="AU16" s="25">
        <f>(AT15)*((L16-AL16)*O$13+AN16)+(U16)</f>
        <v>75853.819694244201</v>
      </c>
      <c r="AW16" s="3">
        <v>30</v>
      </c>
      <c r="AX16" s="3">
        <v>5</v>
      </c>
      <c r="AY16" s="3" t="s">
        <v>0</v>
      </c>
      <c r="AZ16" t="s">
        <v>1</v>
      </c>
      <c r="BA16" s="24">
        <f t="shared" si="13"/>
        <v>1.1838699550005232</v>
      </c>
      <c r="BB16" s="24">
        <f t="shared" si="14"/>
        <v>1.1840506799146153</v>
      </c>
      <c r="BC16" s="24">
        <f t="shared" si="15"/>
        <v>1.1842161588280784</v>
      </c>
    </row>
    <row r="17" spans="2:55" x14ac:dyDescent="0.3">
      <c r="B17" s="3">
        <v>35</v>
      </c>
      <c r="C17" s="3">
        <v>5</v>
      </c>
      <c r="D17" s="3" t="s">
        <v>0</v>
      </c>
      <c r="E17" s="17">
        <v>58057</v>
      </c>
      <c r="F17" s="17">
        <v>62242</v>
      </c>
      <c r="H17" s="3">
        <v>35</v>
      </c>
      <c r="I17" s="3">
        <v>5</v>
      </c>
      <c r="J17" s="3" t="s">
        <v>0</v>
      </c>
      <c r="K17" t="s">
        <v>1</v>
      </c>
      <c r="L17" s="7">
        <f t="shared" si="16"/>
        <v>1.064329685362517</v>
      </c>
      <c r="Q17" s="3">
        <v>35</v>
      </c>
      <c r="R17" s="3">
        <v>5</v>
      </c>
      <c r="S17" s="3" t="s">
        <v>0</v>
      </c>
      <c r="T17" s="20">
        <v>3.7422089999999998E-2</v>
      </c>
      <c r="U17" s="2">
        <f t="shared" si="0"/>
        <v>0</v>
      </c>
      <c r="V17" s="4"/>
      <c r="W17" s="3">
        <v>35</v>
      </c>
      <c r="X17" s="3">
        <v>5</v>
      </c>
      <c r="Y17" s="3" t="s">
        <v>0</v>
      </c>
      <c r="Z17" s="21">
        <v>0.98701000000000005</v>
      </c>
      <c r="AA17" s="7">
        <f t="shared" si="6"/>
        <v>2.1652501702059559</v>
      </c>
      <c r="AB17" s="7">
        <f t="shared" si="7"/>
        <v>0.98775721730429566</v>
      </c>
      <c r="AC17" s="7">
        <f t="shared" si="8"/>
        <v>0.98879913650590356</v>
      </c>
      <c r="AD17" s="7">
        <f t="shared" si="9"/>
        <v>0.98975330327357369</v>
      </c>
      <c r="AE17" s="7">
        <f t="shared" si="2"/>
        <v>0.98605439929180683</v>
      </c>
      <c r="AF17" s="7">
        <f t="shared" si="3"/>
        <v>0.98723913535490238</v>
      </c>
      <c r="AG17" s="7">
        <f t="shared" si="4"/>
        <v>0.98832443257740987</v>
      </c>
      <c r="AH17" s="7"/>
      <c r="AI17" s="3">
        <v>35</v>
      </c>
      <c r="AJ17" s="3">
        <v>5</v>
      </c>
      <c r="AK17" s="3" t="s">
        <v>0</v>
      </c>
      <c r="AL17" s="7">
        <f t="shared" si="10"/>
        <v>0.99707661921687085</v>
      </c>
      <c r="AM17" s="7">
        <f t="shared" si="11"/>
        <v>0.99732490137971519</v>
      </c>
      <c r="AN17" s="7">
        <f t="shared" si="12"/>
        <v>0.99755235593059643</v>
      </c>
      <c r="AO17" s="4"/>
      <c r="AP17" s="13">
        <v>35</v>
      </c>
      <c r="AQ17" s="13">
        <v>5</v>
      </c>
      <c r="AR17" s="3" t="s">
        <v>0</v>
      </c>
      <c r="AS17" s="25">
        <f>(F16)*((L17-AL17)*O$13+AL17)+(U17)</f>
        <v>72242.441723666212</v>
      </c>
      <c r="AT17" s="25">
        <f>(AS16)*((L17-AL17)*O$13+AM17)+(U17)</f>
        <v>84581.46105171596</v>
      </c>
      <c r="AU17" s="25">
        <f>(AT16)*((L17-AL17)*O$13+AN17)+(U17)</f>
        <v>84088.263845844063</v>
      </c>
      <c r="AW17" s="3">
        <v>35</v>
      </c>
      <c r="AX17" s="3">
        <v>5</v>
      </c>
      <c r="AY17" s="3" t="s">
        <v>0</v>
      </c>
      <c r="AZ17" t="s">
        <v>1</v>
      </c>
      <c r="BA17" s="24">
        <f t="shared" si="13"/>
        <v>1.064329685362517</v>
      </c>
      <c r="BB17" s="24">
        <f t="shared" si="14"/>
        <v>1.0645779675253615</v>
      </c>
      <c r="BC17" s="24">
        <f t="shared" si="15"/>
        <v>1.0648054220762426</v>
      </c>
    </row>
    <row r="18" spans="2:55" x14ac:dyDescent="0.3">
      <c r="B18" s="3">
        <v>40</v>
      </c>
      <c r="C18" s="3">
        <v>5</v>
      </c>
      <c r="D18" s="3" t="s">
        <v>0</v>
      </c>
      <c r="E18" s="17">
        <v>56470</v>
      </c>
      <c r="F18" s="17">
        <v>59426</v>
      </c>
      <c r="H18" s="3">
        <v>40</v>
      </c>
      <c r="I18" s="3">
        <v>5</v>
      </c>
      <c r="J18" s="3" t="s">
        <v>0</v>
      </c>
      <c r="K18" t="s">
        <v>1</v>
      </c>
      <c r="L18" s="7">
        <f t="shared" si="16"/>
        <v>1.0235802745577622</v>
      </c>
      <c r="Q18" s="3">
        <v>40</v>
      </c>
      <c r="R18" s="3">
        <v>5</v>
      </c>
      <c r="S18" s="3" t="s">
        <v>0</v>
      </c>
      <c r="T18" s="20">
        <v>2.8958856000000002E-2</v>
      </c>
      <c r="U18" s="2">
        <f t="shared" si="0"/>
        <v>0</v>
      </c>
      <c r="V18" s="4"/>
      <c r="W18" s="3">
        <v>40</v>
      </c>
      <c r="X18" s="3">
        <v>5</v>
      </c>
      <c r="Y18" s="3" t="s">
        <v>0</v>
      </c>
      <c r="Z18" s="21">
        <v>0.98340000000000005</v>
      </c>
      <c r="AA18" s="7">
        <f t="shared" si="6"/>
        <v>2.0408066298076721</v>
      </c>
      <c r="AB18" s="7">
        <f t="shared" si="7"/>
        <v>0.98435158127931799</v>
      </c>
      <c r="AC18" s="7">
        <f t="shared" si="8"/>
        <v>0.98567913420390108</v>
      </c>
      <c r="AD18" s="7">
        <f t="shared" si="9"/>
        <v>0.98689556188124605</v>
      </c>
      <c r="AE18" s="7">
        <f t="shared" si="2"/>
        <v>0.98166146164737467</v>
      </c>
      <c r="AF18" s="7">
        <f t="shared" si="3"/>
        <v>0.98321277029182774</v>
      </c>
      <c r="AG18" s="7">
        <f t="shared" si="4"/>
        <v>0.98463494707510435</v>
      </c>
      <c r="AH18" s="7"/>
      <c r="AI18" s="3">
        <v>40</v>
      </c>
      <c r="AJ18" s="3">
        <v>5</v>
      </c>
      <c r="AK18" s="3" t="s">
        <v>0</v>
      </c>
      <c r="AL18" s="7">
        <f t="shared" si="10"/>
        <v>0.99554493378094844</v>
      </c>
      <c r="AM18" s="7">
        <f t="shared" si="11"/>
        <v>0.99592159091056776</v>
      </c>
      <c r="AN18" s="7">
        <f t="shared" si="12"/>
        <v>0.99626692877288903</v>
      </c>
      <c r="AO18" s="4"/>
      <c r="AP18" s="13">
        <v>40</v>
      </c>
      <c r="AQ18" s="13">
        <v>5</v>
      </c>
      <c r="AR18" s="3" t="s">
        <v>0</v>
      </c>
      <c r="AS18" s="25">
        <f>(F17)*((L18-AL18)*O$13+AL18)+(U18)</f>
        <v>63709.68344902424</v>
      </c>
      <c r="AT18" s="25">
        <f>(AS17)*((L18-AL18)*O$13+AM18)+(U18)</f>
        <v>73973.148964969732</v>
      </c>
      <c r="AU18" s="25">
        <f>(AT17)*((L18-AL18)*O$13+AN18)+(U18)</f>
        <v>86636.982517102457</v>
      </c>
      <c r="AW18" s="3">
        <v>40</v>
      </c>
      <c r="AX18" s="3">
        <v>5</v>
      </c>
      <c r="AY18" s="3" t="s">
        <v>0</v>
      </c>
      <c r="AZ18" t="s">
        <v>1</v>
      </c>
      <c r="BA18" s="24">
        <f t="shared" si="13"/>
        <v>1.0235802745577622</v>
      </c>
      <c r="BB18" s="24">
        <f t="shared" si="14"/>
        <v>1.0239569316873816</v>
      </c>
      <c r="BC18" s="24">
        <f t="shared" si="15"/>
        <v>1.0243022695497028</v>
      </c>
    </row>
    <row r="19" spans="2:55" x14ac:dyDescent="0.3">
      <c r="B19" s="3">
        <v>45</v>
      </c>
      <c r="C19" s="3">
        <v>5</v>
      </c>
      <c r="D19" s="3" t="s">
        <v>0</v>
      </c>
      <c r="E19" s="17">
        <v>57773</v>
      </c>
      <c r="F19" s="17">
        <v>56506</v>
      </c>
      <c r="H19" s="3">
        <v>45</v>
      </c>
      <c r="I19" s="3">
        <v>5</v>
      </c>
      <c r="J19" s="3" t="s">
        <v>0</v>
      </c>
      <c r="K19" t="s">
        <v>1</v>
      </c>
      <c r="L19" s="7">
        <f t="shared" si="16"/>
        <v>1.0006375066406941</v>
      </c>
      <c r="Q19" s="3">
        <v>45</v>
      </c>
      <c r="R19" s="3">
        <v>5</v>
      </c>
      <c r="S19" s="3" t="s">
        <v>0</v>
      </c>
      <c r="T19" s="20">
        <v>2.4868050999999999E-2</v>
      </c>
      <c r="U19" s="2">
        <f t="shared" si="0"/>
        <v>0</v>
      </c>
      <c r="V19" s="4"/>
      <c r="W19" s="3">
        <v>45</v>
      </c>
      <c r="X19" s="3">
        <v>5</v>
      </c>
      <c r="Y19" s="3" t="s">
        <v>0</v>
      </c>
      <c r="Z19" s="21">
        <v>0.97770000000000001</v>
      </c>
      <c r="AA19" s="7">
        <f t="shared" si="6"/>
        <v>1.8903080980227764</v>
      </c>
      <c r="AB19" s="7">
        <f t="shared" si="7"/>
        <v>0.97897134201543135</v>
      </c>
      <c r="AC19" s="7">
        <f t="shared" si="8"/>
        <v>0.98074640637975441</v>
      </c>
      <c r="AD19" s="7">
        <f t="shared" si="9"/>
        <v>0.98237433226896276</v>
      </c>
      <c r="AE19" s="7">
        <f t="shared" si="2"/>
        <v>0.97461144160739832</v>
      </c>
      <c r="AF19" s="7">
        <f t="shared" si="3"/>
        <v>0.9767442854041184</v>
      </c>
      <c r="AG19" s="7">
        <f t="shared" si="4"/>
        <v>0.97870198228801342</v>
      </c>
      <c r="AH19" s="7"/>
      <c r="AI19" s="3">
        <v>45</v>
      </c>
      <c r="AJ19" s="3">
        <v>5</v>
      </c>
      <c r="AK19" s="3" t="s">
        <v>0</v>
      </c>
      <c r="AL19" s="7">
        <f t="shared" si="10"/>
        <v>0.99281827766963027</v>
      </c>
      <c r="AM19" s="7">
        <f t="shared" si="11"/>
        <v>0.99342107315612938</v>
      </c>
      <c r="AN19" s="7">
        <f t="shared" si="12"/>
        <v>0.99397445235443349</v>
      </c>
      <c r="AO19" s="4"/>
      <c r="AP19" s="13">
        <v>45</v>
      </c>
      <c r="AQ19" s="13">
        <v>5</v>
      </c>
      <c r="AR19" s="3" t="s">
        <v>0</v>
      </c>
      <c r="AS19" s="25">
        <f>(F18)*((L19-AL19)*O$13+AL19)+(U19)</f>
        <v>59463.884469629884</v>
      </c>
      <c r="AT19" s="25">
        <f>(AS18)*((L19-AL19)*O$13+AM19)+(U19)</f>
        <v>63788.702704928866</v>
      </c>
      <c r="AU19" s="25">
        <f>(AT18)*((L19-AL19)*O$13+AN19)+(U19)</f>
        <v>74105.833220856424</v>
      </c>
      <c r="AW19" s="3">
        <v>45</v>
      </c>
      <c r="AX19" s="3">
        <v>5</v>
      </c>
      <c r="AY19" s="3" t="s">
        <v>0</v>
      </c>
      <c r="AZ19" t="s">
        <v>1</v>
      </c>
      <c r="BA19" s="24">
        <f t="shared" si="13"/>
        <v>1.0006375066406941</v>
      </c>
      <c r="BB19" s="24">
        <f t="shared" si="14"/>
        <v>1.0012403021271932</v>
      </c>
      <c r="BC19" s="24">
        <f t="shared" si="15"/>
        <v>1.0017936813254973</v>
      </c>
    </row>
    <row r="20" spans="2:55" x14ac:dyDescent="0.3">
      <c r="B20" s="3">
        <v>50</v>
      </c>
      <c r="C20" s="3">
        <v>5</v>
      </c>
      <c r="D20" s="3" t="s">
        <v>0</v>
      </c>
      <c r="E20" s="17">
        <v>55277</v>
      </c>
      <c r="F20" s="17">
        <v>57578</v>
      </c>
      <c r="H20" s="3">
        <v>50</v>
      </c>
      <c r="I20" s="3">
        <v>5</v>
      </c>
      <c r="J20" s="3" t="s">
        <v>0</v>
      </c>
      <c r="K20" t="s">
        <v>1</v>
      </c>
      <c r="L20" s="7">
        <f t="shared" si="16"/>
        <v>0.99662472089038134</v>
      </c>
      <c r="Q20" s="3">
        <v>50</v>
      </c>
      <c r="R20" s="3">
        <v>5</v>
      </c>
      <c r="S20" s="3" t="s">
        <v>0</v>
      </c>
      <c r="T20" s="20">
        <v>2.3066972000000002E-2</v>
      </c>
      <c r="U20" s="2">
        <f t="shared" si="0"/>
        <v>0</v>
      </c>
      <c r="V20" s="4"/>
      <c r="W20" s="3">
        <v>50</v>
      </c>
      <c r="X20" s="3">
        <v>5</v>
      </c>
      <c r="Y20" s="3" t="s">
        <v>0</v>
      </c>
      <c r="Z20" s="21">
        <v>0.96847000000000005</v>
      </c>
      <c r="AA20" s="7">
        <f t="shared" si="6"/>
        <v>1.7123890165373254</v>
      </c>
      <c r="AB20" s="7">
        <f t="shared" si="7"/>
        <v>0.97025154119936519</v>
      </c>
      <c r="AC20" s="7">
        <f t="shared" si="8"/>
        <v>0.97274216442848227</v>
      </c>
      <c r="AD20" s="7">
        <f t="shared" si="9"/>
        <v>0.97502963230706396</v>
      </c>
      <c r="AE20" s="7">
        <f t="shared" si="2"/>
        <v>0.96334072673643534</v>
      </c>
      <c r="AF20" s="7">
        <f t="shared" si="3"/>
        <v>0.96638610708259687</v>
      </c>
      <c r="AG20" s="7">
        <f t="shared" si="4"/>
        <v>0.96918687297239992</v>
      </c>
      <c r="AH20" s="7"/>
      <c r="AI20" s="3">
        <v>50</v>
      </c>
      <c r="AJ20" s="3">
        <v>5</v>
      </c>
      <c r="AK20" s="3" t="s">
        <v>0</v>
      </c>
      <c r="AL20" s="7">
        <f t="shared" si="10"/>
        <v>0.98843568381223335</v>
      </c>
      <c r="AM20" s="7">
        <f t="shared" si="11"/>
        <v>0.98939519946386378</v>
      </c>
      <c r="AN20" s="7">
        <f t="shared" si="12"/>
        <v>0.99027782768624928</v>
      </c>
      <c r="AO20" s="4"/>
      <c r="AP20" s="13">
        <v>50</v>
      </c>
      <c r="AQ20" s="13">
        <v>5</v>
      </c>
      <c r="AR20" s="3" t="s">
        <v>0</v>
      </c>
      <c r="AS20" s="25">
        <f>(F19)*((L20-AL20)*O$13+AL20)+(U20)</f>
        <v>56315.276478631888</v>
      </c>
      <c r="AT20" s="25">
        <f>(AS19)*((L20-AL20)*O$13+AM20)+(U20)</f>
        <v>59320.233790458122</v>
      </c>
      <c r="AU20" s="25">
        <f>(AT19)*((L20-AL20)*O$13+AN20)+(U20)</f>
        <v>63690.905997178554</v>
      </c>
      <c r="AW20" s="3">
        <v>50</v>
      </c>
      <c r="AX20" s="3">
        <v>5</v>
      </c>
      <c r="AY20" s="3" t="s">
        <v>0</v>
      </c>
      <c r="AZ20" t="s">
        <v>1</v>
      </c>
      <c r="BA20" s="24">
        <f t="shared" si="13"/>
        <v>0.99662472089038134</v>
      </c>
      <c r="BB20" s="24">
        <f t="shared" si="14"/>
        <v>0.99758423654201178</v>
      </c>
      <c r="BC20" s="24">
        <f t="shared" si="15"/>
        <v>0.99846686476439728</v>
      </c>
    </row>
    <row r="21" spans="2:55" x14ac:dyDescent="0.3">
      <c r="B21" s="3">
        <v>55</v>
      </c>
      <c r="C21" s="3">
        <v>5</v>
      </c>
      <c r="D21" s="3" t="s">
        <v>0</v>
      </c>
      <c r="E21" s="17">
        <v>49350</v>
      </c>
      <c r="F21" s="17">
        <v>54766</v>
      </c>
      <c r="H21" s="3">
        <v>55</v>
      </c>
      <c r="I21" s="3">
        <v>5</v>
      </c>
      <c r="J21" s="3" t="s">
        <v>0</v>
      </c>
      <c r="K21" t="s">
        <v>1</v>
      </c>
      <c r="L21" s="7">
        <f t="shared" si="16"/>
        <v>0.99075564882319955</v>
      </c>
      <c r="Q21" s="3">
        <v>55</v>
      </c>
      <c r="R21" s="3">
        <v>5</v>
      </c>
      <c r="S21" s="3" t="s">
        <v>0</v>
      </c>
      <c r="T21" s="20">
        <v>1.9528288000000001E-2</v>
      </c>
      <c r="U21" s="2">
        <f t="shared" si="0"/>
        <v>0</v>
      </c>
      <c r="V21" s="4"/>
      <c r="W21" s="3">
        <v>55</v>
      </c>
      <c r="X21" s="3">
        <v>5</v>
      </c>
      <c r="Y21" s="3" t="s">
        <v>0</v>
      </c>
      <c r="Z21" s="21">
        <v>0.95386000000000004</v>
      </c>
      <c r="AA21" s="7">
        <f t="shared" si="6"/>
        <v>1.5144183287048296</v>
      </c>
      <c r="AB21" s="7">
        <f t="shared" si="7"/>
        <v>0.95642991227350538</v>
      </c>
      <c r="AC21" s="7">
        <f t="shared" si="8"/>
        <v>0.96003004973671147</v>
      </c>
      <c r="AD21" s="7">
        <f t="shared" si="9"/>
        <v>0.96334411363773587</v>
      </c>
      <c r="AE21" s="7">
        <f t="shared" si="2"/>
        <v>0.94640938036731737</v>
      </c>
      <c r="AF21" s="7">
        <f t="shared" si="3"/>
        <v>0.95078689515541071</v>
      </c>
      <c r="AG21" s="7">
        <f t="shared" si="4"/>
        <v>0.95482448042400803</v>
      </c>
      <c r="AH21" s="7"/>
      <c r="AI21" s="3">
        <v>55</v>
      </c>
      <c r="AJ21" s="3">
        <v>5</v>
      </c>
      <c r="AK21" s="3" t="s">
        <v>0</v>
      </c>
      <c r="AL21" s="7">
        <f t="shared" si="10"/>
        <v>0.98242434281121149</v>
      </c>
      <c r="AM21" s="7">
        <f t="shared" si="11"/>
        <v>0.98385819931302787</v>
      </c>
      <c r="AN21" s="7">
        <f t="shared" si="12"/>
        <v>0.98518098733184045</v>
      </c>
      <c r="AO21" s="4"/>
      <c r="AP21" s="13">
        <v>55</v>
      </c>
      <c r="AQ21" s="13">
        <v>5</v>
      </c>
      <c r="AR21" s="3" t="s">
        <v>0</v>
      </c>
      <c r="AS21" s="25">
        <f>(F20)*((L21-AL21)*O$13+AL21)+(U21)</f>
        <v>57045.728747942187</v>
      </c>
      <c r="AT21" s="25">
        <f>(AS20)*((L21-AL21)*O$13+AM21)+(U21)</f>
        <v>55875.426311575276</v>
      </c>
      <c r="AU21" s="25">
        <f>(AT20)*((L21-AL21)*O$13+AN21)+(U21)</f>
        <v>58935.381514850116</v>
      </c>
      <c r="AW21" s="3">
        <v>55</v>
      </c>
      <c r="AX21" s="3">
        <v>5</v>
      </c>
      <c r="AY21" s="3" t="s">
        <v>0</v>
      </c>
      <c r="AZ21" t="s">
        <v>1</v>
      </c>
      <c r="BA21" s="24">
        <f t="shared" si="13"/>
        <v>0.99075564882319955</v>
      </c>
      <c r="BB21" s="24">
        <f t="shared" si="14"/>
        <v>0.99218950532501593</v>
      </c>
      <c r="BC21" s="24">
        <f t="shared" si="15"/>
        <v>0.99351229334382851</v>
      </c>
    </row>
    <row r="22" spans="2:55" x14ac:dyDescent="0.3">
      <c r="B22" s="3">
        <v>60</v>
      </c>
      <c r="C22" s="3">
        <v>5</v>
      </c>
      <c r="D22" s="3" t="s">
        <v>0</v>
      </c>
      <c r="E22" s="17">
        <v>41839</v>
      </c>
      <c r="F22" s="17">
        <v>47753</v>
      </c>
      <c r="H22" s="3">
        <v>60</v>
      </c>
      <c r="I22" s="3">
        <v>5</v>
      </c>
      <c r="J22" s="3" t="s">
        <v>0</v>
      </c>
      <c r="K22" t="s">
        <v>1</v>
      </c>
      <c r="L22" s="7">
        <f t="shared" si="16"/>
        <v>0.96763931104356637</v>
      </c>
      <c r="Q22" s="3">
        <v>60</v>
      </c>
      <c r="R22" s="3">
        <v>5</v>
      </c>
      <c r="S22" s="3" t="s">
        <v>0</v>
      </c>
      <c r="T22" s="20">
        <v>1.6856745999999999E-2</v>
      </c>
      <c r="U22" s="2">
        <f t="shared" si="0"/>
        <v>0</v>
      </c>
      <c r="V22" s="4"/>
      <c r="W22" s="3">
        <v>60</v>
      </c>
      <c r="X22" s="3">
        <v>5</v>
      </c>
      <c r="Y22" s="3" t="s">
        <v>0</v>
      </c>
      <c r="Z22" s="21">
        <v>0.93271999999999999</v>
      </c>
      <c r="AA22" s="7">
        <f t="shared" si="6"/>
        <v>1.3146210164801717</v>
      </c>
      <c r="AB22" s="7">
        <f t="shared" si="7"/>
        <v>0.93638884846112935</v>
      </c>
      <c r="AC22" s="7">
        <f t="shared" si="8"/>
        <v>0.94154374057410994</v>
      </c>
      <c r="AD22" s="7">
        <f t="shared" si="9"/>
        <v>0.9463048472102803</v>
      </c>
      <c r="AE22" s="7">
        <f t="shared" si="2"/>
        <v>0.92188311155514058</v>
      </c>
      <c r="AF22" s="7">
        <f t="shared" si="3"/>
        <v>0.92810639163745812</v>
      </c>
      <c r="AG22" s="7">
        <f t="shared" si="4"/>
        <v>0.93387061338444244</v>
      </c>
      <c r="AH22" s="7"/>
      <c r="AI22" s="3">
        <v>60</v>
      </c>
      <c r="AJ22" s="3">
        <v>5</v>
      </c>
      <c r="AK22" s="3" t="s">
        <v>0</v>
      </c>
      <c r="AL22" s="7">
        <f t="shared" si="10"/>
        <v>0.97408492633213573</v>
      </c>
      <c r="AM22" s="7">
        <f t="shared" si="11"/>
        <v>0.97614554467092718</v>
      </c>
      <c r="AN22" s="7">
        <f t="shared" si="12"/>
        <v>0.97805474464766484</v>
      </c>
      <c r="AO22" s="4"/>
      <c r="AP22" s="13">
        <v>60</v>
      </c>
      <c r="AQ22" s="13">
        <v>5</v>
      </c>
      <c r="AR22" s="3" t="s">
        <v>0</v>
      </c>
      <c r="AS22" s="25">
        <f>(F21)*((L22-AL22)*O$13+AL22)+(U22)</f>
        <v>52993.734508611953</v>
      </c>
      <c r="AT22" s="25">
        <f>(AS21)*((L22-AL22)*O$13+AM22)+(U22)</f>
        <v>55317.239138444675</v>
      </c>
      <c r="AU22" s="25">
        <f>(AT21)*((L22-AL22)*O$13+AN22)+(U22)</f>
        <v>54289.07431115795</v>
      </c>
      <c r="AW22" s="3">
        <v>60</v>
      </c>
      <c r="AX22" s="3">
        <v>5</v>
      </c>
      <c r="AY22" s="3" t="s">
        <v>0</v>
      </c>
      <c r="AZ22" t="s">
        <v>1</v>
      </c>
      <c r="BA22" s="24">
        <f t="shared" si="13"/>
        <v>0.96763931104356637</v>
      </c>
      <c r="BB22" s="24">
        <f t="shared" si="14"/>
        <v>0.96969992938235772</v>
      </c>
      <c r="BC22" s="24">
        <f t="shared" si="15"/>
        <v>0.97160912935909549</v>
      </c>
    </row>
    <row r="23" spans="2:55" x14ac:dyDescent="0.3">
      <c r="B23" s="3">
        <v>65</v>
      </c>
      <c r="C23" s="3">
        <v>5</v>
      </c>
      <c r="D23" s="3" t="s">
        <v>0</v>
      </c>
      <c r="E23" s="17">
        <v>28452</v>
      </c>
      <c r="F23" s="17">
        <v>39460</v>
      </c>
      <c r="H23" s="3">
        <v>65</v>
      </c>
      <c r="I23" s="3">
        <v>5</v>
      </c>
      <c r="J23" s="3" t="s">
        <v>0</v>
      </c>
      <c r="K23" t="s">
        <v>1</v>
      </c>
      <c r="L23" s="7">
        <f t="shared" si="16"/>
        <v>0.94313917636654798</v>
      </c>
      <c r="Q23" s="3">
        <v>65</v>
      </c>
      <c r="R23" s="3">
        <v>5</v>
      </c>
      <c r="S23" s="3" t="s">
        <v>0</v>
      </c>
      <c r="T23" s="20">
        <v>1.206715E-2</v>
      </c>
      <c r="U23" s="2">
        <f t="shared" si="0"/>
        <v>0</v>
      </c>
      <c r="V23" s="4"/>
      <c r="W23" s="3">
        <v>65</v>
      </c>
      <c r="X23" s="3">
        <v>5</v>
      </c>
      <c r="Y23" s="3" t="s">
        <v>0</v>
      </c>
      <c r="Z23" s="21">
        <v>0.90220999999999996</v>
      </c>
      <c r="AA23" s="7">
        <f t="shared" si="6"/>
        <v>1.1110124933027659</v>
      </c>
      <c r="AB23" s="7">
        <f t="shared" si="7"/>
        <v>0.9073773746491518</v>
      </c>
      <c r="AC23" s="7">
        <f t="shared" si="8"/>
        <v>0.91466904270080629</v>
      </c>
      <c r="AD23" s="7">
        <f t="shared" si="9"/>
        <v>0.92143637955860458</v>
      </c>
      <c r="AE23" s="7">
        <f t="shared" si="2"/>
        <v>0.88651002091045616</v>
      </c>
      <c r="AF23" s="7">
        <f t="shared" si="3"/>
        <v>0.89521954703334661</v>
      </c>
      <c r="AG23" s="7">
        <f t="shared" si="4"/>
        <v>0.90333582683732938</v>
      </c>
      <c r="AH23" s="7"/>
      <c r="AI23" s="3">
        <v>65</v>
      </c>
      <c r="AJ23" s="3">
        <v>5</v>
      </c>
      <c r="AK23" s="3" t="s">
        <v>0</v>
      </c>
      <c r="AL23" s="7">
        <f t="shared" si="10"/>
        <v>0.96162952742998742</v>
      </c>
      <c r="AM23" s="7">
        <f t="shared" si="11"/>
        <v>0.96456565227819491</v>
      </c>
      <c r="AN23" s="7">
        <f t="shared" si="12"/>
        <v>0.96730297954611522</v>
      </c>
      <c r="AO23" s="4"/>
      <c r="AP23" s="13">
        <v>65</v>
      </c>
      <c r="AQ23" s="13">
        <v>5</v>
      </c>
      <c r="AR23" s="3" t="s">
        <v>0</v>
      </c>
      <c r="AS23" s="25">
        <f>(F22)*((L23-AL23)*O$13+AL23)+(U23)</f>
        <v>45037.725089031766</v>
      </c>
      <c r="AT23" s="25">
        <f>(AS22)*((L23-AL23)*O$13+AM23)+(U23)</f>
        <v>50136.063337729836</v>
      </c>
      <c r="AU23" s="25">
        <f>(AT22)*((L23-AL23)*O$13+AN23)+(U23)</f>
        <v>52485.695067352441</v>
      </c>
      <c r="AW23" s="3">
        <v>65</v>
      </c>
      <c r="AX23" s="3">
        <v>5</v>
      </c>
      <c r="AY23" s="3" t="s">
        <v>0</v>
      </c>
      <c r="AZ23" t="s">
        <v>1</v>
      </c>
      <c r="BA23" s="24">
        <f t="shared" si="13"/>
        <v>0.94313917636654798</v>
      </c>
      <c r="BB23" s="24">
        <f t="shared" si="14"/>
        <v>0.94607530121475547</v>
      </c>
      <c r="BC23" s="24">
        <f t="shared" si="15"/>
        <v>0.94881262848267578</v>
      </c>
    </row>
    <row r="24" spans="2:55" x14ac:dyDescent="0.3">
      <c r="B24" s="3">
        <v>70</v>
      </c>
      <c r="C24" s="3">
        <v>5</v>
      </c>
      <c r="D24" s="3" t="s">
        <v>0</v>
      </c>
      <c r="E24" s="17">
        <v>20869</v>
      </c>
      <c r="F24" s="17">
        <v>26318</v>
      </c>
      <c r="H24" s="3">
        <v>70</v>
      </c>
      <c r="I24" s="3">
        <v>5</v>
      </c>
      <c r="J24" s="3" t="s">
        <v>0</v>
      </c>
      <c r="K24" t="s">
        <v>1</v>
      </c>
      <c r="L24" s="7">
        <f t="shared" si="16"/>
        <v>0.92499648530858991</v>
      </c>
      <c r="Q24" s="3">
        <v>70</v>
      </c>
      <c r="R24" s="3">
        <v>5</v>
      </c>
      <c r="S24" s="3" t="s">
        <v>0</v>
      </c>
      <c r="T24" s="20">
        <v>7.6964770000000002E-3</v>
      </c>
      <c r="U24" s="2">
        <f t="shared" si="0"/>
        <v>0</v>
      </c>
      <c r="V24" s="4"/>
      <c r="W24" s="3">
        <v>70</v>
      </c>
      <c r="X24" s="3">
        <v>5</v>
      </c>
      <c r="Y24" s="3" t="s">
        <v>0</v>
      </c>
      <c r="Z24" s="21">
        <v>0.85851</v>
      </c>
      <c r="AA24" s="7">
        <f t="shared" si="6"/>
        <v>0.90148464264273753</v>
      </c>
      <c r="AB24" s="7">
        <f t="shared" si="7"/>
        <v>0.86564266717176064</v>
      </c>
      <c r="AC24" s="7">
        <f t="shared" si="8"/>
        <v>0.87577005136588704</v>
      </c>
      <c r="AD24" s="7">
        <f t="shared" si="9"/>
        <v>0.88523527411605418</v>
      </c>
      <c r="AE24" s="7">
        <f t="shared" si="2"/>
        <v>0.83429444175066525</v>
      </c>
      <c r="AF24" s="7">
        <f t="shared" si="3"/>
        <v>0.84628466757246779</v>
      </c>
      <c r="AG24" s="7">
        <f t="shared" si="4"/>
        <v>0.8575600361323078</v>
      </c>
      <c r="AH24" s="7"/>
      <c r="AI24" s="3">
        <v>70</v>
      </c>
      <c r="AJ24" s="3">
        <v>5</v>
      </c>
      <c r="AK24" s="3" t="s">
        <v>0</v>
      </c>
      <c r="AL24" s="7">
        <f t="shared" si="10"/>
        <v>0.94109984328641327</v>
      </c>
      <c r="AM24" s="7">
        <f t="shared" si="11"/>
        <v>0.94533756593782681</v>
      </c>
      <c r="AN24" s="7">
        <f t="shared" si="12"/>
        <v>0.94932583282422522</v>
      </c>
      <c r="AO24" s="4"/>
      <c r="AP24" s="13">
        <v>70</v>
      </c>
      <c r="AQ24" s="13">
        <v>5</v>
      </c>
      <c r="AR24" s="3" t="s">
        <v>0</v>
      </c>
      <c r="AS24" s="25">
        <f>(F23)*((L24-AL24)*O$13+AL24)+(U24)</f>
        <v>36500.36131027696</v>
      </c>
      <c r="AT24" s="25">
        <f>(AS23)*((L24-AL24)*O$13+AM24)+(U24)</f>
        <v>41850.594801426807</v>
      </c>
      <c r="AU24" s="25">
        <f>(AT23)*((L24-AL24)*O$13+AN24)+(U24)</f>
        <v>46788.101107092196</v>
      </c>
      <c r="AW24" s="3">
        <v>70</v>
      </c>
      <c r="AX24" s="3">
        <v>5</v>
      </c>
      <c r="AY24" s="3" t="s">
        <v>0</v>
      </c>
      <c r="AZ24" t="s">
        <v>1</v>
      </c>
      <c r="BA24" s="24">
        <f t="shared" si="13"/>
        <v>0.92499648530858991</v>
      </c>
      <c r="BB24" s="24">
        <f t="shared" si="14"/>
        <v>0.92923420796000344</v>
      </c>
      <c r="BC24" s="24">
        <f t="shared" si="15"/>
        <v>0.93322247484640197</v>
      </c>
    </row>
    <row r="25" spans="2:55" x14ac:dyDescent="0.3">
      <c r="B25" s="3">
        <v>75</v>
      </c>
      <c r="C25" s="3">
        <v>5</v>
      </c>
      <c r="D25" s="3" t="s">
        <v>0</v>
      </c>
      <c r="E25" s="17">
        <v>16595</v>
      </c>
      <c r="F25" s="17">
        <v>18824</v>
      </c>
      <c r="H25" s="3">
        <v>75</v>
      </c>
      <c r="I25" s="3">
        <v>5</v>
      </c>
      <c r="J25" s="3" t="s">
        <v>0</v>
      </c>
      <c r="K25" t="s">
        <v>1</v>
      </c>
      <c r="L25" s="7">
        <f t="shared" si="16"/>
        <v>0.90200776271024008</v>
      </c>
      <c r="Q25" s="3">
        <v>75</v>
      </c>
      <c r="R25" s="3">
        <v>5</v>
      </c>
      <c r="S25" s="3" t="s">
        <v>0</v>
      </c>
      <c r="T25" s="20">
        <v>6.2906910000000002E-3</v>
      </c>
      <c r="U25" s="2">
        <f t="shared" si="0"/>
        <v>0</v>
      </c>
      <c r="V25" s="4"/>
      <c r="W25" s="3">
        <v>75</v>
      </c>
      <c r="X25" s="3">
        <v>5</v>
      </c>
      <c r="Y25" s="3" t="s">
        <v>0</v>
      </c>
      <c r="Z25" s="21">
        <v>0.79327999999999999</v>
      </c>
      <c r="AA25" s="7">
        <f t="shared" si="6"/>
        <v>0.67240551412629423</v>
      </c>
      <c r="AB25" s="7">
        <f t="shared" si="7"/>
        <v>0.80294621632956986</v>
      </c>
      <c r="AC25" s="7">
        <f t="shared" si="8"/>
        <v>0.81679928377904865</v>
      </c>
      <c r="AD25" s="7">
        <f t="shared" si="9"/>
        <v>0.82988479814856142</v>
      </c>
      <c r="AE25" s="7">
        <f t="shared" si="2"/>
        <v>0.75486648068963891</v>
      </c>
      <c r="AF25" s="7">
        <f t="shared" si="3"/>
        <v>0.7709423292211337</v>
      </c>
      <c r="AG25" s="7">
        <f t="shared" si="4"/>
        <v>0.78627131372391545</v>
      </c>
      <c r="AH25" s="7"/>
      <c r="AI25" s="3">
        <v>75</v>
      </c>
      <c r="AJ25" s="3">
        <v>5</v>
      </c>
      <c r="AK25" s="3" t="s">
        <v>0</v>
      </c>
      <c r="AL25" s="7">
        <f t="shared" si="10"/>
        <v>0.90479624807956716</v>
      </c>
      <c r="AM25" s="7">
        <f t="shared" si="11"/>
        <v>0.91097281891275372</v>
      </c>
      <c r="AN25" s="7">
        <f t="shared" si="12"/>
        <v>0.91687028382302826</v>
      </c>
      <c r="AO25" s="4"/>
      <c r="AP25" s="13">
        <v>75</v>
      </c>
      <c r="AQ25" s="13">
        <v>5</v>
      </c>
      <c r="AR25" s="3" t="s">
        <v>0</v>
      </c>
      <c r="AS25" s="25">
        <f>(F24)*((L25-AL25)*O$13+AL25)+(U25)</f>
        <v>23739.040299008098</v>
      </c>
      <c r="AT25" s="25">
        <f>(AS24)*((L25-AL25)*O$13+AM25)+(U25)</f>
        <v>33149.056310668158</v>
      </c>
      <c r="AU25" s="25">
        <f>(AT24)*((L25-AL25)*O$13+AN25)+(U25)</f>
        <v>38254.866962445332</v>
      </c>
      <c r="AW25" s="3">
        <v>75</v>
      </c>
      <c r="AX25" s="3">
        <v>5</v>
      </c>
      <c r="AY25" s="3" t="s">
        <v>0</v>
      </c>
      <c r="AZ25" t="s">
        <v>1</v>
      </c>
      <c r="BA25" s="24">
        <f t="shared" si="13"/>
        <v>0.90200776271024008</v>
      </c>
      <c r="BB25" s="24">
        <f t="shared" si="14"/>
        <v>0.90818433354342676</v>
      </c>
      <c r="BC25" s="24">
        <f t="shared" si="15"/>
        <v>0.91408179845370119</v>
      </c>
    </row>
    <row r="26" spans="2:55" x14ac:dyDescent="0.3">
      <c r="B26" s="3">
        <v>80</v>
      </c>
      <c r="C26" s="3">
        <v>5</v>
      </c>
      <c r="D26" s="3" t="s">
        <v>0</v>
      </c>
      <c r="E26" s="17">
        <v>14171</v>
      </c>
      <c r="F26" s="17">
        <v>14228</v>
      </c>
      <c r="H26" s="3">
        <v>80</v>
      </c>
      <c r="I26" s="3">
        <v>5</v>
      </c>
      <c r="J26" s="3" t="s">
        <v>0</v>
      </c>
      <c r="K26" t="s">
        <v>1</v>
      </c>
      <c r="L26" s="7">
        <f>F26/E25</f>
        <v>0.85736667670985234</v>
      </c>
      <c r="Q26" s="3">
        <v>80</v>
      </c>
      <c r="R26" s="3">
        <v>5</v>
      </c>
      <c r="S26" s="3" t="s">
        <v>0</v>
      </c>
      <c r="T26" s="20">
        <v>4.6001530000000001E-3</v>
      </c>
      <c r="U26" s="2">
        <f t="shared" si="0"/>
        <v>0</v>
      </c>
      <c r="V26" s="4"/>
      <c r="W26" s="3">
        <v>80</v>
      </c>
      <c r="X26" s="3">
        <v>5</v>
      </c>
      <c r="Y26" s="3" t="s">
        <v>0</v>
      </c>
      <c r="Z26" s="21">
        <v>0.69420000000000004</v>
      </c>
      <c r="AA26" s="7">
        <f t="shared" si="6"/>
        <v>0.40991440496636206</v>
      </c>
      <c r="AB26" s="7">
        <f t="shared" si="7"/>
        <v>0.70678674504970795</v>
      </c>
      <c r="AC26" s="7">
        <f t="shared" si="8"/>
        <v>0.72508537466321887</v>
      </c>
      <c r="AD26" s="7">
        <f t="shared" si="9"/>
        <v>0.7426578292992696</v>
      </c>
      <c r="AE26" s="7">
        <f t="shared" si="2"/>
        <v>0.63580388208389538</v>
      </c>
      <c r="AF26" s="7">
        <f t="shared" si="3"/>
        <v>0.65594258972048358</v>
      </c>
      <c r="AG26" s="7">
        <f t="shared" si="4"/>
        <v>0.67554795689938052</v>
      </c>
      <c r="AH26" s="7"/>
      <c r="AI26" s="3">
        <v>80</v>
      </c>
      <c r="AJ26" s="3">
        <v>5</v>
      </c>
      <c r="AK26" s="3" t="s">
        <v>0</v>
      </c>
      <c r="AL26" s="7">
        <f t="shared" si="10"/>
        <v>0.84227330044252458</v>
      </c>
      <c r="AM26" s="7">
        <f t="shared" si="11"/>
        <v>0.85083224108756372</v>
      </c>
      <c r="AN26" s="7">
        <f t="shared" si="12"/>
        <v>0.85917919820814759</v>
      </c>
      <c r="AO26" s="4"/>
      <c r="AP26" s="13">
        <v>80</v>
      </c>
      <c r="AQ26" s="13">
        <v>5</v>
      </c>
      <c r="AR26" s="3" t="s">
        <v>0</v>
      </c>
      <c r="AS26" s="25">
        <f>(F25)*((L26-AL26)*O$13+AL26)+(U26)</f>
        <v>16139.07032238626</v>
      </c>
      <c r="AT26" s="25">
        <f>(AS25)*((L26-AL26)*O$13+AM26)+(U26)</f>
        <v>20556.243126331236</v>
      </c>
      <c r="AU26" s="25">
        <f>(AT25)*((L26-AL26)*O$13+AN26)+(U26)</f>
        <v>28981.310802160355</v>
      </c>
      <c r="AW26" s="3">
        <v>80</v>
      </c>
      <c r="AX26" s="3">
        <v>5</v>
      </c>
      <c r="AY26" s="3" t="s">
        <v>0</v>
      </c>
      <c r="AZ26" t="s">
        <v>1</v>
      </c>
      <c r="BA26" s="24">
        <f t="shared" si="13"/>
        <v>0.85736667670985234</v>
      </c>
      <c r="BB26" s="24">
        <f t="shared" si="14"/>
        <v>0.86592561735489149</v>
      </c>
      <c r="BC26" s="24">
        <f t="shared" si="15"/>
        <v>0.87427257447547535</v>
      </c>
    </row>
    <row r="27" spans="2:55" x14ac:dyDescent="0.3">
      <c r="B27" s="3">
        <v>85</v>
      </c>
      <c r="C27" s="3" t="s">
        <v>6</v>
      </c>
      <c r="D27" s="3" t="s">
        <v>0</v>
      </c>
      <c r="E27" s="17">
        <v>16646</v>
      </c>
      <c r="F27" s="17">
        <v>18923</v>
      </c>
      <c r="H27" s="3">
        <v>85</v>
      </c>
      <c r="I27" s="3" t="s">
        <v>6</v>
      </c>
      <c r="J27" s="3" t="s">
        <v>0</v>
      </c>
      <c r="K27" t="s">
        <v>2</v>
      </c>
      <c r="L27" s="7">
        <f>F27/(E26+E27)</f>
        <v>0.6140441963851121</v>
      </c>
      <c r="Q27" s="3">
        <v>85</v>
      </c>
      <c r="R27" s="3" t="s">
        <v>6</v>
      </c>
      <c r="S27" s="3" t="s">
        <v>0</v>
      </c>
      <c r="T27" s="20">
        <v>5.2509009999999997E-3</v>
      </c>
      <c r="U27" s="2">
        <f t="shared" si="0"/>
        <v>0</v>
      </c>
      <c r="V27" s="4"/>
      <c r="W27" s="3">
        <v>85</v>
      </c>
      <c r="X27" s="3">
        <v>5</v>
      </c>
      <c r="Y27" s="3" t="s">
        <v>0</v>
      </c>
      <c r="Z27" s="21">
        <v>0.55001999999999995</v>
      </c>
      <c r="AA27" s="7">
        <f t="shared" si="6"/>
        <v>0.10037575193475086</v>
      </c>
      <c r="AB27" s="7">
        <f t="shared" si="7"/>
        <v>0.56482101911808291</v>
      </c>
      <c r="AC27" s="7">
        <f t="shared" si="8"/>
        <v>0.58679980477774829</v>
      </c>
      <c r="AD27" s="7">
        <f t="shared" si="9"/>
        <v>0.60843808449949155</v>
      </c>
      <c r="AE27" s="7">
        <f t="shared" si="2"/>
        <v>0.46775288869176207</v>
      </c>
      <c r="AF27" s="7">
        <f t="shared" si="3"/>
        <v>0.48935613670016498</v>
      </c>
      <c r="AG27" s="7">
        <f t="shared" si="4"/>
        <v>0.51099751883433797</v>
      </c>
      <c r="AH27" s="7"/>
      <c r="AI27" s="3">
        <v>85</v>
      </c>
      <c r="AJ27" s="3" t="s">
        <v>6</v>
      </c>
      <c r="AK27" s="3" t="s">
        <v>0</v>
      </c>
      <c r="AL27" s="7">
        <f>(SUM(AE27:AE31)/SUM(AE26:AE31))</f>
        <v>0.57788150927644621</v>
      </c>
      <c r="AM27" s="7">
        <f t="shared" ref="AM27:AN27" si="17">(SUM(AF27:AF31)/SUM(AF26:AF31))</f>
        <v>0.58378363727436022</v>
      </c>
      <c r="AN27" s="7">
        <f t="shared" si="17"/>
        <v>0.5897231413853643</v>
      </c>
      <c r="AO27" s="4"/>
      <c r="AP27" s="13">
        <v>85</v>
      </c>
      <c r="AQ27" s="13" t="s">
        <v>6</v>
      </c>
      <c r="AR27" s="3" t="s">
        <v>0</v>
      </c>
      <c r="AS27" s="25">
        <f>(F26+F27)*((L27-AL27)*O$13+AL27)+(U27)</f>
        <v>20356.17915436285</v>
      </c>
      <c r="AT27" s="25">
        <f>(AS26+AS27)*((L27-AL27)*O$13+AM27)+(U27)</f>
        <v>22625.095770552165</v>
      </c>
      <c r="AU27" s="25">
        <f>(AT26+AT27)*((L27-AL27)*O$13+AN27)+(U27)</f>
        <v>27026.588070957361</v>
      </c>
      <c r="AW27" s="3">
        <v>85</v>
      </c>
      <c r="AX27" s="3" t="s">
        <v>6</v>
      </c>
      <c r="AY27" s="3" t="s">
        <v>0</v>
      </c>
      <c r="AZ27" t="s">
        <v>2</v>
      </c>
      <c r="BA27" s="24">
        <f>AS27/(F26+F27)</f>
        <v>0.6140441963851121</v>
      </c>
      <c r="BB27" s="24">
        <f>AT27/(AS26+AS27)</f>
        <v>0.6199463243830261</v>
      </c>
      <c r="BC27" s="24">
        <f>AU27/(AT26+AT27)</f>
        <v>0.62588582849403018</v>
      </c>
    </row>
    <row r="28" spans="2:55" x14ac:dyDescent="0.3">
      <c r="B28" s="3">
        <v>0</v>
      </c>
      <c r="C28" s="3">
        <v>5</v>
      </c>
      <c r="D28" s="3" t="s">
        <v>11</v>
      </c>
      <c r="E28" s="17">
        <v>50199</v>
      </c>
      <c r="F28" s="17">
        <v>50205</v>
      </c>
      <c r="H28" s="3">
        <v>0</v>
      </c>
      <c r="I28" s="3">
        <v>5</v>
      </c>
      <c r="J28" s="3" t="s">
        <v>11</v>
      </c>
      <c r="K28" t="s">
        <v>12</v>
      </c>
      <c r="L28" s="7">
        <f>((B20-B13)/C10)*((F10+F28)/SUM(F13:F19))*(1-O11)</f>
        <v>0.8520808201244201</v>
      </c>
      <c r="Q28" s="3">
        <v>0</v>
      </c>
      <c r="R28" s="3">
        <v>5</v>
      </c>
      <c r="S28" s="3" t="s">
        <v>11</v>
      </c>
      <c r="T28" s="20">
        <v>1.7166984E-2</v>
      </c>
      <c r="U28" s="2">
        <f t="shared" si="0"/>
        <v>0</v>
      </c>
      <c r="W28" s="3">
        <v>90</v>
      </c>
      <c r="X28" s="3">
        <v>5</v>
      </c>
      <c r="Y28" s="3" t="s">
        <v>0</v>
      </c>
      <c r="Z28" s="21">
        <v>0.35680000000000001</v>
      </c>
      <c r="AA28" s="7">
        <f t="shared" si="6"/>
        <v>-0.29464015857945119</v>
      </c>
      <c r="AB28" s="7">
        <f t="shared" si="7"/>
        <v>0.37068475826544123</v>
      </c>
      <c r="AC28" s="7">
        <f t="shared" si="8"/>
        <v>0.39191246862258167</v>
      </c>
      <c r="AD28" s="7">
        <f t="shared" si="9"/>
        <v>0.41355695316918434</v>
      </c>
      <c r="AE28" s="7">
        <f t="shared" si="2"/>
        <v>0.26960284091290643</v>
      </c>
      <c r="AF28" s="7">
        <f t="shared" si="3"/>
        <v>0.28671154729853965</v>
      </c>
      <c r="AG28" s="7">
        <f t="shared" si="4"/>
        <v>0.30441169966278853</v>
      </c>
      <c r="AH28" s="7"/>
      <c r="AI28" s="16" t="s">
        <v>20</v>
      </c>
      <c r="AJ28" s="16" t="s">
        <v>20</v>
      </c>
      <c r="AK28" s="16" t="s">
        <v>20</v>
      </c>
      <c r="AL28" s="15" t="s">
        <v>20</v>
      </c>
      <c r="AM28" s="15" t="s">
        <v>20</v>
      </c>
      <c r="AN28" s="15" t="s">
        <v>20</v>
      </c>
      <c r="AP28" s="13">
        <v>0</v>
      </c>
      <c r="AQ28" s="13">
        <v>5</v>
      </c>
      <c r="AR28" s="3" t="s">
        <v>11</v>
      </c>
      <c r="AS28" s="25">
        <f>(IF(AND(O10&lt;&gt;".",O10&lt;&gt;""),O10*(1-O11),L28))*((SUM(AS13:AS19)/(AP20-AP13)*(AQ10)))</f>
        <v>53617.680170061285</v>
      </c>
      <c r="AT28" s="25">
        <f>(IF(AND(O10&lt;&gt;".",O10&lt;&gt;""),O10*(1-O11),L28))*((SUM(AT13:AT19)/(AP20-AP13)*(AQ10)))</f>
        <v>57010.423297007241</v>
      </c>
      <c r="AU28" s="25">
        <f>(IF(AND(O10&lt;&gt;".",O10&lt;&gt;""),O10*(1-O11),L28))*((SUM(AU13:AU19)/(AP20-AP13)*(AQ10)))</f>
        <v>60014.753507066685</v>
      </c>
      <c r="AW28" s="3">
        <v>0</v>
      </c>
      <c r="AX28" s="3">
        <v>5</v>
      </c>
      <c r="AY28" s="3" t="s">
        <v>11</v>
      </c>
      <c r="AZ28" t="s">
        <v>12</v>
      </c>
      <c r="BA28" s="24">
        <f>(AS28)/((SUM(AS13:AS19)/(AP20-AP13)*(AQ10)))</f>
        <v>0.8520808201244201</v>
      </c>
      <c r="BB28" s="24">
        <f>(AT28)/((SUM(AT13:AT19)/(AP20-AP13)*(AQ10)))</f>
        <v>0.8520808201244201</v>
      </c>
      <c r="BC28" s="24">
        <f>(AU28)/((SUM(AU13:AU19)/(AP20-AP13)*(AQ10)))</f>
        <v>0.8520808201244201</v>
      </c>
    </row>
    <row r="29" spans="2:55" x14ac:dyDescent="0.3">
      <c r="B29" s="3">
        <v>5</v>
      </c>
      <c r="C29" s="3">
        <v>5</v>
      </c>
      <c r="D29" s="3" t="s">
        <v>11</v>
      </c>
      <c r="E29" s="17">
        <v>48153</v>
      </c>
      <c r="F29" s="17">
        <v>50598</v>
      </c>
      <c r="H29" s="3">
        <v>5</v>
      </c>
      <c r="I29" s="3">
        <v>5</v>
      </c>
      <c r="J29" s="3" t="s">
        <v>11</v>
      </c>
      <c r="K29" t="s">
        <v>1</v>
      </c>
      <c r="L29" s="7">
        <f>F29/E28</f>
        <v>1.007948365505289</v>
      </c>
      <c r="Q29" s="3">
        <v>5</v>
      </c>
      <c r="R29" s="3">
        <v>5</v>
      </c>
      <c r="S29" s="3" t="s">
        <v>11</v>
      </c>
      <c r="T29" s="20">
        <v>3.4333967999999999E-2</v>
      </c>
      <c r="U29" s="2">
        <f t="shared" si="0"/>
        <v>0</v>
      </c>
      <c r="W29" s="3">
        <v>95</v>
      </c>
      <c r="X29" s="3">
        <v>5</v>
      </c>
      <c r="Y29" s="3" t="s">
        <v>0</v>
      </c>
      <c r="Z29" s="21">
        <v>0.16028000000000001</v>
      </c>
      <c r="AA29" s="7">
        <f t="shared" si="6"/>
        <v>-0.82807310858408889</v>
      </c>
      <c r="AB29" s="7">
        <f t="shared" si="7"/>
        <v>0.16852092356037157</v>
      </c>
      <c r="AC29" s="7">
        <f t="shared" si="8"/>
        <v>0.18151062597449763</v>
      </c>
      <c r="AD29" s="7">
        <f t="shared" si="9"/>
        <v>0.19526644615639271</v>
      </c>
      <c r="AE29" s="7">
        <f t="shared" si="2"/>
        <v>0.10603116867110993</v>
      </c>
      <c r="AF29" s="7">
        <f t="shared" si="3"/>
        <v>0.11447898213999026</v>
      </c>
      <c r="AG29" s="7">
        <f t="shared" si="4"/>
        <v>0.12347557988378841</v>
      </c>
      <c r="AI29" s="16" t="s">
        <v>20</v>
      </c>
      <c r="AJ29" s="16" t="s">
        <v>20</v>
      </c>
      <c r="AK29" s="16" t="s">
        <v>20</v>
      </c>
      <c r="AL29" s="15" t="s">
        <v>20</v>
      </c>
      <c r="AM29" s="15" t="s">
        <v>20</v>
      </c>
      <c r="AN29" s="15" t="s">
        <v>20</v>
      </c>
      <c r="AP29" s="13">
        <v>5</v>
      </c>
      <c r="AQ29" s="13">
        <v>5</v>
      </c>
      <c r="AR29" s="3" t="s">
        <v>11</v>
      </c>
      <c r="AS29" s="25">
        <f>(F28)*((L29-AL34)*O$13+AL34)+(U29)</f>
        <v>50604.047690193031</v>
      </c>
      <c r="AT29" s="25">
        <f>(AS28)*((L29-AL34)*O$13+AM34)+(U29)</f>
        <v>54057.545549651339</v>
      </c>
      <c r="AU29" s="25">
        <f>(AT28)*((L29-AL34)*O$13+AN34)+(U29)</f>
        <v>57491.434687022622</v>
      </c>
      <c r="AW29" s="3">
        <v>5</v>
      </c>
      <c r="AX29" s="3">
        <v>5</v>
      </c>
      <c r="AY29" s="3" t="s">
        <v>11</v>
      </c>
      <c r="AZ29" t="s">
        <v>1</v>
      </c>
      <c r="BA29" s="24">
        <f>AS29/F28</f>
        <v>1.007948365505289</v>
      </c>
      <c r="BB29" s="24">
        <f>AT29/AS28</f>
        <v>1.0082037376140653</v>
      </c>
      <c r="BC29" s="24">
        <f>AU29/AT28</f>
        <v>1.0084372534388923</v>
      </c>
    </row>
    <row r="30" spans="2:55" x14ac:dyDescent="0.3">
      <c r="B30" s="3">
        <v>10</v>
      </c>
      <c r="C30" s="3">
        <v>5</v>
      </c>
      <c r="D30" s="3" t="s">
        <v>11</v>
      </c>
      <c r="E30" s="17">
        <v>46397</v>
      </c>
      <c r="F30" s="17">
        <v>48033</v>
      </c>
      <c r="H30" s="3">
        <v>10</v>
      </c>
      <c r="I30" s="3">
        <v>5</v>
      </c>
      <c r="J30" s="3" t="s">
        <v>11</v>
      </c>
      <c r="K30" t="s">
        <v>1</v>
      </c>
      <c r="L30" s="7">
        <f>F30/E29</f>
        <v>0.9975079434303159</v>
      </c>
      <c r="Q30" s="3">
        <v>10</v>
      </c>
      <c r="R30" s="3">
        <v>5</v>
      </c>
      <c r="S30" s="3" t="s">
        <v>11</v>
      </c>
      <c r="T30" s="20">
        <v>2.7225546999999999E-2</v>
      </c>
      <c r="U30" s="2">
        <f t="shared" si="0"/>
        <v>0</v>
      </c>
      <c r="V30" s="5"/>
      <c r="W30" s="3">
        <v>100</v>
      </c>
      <c r="X30" s="3">
        <v>5</v>
      </c>
      <c r="Y30" s="3" t="s">
        <v>0</v>
      </c>
      <c r="Z30" s="22">
        <v>4.1110000000000001E-2</v>
      </c>
      <c r="AA30" s="7">
        <f t="shared" si="6"/>
        <v>-1.5747624822896737</v>
      </c>
      <c r="AB30" s="7">
        <f t="shared" si="7"/>
        <v>4.3541413781848282E-2</v>
      </c>
      <c r="AC30" s="7">
        <f t="shared" si="8"/>
        <v>4.7447338305482901E-2</v>
      </c>
      <c r="AD30" s="7">
        <f t="shared" si="9"/>
        <v>5.1684713611184083E-2</v>
      </c>
      <c r="AE30" s="7">
        <f t="shared" si="2"/>
        <v>2.4339582497647151E-2</v>
      </c>
      <c r="AF30" s="7">
        <f t="shared" si="3"/>
        <v>2.65331074496786E-2</v>
      </c>
      <c r="AG30" s="7">
        <f t="shared" si="4"/>
        <v>2.891474617562043E-2</v>
      </c>
      <c r="AH30" s="7"/>
      <c r="AI30" s="16" t="s">
        <v>20</v>
      </c>
      <c r="AJ30" s="16" t="s">
        <v>20</v>
      </c>
      <c r="AK30" s="16" t="s">
        <v>20</v>
      </c>
      <c r="AL30" s="15" t="s">
        <v>20</v>
      </c>
      <c r="AM30" s="15" t="s">
        <v>20</v>
      </c>
      <c r="AN30" s="15" t="s">
        <v>20</v>
      </c>
      <c r="AP30" s="13">
        <v>10</v>
      </c>
      <c r="AQ30" s="13">
        <v>5</v>
      </c>
      <c r="AR30" s="3" t="s">
        <v>11</v>
      </c>
      <c r="AS30" s="25">
        <f>(F29)*((L30-AL35)*O$13+AL35)+(U30)</f>
        <v>50471.906921687121</v>
      </c>
      <c r="AT30" s="25">
        <f>(AS29)*((L30-AL35)*O$13+AM35)+(U30)</f>
        <v>50480.299633142684</v>
      </c>
      <c r="AU30" s="25">
        <f>(AT29)*((L30-AL35)*O$13+AN35)+(U30)</f>
        <v>53927.658815024341</v>
      </c>
      <c r="AW30" s="3">
        <v>10</v>
      </c>
      <c r="AX30" s="3">
        <v>5</v>
      </c>
      <c r="AY30" s="3" t="s">
        <v>11</v>
      </c>
      <c r="AZ30" t="s">
        <v>1</v>
      </c>
      <c r="BA30" s="24">
        <f>AS30/F29</f>
        <v>0.9975079434303159</v>
      </c>
      <c r="BB30" s="24">
        <f t="shared" ref="BB30:BB44" si="18">AT30/AS29</f>
        <v>0.99755458184278156</v>
      </c>
      <c r="BC30" s="24">
        <f t="shared" ref="BC30:BC44" si="19">AU30/AT29</f>
        <v>0.99759725060939552</v>
      </c>
    </row>
    <row r="31" spans="2:55" x14ac:dyDescent="0.3">
      <c r="B31" s="3">
        <v>15</v>
      </c>
      <c r="C31" s="3">
        <v>5</v>
      </c>
      <c r="D31" s="3" t="s">
        <v>11</v>
      </c>
      <c r="E31" s="17">
        <v>51061</v>
      </c>
      <c r="F31" s="17">
        <v>47406</v>
      </c>
      <c r="H31" s="3">
        <v>15</v>
      </c>
      <c r="I31" s="3">
        <v>5</v>
      </c>
      <c r="J31" s="3" t="s">
        <v>11</v>
      </c>
      <c r="K31" t="s">
        <v>1</v>
      </c>
      <c r="L31" s="7">
        <f t="shared" ref="L31:L43" si="20">F31/E30</f>
        <v>1.0217470957173955</v>
      </c>
      <c r="M31" s="6"/>
      <c r="N31" s="6"/>
      <c r="O31" s="6"/>
      <c r="P31" s="6"/>
      <c r="Q31" s="3">
        <v>15</v>
      </c>
      <c r="R31" s="3">
        <v>5</v>
      </c>
      <c r="S31" s="3" t="s">
        <v>11</v>
      </c>
      <c r="T31" s="20">
        <v>3.9411636E-2</v>
      </c>
      <c r="U31" s="2">
        <f t="shared" si="0"/>
        <v>0</v>
      </c>
      <c r="W31" s="3">
        <v>105</v>
      </c>
      <c r="X31" s="3">
        <v>5</v>
      </c>
      <c r="Y31" s="3" t="s">
        <v>0</v>
      </c>
      <c r="Z31" s="21">
        <v>4.8399999999999997E-3</v>
      </c>
      <c r="AA31" s="7">
        <f t="shared" si="6"/>
        <v>-2.662994403761286</v>
      </c>
      <c r="AB31" s="7">
        <f t="shared" si="7"/>
        <v>5.1377512134460242E-3</v>
      </c>
      <c r="AC31" s="7">
        <f t="shared" si="8"/>
        <v>5.6188765938742962E-3</v>
      </c>
      <c r="AD31" s="7">
        <f t="shared" si="9"/>
        <v>6.1447787400567789E-3</v>
      </c>
      <c r="AE31" s="7">
        <f>0.5*(AB31+AB32)</f>
        <v>2.6909850728853604E-3</v>
      </c>
      <c r="AF31" s="7">
        <f t="shared" si="3"/>
        <v>2.9430442617862673E-3</v>
      </c>
      <c r="AG31" s="7">
        <f t="shared" si="4"/>
        <v>3.2185739022564152E-3</v>
      </c>
      <c r="AH31" s="7"/>
      <c r="AI31" s="16" t="s">
        <v>20</v>
      </c>
      <c r="AJ31" s="16" t="s">
        <v>20</v>
      </c>
      <c r="AK31" s="16" t="s">
        <v>20</v>
      </c>
      <c r="AL31" s="15" t="s">
        <v>20</v>
      </c>
      <c r="AM31" s="15" t="s">
        <v>20</v>
      </c>
      <c r="AN31" s="15" t="s">
        <v>20</v>
      </c>
      <c r="AP31" s="13">
        <v>15</v>
      </c>
      <c r="AQ31" s="13">
        <v>5</v>
      </c>
      <c r="AR31" s="3" t="s">
        <v>11</v>
      </c>
      <c r="AS31" s="25">
        <f>(F30)*((L31-AL36)*O$13+AL36)+(U31)</f>
        <v>49077.578248593658</v>
      </c>
      <c r="AT31" s="25">
        <f>(AS30)*((L31-AL36)*O$13+AM36)+(U31)</f>
        <v>51576.493197537588</v>
      </c>
      <c r="AU31" s="25">
        <f>(AT30)*((L31-AL36)*O$13+AN36)+(U31)</f>
        <v>51591.449013182784</v>
      </c>
      <c r="AW31" s="3">
        <v>15</v>
      </c>
      <c r="AX31" s="3">
        <v>5</v>
      </c>
      <c r="AY31" s="3" t="s">
        <v>11</v>
      </c>
      <c r="AZ31" t="s">
        <v>1</v>
      </c>
      <c r="BA31" s="24">
        <f>AS31/F30</f>
        <v>1.0217470957173955</v>
      </c>
      <c r="BB31" s="24">
        <f t="shared" si="18"/>
        <v>1.0218851702505387</v>
      </c>
      <c r="BC31" s="24">
        <f t="shared" si="19"/>
        <v>1.0220115448623561</v>
      </c>
    </row>
    <row r="32" spans="2:55" x14ac:dyDescent="0.3">
      <c r="B32" s="3">
        <v>20</v>
      </c>
      <c r="C32" s="3">
        <v>5</v>
      </c>
      <c r="D32" s="3" t="s">
        <v>11</v>
      </c>
      <c r="E32" s="17">
        <v>54588</v>
      </c>
      <c r="F32" s="17">
        <v>53270</v>
      </c>
      <c r="H32" s="3">
        <v>20</v>
      </c>
      <c r="I32" s="3">
        <v>5</v>
      </c>
      <c r="J32" s="3" t="s">
        <v>11</v>
      </c>
      <c r="K32" t="s">
        <v>1</v>
      </c>
      <c r="L32" s="7">
        <f t="shared" si="20"/>
        <v>1.0432619807681009</v>
      </c>
      <c r="M32" s="6"/>
      <c r="N32" s="6"/>
      <c r="O32" s="6"/>
      <c r="P32" s="6"/>
      <c r="Q32" s="3">
        <v>20</v>
      </c>
      <c r="R32" s="3">
        <v>5</v>
      </c>
      <c r="S32" s="3" t="s">
        <v>11</v>
      </c>
      <c r="T32" s="20">
        <v>6.7126805999999997E-2</v>
      </c>
      <c r="U32" s="2">
        <f t="shared" si="0"/>
        <v>0</v>
      </c>
      <c r="W32" s="3">
        <v>110</v>
      </c>
      <c r="X32" s="3" t="s">
        <v>6</v>
      </c>
      <c r="Y32" s="3" t="s">
        <v>0</v>
      </c>
      <c r="Z32" s="21">
        <v>2.3000000000000001E-4</v>
      </c>
      <c r="AA32" s="7">
        <f t="shared" si="6"/>
        <v>-4.188600611293511</v>
      </c>
      <c r="AB32" s="7">
        <f>1/(1+EXP(-2*(O$14*1+O$15*0)-2*1*AA32))</f>
        <v>2.4421893232469643E-4</v>
      </c>
      <c r="AC32" s="7">
        <f>1/(1+EXP(-2*(O$14*0.5+O$15*0.5)-2*1*AA32))</f>
        <v>2.6721192969823842E-4</v>
      </c>
      <c r="AD32" s="7">
        <f t="shared" si="9"/>
        <v>2.9236906445605102E-4</v>
      </c>
      <c r="AE32" s="7" t="s">
        <v>20</v>
      </c>
      <c r="AF32" s="7" t="s">
        <v>20</v>
      </c>
      <c r="AG32" s="7" t="s">
        <v>20</v>
      </c>
      <c r="AH32" s="8"/>
      <c r="AI32" s="16" t="s">
        <v>20</v>
      </c>
      <c r="AJ32" s="16" t="s">
        <v>20</v>
      </c>
      <c r="AK32" s="16" t="s">
        <v>20</v>
      </c>
      <c r="AL32" s="15" t="s">
        <v>20</v>
      </c>
      <c r="AM32" s="15" t="s">
        <v>20</v>
      </c>
      <c r="AN32" s="15" t="s">
        <v>20</v>
      </c>
      <c r="AP32" s="13">
        <v>20</v>
      </c>
      <c r="AQ32" s="13">
        <v>5</v>
      </c>
      <c r="AR32" s="3" t="s">
        <v>11</v>
      </c>
      <c r="AS32" s="25">
        <f>(F31)*((L32-AL37)*O$13+AL37)+(U32)</f>
        <v>49456.877460292591</v>
      </c>
      <c r="AT32" s="25">
        <f>(AS31)*((L32-AL37)*O$13+AM37)+(U32)</f>
        <v>51216.267488810496</v>
      </c>
      <c r="AU32" s="25">
        <f>(AT31)*((L32-AL37)*O$13+AN37)+(U32)</f>
        <v>53838.993861357405</v>
      </c>
      <c r="AW32" s="3">
        <v>20</v>
      </c>
      <c r="AX32" s="3">
        <v>5</v>
      </c>
      <c r="AY32" s="3" t="s">
        <v>11</v>
      </c>
      <c r="AZ32" t="s">
        <v>1</v>
      </c>
      <c r="BA32" s="24">
        <f>AS32/F31</f>
        <v>1.0432619807681009</v>
      </c>
      <c r="BB32" s="24">
        <f t="shared" si="18"/>
        <v>1.043577725644564</v>
      </c>
      <c r="BC32" s="24">
        <f t="shared" si="19"/>
        <v>1.0438668960131596</v>
      </c>
    </row>
    <row r="33" spans="2:55" x14ac:dyDescent="0.3">
      <c r="B33" s="3">
        <v>25</v>
      </c>
      <c r="C33" s="3">
        <v>5</v>
      </c>
      <c r="D33" s="3" t="s">
        <v>11</v>
      </c>
      <c r="E33" s="17">
        <v>56249</v>
      </c>
      <c r="F33" s="17">
        <v>67180</v>
      </c>
      <c r="H33" s="3">
        <v>25</v>
      </c>
      <c r="I33" s="3">
        <v>5</v>
      </c>
      <c r="J33" s="3" t="s">
        <v>11</v>
      </c>
      <c r="K33" t="s">
        <v>1</v>
      </c>
      <c r="L33" s="7">
        <f>F33/E32</f>
        <v>1.2306734080750348</v>
      </c>
      <c r="Q33" s="3">
        <v>25</v>
      </c>
      <c r="R33" s="3">
        <v>5</v>
      </c>
      <c r="S33" s="3" t="s">
        <v>11</v>
      </c>
      <c r="T33" s="20">
        <v>7.4749848999999993E-2</v>
      </c>
      <c r="U33" s="2">
        <f t="shared" si="0"/>
        <v>0</v>
      </c>
      <c r="W33" s="3">
        <v>0</v>
      </c>
      <c r="X33" s="3">
        <v>5</v>
      </c>
      <c r="Y33" s="3" t="s">
        <v>11</v>
      </c>
      <c r="Z33" s="21">
        <v>1</v>
      </c>
      <c r="AA33" s="15" t="s">
        <v>20</v>
      </c>
      <c r="AB33" s="7">
        <v>1</v>
      </c>
      <c r="AC33" s="7">
        <v>1</v>
      </c>
      <c r="AD33" s="7">
        <v>1</v>
      </c>
      <c r="AE33" s="7">
        <f>0.5*(AB33+AB34)</f>
        <v>0.99726324805522681</v>
      </c>
      <c r="AF33" s="7">
        <f t="shared" ref="AF33:AG33" si="21">0.5*(AC33+AC34)</f>
        <v>0.99749761818427107</v>
      </c>
      <c r="AG33" s="7">
        <f t="shared" si="21"/>
        <v>0.99771200965999007</v>
      </c>
      <c r="AI33" s="3">
        <v>0</v>
      </c>
      <c r="AJ33" s="3">
        <v>5</v>
      </c>
      <c r="AK33" s="3" t="s">
        <v>11</v>
      </c>
      <c r="AL33" s="15" t="s">
        <v>20</v>
      </c>
      <c r="AM33" s="15" t="s">
        <v>20</v>
      </c>
      <c r="AN33" s="15" t="s">
        <v>20</v>
      </c>
      <c r="AP33" s="13">
        <v>25</v>
      </c>
      <c r="AQ33" s="13">
        <v>5</v>
      </c>
      <c r="AR33" s="3" t="s">
        <v>11</v>
      </c>
      <c r="AS33" s="25">
        <f>(F32)*((L33-AL38)*O$13+AL38)+(U33)</f>
        <v>65557.972448157103</v>
      </c>
      <c r="AT33" s="25">
        <f>(AS32)*((L33-AL38)*O$13+AM38)+(U33)</f>
        <v>60885.533415050311</v>
      </c>
      <c r="AU33" s="25">
        <f>(AT32)*((L33-AL38)*O$13+AN38)+(U33)</f>
        <v>63070.724630050332</v>
      </c>
      <c r="AW33" s="3">
        <v>25</v>
      </c>
      <c r="AX33" s="3">
        <v>5</v>
      </c>
      <c r="AY33" s="3" t="s">
        <v>11</v>
      </c>
      <c r="AZ33" t="s">
        <v>1</v>
      </c>
      <c r="BA33" s="24">
        <f>AS33/F32</f>
        <v>1.2306734080750348</v>
      </c>
      <c r="BB33" s="24">
        <f t="shared" si="18"/>
        <v>1.2310832495224437</v>
      </c>
      <c r="BC33" s="24">
        <f t="shared" si="19"/>
        <v>1.2314588259253711</v>
      </c>
    </row>
    <row r="34" spans="2:55" x14ac:dyDescent="0.3">
      <c r="B34" s="3">
        <v>30</v>
      </c>
      <c r="C34" s="3">
        <v>5</v>
      </c>
      <c r="D34" s="3" t="s">
        <v>11</v>
      </c>
      <c r="E34" s="17">
        <v>56343</v>
      </c>
      <c r="F34" s="17">
        <v>66418</v>
      </c>
      <c r="H34" s="3">
        <v>30</v>
      </c>
      <c r="I34" s="3">
        <v>5</v>
      </c>
      <c r="J34" s="3" t="s">
        <v>11</v>
      </c>
      <c r="K34" t="s">
        <v>1</v>
      </c>
      <c r="L34" s="7">
        <f t="shared" si="20"/>
        <v>1.1807854361855321</v>
      </c>
      <c r="Q34" s="3">
        <v>30</v>
      </c>
      <c r="R34" s="3">
        <v>5</v>
      </c>
      <c r="S34" s="3" t="s">
        <v>11</v>
      </c>
      <c r="T34" s="20">
        <v>5.8670211E-2</v>
      </c>
      <c r="U34" s="2">
        <f t="shared" si="0"/>
        <v>0</v>
      </c>
      <c r="W34" s="3">
        <v>5</v>
      </c>
      <c r="X34" s="3">
        <v>5</v>
      </c>
      <c r="Y34" s="3" t="s">
        <v>11</v>
      </c>
      <c r="Z34" s="21">
        <v>0.99419000000000002</v>
      </c>
      <c r="AA34" s="7">
        <f t="shared" si="6"/>
        <v>2.5711738822039036</v>
      </c>
      <c r="AB34" s="7">
        <f>1/(1+EXP(-2*(O$14*1+O$15*0)-2*1*AA34))</f>
        <v>0.99452649611045363</v>
      </c>
      <c r="AC34" s="7">
        <f>1/(1+EXP(-2*(O$14*0.5+O$15*0.5)-2*1*AA34))</f>
        <v>0.99499523636854215</v>
      </c>
      <c r="AD34" s="7">
        <f>1/(1+EXP(-2*(O$14*0+O$15*1)-2*1*AA34))</f>
        <v>0.99542401931998015</v>
      </c>
      <c r="AE34" s="7">
        <f t="shared" ref="AE34:AE53" si="22">0.5*(AB34+AB35)</f>
        <v>0.99429560099387859</v>
      </c>
      <c r="AF34" s="7">
        <f t="shared" ref="AF34:AF54" si="23">0.5*(AC34+AC35)</f>
        <v>0.99478400675664236</v>
      </c>
      <c r="AG34" s="7">
        <f t="shared" ref="AG34:AG54" si="24">0.5*(AD34+AD35)</f>
        <v>0.99523079654060265</v>
      </c>
      <c r="AI34" s="3">
        <v>5</v>
      </c>
      <c r="AJ34" s="3">
        <v>5</v>
      </c>
      <c r="AK34" s="3" t="s">
        <v>11</v>
      </c>
      <c r="AL34" s="7">
        <f>AE34/AE33</f>
        <v>0.99702420893667199</v>
      </c>
      <c r="AM34" s="7">
        <f t="shared" ref="AM34:AN34" si="25">AF34/AF33</f>
        <v>0.99727958104544823</v>
      </c>
      <c r="AN34" s="7">
        <f t="shared" si="25"/>
        <v>0.99751309687027523</v>
      </c>
      <c r="AP34" s="13">
        <v>30</v>
      </c>
      <c r="AQ34" s="13">
        <v>5</v>
      </c>
      <c r="AR34" s="3" t="s">
        <v>11</v>
      </c>
      <c r="AS34" s="25">
        <f>(F33)*((L34-AL39)*O$13+AL39)+(U34)</f>
        <v>79325.165602944049</v>
      </c>
      <c r="AT34" s="25">
        <f>(AS33)*((L34-AL39)*O$13+AM39)+(U34)</f>
        <v>77438.372800703248</v>
      </c>
      <c r="AU34" s="25">
        <f>(AT33)*((L34-AL39)*O$13+AN39)+(U34)</f>
        <v>71943.450286371182</v>
      </c>
      <c r="AW34" s="3">
        <v>30</v>
      </c>
      <c r="AX34" s="3">
        <v>5</v>
      </c>
      <c r="AY34" s="3" t="s">
        <v>11</v>
      </c>
      <c r="AZ34" t="s">
        <v>1</v>
      </c>
      <c r="BA34" s="24">
        <f>AS34/F33</f>
        <v>1.1807854361855321</v>
      </c>
      <c r="BB34" s="24">
        <f t="shared" si="18"/>
        <v>1.1812197648720923</v>
      </c>
      <c r="BC34" s="24">
        <f t="shared" si="19"/>
        <v>1.1816181324378028</v>
      </c>
    </row>
    <row r="35" spans="2:55" x14ac:dyDescent="0.3">
      <c r="B35" s="3">
        <v>35</v>
      </c>
      <c r="C35" s="3">
        <v>5</v>
      </c>
      <c r="D35" s="3" t="s">
        <v>11</v>
      </c>
      <c r="E35" s="17">
        <v>56858</v>
      </c>
      <c r="F35" s="17">
        <v>61878</v>
      </c>
      <c r="H35" s="3">
        <v>35</v>
      </c>
      <c r="I35" s="3">
        <v>5</v>
      </c>
      <c r="J35" s="3" t="s">
        <v>11</v>
      </c>
      <c r="K35" t="s">
        <v>1</v>
      </c>
      <c r="L35" s="7">
        <f t="shared" si="20"/>
        <v>1.0982375805335178</v>
      </c>
      <c r="Q35" s="3">
        <v>35</v>
      </c>
      <c r="R35" s="3">
        <v>5</v>
      </c>
      <c r="S35" s="3" t="s">
        <v>11</v>
      </c>
      <c r="T35" s="20">
        <v>4.2735488000000002E-2</v>
      </c>
      <c r="U35" s="2">
        <f t="shared" si="0"/>
        <v>0</v>
      </c>
      <c r="W35" s="3">
        <v>10</v>
      </c>
      <c r="X35" s="3">
        <v>5</v>
      </c>
      <c r="Y35" s="3" t="s">
        <v>11</v>
      </c>
      <c r="Z35" s="21">
        <v>0.99370000000000003</v>
      </c>
      <c r="AA35" s="7">
        <f t="shared" si="6"/>
        <v>2.5304428584199177</v>
      </c>
      <c r="AB35" s="7">
        <f t="shared" ref="AB35:AB54" si="26">1/(1+EXP(-2*(O$14*1+O$15*0)-2*1*AA35))</f>
        <v>0.99406470587730345</v>
      </c>
      <c r="AC35" s="7">
        <f t="shared" ref="AC35:AC54" si="27">1/(1+EXP(-2*(O$14*0.5+O$15*0.5)-2*1*AA35))</f>
        <v>0.99457277714474257</v>
      </c>
      <c r="AD35" s="7">
        <f t="shared" ref="AD35:AD55" si="28">1/(1+EXP(-2*(O$14*0+O$15*1)-2*1*AA35))</f>
        <v>0.99503757376122515</v>
      </c>
      <c r="AE35" s="7">
        <f t="shared" si="22"/>
        <v>0.99375368345524628</v>
      </c>
      <c r="AF35" s="7">
        <f t="shared" si="23"/>
        <v>0.99428821817070512</v>
      </c>
      <c r="AG35" s="7">
        <f t="shared" si="24"/>
        <v>0.99477725055050481</v>
      </c>
      <c r="AI35" s="3">
        <v>10</v>
      </c>
      <c r="AJ35" s="3">
        <v>5</v>
      </c>
      <c r="AK35" s="3" t="s">
        <v>11</v>
      </c>
      <c r="AL35" s="7">
        <f t="shared" ref="AL35:AL49" si="29">AE35/AE34</f>
        <v>0.99945497341224221</v>
      </c>
      <c r="AM35" s="7">
        <f t="shared" ref="AM35:AM49" si="30">AF35/AF34</f>
        <v>0.99950161182470787</v>
      </c>
      <c r="AN35" s="7">
        <f t="shared" ref="AN35:AN49" si="31">AG35/AG34</f>
        <v>0.99954428059132183</v>
      </c>
      <c r="AP35" s="13">
        <v>35</v>
      </c>
      <c r="AQ35" s="13">
        <v>5</v>
      </c>
      <c r="AR35" s="3" t="s">
        <v>11</v>
      </c>
      <c r="AS35" s="25">
        <f>(F34)*((L35-AL40)*O$13+AL40)+(U35)</f>
        <v>72942.743623875183</v>
      </c>
      <c r="AT35" s="25">
        <f>(AS34)*((L35-AL40)*O$13+AM40)+(U35)</f>
        <v>87157.221800468338</v>
      </c>
      <c r="AU35" s="25">
        <f>(AT34)*((L35-AL40)*O$13+AN40)+(U35)</f>
        <v>85119.401849758739</v>
      </c>
      <c r="AW35" s="3">
        <v>35</v>
      </c>
      <c r="AX35" s="3">
        <v>5</v>
      </c>
      <c r="AY35" s="3" t="s">
        <v>11</v>
      </c>
      <c r="AZ35" t="s">
        <v>1</v>
      </c>
      <c r="BA35" s="24">
        <f>AS35/F34</f>
        <v>1.0982375805335178</v>
      </c>
      <c r="BB35" s="24">
        <f t="shared" si="18"/>
        <v>1.0987335625207142</v>
      </c>
      <c r="BC35" s="24">
        <f t="shared" si="19"/>
        <v>1.0991889262552497</v>
      </c>
    </row>
    <row r="36" spans="2:55" x14ac:dyDescent="0.3">
      <c r="B36" s="3">
        <v>40</v>
      </c>
      <c r="C36" s="3">
        <v>5</v>
      </c>
      <c r="D36" s="3" t="s">
        <v>11</v>
      </c>
      <c r="E36" s="17">
        <v>56145</v>
      </c>
      <c r="F36" s="17">
        <v>58262</v>
      </c>
      <c r="H36" s="3">
        <v>40</v>
      </c>
      <c r="I36" s="3">
        <v>5</v>
      </c>
      <c r="J36" s="3" t="s">
        <v>11</v>
      </c>
      <c r="K36" t="s">
        <v>1</v>
      </c>
      <c r="L36" s="7">
        <f t="shared" si="20"/>
        <v>1.0246930950789686</v>
      </c>
      <c r="Q36" s="3">
        <v>40</v>
      </c>
      <c r="R36" s="3">
        <v>5</v>
      </c>
      <c r="S36" s="3" t="s">
        <v>11</v>
      </c>
      <c r="T36" s="20">
        <v>3.2501836999999999E-2</v>
      </c>
      <c r="U36" s="2">
        <f t="shared" si="0"/>
        <v>0</v>
      </c>
      <c r="W36" s="3">
        <v>15</v>
      </c>
      <c r="X36" s="3">
        <v>5</v>
      </c>
      <c r="Y36" s="3" t="s">
        <v>11</v>
      </c>
      <c r="Z36" s="21">
        <v>0.99304000000000003</v>
      </c>
      <c r="AA36" s="7">
        <f t="shared" si="6"/>
        <v>2.4802957354306843</v>
      </c>
      <c r="AB36" s="7">
        <f t="shared" si="26"/>
        <v>0.99344266103318923</v>
      </c>
      <c r="AC36" s="7">
        <f t="shared" si="27"/>
        <v>0.99400365919666755</v>
      </c>
      <c r="AD36" s="7">
        <f t="shared" si="28"/>
        <v>0.99451692733978436</v>
      </c>
      <c r="AE36" s="7">
        <f t="shared" si="22"/>
        <v>0.99214647678006673</v>
      </c>
      <c r="AF36" s="7">
        <f t="shared" si="23"/>
        <v>0.99281743286930735</v>
      </c>
      <c r="AG36" s="7">
        <f t="shared" si="24"/>
        <v>0.99343145644448816</v>
      </c>
      <c r="AI36" s="3">
        <v>15</v>
      </c>
      <c r="AJ36" s="3">
        <v>5</v>
      </c>
      <c r="AK36" s="3" t="s">
        <v>11</v>
      </c>
      <c r="AL36" s="7">
        <f t="shared" si="29"/>
        <v>0.99838269110148969</v>
      </c>
      <c r="AM36" s="7">
        <f t="shared" si="30"/>
        <v>0.99852076563463288</v>
      </c>
      <c r="AN36" s="7">
        <f t="shared" si="31"/>
        <v>0.99864714024645029</v>
      </c>
      <c r="AP36" s="13">
        <v>40</v>
      </c>
      <c r="AQ36" s="13">
        <v>5</v>
      </c>
      <c r="AR36" s="3" t="s">
        <v>11</v>
      </c>
      <c r="AS36" s="25">
        <f>(F35)*((L36-AL41)*O$13+AL41)+(U36)</f>
        <v>63405.959337296415</v>
      </c>
      <c r="AT36" s="25">
        <f>(AS35)*((L36-AL41)*O$13+AM41)+(U36)</f>
        <v>74791.122258204705</v>
      </c>
      <c r="AU36" s="25">
        <f>(AT35)*((L36-AL41)*O$13+AN41)+(U36)</f>
        <v>89417.645140126435</v>
      </c>
      <c r="AW36" s="3">
        <v>40</v>
      </c>
      <c r="AX36" s="3">
        <v>5</v>
      </c>
      <c r="AY36" s="3" t="s">
        <v>11</v>
      </c>
      <c r="AZ36" t="s">
        <v>1</v>
      </c>
      <c r="BA36" s="24">
        <f>AS36/F35</f>
        <v>1.0246930950789686</v>
      </c>
      <c r="BB36" s="24">
        <f t="shared" si="18"/>
        <v>1.0253401303885767</v>
      </c>
      <c r="BC36" s="24">
        <f t="shared" si="19"/>
        <v>1.0259350090900436</v>
      </c>
    </row>
    <row r="37" spans="2:55" x14ac:dyDescent="0.3">
      <c r="B37" s="3">
        <v>45</v>
      </c>
      <c r="C37" s="3">
        <v>5</v>
      </c>
      <c r="D37" s="3" t="s">
        <v>11</v>
      </c>
      <c r="E37" s="17">
        <v>56110</v>
      </c>
      <c r="F37" s="17">
        <v>56214</v>
      </c>
      <c r="H37" s="3">
        <v>45</v>
      </c>
      <c r="I37" s="3">
        <v>5</v>
      </c>
      <c r="J37" s="3" t="s">
        <v>11</v>
      </c>
      <c r="K37" t="s">
        <v>1</v>
      </c>
      <c r="L37" s="7">
        <f t="shared" si="20"/>
        <v>1.0012289607266898</v>
      </c>
      <c r="Q37" s="3">
        <v>45</v>
      </c>
      <c r="R37" s="3">
        <v>5</v>
      </c>
      <c r="S37" s="3" t="s">
        <v>11</v>
      </c>
      <c r="T37" s="20">
        <v>2.7124770999999999E-2</v>
      </c>
      <c r="U37" s="2">
        <f t="shared" si="0"/>
        <v>0</v>
      </c>
      <c r="W37" s="3">
        <v>20</v>
      </c>
      <c r="X37" s="3">
        <v>5</v>
      </c>
      <c r="Y37" s="3" t="s">
        <v>11</v>
      </c>
      <c r="Z37" s="21">
        <v>0.99029</v>
      </c>
      <c r="AA37" s="7">
        <f t="shared" si="6"/>
        <v>2.3124207736114615</v>
      </c>
      <c r="AB37" s="7">
        <f t="shared" si="26"/>
        <v>0.99085029252694423</v>
      </c>
      <c r="AC37" s="7">
        <f t="shared" si="27"/>
        <v>0.99163120654194714</v>
      </c>
      <c r="AD37" s="7">
        <f t="shared" si="28"/>
        <v>0.99234598554919196</v>
      </c>
      <c r="AE37" s="7">
        <f t="shared" si="22"/>
        <v>0.98846422783361709</v>
      </c>
      <c r="AF37" s="7">
        <f t="shared" si="23"/>
        <v>0.98944617075647812</v>
      </c>
      <c r="AG37" s="7">
        <f t="shared" si="24"/>
        <v>0.99034538026195285</v>
      </c>
      <c r="AI37" s="3">
        <v>20</v>
      </c>
      <c r="AJ37" s="3">
        <v>5</v>
      </c>
      <c r="AK37" s="3" t="s">
        <v>11</v>
      </c>
      <c r="AL37" s="7">
        <f t="shared" si="29"/>
        <v>0.99628860351507764</v>
      </c>
      <c r="AM37" s="7">
        <f t="shared" si="30"/>
        <v>0.99660434839154055</v>
      </c>
      <c r="AN37" s="7">
        <f t="shared" si="31"/>
        <v>0.99689351876013621</v>
      </c>
      <c r="AP37" s="13">
        <v>45</v>
      </c>
      <c r="AQ37" s="13">
        <v>5</v>
      </c>
      <c r="AR37" s="3" t="s">
        <v>11</v>
      </c>
      <c r="AS37" s="25">
        <f>(F36)*((L37-AL42)*O$13+AL42)+(U37)</f>
        <v>58333.601709858398</v>
      </c>
      <c r="AT37" s="25">
        <f>(AS36)*((L37-AL42)*O$13+AM42)+(U37)</f>
        <v>63546.443200137866</v>
      </c>
      <c r="AU37" s="25">
        <f>(AT36)*((L37-AL42)*O$13+AN42)+(U37)</f>
        <v>75024.822295525344</v>
      </c>
      <c r="AW37" s="3">
        <v>45</v>
      </c>
      <c r="AX37" s="3">
        <v>5</v>
      </c>
      <c r="AY37" s="3" t="s">
        <v>11</v>
      </c>
      <c r="AZ37" t="s">
        <v>1</v>
      </c>
      <c r="BA37" s="24">
        <f>AS37/F36</f>
        <v>1.0012289607266898</v>
      </c>
      <c r="BB37" s="24">
        <f t="shared" si="18"/>
        <v>1.002215625539141</v>
      </c>
      <c r="BC37" s="24">
        <f t="shared" si="19"/>
        <v>1.0031247029094419</v>
      </c>
    </row>
    <row r="38" spans="2:55" x14ac:dyDescent="0.3">
      <c r="B38" s="3">
        <v>50</v>
      </c>
      <c r="C38" s="3">
        <v>5</v>
      </c>
      <c r="D38" s="3" t="s">
        <v>11</v>
      </c>
      <c r="E38" s="17">
        <v>53600</v>
      </c>
      <c r="F38" s="17">
        <v>55622</v>
      </c>
      <c r="H38" s="3">
        <v>50</v>
      </c>
      <c r="I38" s="3">
        <v>5</v>
      </c>
      <c r="J38" s="3" t="s">
        <v>11</v>
      </c>
      <c r="K38" t="s">
        <v>1</v>
      </c>
      <c r="L38" s="7">
        <f t="shared" si="20"/>
        <v>0.99130279807520938</v>
      </c>
      <c r="Q38" s="3">
        <v>50</v>
      </c>
      <c r="R38" s="3">
        <v>5</v>
      </c>
      <c r="S38" s="3" t="s">
        <v>11</v>
      </c>
      <c r="T38" s="20">
        <v>2.4142892999999999E-2</v>
      </c>
      <c r="U38" s="2">
        <f t="shared" si="0"/>
        <v>0</v>
      </c>
      <c r="W38" s="3">
        <v>25</v>
      </c>
      <c r="X38" s="3">
        <v>5</v>
      </c>
      <c r="Y38" s="3" t="s">
        <v>11</v>
      </c>
      <c r="Z38" s="21">
        <v>0.98523000000000005</v>
      </c>
      <c r="AA38" s="7">
        <f t="shared" si="6"/>
        <v>2.1001385099547001</v>
      </c>
      <c r="AB38" s="7">
        <f t="shared" si="26"/>
        <v>0.98607816314028984</v>
      </c>
      <c r="AC38" s="7">
        <f t="shared" si="27"/>
        <v>0.9872611349710092</v>
      </c>
      <c r="AD38" s="7">
        <f t="shared" si="28"/>
        <v>0.98834477497471362</v>
      </c>
      <c r="AE38" s="7">
        <f t="shared" si="22"/>
        <v>0.98368597089097443</v>
      </c>
      <c r="AF38" s="7">
        <f t="shared" si="23"/>
        <v>0.98506868313177476</v>
      </c>
      <c r="AG38" s="7">
        <f t="shared" si="24"/>
        <v>0.98633586472841872</v>
      </c>
      <c r="AI38" s="3">
        <v>25</v>
      </c>
      <c r="AJ38" s="3">
        <v>5</v>
      </c>
      <c r="AK38" s="3" t="s">
        <v>11</v>
      </c>
      <c r="AL38" s="7">
        <f t="shared" si="29"/>
        <v>0.99516597889119873</v>
      </c>
      <c r="AM38" s="7">
        <f t="shared" si="30"/>
        <v>0.9955758203386077</v>
      </c>
      <c r="AN38" s="7">
        <f t="shared" si="31"/>
        <v>0.99595139674153521</v>
      </c>
      <c r="AP38" s="13">
        <v>50</v>
      </c>
      <c r="AQ38" s="13">
        <v>5</v>
      </c>
      <c r="AR38" s="3" t="s">
        <v>11</v>
      </c>
      <c r="AS38" s="25">
        <f>(F37)*((L38-AL43)*O$13+AL43)+(U38)</f>
        <v>55725.095490999818</v>
      </c>
      <c r="AT38" s="25">
        <f>(AS37)*((L38-AL43)*O$13+AM43)+(U38)</f>
        <v>57915.865860210426</v>
      </c>
      <c r="AU38" s="25">
        <f>(AT37)*((L38-AL43)*O$13+AN43)+(U38)</f>
        <v>63181.601629050041</v>
      </c>
      <c r="AW38" s="3">
        <v>50</v>
      </c>
      <c r="AX38" s="3">
        <v>5</v>
      </c>
      <c r="AY38" s="3" t="s">
        <v>11</v>
      </c>
      <c r="AZ38" t="s">
        <v>1</v>
      </c>
      <c r="BA38" s="24">
        <f>AS38/F37</f>
        <v>0.99130279807520938</v>
      </c>
      <c r="BB38" s="24">
        <f t="shared" si="18"/>
        <v>0.99283884695264113</v>
      </c>
      <c r="BC38" s="24">
        <f t="shared" si="19"/>
        <v>0.99425866259833351</v>
      </c>
    </row>
    <row r="39" spans="2:55" x14ac:dyDescent="0.3">
      <c r="B39" s="3">
        <v>55</v>
      </c>
      <c r="C39" s="3">
        <v>5</v>
      </c>
      <c r="D39" s="3" t="s">
        <v>11</v>
      </c>
      <c r="E39" s="17">
        <v>45956</v>
      </c>
      <c r="F39" s="17">
        <v>52118</v>
      </c>
      <c r="H39" s="3">
        <v>55</v>
      </c>
      <c r="I39" s="3">
        <v>5</v>
      </c>
      <c r="J39" s="3" t="s">
        <v>11</v>
      </c>
      <c r="K39" t="s">
        <v>1</v>
      </c>
      <c r="L39" s="7">
        <f t="shared" si="20"/>
        <v>0.9723507462686567</v>
      </c>
      <c r="Q39" s="3">
        <v>55</v>
      </c>
      <c r="R39" s="3">
        <v>5</v>
      </c>
      <c r="S39" s="3" t="s">
        <v>11</v>
      </c>
      <c r="T39" s="20">
        <v>1.9568519999999999E-2</v>
      </c>
      <c r="U39" s="2">
        <f t="shared" si="0"/>
        <v>0</v>
      </c>
      <c r="W39" s="3">
        <v>30</v>
      </c>
      <c r="X39" s="3">
        <v>5</v>
      </c>
      <c r="Y39" s="3" t="s">
        <v>11</v>
      </c>
      <c r="Z39" s="21">
        <v>0.98016000000000003</v>
      </c>
      <c r="AA39" s="7">
        <f t="shared" si="6"/>
        <v>1.9500078608938427</v>
      </c>
      <c r="AB39" s="7">
        <f t="shared" si="26"/>
        <v>0.98129377864165901</v>
      </c>
      <c r="AC39" s="7">
        <f t="shared" si="27"/>
        <v>0.9828762312925402</v>
      </c>
      <c r="AD39" s="7">
        <f t="shared" si="28"/>
        <v>0.98432695448212382</v>
      </c>
      <c r="AE39" s="7">
        <f t="shared" si="22"/>
        <v>0.9786215338118649</v>
      </c>
      <c r="AF39" s="7">
        <f t="shared" si="23"/>
        <v>0.98042497084460423</v>
      </c>
      <c r="AG39" s="7">
        <f t="shared" si="24"/>
        <v>0.98207910303787815</v>
      </c>
      <c r="AI39" s="3">
        <v>30</v>
      </c>
      <c r="AJ39" s="3">
        <v>5</v>
      </c>
      <c r="AK39" s="3" t="s">
        <v>11</v>
      </c>
      <c r="AL39" s="7">
        <f t="shared" si="29"/>
        <v>0.99485157130529933</v>
      </c>
      <c r="AM39" s="7">
        <f t="shared" si="30"/>
        <v>0.99528589999185946</v>
      </c>
      <c r="AN39" s="7">
        <f t="shared" si="31"/>
        <v>0.99568426755757011</v>
      </c>
      <c r="AP39" s="13">
        <v>55</v>
      </c>
      <c r="AQ39" s="13">
        <v>5</v>
      </c>
      <c r="AR39" s="3" t="s">
        <v>11</v>
      </c>
      <c r="AS39" s="25">
        <f>(F38)*((L39-AL44)*O$13+AL44)+(U39)</f>
        <v>54084.093208955223</v>
      </c>
      <c r="AT39" s="25">
        <f>(AS38)*((L39-AL44)*O$13+AM44)+(U39)</f>
        <v>54313.208663959551</v>
      </c>
      <c r="AU39" s="25">
        <f>(AT38)*((L39-AL44)*O$13+AN44)+(U39)</f>
        <v>56572.879591187542</v>
      </c>
      <c r="AW39" s="3">
        <v>55</v>
      </c>
      <c r="AX39" s="3">
        <v>5</v>
      </c>
      <c r="AY39" s="3" t="s">
        <v>11</v>
      </c>
      <c r="AZ39" t="s">
        <v>1</v>
      </c>
      <c r="BA39" s="24">
        <f>AS39/F38</f>
        <v>0.9723507462686567</v>
      </c>
      <c r="BB39" s="24">
        <f t="shared" si="18"/>
        <v>0.97466335742271981</v>
      </c>
      <c r="BC39" s="24">
        <f t="shared" si="19"/>
        <v>0.97681142724751102</v>
      </c>
    </row>
    <row r="40" spans="2:55" x14ac:dyDescent="0.3">
      <c r="B40" s="3">
        <v>60</v>
      </c>
      <c r="C40" s="3">
        <v>5</v>
      </c>
      <c r="D40" s="3" t="s">
        <v>11</v>
      </c>
      <c r="E40" s="17">
        <v>37861</v>
      </c>
      <c r="F40" s="17">
        <v>43413</v>
      </c>
      <c r="H40" s="3">
        <v>60</v>
      </c>
      <c r="I40" s="3">
        <v>5</v>
      </c>
      <c r="J40" s="3" t="s">
        <v>11</v>
      </c>
      <c r="K40" t="s">
        <v>1</v>
      </c>
      <c r="L40" s="7">
        <f t="shared" si="20"/>
        <v>0.94466446165897811</v>
      </c>
      <c r="Q40" s="3">
        <v>60</v>
      </c>
      <c r="R40" s="3">
        <v>5</v>
      </c>
      <c r="S40" s="3" t="s">
        <v>11</v>
      </c>
      <c r="T40" s="20">
        <v>1.5155662E-2</v>
      </c>
      <c r="U40" s="2">
        <f t="shared" si="0"/>
        <v>0</v>
      </c>
      <c r="W40" s="3">
        <v>35</v>
      </c>
      <c r="X40" s="3">
        <v>5</v>
      </c>
      <c r="Y40" s="3" t="s">
        <v>11</v>
      </c>
      <c r="Z40" s="21">
        <v>0.97450000000000003</v>
      </c>
      <c r="AA40" s="7">
        <f t="shared" si="6"/>
        <v>1.8216230333916181</v>
      </c>
      <c r="AB40" s="7">
        <f t="shared" si="26"/>
        <v>0.97594928898207067</v>
      </c>
      <c r="AC40" s="7">
        <f t="shared" si="27"/>
        <v>0.97797371039666836</v>
      </c>
      <c r="AD40" s="7">
        <f t="shared" si="28"/>
        <v>0.97983125159363238</v>
      </c>
      <c r="AE40" s="7">
        <f t="shared" si="22"/>
        <v>0.97283574132900508</v>
      </c>
      <c r="AF40" s="7">
        <f t="shared" si="23"/>
        <v>0.97511478923199379</v>
      </c>
      <c r="AG40" s="7">
        <f t="shared" si="24"/>
        <v>0.97720716551589548</v>
      </c>
      <c r="AI40" s="3">
        <v>35</v>
      </c>
      <c r="AJ40" s="3">
        <v>5</v>
      </c>
      <c r="AK40" s="3" t="s">
        <v>11</v>
      </c>
      <c r="AL40" s="7">
        <f t="shared" si="29"/>
        <v>0.99408781404970381</v>
      </c>
      <c r="AM40" s="7">
        <f t="shared" si="30"/>
        <v>0.99458379603690028</v>
      </c>
      <c r="AN40" s="7">
        <f t="shared" si="31"/>
        <v>0.99503915977143564</v>
      </c>
      <c r="AP40" s="13">
        <v>60</v>
      </c>
      <c r="AQ40" s="13">
        <v>5</v>
      </c>
      <c r="AR40" s="3" t="s">
        <v>11</v>
      </c>
      <c r="AS40" s="25">
        <f>(F39)*((L40-AL45)*O$13+AL45)+(U40)</f>
        <v>49234.022412742619</v>
      </c>
      <c r="AT40" s="25">
        <f>(AS39)*((L40-AL45)*O$13+AM45)+(U40)</f>
        <v>51267.914525818916</v>
      </c>
      <c r="AU40" s="25">
        <f>(AT39)*((L40-AL45)*O$13+AN45)+(U40)</f>
        <v>51650.934865843803</v>
      </c>
      <c r="AW40" s="3">
        <v>60</v>
      </c>
      <c r="AX40" s="3">
        <v>5</v>
      </c>
      <c r="AY40" s="3" t="s">
        <v>11</v>
      </c>
      <c r="AZ40" t="s">
        <v>1</v>
      </c>
      <c r="BA40" s="24">
        <f>AS40/F39</f>
        <v>0.94466446165897811</v>
      </c>
      <c r="BB40" s="24">
        <f t="shared" si="18"/>
        <v>0.94792963113468631</v>
      </c>
      <c r="BC40" s="24">
        <f t="shared" si="19"/>
        <v>0.95098294017966301</v>
      </c>
    </row>
    <row r="41" spans="2:55" x14ac:dyDescent="0.3">
      <c r="B41" s="3">
        <v>65</v>
      </c>
      <c r="C41" s="3">
        <v>5</v>
      </c>
      <c r="D41" s="3" t="s">
        <v>11</v>
      </c>
      <c r="E41" s="17">
        <v>24902</v>
      </c>
      <c r="F41" s="17">
        <v>34294</v>
      </c>
      <c r="H41" s="3">
        <v>65</v>
      </c>
      <c r="I41" s="3">
        <v>5</v>
      </c>
      <c r="J41" s="3" t="s">
        <v>11</v>
      </c>
      <c r="K41" t="s">
        <v>1</v>
      </c>
      <c r="L41" s="7">
        <f t="shared" si="20"/>
        <v>0.90578695755526795</v>
      </c>
      <c r="Q41" s="3">
        <v>65</v>
      </c>
      <c r="R41" s="3">
        <v>5</v>
      </c>
      <c r="S41" s="3" t="s">
        <v>11</v>
      </c>
      <c r="T41" s="20">
        <v>1.0150062E-2</v>
      </c>
      <c r="U41" s="2">
        <f t="shared" si="0"/>
        <v>0</v>
      </c>
      <c r="W41" s="3">
        <v>40</v>
      </c>
      <c r="X41" s="3">
        <v>5</v>
      </c>
      <c r="Y41" s="3" t="s">
        <v>11</v>
      </c>
      <c r="Z41" s="21">
        <v>0.96791000000000005</v>
      </c>
      <c r="AA41" s="7">
        <f t="shared" si="6"/>
        <v>1.7032973263128695</v>
      </c>
      <c r="AB41" s="7">
        <f t="shared" si="26"/>
        <v>0.96972219367593948</v>
      </c>
      <c r="AC41" s="7">
        <f t="shared" si="27"/>
        <v>0.97225586806731934</v>
      </c>
      <c r="AD41" s="7">
        <f t="shared" si="28"/>
        <v>0.97458307943815858</v>
      </c>
      <c r="AE41" s="7">
        <f t="shared" si="22"/>
        <v>0.96527214072827738</v>
      </c>
      <c r="AF41" s="7">
        <f t="shared" si="23"/>
        <v>0.96816440319555863</v>
      </c>
      <c r="AG41" s="7">
        <f t="shared" si="24"/>
        <v>0.9708231852492033</v>
      </c>
      <c r="AI41" s="3">
        <v>40</v>
      </c>
      <c r="AJ41" s="3">
        <v>5</v>
      </c>
      <c r="AK41" s="3" t="s">
        <v>11</v>
      </c>
      <c r="AL41" s="7">
        <f t="shared" si="29"/>
        <v>0.99222520279693371</v>
      </c>
      <c r="AM41" s="7">
        <f t="shared" si="30"/>
        <v>0.99287223810654202</v>
      </c>
      <c r="AN41" s="7">
        <f t="shared" si="31"/>
        <v>0.99346711680800881</v>
      </c>
      <c r="AP41" s="13">
        <v>65</v>
      </c>
      <c r="AQ41" s="13">
        <v>5</v>
      </c>
      <c r="AR41" s="3" t="s">
        <v>11</v>
      </c>
      <c r="AS41" s="25">
        <f>(F40)*((L41-AL46)*O$13+AL46)+(U41)</f>
        <v>39322.929188346847</v>
      </c>
      <c r="AT41" s="25">
        <f>(AS40)*((L41-AL46)*O$13+AM46)+(U41)</f>
        <v>44807.425990702031</v>
      </c>
      <c r="AU41" s="25">
        <f>(AT40)*((L41-AL46)*O$13+AN46)+(U41)</f>
        <v>46866.651735950378</v>
      </c>
      <c r="AW41" s="3">
        <v>65</v>
      </c>
      <c r="AX41" s="3">
        <v>5</v>
      </c>
      <c r="AY41" s="3" t="s">
        <v>11</v>
      </c>
      <c r="AZ41" t="s">
        <v>1</v>
      </c>
      <c r="BA41" s="24">
        <f>AS41/F40</f>
        <v>0.90578695755526795</v>
      </c>
      <c r="BB41" s="24">
        <f t="shared" si="18"/>
        <v>0.91009070140702319</v>
      </c>
      <c r="BC41" s="24">
        <f t="shared" si="19"/>
        <v>0.91415171007878571</v>
      </c>
    </row>
    <row r="42" spans="2:55" x14ac:dyDescent="0.3">
      <c r="B42" s="3">
        <v>70</v>
      </c>
      <c r="C42" s="3">
        <v>5</v>
      </c>
      <c r="D42" s="3" t="s">
        <v>11</v>
      </c>
      <c r="E42" s="17">
        <v>17205</v>
      </c>
      <c r="F42" s="17">
        <v>22000</v>
      </c>
      <c r="H42" s="3">
        <v>70</v>
      </c>
      <c r="I42" s="3">
        <v>5</v>
      </c>
      <c r="J42" s="3" t="s">
        <v>11</v>
      </c>
      <c r="K42" t="s">
        <v>1</v>
      </c>
      <c r="L42" s="7">
        <f t="shared" si="20"/>
        <v>0.88346317564854226</v>
      </c>
      <c r="Q42" s="3">
        <v>70</v>
      </c>
      <c r="R42" s="3">
        <v>5</v>
      </c>
      <c r="S42" s="3" t="s">
        <v>11</v>
      </c>
      <c r="T42" s="20">
        <v>6.2865890000000004E-3</v>
      </c>
      <c r="U42" s="2">
        <f t="shared" si="0"/>
        <v>0</v>
      </c>
      <c r="W42" s="3">
        <v>45</v>
      </c>
      <c r="X42" s="3">
        <v>5</v>
      </c>
      <c r="Y42" s="3" t="s">
        <v>11</v>
      </c>
      <c r="Z42" s="21">
        <v>0.95850000000000002</v>
      </c>
      <c r="AA42" s="7">
        <f t="shared" si="6"/>
        <v>1.5698380676245236</v>
      </c>
      <c r="AB42" s="7">
        <f t="shared" si="26"/>
        <v>0.96082208778061517</v>
      </c>
      <c r="AC42" s="7">
        <f t="shared" si="27"/>
        <v>0.96407293832379792</v>
      </c>
      <c r="AD42" s="7">
        <f t="shared" si="28"/>
        <v>0.96706329106024802</v>
      </c>
      <c r="AE42" s="7">
        <f t="shared" si="22"/>
        <v>0.95368518892684573</v>
      </c>
      <c r="AF42" s="7">
        <f t="shared" si="23"/>
        <v>0.95749798694905408</v>
      </c>
      <c r="AG42" s="7">
        <f t="shared" si="24"/>
        <v>0.96101003017985676</v>
      </c>
      <c r="AI42" s="3">
        <v>45</v>
      </c>
      <c r="AJ42" s="3">
        <v>5</v>
      </c>
      <c r="AK42" s="3" t="s">
        <v>11</v>
      </c>
      <c r="AL42" s="7">
        <f t="shared" si="29"/>
        <v>0.98799618127102529</v>
      </c>
      <c r="AM42" s="7">
        <f t="shared" si="30"/>
        <v>0.98898284608347653</v>
      </c>
      <c r="AN42" s="7">
        <f t="shared" si="31"/>
        <v>0.98989192345377741</v>
      </c>
      <c r="AP42" s="13">
        <v>70</v>
      </c>
      <c r="AQ42" s="13">
        <v>5</v>
      </c>
      <c r="AR42" s="3" t="s">
        <v>11</v>
      </c>
      <c r="AS42" s="25">
        <f>(F41)*((L42-AL47)*O$13+AL47)+(U42)</f>
        <v>30297.486145691109</v>
      </c>
      <c r="AT42" s="25">
        <f>(AS41)*((L42-AL47)*O$13+AM47)+(U42)</f>
        <v>34963.351418404571</v>
      </c>
      <c r="AU42" s="25">
        <f>(AT41)*((L42-AL47)*O$13+AN47)+(U42)</f>
        <v>40082.697215228312</v>
      </c>
      <c r="AW42" s="3">
        <v>70</v>
      </c>
      <c r="AX42" s="3">
        <v>5</v>
      </c>
      <c r="AY42" s="3" t="s">
        <v>11</v>
      </c>
      <c r="AZ42" t="s">
        <v>1</v>
      </c>
      <c r="BA42" s="24">
        <f>AS42/F41</f>
        <v>0.88346317564854226</v>
      </c>
      <c r="BB42" s="24">
        <f t="shared" si="18"/>
        <v>0.88913395161736286</v>
      </c>
      <c r="BC42" s="24">
        <f t="shared" si="19"/>
        <v>0.8945547825832677</v>
      </c>
    </row>
    <row r="43" spans="2:55" x14ac:dyDescent="0.3">
      <c r="B43" s="3">
        <v>75</v>
      </c>
      <c r="C43" s="3">
        <v>5</v>
      </c>
      <c r="D43" s="3" t="s">
        <v>11</v>
      </c>
      <c r="E43" s="17">
        <v>12650</v>
      </c>
      <c r="F43" s="17">
        <v>14815</v>
      </c>
      <c r="H43" s="3">
        <v>75</v>
      </c>
      <c r="I43" s="3">
        <v>5</v>
      </c>
      <c r="J43" s="3" t="s">
        <v>11</v>
      </c>
      <c r="K43" t="s">
        <v>1</v>
      </c>
      <c r="L43" s="7">
        <f t="shared" si="20"/>
        <v>0.86108689334495792</v>
      </c>
      <c r="Q43" s="3">
        <v>75</v>
      </c>
      <c r="R43" s="3">
        <v>5</v>
      </c>
      <c r="S43" s="3" t="s">
        <v>11</v>
      </c>
      <c r="T43" s="20">
        <v>4.5181259999999999E-3</v>
      </c>
      <c r="U43" s="2">
        <f t="shared" si="0"/>
        <v>0</v>
      </c>
      <c r="W43" s="3">
        <v>50</v>
      </c>
      <c r="X43" s="3">
        <v>5</v>
      </c>
      <c r="Y43" s="3" t="s">
        <v>11</v>
      </c>
      <c r="Z43" s="21">
        <v>0.94342999999999999</v>
      </c>
      <c r="AA43" s="7">
        <f t="shared" si="6"/>
        <v>1.4070216804311459</v>
      </c>
      <c r="AB43" s="7">
        <f t="shared" si="26"/>
        <v>0.94654829007307628</v>
      </c>
      <c r="AC43" s="7">
        <f t="shared" si="27"/>
        <v>0.95092303557431035</v>
      </c>
      <c r="AD43" s="7">
        <f t="shared" si="28"/>
        <v>0.95495676929946538</v>
      </c>
      <c r="AE43" s="7">
        <f t="shared" si="22"/>
        <v>0.93552230014214732</v>
      </c>
      <c r="AF43" s="7">
        <f t="shared" si="23"/>
        <v>0.94073324731647967</v>
      </c>
      <c r="AG43" s="7">
        <f t="shared" si="24"/>
        <v>0.94554825559859867</v>
      </c>
      <c r="AI43" s="3">
        <v>50</v>
      </c>
      <c r="AJ43" s="3">
        <v>5</v>
      </c>
      <c r="AK43" s="3" t="s">
        <v>11</v>
      </c>
      <c r="AL43" s="7">
        <f t="shared" si="29"/>
        <v>0.98095504785479937</v>
      </c>
      <c r="AM43" s="7">
        <f t="shared" si="30"/>
        <v>0.98249109673223112</v>
      </c>
      <c r="AN43" s="7">
        <f t="shared" si="31"/>
        <v>0.9839109123779235</v>
      </c>
      <c r="AP43" s="13">
        <v>75</v>
      </c>
      <c r="AQ43" s="13">
        <v>5</v>
      </c>
      <c r="AR43" s="3" t="s">
        <v>11</v>
      </c>
      <c r="AS43" s="25">
        <f>(F42)*((L43-AL48)*O$13+AL48)+(U43)</f>
        <v>18943.911653589075</v>
      </c>
      <c r="AT43" s="25">
        <f>(AS42)*((L43-AL48)*O$13+AM48)+(U43)</f>
        <v>26314.925583242413</v>
      </c>
      <c r="AU43" s="25">
        <f>(AT42)*((L43-AL48)*O$13+AN48)+(U43)</f>
        <v>30621.416249403799</v>
      </c>
      <c r="AW43" s="3">
        <v>75</v>
      </c>
      <c r="AX43" s="3">
        <v>5</v>
      </c>
      <c r="AY43" s="3" t="s">
        <v>11</v>
      </c>
      <c r="AZ43" t="s">
        <v>1</v>
      </c>
      <c r="BA43" s="24">
        <f>AS43/F42</f>
        <v>0.86108689334495792</v>
      </c>
      <c r="BB43" s="24">
        <f t="shared" si="18"/>
        <v>0.86855145198192973</v>
      </c>
      <c r="BC43" s="24">
        <f t="shared" si="19"/>
        <v>0.87581467471350027</v>
      </c>
    </row>
    <row r="44" spans="2:55" x14ac:dyDescent="0.3">
      <c r="B44" s="3">
        <v>80</v>
      </c>
      <c r="C44" s="3">
        <v>5</v>
      </c>
      <c r="D44" s="3" t="s">
        <v>11</v>
      </c>
      <c r="E44" s="17">
        <v>9172</v>
      </c>
      <c r="F44" s="17">
        <v>9990</v>
      </c>
      <c r="H44" s="3">
        <v>80</v>
      </c>
      <c r="I44" s="3">
        <v>5</v>
      </c>
      <c r="J44" s="3" t="s">
        <v>11</v>
      </c>
      <c r="K44" t="s">
        <v>1</v>
      </c>
      <c r="L44" s="7">
        <f>F44/E43</f>
        <v>0.78972332015810276</v>
      </c>
      <c r="Q44" s="3">
        <v>80</v>
      </c>
      <c r="R44" s="3">
        <v>5</v>
      </c>
      <c r="S44" s="3" t="s">
        <v>11</v>
      </c>
      <c r="T44" s="20">
        <v>2.9213329999999999E-3</v>
      </c>
      <c r="U44" s="2">
        <f t="shared" si="0"/>
        <v>0</v>
      </c>
      <c r="W44" s="3">
        <v>55</v>
      </c>
      <c r="X44" s="3">
        <v>5</v>
      </c>
      <c r="Y44" s="3" t="s">
        <v>11</v>
      </c>
      <c r="Z44" s="21">
        <v>0.92020000000000002</v>
      </c>
      <c r="AA44" s="7">
        <f t="shared" si="6"/>
        <v>1.2225337666328027</v>
      </c>
      <c r="AB44" s="7">
        <f t="shared" si="26"/>
        <v>0.92449631021121847</v>
      </c>
      <c r="AC44" s="7">
        <f t="shared" si="27"/>
        <v>0.93054345905864899</v>
      </c>
      <c r="AD44" s="7">
        <f t="shared" si="28"/>
        <v>0.93613974189773197</v>
      </c>
      <c r="AE44" s="7">
        <f t="shared" si="22"/>
        <v>0.9078938555954158</v>
      </c>
      <c r="AF44" s="7">
        <f t="shared" si="23"/>
        <v>0.9151264599365988</v>
      </c>
      <c r="AG44" s="7">
        <f t="shared" si="24"/>
        <v>0.92184150722371427</v>
      </c>
      <c r="AI44" s="3">
        <v>55</v>
      </c>
      <c r="AJ44" s="3">
        <v>5</v>
      </c>
      <c r="AK44" s="3" t="s">
        <v>11</v>
      </c>
      <c r="AL44" s="7">
        <f t="shared" si="29"/>
        <v>0.97046735866955436</v>
      </c>
      <c r="AM44" s="7">
        <f t="shared" si="30"/>
        <v>0.97277996982361747</v>
      </c>
      <c r="AN44" s="7">
        <f t="shared" si="31"/>
        <v>0.97492803964840868</v>
      </c>
      <c r="AP44" s="13">
        <v>80</v>
      </c>
      <c r="AQ44" s="13">
        <v>5</v>
      </c>
      <c r="AR44" s="3" t="s">
        <v>11</v>
      </c>
      <c r="AS44" s="25">
        <f>(F43)*((L44-AL49)*O$13+AL49)+(U44)</f>
        <v>11699.750988142292</v>
      </c>
      <c r="AT44" s="25">
        <f>(AS43)*((L44-AL49)*O$13+AM49)+(U44)</f>
        <v>15133.713202652705</v>
      </c>
      <c r="AU44" s="25">
        <f>(AT43)*((L44-AL49)*O$13+AN49)+(U44)</f>
        <v>21261.969386967256</v>
      </c>
      <c r="AW44" s="3">
        <v>80</v>
      </c>
      <c r="AX44" s="3">
        <v>5</v>
      </c>
      <c r="AY44" s="3" t="s">
        <v>11</v>
      </c>
      <c r="AZ44" t="s">
        <v>1</v>
      </c>
      <c r="BA44" s="24">
        <f>AS44/F43</f>
        <v>0.78972332015810276</v>
      </c>
      <c r="BB44" s="24">
        <f t="shared" si="18"/>
        <v>0.79886949851698141</v>
      </c>
      <c r="BC44" s="24">
        <f t="shared" si="19"/>
        <v>0.80798136098500206</v>
      </c>
    </row>
    <row r="45" spans="2:55" x14ac:dyDescent="0.3">
      <c r="B45" s="3">
        <v>85</v>
      </c>
      <c r="C45" s="3" t="s">
        <v>6</v>
      </c>
      <c r="D45" s="3" t="s">
        <v>11</v>
      </c>
      <c r="E45" s="17">
        <v>8332</v>
      </c>
      <c r="F45" s="17">
        <v>9951</v>
      </c>
      <c r="H45" s="3">
        <v>85</v>
      </c>
      <c r="I45" s="3" t="s">
        <v>6</v>
      </c>
      <c r="J45" s="3" t="s">
        <v>11</v>
      </c>
      <c r="K45" t="s">
        <v>2</v>
      </c>
      <c r="L45" s="7">
        <f>F45/(E44+E45)</f>
        <v>0.56849862888482627</v>
      </c>
      <c r="Q45" s="3">
        <v>85</v>
      </c>
      <c r="R45" s="3" t="s">
        <v>6</v>
      </c>
      <c r="S45" s="3" t="s">
        <v>11</v>
      </c>
      <c r="T45" s="20">
        <v>3.65235E-3</v>
      </c>
      <c r="U45" s="2">
        <f t="shared" si="0"/>
        <v>0</v>
      </c>
      <c r="W45" s="3">
        <v>60</v>
      </c>
      <c r="X45" s="3">
        <v>5</v>
      </c>
      <c r="Y45" s="3" t="s">
        <v>11</v>
      </c>
      <c r="Z45" s="21">
        <v>0.88534000000000002</v>
      </c>
      <c r="AA45" s="7">
        <f t="shared" si="6"/>
        <v>1.0220002622700546</v>
      </c>
      <c r="AB45" s="7">
        <f t="shared" si="26"/>
        <v>0.89129140097961312</v>
      </c>
      <c r="AC45" s="7">
        <f t="shared" si="27"/>
        <v>0.89970946081454861</v>
      </c>
      <c r="AD45" s="7">
        <f t="shared" si="28"/>
        <v>0.90754327254969658</v>
      </c>
      <c r="AE45" s="7">
        <f t="shared" si="22"/>
        <v>0.86840109994966785</v>
      </c>
      <c r="AF45" s="7">
        <f t="shared" si="23"/>
        <v>0.87830713398089033</v>
      </c>
      <c r="AG45" s="7">
        <f t="shared" si="24"/>
        <v>0.8875666741284991</v>
      </c>
      <c r="AI45" s="3">
        <v>60</v>
      </c>
      <c r="AJ45" s="3">
        <v>5</v>
      </c>
      <c r="AK45" s="3" t="s">
        <v>11</v>
      </c>
      <c r="AL45" s="7">
        <f t="shared" si="29"/>
        <v>0.95650069068938925</v>
      </c>
      <c r="AM45" s="7">
        <f t="shared" si="30"/>
        <v>0.95976586016509746</v>
      </c>
      <c r="AN45" s="7">
        <f t="shared" si="31"/>
        <v>0.96281916921007415</v>
      </c>
      <c r="AP45" s="13">
        <v>85</v>
      </c>
      <c r="AQ45" s="13" t="s">
        <v>6</v>
      </c>
      <c r="AR45" s="3" t="s">
        <v>11</v>
      </c>
      <c r="AS45" s="25">
        <f>(F44+F45)*((L45-AL50)*O$13+AL50)+(U45)</f>
        <v>11336.431158592321</v>
      </c>
      <c r="AT45" s="25">
        <f>(AS44+AS45)*((L45-AL50)*O$13+AM50)+(U45)</f>
        <v>13219.532821489131</v>
      </c>
      <c r="AU45" s="25">
        <f>(AT44+AT45)*((L45-AL50)*O$13+AN50)+(U45)</f>
        <v>16426.190825117599</v>
      </c>
      <c r="AW45" s="3">
        <v>85</v>
      </c>
      <c r="AX45" s="3" t="s">
        <v>6</v>
      </c>
      <c r="AY45" s="3" t="s">
        <v>11</v>
      </c>
      <c r="AZ45" t="s">
        <v>2</v>
      </c>
      <c r="BA45" s="24">
        <f>AS45/(F44+F45)</f>
        <v>0.56849862888482627</v>
      </c>
      <c r="BB45" s="24">
        <f>AT45/(AS44+AS45)</f>
        <v>0.57385953702241432</v>
      </c>
      <c r="BC45" s="24">
        <f>AU45/(AT44+AT45)</f>
        <v>0.57934075030179077</v>
      </c>
    </row>
    <row r="46" spans="2:55" x14ac:dyDescent="0.3">
      <c r="B46" s="3">
        <v>0</v>
      </c>
      <c r="C46" s="3">
        <v>5</v>
      </c>
      <c r="D46" s="3" t="s">
        <v>26</v>
      </c>
      <c r="E46" s="27">
        <f>E10+E28</f>
        <v>97655</v>
      </c>
      <c r="F46" s="27">
        <f>F10+F28</f>
        <v>98179</v>
      </c>
      <c r="W46" s="3">
        <v>65</v>
      </c>
      <c r="X46" s="3">
        <v>5</v>
      </c>
      <c r="Y46" s="3" t="s">
        <v>11</v>
      </c>
      <c r="Z46" s="21">
        <v>0.83750999999999998</v>
      </c>
      <c r="AA46" s="7">
        <f t="shared" si="6"/>
        <v>0.81990837125587956</v>
      </c>
      <c r="AB46" s="7">
        <f t="shared" si="26"/>
        <v>0.84551079891972247</v>
      </c>
      <c r="AC46" s="7">
        <f t="shared" si="27"/>
        <v>0.85690480714723205</v>
      </c>
      <c r="AD46" s="7">
        <f t="shared" si="28"/>
        <v>0.86759007570730173</v>
      </c>
      <c r="AE46" s="7">
        <f t="shared" si="22"/>
        <v>0.81553075118273743</v>
      </c>
      <c r="AF46" s="7">
        <f t="shared" si="23"/>
        <v>0.82861369095115123</v>
      </c>
      <c r="AG46" s="7">
        <f t="shared" si="24"/>
        <v>0.84095375466092981</v>
      </c>
      <c r="AI46" s="3">
        <v>65</v>
      </c>
      <c r="AJ46" s="3">
        <v>5</v>
      </c>
      <c r="AK46" s="3" t="s">
        <v>11</v>
      </c>
      <c r="AL46" s="7">
        <f t="shared" si="29"/>
        <v>0.9391175935060484</v>
      </c>
      <c r="AM46" s="7">
        <f t="shared" si="30"/>
        <v>0.94342133735780365</v>
      </c>
      <c r="AN46" s="7">
        <f t="shared" si="31"/>
        <v>0.94748234602956616</v>
      </c>
      <c r="AP46" s="3">
        <v>0</v>
      </c>
      <c r="AQ46" s="3">
        <v>5</v>
      </c>
      <c r="AR46" s="3" t="s">
        <v>26</v>
      </c>
      <c r="AS46" s="28">
        <f>AS10+AS28</f>
        <v>104844.89669546594</v>
      </c>
      <c r="AT46" s="28">
        <f>AT10+AT28</f>
        <v>111479.12259876268</v>
      </c>
      <c r="AU46" s="28">
        <f>AU10+AU28</f>
        <v>117353.83947412335</v>
      </c>
      <c r="AW46" s="3">
        <v>0</v>
      </c>
      <c r="AX46" s="3">
        <v>5</v>
      </c>
      <c r="AY46" s="3" t="s">
        <v>26</v>
      </c>
      <c r="AZ46" t="s">
        <v>13</v>
      </c>
      <c r="BA46" s="24">
        <f>BA28+BA10</f>
        <v>1.6661728981705515</v>
      </c>
      <c r="BB46" s="24">
        <f t="shared" ref="BB46:BC46" si="32">BB28+BB10</f>
        <v>1.6661728981705515</v>
      </c>
      <c r="BC46" s="24">
        <f t="shared" si="32"/>
        <v>1.6661728981705515</v>
      </c>
    </row>
    <row r="47" spans="2:55" x14ac:dyDescent="0.3">
      <c r="B47" s="3">
        <v>5</v>
      </c>
      <c r="C47" s="3">
        <v>5</v>
      </c>
      <c r="D47" s="3" t="s">
        <v>26</v>
      </c>
      <c r="E47" s="27">
        <f t="shared" ref="E47:F47" si="33">E11+E29</f>
        <v>94489</v>
      </c>
      <c r="F47" s="27">
        <f t="shared" si="33"/>
        <v>99065</v>
      </c>
      <c r="W47" s="3">
        <v>70</v>
      </c>
      <c r="X47" s="3">
        <v>5</v>
      </c>
      <c r="Y47" s="3" t="s">
        <v>11</v>
      </c>
      <c r="Z47" s="21">
        <v>0.77527000000000001</v>
      </c>
      <c r="AA47" s="7">
        <f t="shared" si="6"/>
        <v>0.6191558370747634</v>
      </c>
      <c r="AB47" s="7">
        <f t="shared" si="26"/>
        <v>0.7855507034457524</v>
      </c>
      <c r="AC47" s="7">
        <f t="shared" si="27"/>
        <v>0.80032257475507029</v>
      </c>
      <c r="AD47" s="7">
        <f t="shared" si="28"/>
        <v>0.814317433614558</v>
      </c>
      <c r="AE47" s="7">
        <f t="shared" si="22"/>
        <v>0.7436785976353284</v>
      </c>
      <c r="AF47" s="7">
        <f t="shared" si="23"/>
        <v>0.7603077505418383</v>
      </c>
      <c r="AG47" s="7">
        <f t="shared" si="24"/>
        <v>0.77618924160271963</v>
      </c>
      <c r="AI47" s="3">
        <v>70</v>
      </c>
      <c r="AJ47" s="3">
        <v>5</v>
      </c>
      <c r="AK47" s="3" t="s">
        <v>11</v>
      </c>
      <c r="AL47" s="7">
        <f t="shared" si="29"/>
        <v>0.91189522474388096</v>
      </c>
      <c r="AM47" s="7">
        <f t="shared" si="30"/>
        <v>0.91756600071270156</v>
      </c>
      <c r="AN47" s="7">
        <f t="shared" si="31"/>
        <v>0.92298683167860629</v>
      </c>
      <c r="AP47" s="3">
        <v>5</v>
      </c>
      <c r="AQ47" s="3">
        <v>5</v>
      </c>
      <c r="AR47" s="3" t="s">
        <v>26</v>
      </c>
      <c r="AS47" s="28">
        <f t="shared" ref="AS47:AT47" si="34">AS11+AS29</f>
        <v>99600.083133551088</v>
      </c>
      <c r="AT47" s="28">
        <f t="shared" si="34"/>
        <v>106387.3375196351</v>
      </c>
      <c r="AU47" s="28">
        <f t="shared" ref="AU47" si="35">AU11+AU29</f>
        <v>113143.39801573893</v>
      </c>
      <c r="AW47" s="3">
        <v>5</v>
      </c>
      <c r="AX47" s="3">
        <v>5</v>
      </c>
      <c r="AY47" s="3" t="s">
        <v>26</v>
      </c>
      <c r="AZ47" t="s">
        <v>1</v>
      </c>
      <c r="BA47" s="24">
        <f>AS47/F46</f>
        <v>1.0144744103479471</v>
      </c>
      <c r="BB47" s="24">
        <f>AT47/AS46</f>
        <v>1.0147116442743929</v>
      </c>
      <c r="BC47" s="24">
        <f>AU47/AT46</f>
        <v>1.0149290322544637</v>
      </c>
    </row>
    <row r="48" spans="2:55" x14ac:dyDescent="0.3">
      <c r="B48" s="3">
        <v>10</v>
      </c>
      <c r="C48" s="3">
        <v>5</v>
      </c>
      <c r="D48" s="3" t="s">
        <v>26</v>
      </c>
      <c r="E48" s="27">
        <f t="shared" ref="E48:F48" si="36">E12+E30</f>
        <v>90982</v>
      </c>
      <c r="F48" s="27">
        <f t="shared" si="36"/>
        <v>94235</v>
      </c>
      <c r="W48" s="3">
        <v>75</v>
      </c>
      <c r="X48" s="3">
        <v>5</v>
      </c>
      <c r="Y48" s="3" t="s">
        <v>11</v>
      </c>
      <c r="Z48" s="21">
        <v>0.68910000000000005</v>
      </c>
      <c r="AA48" s="7">
        <f t="shared" si="6"/>
        <v>0.39795754064922717</v>
      </c>
      <c r="AB48" s="7">
        <f t="shared" si="26"/>
        <v>0.70180649182490451</v>
      </c>
      <c r="AC48" s="7">
        <f t="shared" si="27"/>
        <v>0.72029292632860631</v>
      </c>
      <c r="AD48" s="7">
        <f t="shared" si="28"/>
        <v>0.73806104959088126</v>
      </c>
      <c r="AE48" s="7">
        <f t="shared" si="22"/>
        <v>0.64379790859351749</v>
      </c>
      <c r="AF48" s="7">
        <f t="shared" si="23"/>
        <v>0.66386902399805847</v>
      </c>
      <c r="AG48" s="7">
        <f t="shared" si="24"/>
        <v>0.68337371509995448</v>
      </c>
      <c r="AI48" s="3">
        <v>75</v>
      </c>
      <c r="AJ48" s="3">
        <v>5</v>
      </c>
      <c r="AK48" s="3" t="s">
        <v>11</v>
      </c>
      <c r="AL48" s="7">
        <f t="shared" si="29"/>
        <v>0.86569374275473154</v>
      </c>
      <c r="AM48" s="7">
        <f t="shared" si="30"/>
        <v>0.87315830139170336</v>
      </c>
      <c r="AN48" s="7">
        <f t="shared" si="31"/>
        <v>0.8804215241232739</v>
      </c>
      <c r="AP48" s="3">
        <v>10</v>
      </c>
      <c r="AQ48" s="3">
        <v>5</v>
      </c>
      <c r="AR48" s="3" t="s">
        <v>26</v>
      </c>
      <c r="AS48" s="28">
        <f t="shared" ref="AS48:AT48" si="37">AS12+AS30</f>
        <v>98798.744240402593</v>
      </c>
      <c r="AT48" s="28">
        <f t="shared" si="37"/>
        <v>99336.450618425675</v>
      </c>
      <c r="AU48" s="28">
        <f t="shared" ref="AU48" si="38">AU12+AU30</f>
        <v>106109.81492504802</v>
      </c>
      <c r="AW48" s="3">
        <v>10</v>
      </c>
      <c r="AX48" s="3">
        <v>5</v>
      </c>
      <c r="AY48" s="3" t="s">
        <v>26</v>
      </c>
      <c r="AZ48" t="s">
        <v>1</v>
      </c>
      <c r="BA48" s="24">
        <f>AS48/F47</f>
        <v>0.99731231252614538</v>
      </c>
      <c r="BB48" s="24">
        <f t="shared" ref="BB48:BB62" si="39">AT48/AS47</f>
        <v>0.99735308940684397</v>
      </c>
      <c r="BC48" s="24">
        <f t="shared" ref="BC48:BC62" si="40">AU48/AT47</f>
        <v>0.99739139449245207</v>
      </c>
    </row>
    <row r="49" spans="2:55" x14ac:dyDescent="0.3">
      <c r="B49" s="3">
        <v>15</v>
      </c>
      <c r="C49" s="3">
        <v>5</v>
      </c>
      <c r="D49" s="3" t="s">
        <v>26</v>
      </c>
      <c r="E49" s="27">
        <f t="shared" ref="E49:F49" si="41">E13+E31</f>
        <v>99688</v>
      </c>
      <c r="F49" s="27">
        <f t="shared" si="41"/>
        <v>94102</v>
      </c>
      <c r="W49" s="3">
        <v>80</v>
      </c>
      <c r="X49" s="3">
        <v>5</v>
      </c>
      <c r="Y49" s="3" t="s">
        <v>11</v>
      </c>
      <c r="Z49" s="21">
        <v>0.57116</v>
      </c>
      <c r="AA49" s="7">
        <f t="shared" si="6"/>
        <v>0.14329274578702778</v>
      </c>
      <c r="AB49" s="7">
        <f t="shared" si="26"/>
        <v>0.58578932536213046</v>
      </c>
      <c r="AC49" s="7">
        <f t="shared" si="27"/>
        <v>0.60744512166751052</v>
      </c>
      <c r="AD49" s="7">
        <f t="shared" si="28"/>
        <v>0.62868638060902771</v>
      </c>
      <c r="AE49" s="7">
        <f t="shared" si="22"/>
        <v>0.50856082323459795</v>
      </c>
      <c r="AF49" s="7">
        <f t="shared" si="23"/>
        <v>0.53048763668269361</v>
      </c>
      <c r="AG49" s="7">
        <f t="shared" si="24"/>
        <v>0.55230034589555499</v>
      </c>
      <c r="AI49" s="3">
        <v>80</v>
      </c>
      <c r="AJ49" s="3">
        <v>5</v>
      </c>
      <c r="AK49" s="3" t="s">
        <v>11</v>
      </c>
      <c r="AL49" s="7">
        <f t="shared" si="29"/>
        <v>0.78993860720304732</v>
      </c>
      <c r="AM49" s="7">
        <f t="shared" si="30"/>
        <v>0.79908478556192597</v>
      </c>
      <c r="AN49" s="7">
        <f t="shared" si="31"/>
        <v>0.80819664802994673</v>
      </c>
      <c r="AP49" s="3">
        <v>15</v>
      </c>
      <c r="AQ49" s="3">
        <v>5</v>
      </c>
      <c r="AR49" s="3" t="s">
        <v>26</v>
      </c>
      <c r="AS49" s="28">
        <f t="shared" ref="AS49:AT49" si="42">AS13+AS31</f>
        <v>97467.139580880292</v>
      </c>
      <c r="AT49" s="28">
        <f t="shared" si="42"/>
        <v>102194.43693046417</v>
      </c>
      <c r="AU49" s="28">
        <f t="shared" ref="AU49" si="43">AU13+AU31</f>
        <v>102766.51849827147</v>
      </c>
      <c r="AW49" s="3">
        <v>15</v>
      </c>
      <c r="AX49" s="3">
        <v>5</v>
      </c>
      <c r="AY49" s="3" t="s">
        <v>26</v>
      </c>
      <c r="AZ49" t="s">
        <v>1</v>
      </c>
      <c r="BA49" s="24">
        <f>AS49/F48</f>
        <v>1.0342987168343003</v>
      </c>
      <c r="BB49" s="24">
        <f t="shared" si="39"/>
        <v>1.0343697960552918</v>
      </c>
      <c r="BC49" s="24">
        <f t="shared" si="40"/>
        <v>1.034529801079983</v>
      </c>
    </row>
    <row r="50" spans="2:55" x14ac:dyDescent="0.3">
      <c r="B50" s="3">
        <v>20</v>
      </c>
      <c r="C50" s="3">
        <v>5</v>
      </c>
      <c r="D50" s="3" t="s">
        <v>26</v>
      </c>
      <c r="E50" s="27">
        <f t="shared" ref="E50:F50" si="44">E14+E32</f>
        <v>107533</v>
      </c>
      <c r="F50" s="27">
        <f t="shared" si="44"/>
        <v>105887</v>
      </c>
      <c r="W50" s="3">
        <v>85</v>
      </c>
      <c r="X50" s="3">
        <v>5</v>
      </c>
      <c r="Y50" s="3" t="s">
        <v>11</v>
      </c>
      <c r="Z50" s="21">
        <v>0.41667999999999999</v>
      </c>
      <c r="AA50" s="7">
        <f t="shared" si="6"/>
        <v>-0.16820868986455828</v>
      </c>
      <c r="AB50" s="7">
        <f t="shared" si="26"/>
        <v>0.43133232110706543</v>
      </c>
      <c r="AC50" s="7">
        <f t="shared" si="27"/>
        <v>0.45353015169787669</v>
      </c>
      <c r="AD50" s="7">
        <f t="shared" si="28"/>
        <v>0.47591431118208227</v>
      </c>
      <c r="AE50" s="7">
        <f t="shared" si="22"/>
        <v>0.33986203414513838</v>
      </c>
      <c r="AF50" s="7">
        <f t="shared" si="23"/>
        <v>0.35955086640938039</v>
      </c>
      <c r="AG50" s="7">
        <f t="shared" si="24"/>
        <v>0.37970289013980985</v>
      </c>
      <c r="AI50" s="3">
        <v>85</v>
      </c>
      <c r="AJ50" s="3" t="s">
        <v>6</v>
      </c>
      <c r="AK50" s="3" t="s">
        <v>11</v>
      </c>
      <c r="AL50" s="7">
        <f>(SUM(AE50:AE54)/SUM(AE49:AE54))</f>
        <v>0.53097292219120973</v>
      </c>
      <c r="AM50" s="7">
        <f t="shared" ref="AM50:AN50" si="45">(SUM(AF50:AF54)/SUM(AF49:AF54))</f>
        <v>0.53633383032879778</v>
      </c>
      <c r="AN50" s="7">
        <f t="shared" si="45"/>
        <v>0.54181504360817423</v>
      </c>
      <c r="AP50" s="3">
        <v>20</v>
      </c>
      <c r="AQ50" s="3">
        <v>5</v>
      </c>
      <c r="AR50" s="3" t="s">
        <v>26</v>
      </c>
      <c r="AS50" s="28">
        <f t="shared" ref="AS50:AT50" si="46">AS14+AS32</f>
        <v>99984.43276907166</v>
      </c>
      <c r="AT50" s="28">
        <f t="shared" si="46"/>
        <v>103581.50379784041</v>
      </c>
      <c r="AU50" s="28">
        <f t="shared" ref="AU50" si="47">AU14+AU32</f>
        <v>108620.63283073243</v>
      </c>
      <c r="AW50" s="3">
        <v>20</v>
      </c>
      <c r="AX50" s="3">
        <v>5</v>
      </c>
      <c r="AY50" s="3" t="s">
        <v>26</v>
      </c>
      <c r="AZ50" t="s">
        <v>1</v>
      </c>
      <c r="BA50" s="24">
        <f>AS50/F49</f>
        <v>1.0625112406651469</v>
      </c>
      <c r="BB50" s="24">
        <f t="shared" si="39"/>
        <v>1.0627325706207504</v>
      </c>
      <c r="BC50" s="24">
        <f t="shared" si="40"/>
        <v>1.062882052030296</v>
      </c>
    </row>
    <row r="51" spans="2:55" x14ac:dyDescent="0.3">
      <c r="B51" s="3">
        <v>25</v>
      </c>
      <c r="C51" s="3">
        <v>5</v>
      </c>
      <c r="D51" s="3" t="s">
        <v>26</v>
      </c>
      <c r="E51" s="27">
        <f t="shared" ref="E51:F51" si="48">E15+E33</f>
        <v>113583</v>
      </c>
      <c r="F51" s="27">
        <f t="shared" si="48"/>
        <v>134291</v>
      </c>
      <c r="W51" s="3">
        <v>90</v>
      </c>
      <c r="X51" s="3">
        <v>5</v>
      </c>
      <c r="Y51" s="3" t="s">
        <v>11</v>
      </c>
      <c r="Z51" s="21">
        <v>0.23735999999999999</v>
      </c>
      <c r="AA51" s="7">
        <f t="shared" si="6"/>
        <v>-0.58360406110137819</v>
      </c>
      <c r="AB51" s="7">
        <f t="shared" si="26"/>
        <v>0.24839174718321136</v>
      </c>
      <c r="AC51" s="7">
        <f t="shared" si="27"/>
        <v>0.26557158112088403</v>
      </c>
      <c r="AD51" s="7">
        <f t="shared" si="28"/>
        <v>0.28349146909753736</v>
      </c>
      <c r="AE51" s="7">
        <f t="shared" si="22"/>
        <v>0.17009658128322236</v>
      </c>
      <c r="AF51" s="7">
        <f t="shared" si="23"/>
        <v>0.18257868836102001</v>
      </c>
      <c r="AG51" s="7">
        <f t="shared" si="24"/>
        <v>0.19572163412497329</v>
      </c>
      <c r="AI51" s="16" t="s">
        <v>20</v>
      </c>
      <c r="AJ51" s="16" t="s">
        <v>20</v>
      </c>
      <c r="AK51" s="16" t="s">
        <v>20</v>
      </c>
      <c r="AL51" s="15" t="s">
        <v>20</v>
      </c>
      <c r="AM51" s="15" t="s">
        <v>20</v>
      </c>
      <c r="AN51" s="15" t="s">
        <v>20</v>
      </c>
      <c r="AP51" s="3">
        <v>25</v>
      </c>
      <c r="AQ51" s="3">
        <v>5</v>
      </c>
      <c r="AR51" s="3" t="s">
        <v>26</v>
      </c>
      <c r="AS51" s="28">
        <f t="shared" ref="AS51:AT51" si="49">AS15+AS33</f>
        <v>132253.21254637223</v>
      </c>
      <c r="AT51" s="28">
        <f t="shared" si="49"/>
        <v>124939.56538275332</v>
      </c>
      <c r="AU51" s="28">
        <f t="shared" ref="AU51" si="50">AU15+AU33</f>
        <v>129461.3089472604</v>
      </c>
      <c r="AW51" s="3">
        <v>25</v>
      </c>
      <c r="AX51" s="3">
        <v>5</v>
      </c>
      <c r="AY51" s="3" t="s">
        <v>26</v>
      </c>
      <c r="AZ51" t="s">
        <v>1</v>
      </c>
      <c r="BA51" s="24">
        <f>AS51/F50</f>
        <v>1.2490033011264106</v>
      </c>
      <c r="BB51" s="24">
        <f t="shared" si="39"/>
        <v>1.2495901804165765</v>
      </c>
      <c r="BC51" s="24">
        <f t="shared" si="40"/>
        <v>1.2498496758642306</v>
      </c>
    </row>
    <row r="52" spans="2:55" x14ac:dyDescent="0.3">
      <c r="B52" s="3">
        <v>30</v>
      </c>
      <c r="C52" s="3">
        <v>5</v>
      </c>
      <c r="D52" s="3" t="s">
        <v>26</v>
      </c>
      <c r="E52" s="27">
        <f t="shared" ref="E52:F52" si="51">E16+E34</f>
        <v>114823</v>
      </c>
      <c r="F52" s="27">
        <f t="shared" si="51"/>
        <v>134294</v>
      </c>
      <c r="W52" s="3">
        <v>95</v>
      </c>
      <c r="X52" s="3">
        <v>5</v>
      </c>
      <c r="Y52" s="3" t="s">
        <v>11</v>
      </c>
      <c r="Z52" s="21">
        <v>8.6919999999999997E-2</v>
      </c>
      <c r="AA52" s="7">
        <f t="shared" si="6"/>
        <v>-1.1759176722941014</v>
      </c>
      <c r="AB52" s="7">
        <f t="shared" si="26"/>
        <v>9.1801415383233345E-2</v>
      </c>
      <c r="AC52" s="7">
        <f t="shared" si="27"/>
        <v>9.9585795601155991E-2</v>
      </c>
      <c r="AD52" s="7">
        <f t="shared" si="28"/>
        <v>0.10795179915240924</v>
      </c>
      <c r="AE52" s="7">
        <f t="shared" si="22"/>
        <v>5.5012204011290804E-2</v>
      </c>
      <c r="AF52" s="7">
        <f t="shared" si="23"/>
        <v>5.9745382928894933E-2</v>
      </c>
      <c r="AG52" s="7">
        <f t="shared" si="24"/>
        <v>6.4845277818319377E-2</v>
      </c>
      <c r="AI52" s="16" t="s">
        <v>20</v>
      </c>
      <c r="AJ52" s="16" t="s">
        <v>20</v>
      </c>
      <c r="AK52" s="16" t="s">
        <v>20</v>
      </c>
      <c r="AL52" s="15" t="s">
        <v>20</v>
      </c>
      <c r="AM52" s="15" t="s">
        <v>20</v>
      </c>
      <c r="AN52" s="15" t="s">
        <v>20</v>
      </c>
      <c r="AP52" s="3">
        <v>30</v>
      </c>
      <c r="AQ52" s="3">
        <v>5</v>
      </c>
      <c r="AR52" s="3" t="s">
        <v>26</v>
      </c>
      <c r="AS52" s="28">
        <f t="shared" ref="AS52:AT52" si="52">AS16+AS34</f>
        <v>158775.86215298416</v>
      </c>
      <c r="AT52" s="28">
        <f t="shared" si="52"/>
        <v>156408.91718606339</v>
      </c>
      <c r="AU52" s="28">
        <f t="shared" ref="AU52" si="53">AU16+AU34</f>
        <v>147797.26998061538</v>
      </c>
      <c r="AW52" s="3">
        <v>30</v>
      </c>
      <c r="AX52" s="3">
        <v>5</v>
      </c>
      <c r="AY52" s="3" t="s">
        <v>26</v>
      </c>
      <c r="AZ52" t="s">
        <v>1</v>
      </c>
      <c r="BA52" s="24">
        <f>AS52/F51</f>
        <v>1.1823269031653958</v>
      </c>
      <c r="BB52" s="24">
        <f t="shared" si="39"/>
        <v>1.1826473941509843</v>
      </c>
      <c r="BC52" s="24">
        <f t="shared" si="40"/>
        <v>1.1829500889316951</v>
      </c>
    </row>
    <row r="53" spans="2:55" x14ac:dyDescent="0.3">
      <c r="B53" s="3">
        <v>35</v>
      </c>
      <c r="C53" s="3">
        <v>5</v>
      </c>
      <c r="D53" s="3" t="s">
        <v>26</v>
      </c>
      <c r="E53" s="27">
        <f t="shared" ref="E53:F53" si="54">E17+E35</f>
        <v>114915</v>
      </c>
      <c r="F53" s="27">
        <f t="shared" si="54"/>
        <v>124120</v>
      </c>
      <c r="W53" s="3">
        <v>100</v>
      </c>
      <c r="X53" s="3">
        <v>5</v>
      </c>
      <c r="Y53" s="3" t="s">
        <v>11</v>
      </c>
      <c r="Z53" s="21">
        <v>1.7180000000000001E-2</v>
      </c>
      <c r="AA53" s="7">
        <f t="shared" si="6"/>
        <v>-2.0233400369521028</v>
      </c>
      <c r="AB53" s="7">
        <f t="shared" si="26"/>
        <v>1.8222992639348266E-2</v>
      </c>
      <c r="AC53" s="7">
        <f t="shared" si="27"/>
        <v>1.9904970256633871E-2</v>
      </c>
      <c r="AD53" s="7">
        <f t="shared" si="28"/>
        <v>2.1738756484229523E-2</v>
      </c>
      <c r="AE53" s="7">
        <f t="shared" si="22"/>
        <v>9.9184162513928937E-3</v>
      </c>
      <c r="AF53" s="7">
        <f t="shared" si="23"/>
        <v>1.0835262000230054E-2</v>
      </c>
      <c r="AG53" s="7">
        <f t="shared" si="24"/>
        <v>1.1835129418396326E-2</v>
      </c>
      <c r="AI53" s="16" t="s">
        <v>20</v>
      </c>
      <c r="AJ53" s="16" t="s">
        <v>20</v>
      </c>
      <c r="AK53" s="16" t="s">
        <v>20</v>
      </c>
      <c r="AL53" s="15" t="s">
        <v>20</v>
      </c>
      <c r="AM53" s="15" t="s">
        <v>20</v>
      </c>
      <c r="AN53" s="15" t="s">
        <v>20</v>
      </c>
      <c r="AP53" s="3">
        <v>35</v>
      </c>
      <c r="AQ53" s="3">
        <v>5</v>
      </c>
      <c r="AR53" s="3" t="s">
        <v>26</v>
      </c>
      <c r="AS53" s="28">
        <f t="shared" ref="AS53:AT53" si="55">AS17+AS35</f>
        <v>145185.18534754141</v>
      </c>
      <c r="AT53" s="28">
        <f t="shared" si="55"/>
        <v>171738.68285218428</v>
      </c>
      <c r="AU53" s="28">
        <f t="shared" ref="AU53" si="56">AU17+AU35</f>
        <v>169207.6656956028</v>
      </c>
      <c r="AW53" s="3">
        <v>35</v>
      </c>
      <c r="AX53" s="3">
        <v>5</v>
      </c>
      <c r="AY53" s="3" t="s">
        <v>26</v>
      </c>
      <c r="AZ53" t="s">
        <v>1</v>
      </c>
      <c r="BA53" s="24">
        <f>AS53/F52</f>
        <v>1.0810995677211299</v>
      </c>
      <c r="BB53" s="24">
        <f t="shared" si="39"/>
        <v>1.0816422630204972</v>
      </c>
      <c r="BC53" s="24">
        <f t="shared" si="40"/>
        <v>1.0818287648799081</v>
      </c>
    </row>
    <row r="54" spans="2:55" x14ac:dyDescent="0.3">
      <c r="B54" s="3">
        <v>40</v>
      </c>
      <c r="C54" s="3">
        <v>5</v>
      </c>
      <c r="D54" s="3" t="s">
        <v>26</v>
      </c>
      <c r="E54" s="27">
        <f t="shared" ref="E54:F54" si="57">E18+E36</f>
        <v>112615</v>
      </c>
      <c r="F54" s="27">
        <f t="shared" si="57"/>
        <v>117688</v>
      </c>
      <c r="W54" s="3">
        <v>105</v>
      </c>
      <c r="X54" s="3">
        <v>5</v>
      </c>
      <c r="Y54" s="3" t="s">
        <v>11</v>
      </c>
      <c r="Z54" s="21">
        <v>1.5200000000000001E-3</v>
      </c>
      <c r="AA54" s="7">
        <f t="shared" si="6"/>
        <v>-3.2437618938760067</v>
      </c>
      <c r="AB54" s="7">
        <f t="shared" si="26"/>
        <v>1.6138398634375211E-3</v>
      </c>
      <c r="AC54" s="7">
        <f t="shared" si="27"/>
        <v>1.7655537438262361E-3</v>
      </c>
      <c r="AD54" s="7">
        <f t="shared" si="28"/>
        <v>1.9315023525631309E-3</v>
      </c>
      <c r="AE54" s="7">
        <f>0.5*(AB54+AB55)</f>
        <v>8.3877490992701072E-4</v>
      </c>
      <c r="AF54" s="7">
        <f t="shared" si="23"/>
        <v>9.1763156075403611E-4</v>
      </c>
      <c r="AG54" s="7">
        <f t="shared" si="24"/>
        <v>1.0038880301158556E-3</v>
      </c>
      <c r="AI54" s="16" t="s">
        <v>20</v>
      </c>
      <c r="AJ54" s="16" t="s">
        <v>20</v>
      </c>
      <c r="AK54" s="16" t="s">
        <v>20</v>
      </c>
      <c r="AL54" s="15" t="s">
        <v>20</v>
      </c>
      <c r="AM54" s="15" t="s">
        <v>20</v>
      </c>
      <c r="AN54" s="15" t="s">
        <v>20</v>
      </c>
      <c r="AP54" s="3">
        <v>40</v>
      </c>
      <c r="AQ54" s="3">
        <v>5</v>
      </c>
      <c r="AR54" s="3" t="s">
        <v>26</v>
      </c>
      <c r="AS54" s="28">
        <f t="shared" ref="AS54:AT54" si="58">AS18+AS36</f>
        <v>127115.64278632065</v>
      </c>
      <c r="AT54" s="28">
        <f t="shared" si="58"/>
        <v>148764.27122317444</v>
      </c>
      <c r="AU54" s="28">
        <f t="shared" ref="AU54" si="59">AU18+AU36</f>
        <v>176054.62765722891</v>
      </c>
      <c r="AW54" s="3">
        <v>40</v>
      </c>
      <c r="AX54" s="3">
        <v>5</v>
      </c>
      <c r="AY54" s="3" t="s">
        <v>26</v>
      </c>
      <c r="AZ54" t="s">
        <v>1</v>
      </c>
      <c r="BA54" s="24">
        <f>AS54/F53</f>
        <v>1.0241350530641367</v>
      </c>
      <c r="BB54" s="24">
        <f t="shared" si="39"/>
        <v>1.0246518669729661</v>
      </c>
      <c r="BC54" s="24">
        <f t="shared" si="40"/>
        <v>1.0251308833476926</v>
      </c>
    </row>
    <row r="55" spans="2:55" x14ac:dyDescent="0.3">
      <c r="B55" s="3">
        <v>45</v>
      </c>
      <c r="C55" s="3">
        <v>5</v>
      </c>
      <c r="D55" s="3" t="s">
        <v>26</v>
      </c>
      <c r="E55" s="27">
        <f t="shared" ref="E55:F55" si="60">E19+E37</f>
        <v>113883</v>
      </c>
      <c r="F55" s="27">
        <f t="shared" si="60"/>
        <v>112720</v>
      </c>
      <c r="W55" s="3">
        <v>110</v>
      </c>
      <c r="X55" s="3" t="s">
        <v>6</v>
      </c>
      <c r="Y55" s="3" t="s">
        <v>11</v>
      </c>
      <c r="Z55" s="21">
        <v>6.0000000000000002E-5</v>
      </c>
      <c r="AA55" s="7">
        <f t="shared" si="6"/>
        <v>-4.8605529969710508</v>
      </c>
      <c r="AB55" s="7">
        <f>1/(1+EXP(-2*(O$14*1+O$15*0)-2*1*AA55))</f>
        <v>6.3709956416500477E-5</v>
      </c>
      <c r="AC55" s="7">
        <f>1/(1+EXP(-2*(O$14*0.5+O$15*0.5)-2*1*AA55))</f>
        <v>6.9709377681836102E-5</v>
      </c>
      <c r="AD55" s="7">
        <f t="shared" si="28"/>
        <v>7.6273707668580466E-5</v>
      </c>
      <c r="AE55" s="15" t="s">
        <v>20</v>
      </c>
      <c r="AF55" s="15" t="s">
        <v>20</v>
      </c>
      <c r="AG55" s="15" t="s">
        <v>20</v>
      </c>
      <c r="AI55" s="16" t="s">
        <v>20</v>
      </c>
      <c r="AJ55" s="16" t="s">
        <v>20</v>
      </c>
      <c r="AK55" s="16" t="s">
        <v>20</v>
      </c>
      <c r="AL55" s="15" t="s">
        <v>20</v>
      </c>
      <c r="AM55" s="15" t="s">
        <v>20</v>
      </c>
      <c r="AN55" s="15" t="s">
        <v>20</v>
      </c>
      <c r="AP55" s="3">
        <v>45</v>
      </c>
      <c r="AQ55" s="3">
        <v>5</v>
      </c>
      <c r="AR55" s="3" t="s">
        <v>26</v>
      </c>
      <c r="AS55" s="28">
        <f t="shared" ref="AS55:AT55" si="61">AS19+AS37</f>
        <v>117797.48617948827</v>
      </c>
      <c r="AT55" s="28">
        <f t="shared" si="61"/>
        <v>127335.14590506673</v>
      </c>
      <c r="AU55" s="28">
        <f t="shared" ref="AU55" si="62">AU19+AU37</f>
        <v>149130.65551638178</v>
      </c>
      <c r="AW55" s="3">
        <v>45</v>
      </c>
      <c r="AX55" s="3">
        <v>5</v>
      </c>
      <c r="AY55" s="3" t="s">
        <v>26</v>
      </c>
      <c r="AZ55" t="s">
        <v>1</v>
      </c>
      <c r="BA55" s="24">
        <f>AS55/F54</f>
        <v>1.0009303087781956</v>
      </c>
      <c r="BB55" s="24">
        <f t="shared" si="39"/>
        <v>1.0017267986373248</v>
      </c>
      <c r="BC55" s="24">
        <f t="shared" si="40"/>
        <v>1.0024628513970111</v>
      </c>
    </row>
    <row r="56" spans="2:55" x14ac:dyDescent="0.3">
      <c r="B56" s="3">
        <v>50</v>
      </c>
      <c r="C56" s="3">
        <v>5</v>
      </c>
      <c r="D56" s="3" t="s">
        <v>26</v>
      </c>
      <c r="E56" s="27">
        <f t="shared" ref="E56:F56" si="63">E20+E38</f>
        <v>108877</v>
      </c>
      <c r="F56" s="27">
        <f t="shared" si="63"/>
        <v>113200</v>
      </c>
      <c r="AP56" s="3">
        <v>50</v>
      </c>
      <c r="AQ56" s="3">
        <v>5</v>
      </c>
      <c r="AR56" s="3" t="s">
        <v>26</v>
      </c>
      <c r="AS56" s="28">
        <f t="shared" ref="AS56:AT56" si="64">AS20+AS38</f>
        <v>112040.3719696317</v>
      </c>
      <c r="AT56" s="28">
        <f t="shared" si="64"/>
        <v>117236.09965066855</v>
      </c>
      <c r="AU56" s="28">
        <f t="shared" ref="AU56" si="65">AU20+AU38</f>
        <v>126872.50762622859</v>
      </c>
      <c r="AW56" s="3">
        <v>50</v>
      </c>
      <c r="AX56" s="3">
        <v>5</v>
      </c>
      <c r="AY56" s="3" t="s">
        <v>26</v>
      </c>
      <c r="AZ56" t="s">
        <v>1</v>
      </c>
      <c r="BA56" s="24">
        <f>AS56/F55</f>
        <v>0.99397065267593776</v>
      </c>
      <c r="BB56" s="24">
        <f t="shared" si="39"/>
        <v>0.99523430807373647</v>
      </c>
      <c r="BC56" s="24">
        <f t="shared" si="40"/>
        <v>0.99636676680621183</v>
      </c>
    </row>
    <row r="57" spans="2:55" x14ac:dyDescent="0.3">
      <c r="B57" s="3">
        <v>55</v>
      </c>
      <c r="C57" s="3">
        <v>5</v>
      </c>
      <c r="D57" s="3" t="s">
        <v>26</v>
      </c>
      <c r="E57" s="27">
        <f t="shared" ref="E57:F57" si="66">E21+E39</f>
        <v>95306</v>
      </c>
      <c r="F57" s="27">
        <f t="shared" si="66"/>
        <v>106884</v>
      </c>
      <c r="AP57" s="3">
        <v>55</v>
      </c>
      <c r="AQ57" s="3">
        <v>5</v>
      </c>
      <c r="AR57" s="3" t="s">
        <v>26</v>
      </c>
      <c r="AS57" s="28">
        <f t="shared" ref="AS57:AT57" si="67">AS21+AS39</f>
        <v>111129.82195689742</v>
      </c>
      <c r="AT57" s="28">
        <f t="shared" si="67"/>
        <v>110188.63497553483</v>
      </c>
      <c r="AU57" s="28">
        <f t="shared" ref="AU57" si="68">AU21+AU39</f>
        <v>115508.26110603765</v>
      </c>
      <c r="AW57" s="3">
        <v>55</v>
      </c>
      <c r="AX57" s="3">
        <v>5</v>
      </c>
      <c r="AY57" s="3" t="s">
        <v>26</v>
      </c>
      <c r="AZ57" t="s">
        <v>1</v>
      </c>
      <c r="BA57" s="24">
        <f>AS57/F56</f>
        <v>0.98171220809980053</v>
      </c>
      <c r="BB57" s="24">
        <f t="shared" si="39"/>
        <v>0.98347259151729005</v>
      </c>
      <c r="BC57" s="24">
        <f t="shared" si="40"/>
        <v>0.98526188989757091</v>
      </c>
    </row>
    <row r="58" spans="2:55" x14ac:dyDescent="0.3">
      <c r="B58" s="3">
        <v>60</v>
      </c>
      <c r="C58" s="3">
        <v>5</v>
      </c>
      <c r="D58" s="3" t="s">
        <v>26</v>
      </c>
      <c r="E58" s="27">
        <f t="shared" ref="E58:F58" si="69">E22+E40</f>
        <v>79700</v>
      </c>
      <c r="F58" s="27">
        <f t="shared" si="69"/>
        <v>91166</v>
      </c>
      <c r="AP58" s="3">
        <v>60</v>
      </c>
      <c r="AQ58" s="3">
        <v>5</v>
      </c>
      <c r="AR58" s="3" t="s">
        <v>26</v>
      </c>
      <c r="AS58" s="28">
        <f t="shared" ref="AS58:AT58" si="70">AS22+AS40</f>
        <v>102227.75692135456</v>
      </c>
      <c r="AT58" s="28">
        <f t="shared" si="70"/>
        <v>106585.15366426359</v>
      </c>
      <c r="AU58" s="28">
        <f t="shared" ref="AU58" si="71">AU22+AU40</f>
        <v>105940.00917700175</v>
      </c>
      <c r="AW58" s="3">
        <v>60</v>
      </c>
      <c r="AX58" s="3">
        <v>5</v>
      </c>
      <c r="AY58" s="3" t="s">
        <v>26</v>
      </c>
      <c r="AZ58" t="s">
        <v>1</v>
      </c>
      <c r="BA58" s="24">
        <f>AS58/F57</f>
        <v>0.95643648180601926</v>
      </c>
      <c r="BB58" s="24">
        <f t="shared" si="39"/>
        <v>0.95910487200819494</v>
      </c>
      <c r="BC58" s="24">
        <f t="shared" si="40"/>
        <v>0.96144225037839515</v>
      </c>
    </row>
    <row r="59" spans="2:55" x14ac:dyDescent="0.3">
      <c r="B59" s="3">
        <v>65</v>
      </c>
      <c r="C59" s="3">
        <v>5</v>
      </c>
      <c r="D59" s="3" t="s">
        <v>26</v>
      </c>
      <c r="E59" s="27">
        <f t="shared" ref="E59:F59" si="72">E23+E41</f>
        <v>53354</v>
      </c>
      <c r="F59" s="27">
        <f t="shared" si="72"/>
        <v>73754</v>
      </c>
      <c r="AP59" s="3">
        <v>65</v>
      </c>
      <c r="AQ59" s="3">
        <v>5</v>
      </c>
      <c r="AR59" s="3" t="s">
        <v>26</v>
      </c>
      <c r="AS59" s="28">
        <f t="shared" ref="AS59:AT59" si="73">AS23+AS41</f>
        <v>84360.654277378606</v>
      </c>
      <c r="AT59" s="28">
        <f t="shared" si="73"/>
        <v>94943.489328431868</v>
      </c>
      <c r="AU59" s="28">
        <f t="shared" ref="AU59" si="74">AU23+AU41</f>
        <v>99352.346803302818</v>
      </c>
      <c r="AW59" s="3">
        <v>65</v>
      </c>
      <c r="AX59" s="3">
        <v>5</v>
      </c>
      <c r="AY59" s="3" t="s">
        <v>26</v>
      </c>
      <c r="AZ59" t="s">
        <v>1</v>
      </c>
      <c r="BA59" s="24">
        <f>AS59/F58</f>
        <v>0.9253521518699801</v>
      </c>
      <c r="BB59" s="24">
        <f t="shared" si="39"/>
        <v>0.92874471853543061</v>
      </c>
      <c r="BC59" s="24">
        <f t="shared" si="40"/>
        <v>0.93214057856740862</v>
      </c>
    </row>
    <row r="60" spans="2:55" x14ac:dyDescent="0.3">
      <c r="B60" s="3">
        <v>70</v>
      </c>
      <c r="C60" s="3">
        <v>5</v>
      </c>
      <c r="D60" s="3" t="s">
        <v>26</v>
      </c>
      <c r="E60" s="27">
        <f t="shared" ref="E60:F60" si="75">E24+E42</f>
        <v>38074</v>
      </c>
      <c r="F60" s="27">
        <f t="shared" si="75"/>
        <v>48318</v>
      </c>
      <c r="AP60" s="3">
        <v>70</v>
      </c>
      <c r="AQ60" s="3">
        <v>5</v>
      </c>
      <c r="AR60" s="3" t="s">
        <v>26</v>
      </c>
      <c r="AS60" s="28">
        <f t="shared" ref="AS60:AT60" si="76">AS24+AS42</f>
        <v>66797.847455968062</v>
      </c>
      <c r="AT60" s="28">
        <f t="shared" si="76"/>
        <v>76813.946219831385</v>
      </c>
      <c r="AU60" s="28">
        <f t="shared" ref="AU60" si="77">AU24+AU42</f>
        <v>86870.798322320508</v>
      </c>
      <c r="AW60" s="3">
        <v>70</v>
      </c>
      <c r="AX60" s="3">
        <v>5</v>
      </c>
      <c r="AY60" s="3" t="s">
        <v>26</v>
      </c>
      <c r="AZ60" t="s">
        <v>1</v>
      </c>
      <c r="BA60" s="24">
        <f>AS60/F59</f>
        <v>0.90568440296076225</v>
      </c>
      <c r="BB60" s="24">
        <f t="shared" si="39"/>
        <v>0.91054232423644355</v>
      </c>
      <c r="BC60" s="24">
        <f t="shared" si="40"/>
        <v>0.91497372739076377</v>
      </c>
    </row>
    <row r="61" spans="2:55" x14ac:dyDescent="0.3">
      <c r="B61" s="3">
        <v>75</v>
      </c>
      <c r="C61" s="3">
        <v>5</v>
      </c>
      <c r="D61" s="3" t="s">
        <v>26</v>
      </c>
      <c r="E61" s="27">
        <f t="shared" ref="E61:F61" si="78">E25+E43</f>
        <v>29245</v>
      </c>
      <c r="F61" s="27">
        <f t="shared" si="78"/>
        <v>33639</v>
      </c>
      <c r="AP61" s="3">
        <v>75</v>
      </c>
      <c r="AQ61" s="3">
        <v>5</v>
      </c>
      <c r="AR61" s="3" t="s">
        <v>26</v>
      </c>
      <c r="AS61" s="28">
        <f t="shared" ref="AS61:AT61" si="79">AS25+AS43</f>
        <v>42682.95195259717</v>
      </c>
      <c r="AT61" s="28">
        <f t="shared" si="79"/>
        <v>59463.981893910575</v>
      </c>
      <c r="AU61" s="28">
        <f t="shared" ref="AU61" si="80">AU25+AU43</f>
        <v>68876.283211849135</v>
      </c>
      <c r="AW61" s="3">
        <v>75</v>
      </c>
      <c r="AX61" s="3">
        <v>5</v>
      </c>
      <c r="AY61" s="3" t="s">
        <v>26</v>
      </c>
      <c r="AZ61" t="s">
        <v>1</v>
      </c>
      <c r="BA61" s="24">
        <f>AS61/F60</f>
        <v>0.88337580099749924</v>
      </c>
      <c r="BB61" s="24">
        <f t="shared" si="39"/>
        <v>0.89020805547825721</v>
      </c>
      <c r="BC61" s="24">
        <f t="shared" si="40"/>
        <v>0.89666377788656104</v>
      </c>
    </row>
    <row r="62" spans="2:55" x14ac:dyDescent="0.3">
      <c r="B62" s="3">
        <v>80</v>
      </c>
      <c r="C62" s="3">
        <v>5</v>
      </c>
      <c r="D62" s="3" t="s">
        <v>26</v>
      </c>
      <c r="E62" s="27">
        <f t="shared" ref="E62:F62" si="81">E26+E44</f>
        <v>23343</v>
      </c>
      <c r="F62" s="27">
        <f t="shared" si="81"/>
        <v>24218</v>
      </c>
      <c r="AP62" s="3">
        <v>80</v>
      </c>
      <c r="AQ62" s="3">
        <v>5</v>
      </c>
      <c r="AR62" s="3" t="s">
        <v>26</v>
      </c>
      <c r="AS62" s="28">
        <f t="shared" ref="AS62:AT62" si="82">AS26+AS44</f>
        <v>27838.821310528554</v>
      </c>
      <c r="AT62" s="28">
        <f t="shared" si="82"/>
        <v>35689.956328983943</v>
      </c>
      <c r="AU62" s="28">
        <f t="shared" ref="AU62" si="83">AU26+AU44</f>
        <v>50243.28018912761</v>
      </c>
      <c r="AW62" s="3">
        <v>80</v>
      </c>
      <c r="AX62" s="3">
        <v>5</v>
      </c>
      <c r="AY62" s="3" t="s">
        <v>26</v>
      </c>
      <c r="AZ62" t="s">
        <v>1</v>
      </c>
      <c r="BA62" s="24">
        <f>AS62/F61</f>
        <v>0.82757576950945488</v>
      </c>
      <c r="BB62" s="24">
        <f t="shared" si="39"/>
        <v>0.83616419896684957</v>
      </c>
      <c r="BC62" s="24">
        <f t="shared" si="40"/>
        <v>0.84493635624278274</v>
      </c>
    </row>
    <row r="63" spans="2:55" x14ac:dyDescent="0.3">
      <c r="B63" s="3">
        <v>85</v>
      </c>
      <c r="C63" s="3" t="s">
        <v>6</v>
      </c>
      <c r="D63" s="3" t="s">
        <v>26</v>
      </c>
      <c r="E63" s="27">
        <f t="shared" ref="E63:F63" si="84">E27+E45</f>
        <v>24978</v>
      </c>
      <c r="F63" s="27">
        <f t="shared" si="84"/>
        <v>28874</v>
      </c>
      <c r="AP63" s="3">
        <v>85</v>
      </c>
      <c r="AQ63" s="3" t="s">
        <v>6</v>
      </c>
      <c r="AR63" s="3" t="s">
        <v>26</v>
      </c>
      <c r="AS63" s="28">
        <f t="shared" ref="AS63:AT63" si="85">AS27+AS45</f>
        <v>31692.61031295517</v>
      </c>
      <c r="AT63" s="28">
        <f t="shared" si="85"/>
        <v>35844.628592041292</v>
      </c>
      <c r="AU63" s="28">
        <f t="shared" ref="AU63" si="86">AU27+AU45</f>
        <v>43452.77889607496</v>
      </c>
      <c r="AW63" s="3">
        <v>85</v>
      </c>
      <c r="AX63" s="3" t="s">
        <v>6</v>
      </c>
      <c r="AY63" s="3" t="s">
        <v>26</v>
      </c>
      <c r="AZ63" t="s">
        <v>2</v>
      </c>
      <c r="BA63" s="24">
        <f>AS63/(F62+F63)</f>
        <v>0.59693758594430746</v>
      </c>
      <c r="BB63" s="24">
        <f>AT63/(AS62+AS63)</f>
        <v>0.60211265905289335</v>
      </c>
      <c r="BC63" s="24">
        <f>AU63/(AT62+AT63)</f>
        <v>0.6074373527720498</v>
      </c>
    </row>
  </sheetData>
  <mergeCells count="7">
    <mergeCell ref="N8:O8"/>
    <mergeCell ref="B8:F8"/>
    <mergeCell ref="H8:L8"/>
    <mergeCell ref="Q8:U8"/>
    <mergeCell ref="W8:AN8"/>
    <mergeCell ref="AP8:AU8"/>
    <mergeCell ref="AW8:BC8"/>
  </mergeCells>
  <phoneticPr fontId="18" type="noConversion"/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CCRAdjustmentSheet_December2021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Hunsinger</cp:lastModifiedBy>
  <dcterms:created xsi:type="dcterms:W3CDTF">2021-11-06T07:24:58Z</dcterms:created>
  <dcterms:modified xsi:type="dcterms:W3CDTF">2021-12-16T08:52:27Z</dcterms:modified>
</cp:coreProperties>
</file>