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649ACDB2-04EE-4FBA-AF01-04F2FC8DC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11" i="2"/>
  <c r="L29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47" i="2"/>
  <c r="E47" i="2"/>
  <c r="Z35" i="2"/>
  <c r="Z36" i="2"/>
  <c r="Z37" i="2"/>
  <c r="AA37" i="2" s="1"/>
  <c r="Z38" i="2"/>
  <c r="Z39" i="2"/>
  <c r="AB39" i="2" s="1"/>
  <c r="Z40" i="2"/>
  <c r="AC40" i="2" s="1"/>
  <c r="Z41" i="2"/>
  <c r="AA41" i="2" s="1"/>
  <c r="Z42" i="2"/>
  <c r="Z43" i="2"/>
  <c r="AD43" i="2" s="1"/>
  <c r="Z44" i="2"/>
  <c r="AC44" i="2" s="1"/>
  <c r="Z45" i="2"/>
  <c r="AC45" i="2" s="1"/>
  <c r="Z46" i="2"/>
  <c r="Z47" i="2"/>
  <c r="Z48" i="2"/>
  <c r="Z49" i="2"/>
  <c r="AA49" i="2" s="1"/>
  <c r="Z50" i="2"/>
  <c r="Z51" i="2"/>
  <c r="AB51" i="2" s="1"/>
  <c r="Z52" i="2"/>
  <c r="AC52" i="2" s="1"/>
  <c r="Z53" i="2"/>
  <c r="AA53" i="2" s="1"/>
  <c r="Z54" i="2"/>
  <c r="Z55" i="2"/>
  <c r="AD55" i="2" s="1"/>
  <c r="Z56" i="2"/>
  <c r="AC56" i="2" s="1"/>
  <c r="Z12" i="2"/>
  <c r="AB12" i="2" s="1"/>
  <c r="Z13" i="2"/>
  <c r="Z14" i="2"/>
  <c r="Z15" i="2"/>
  <c r="AA15" i="2" s="1"/>
  <c r="Z16" i="2"/>
  <c r="Z17" i="2"/>
  <c r="Z18" i="2"/>
  <c r="AB18" i="2" s="1"/>
  <c r="Z19" i="2"/>
  <c r="AC19" i="2" s="1"/>
  <c r="Z20" i="2"/>
  <c r="Z21" i="2"/>
  <c r="Z22" i="2"/>
  <c r="AD22" i="2" s="1"/>
  <c r="Z23" i="2"/>
  <c r="AC23" i="2" s="1"/>
  <c r="Z24" i="2"/>
  <c r="AD24" i="2" s="1"/>
  <c r="Z25" i="2"/>
  <c r="Z26" i="2"/>
  <c r="Z27" i="2"/>
  <c r="Z28" i="2"/>
  <c r="AA28" i="2" s="1"/>
  <c r="Z29" i="2"/>
  <c r="Z30" i="2"/>
  <c r="AB30" i="2" s="1"/>
  <c r="Z31" i="2"/>
  <c r="AC31" i="2" s="1"/>
  <c r="Z32" i="2"/>
  <c r="AA32" i="2" s="1"/>
  <c r="Z33" i="2"/>
  <c r="L46" i="2"/>
  <c r="L45" i="2"/>
  <c r="L44" i="2"/>
  <c r="L43" i="2"/>
  <c r="L42" i="2"/>
  <c r="L41" i="2"/>
  <c r="L40" i="2"/>
  <c r="L39" i="2"/>
  <c r="L38" i="2"/>
  <c r="L37" i="2"/>
  <c r="L36" i="2"/>
  <c r="L35" i="2"/>
  <c r="L33" i="2"/>
  <c r="L32" i="2"/>
  <c r="L31" i="2"/>
  <c r="L30" i="2"/>
  <c r="L28" i="2"/>
  <c r="L27" i="2"/>
  <c r="L13" i="2"/>
  <c r="L1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AD28" i="2" l="1"/>
  <c r="AD16" i="2"/>
  <c r="AD49" i="2"/>
  <c r="AC37" i="2"/>
  <c r="AA22" i="2"/>
  <c r="AA55" i="2"/>
  <c r="AB29" i="2"/>
  <c r="AB17" i="2"/>
  <c r="AD50" i="2"/>
  <c r="AD38" i="2"/>
  <c r="AA27" i="2"/>
  <c r="AE27" i="2" s="1"/>
  <c r="AC27" i="2"/>
  <c r="AC15" i="2"/>
  <c r="AC48" i="2"/>
  <c r="AC36" i="2"/>
  <c r="AA21" i="2"/>
  <c r="AC26" i="2"/>
  <c r="AB14" i="2"/>
  <c r="AD47" i="2"/>
  <c r="AD35" i="2"/>
  <c r="AA20" i="2"/>
  <c r="AB25" i="2"/>
  <c r="AB13" i="2"/>
  <c r="AF12" i="2" s="1"/>
  <c r="AD46" i="2"/>
  <c r="AA16" i="2"/>
  <c r="AE15" i="2" s="1"/>
  <c r="AB33" i="2"/>
  <c r="AB21" i="2"/>
  <c r="AD54" i="2"/>
  <c r="AD42" i="2"/>
  <c r="AA12" i="2"/>
  <c r="AE11" i="2" s="1"/>
  <c r="AA43" i="2"/>
  <c r="AB32" i="2"/>
  <c r="AB20" i="2"/>
  <c r="AD53" i="2"/>
  <c r="AD41" i="2"/>
  <c r="AA33" i="2"/>
  <c r="AE32" i="2"/>
  <c r="AA30" i="2"/>
  <c r="AA18" i="2"/>
  <c r="AA29" i="2"/>
  <c r="AA17" i="2"/>
  <c r="AA42" i="2"/>
  <c r="AA54" i="2"/>
  <c r="AA56" i="2"/>
  <c r="AA45" i="2"/>
  <c r="AB37" i="2"/>
  <c r="AA25" i="2"/>
  <c r="AA13" i="2"/>
  <c r="AA46" i="2"/>
  <c r="AA26" i="2"/>
  <c r="AD37" i="2"/>
  <c r="AA24" i="2"/>
  <c r="AA35" i="2"/>
  <c r="AA47" i="2"/>
  <c r="AA44" i="2"/>
  <c r="AA14" i="2"/>
  <c r="AE14" i="2" s="1"/>
  <c r="AA23" i="2"/>
  <c r="AA36" i="2"/>
  <c r="AE36" i="2" s="1"/>
  <c r="AA48" i="2"/>
  <c r="AE48" i="2" s="1"/>
  <c r="AA38" i="2"/>
  <c r="AA50" i="2"/>
  <c r="AA39" i="2"/>
  <c r="AA51" i="2"/>
  <c r="AA31" i="2"/>
  <c r="AE31" i="2" s="1"/>
  <c r="AA19" i="2"/>
  <c r="AA40" i="2"/>
  <c r="AE40" i="2" s="1"/>
  <c r="AA52" i="2"/>
  <c r="AE52" i="2" s="1"/>
  <c r="AD45" i="2"/>
  <c r="AC46" i="2"/>
  <c r="AG45" i="2" s="1"/>
  <c r="AD52" i="2"/>
  <c r="AH52" i="2" s="1"/>
  <c r="AC53" i="2"/>
  <c r="AC12" i="2"/>
  <c r="AC32" i="2"/>
  <c r="AD26" i="2"/>
  <c r="AB26" i="2"/>
  <c r="AD17" i="2"/>
  <c r="AC16" i="2"/>
  <c r="AD12" i="2"/>
  <c r="AH11" i="2" s="1"/>
  <c r="AC17" i="2"/>
  <c r="AB46" i="2"/>
  <c r="AB53" i="2"/>
  <c r="AB31" i="2"/>
  <c r="AD25" i="2"/>
  <c r="AB16" i="2"/>
  <c r="AB38" i="2"/>
  <c r="AC47" i="2"/>
  <c r="AG47" i="2" s="1"/>
  <c r="AD30" i="2"/>
  <c r="AC25" i="2"/>
  <c r="AB15" i="2"/>
  <c r="AC38" i="2"/>
  <c r="AD48" i="2"/>
  <c r="AC30" i="2"/>
  <c r="AC24" i="2"/>
  <c r="AD14" i="2"/>
  <c r="AC39" i="2"/>
  <c r="AB49" i="2"/>
  <c r="AB24" i="2"/>
  <c r="AF24" i="2" s="1"/>
  <c r="AC14" i="2"/>
  <c r="AD39" i="2"/>
  <c r="AC49" i="2"/>
  <c r="AD29" i="2"/>
  <c r="AC20" i="2"/>
  <c r="AD40" i="2"/>
  <c r="AC29" i="2"/>
  <c r="AB19" i="2"/>
  <c r="AD13" i="2"/>
  <c r="AB41" i="2"/>
  <c r="AB50" i="2"/>
  <c r="AC28" i="2"/>
  <c r="AG27" i="2" s="1"/>
  <c r="AD18" i="2"/>
  <c r="AC13" i="2"/>
  <c r="AC41" i="2"/>
  <c r="AC50" i="2"/>
  <c r="AB28" i="2"/>
  <c r="AC18" i="2"/>
  <c r="AC35" i="2"/>
  <c r="AB45" i="2"/>
  <c r="AC51" i="2"/>
  <c r="AB27" i="2"/>
  <c r="AD36" i="2"/>
  <c r="AD51" i="2"/>
  <c r="AB23" i="2"/>
  <c r="AD44" i="2"/>
  <c r="AH43" i="2" s="1"/>
  <c r="AD56" i="2"/>
  <c r="AH55" i="2" s="1"/>
  <c r="AC22" i="2"/>
  <c r="AB22" i="2"/>
  <c r="AD33" i="2"/>
  <c r="AD21" i="2"/>
  <c r="AB42" i="2"/>
  <c r="AB54" i="2"/>
  <c r="AC33" i="2"/>
  <c r="AC21" i="2"/>
  <c r="AC42" i="2"/>
  <c r="AC54" i="2"/>
  <c r="AD32" i="2"/>
  <c r="AD20" i="2"/>
  <c r="AB35" i="2"/>
  <c r="AB43" i="2"/>
  <c r="AB47" i="2"/>
  <c r="AB55" i="2"/>
  <c r="AC43" i="2"/>
  <c r="AC55" i="2"/>
  <c r="AD31" i="2"/>
  <c r="AD27" i="2"/>
  <c r="AD23" i="2"/>
  <c r="AD19" i="2"/>
  <c r="AD15" i="2"/>
  <c r="AB36" i="2"/>
  <c r="AB40" i="2"/>
  <c r="AB44" i="2"/>
  <c r="AB48" i="2"/>
  <c r="AB52" i="2"/>
  <c r="AB56" i="2"/>
  <c r="AG44" i="2"/>
  <c r="AG29" i="2" l="1"/>
  <c r="AH27" i="2"/>
  <c r="AE20" i="2"/>
  <c r="AH37" i="2"/>
  <c r="AE26" i="2"/>
  <c r="AM27" i="2" s="1"/>
  <c r="AE21" i="2"/>
  <c r="AH49" i="2"/>
  <c r="AH50" i="2"/>
  <c r="AE19" i="2"/>
  <c r="AE55" i="2"/>
  <c r="AF21" i="2"/>
  <c r="AG25" i="2"/>
  <c r="AH16" i="2"/>
  <c r="AH15" i="2"/>
  <c r="AH38" i="2"/>
  <c r="AM15" i="2"/>
  <c r="AH13" i="2"/>
  <c r="AF49" i="2"/>
  <c r="AF27" i="2"/>
  <c r="AE44" i="2"/>
  <c r="AE17" i="2"/>
  <c r="AE29" i="2"/>
  <c r="AG53" i="2"/>
  <c r="AF23" i="2"/>
  <c r="AN24" i="2" s="1"/>
  <c r="AH51" i="2"/>
  <c r="AE51" i="2"/>
  <c r="AH17" i="2"/>
  <c r="AE13" i="2"/>
  <c r="AM14" i="2" s="1"/>
  <c r="AE47" i="2"/>
  <c r="AF36" i="2"/>
  <c r="AE24" i="2"/>
  <c r="AE39" i="2"/>
  <c r="AM40" i="2" s="1"/>
  <c r="AE12" i="2"/>
  <c r="AM12" i="2" s="1"/>
  <c r="AE50" i="2"/>
  <c r="AE18" i="2"/>
  <c r="AE38" i="2"/>
  <c r="AE30" i="2"/>
  <c r="AE35" i="2"/>
  <c r="AE34" i="2"/>
  <c r="AG46" i="2"/>
  <c r="AO47" i="2" s="1"/>
  <c r="AE46" i="2"/>
  <c r="AE49" i="2"/>
  <c r="AM49" i="2" s="1"/>
  <c r="AH30" i="2"/>
  <c r="AE43" i="2"/>
  <c r="AE42" i="2"/>
  <c r="AE41" i="2"/>
  <c r="AM41" i="2" s="1"/>
  <c r="AE25" i="2"/>
  <c r="AE37" i="2"/>
  <c r="AM37" i="2" s="1"/>
  <c r="AE23" i="2"/>
  <c r="AE16" i="2"/>
  <c r="AM16" i="2" s="1"/>
  <c r="AH39" i="2"/>
  <c r="AE45" i="2"/>
  <c r="AE22" i="2"/>
  <c r="AH29" i="2"/>
  <c r="AE54" i="2"/>
  <c r="AE53" i="2"/>
  <c r="AE28" i="2"/>
  <c r="AH40" i="2"/>
  <c r="AG20" i="2"/>
  <c r="AG41" i="2"/>
  <c r="AH28" i="2"/>
  <c r="AF54" i="2"/>
  <c r="AH26" i="2"/>
  <c r="AF48" i="2"/>
  <c r="AF43" i="2"/>
  <c r="AF22" i="2"/>
  <c r="AF42" i="2"/>
  <c r="AH32" i="2"/>
  <c r="AH19" i="2"/>
  <c r="AH31" i="2"/>
  <c r="AH18" i="2"/>
  <c r="AH14" i="2"/>
  <c r="AG22" i="2"/>
  <c r="AF16" i="2"/>
  <c r="AG32" i="2"/>
  <c r="AH24" i="2"/>
  <c r="AG16" i="2"/>
  <c r="AH21" i="2"/>
  <c r="AF28" i="2"/>
  <c r="AF17" i="2"/>
  <c r="AF38" i="2"/>
  <c r="AF51" i="2"/>
  <c r="AG39" i="2"/>
  <c r="AG15" i="2"/>
  <c r="AH46" i="2"/>
  <c r="AH12" i="2"/>
  <c r="AP12" i="2" s="1"/>
  <c r="AG43" i="2"/>
  <c r="AO44" i="2" s="1"/>
  <c r="AF47" i="2"/>
  <c r="AG55" i="2"/>
  <c r="AG17" i="2"/>
  <c r="AG23" i="2"/>
  <c r="AG19" i="2"/>
  <c r="AF19" i="2"/>
  <c r="AH22" i="2"/>
  <c r="AF52" i="2"/>
  <c r="AH42" i="2"/>
  <c r="AP43" i="2" s="1"/>
  <c r="AF41" i="2"/>
  <c r="AO45" i="2"/>
  <c r="AF45" i="2"/>
  <c r="AH20" i="2"/>
  <c r="AG28" i="2"/>
  <c r="AF39" i="2"/>
  <c r="AH34" i="2"/>
  <c r="AH35" i="2"/>
  <c r="AF20" i="2"/>
  <c r="AG51" i="2"/>
  <c r="AG13" i="2"/>
  <c r="AG37" i="2"/>
  <c r="AG36" i="2"/>
  <c r="AF37" i="2"/>
  <c r="AF40" i="2"/>
  <c r="AF31" i="2"/>
  <c r="AG49" i="2"/>
  <c r="AG48" i="2"/>
  <c r="AO48" i="2" s="1"/>
  <c r="AF29" i="2"/>
  <c r="AG18" i="2"/>
  <c r="AF14" i="2"/>
  <c r="AG24" i="2"/>
  <c r="AH48" i="2"/>
  <c r="AF13" i="2"/>
  <c r="AG54" i="2"/>
  <c r="AH41" i="2"/>
  <c r="AH54" i="2"/>
  <c r="AG31" i="2"/>
  <c r="AG38" i="2"/>
  <c r="AG52" i="2"/>
  <c r="AF26" i="2"/>
  <c r="AH53" i="2"/>
  <c r="AG40" i="2"/>
  <c r="AF18" i="2"/>
  <c r="AG30" i="2"/>
  <c r="AH36" i="2"/>
  <c r="AH47" i="2"/>
  <c r="AH25" i="2"/>
  <c r="AH45" i="2"/>
  <c r="AH44" i="2"/>
  <c r="AP44" i="2" s="1"/>
  <c r="AG21" i="2"/>
  <c r="AF25" i="2"/>
  <c r="AF35" i="2"/>
  <c r="AF46" i="2"/>
  <c r="AF50" i="2"/>
  <c r="AG34" i="2"/>
  <c r="AG35" i="2"/>
  <c r="AF44" i="2"/>
  <c r="AF30" i="2"/>
  <c r="AH23" i="2"/>
  <c r="AG14" i="2"/>
  <c r="AG26" i="2"/>
  <c r="AF11" i="2"/>
  <c r="AN12" i="2" s="1"/>
  <c r="AF53" i="2"/>
  <c r="AG12" i="2"/>
  <c r="AG11" i="2"/>
  <c r="AG50" i="2"/>
  <c r="AG42" i="2"/>
  <c r="AF15" i="2"/>
  <c r="AF32" i="2"/>
  <c r="AF34" i="2"/>
  <c r="AF55" i="2"/>
  <c r="AM22" i="2" l="1"/>
  <c r="AU36" i="2"/>
  <c r="AU12" i="2"/>
  <c r="AM21" i="2"/>
  <c r="AP15" i="2"/>
  <c r="AM26" i="2"/>
  <c r="AP38" i="2"/>
  <c r="AP50" i="2"/>
  <c r="AM20" i="2"/>
  <c r="AP27" i="2"/>
  <c r="AP17" i="2"/>
  <c r="AP49" i="2"/>
  <c r="AM19" i="2"/>
  <c r="AP16" i="2"/>
  <c r="AO26" i="2"/>
  <c r="AN22" i="2"/>
  <c r="AP39" i="2"/>
  <c r="AM51" i="2"/>
  <c r="AP18" i="2"/>
  <c r="AN49" i="2"/>
  <c r="AU44" i="2" s="1"/>
  <c r="AM45" i="2"/>
  <c r="AM17" i="2"/>
  <c r="AO46" i="2"/>
  <c r="AO21" i="2"/>
  <c r="AM18" i="2"/>
  <c r="AU18" i="2" s="1"/>
  <c r="AN15" i="2"/>
  <c r="AU15" i="2" s="1"/>
  <c r="AP41" i="2"/>
  <c r="AN36" i="2"/>
  <c r="AM46" i="2"/>
  <c r="AM39" i="2"/>
  <c r="AM24" i="2"/>
  <c r="AU24" i="2" s="1"/>
  <c r="AM47" i="2"/>
  <c r="AM28" i="2"/>
  <c r="AM42" i="2"/>
  <c r="AM35" i="2"/>
  <c r="AM23" i="2"/>
  <c r="AM43" i="2"/>
  <c r="AU38" i="2" s="1"/>
  <c r="AN17" i="2"/>
  <c r="AM38" i="2"/>
  <c r="AM25" i="2"/>
  <c r="AM44" i="2"/>
  <c r="AU39" i="2" s="1"/>
  <c r="AM48" i="2"/>
  <c r="AM13" i="2"/>
  <c r="AM50" i="2"/>
  <c r="AM36" i="2"/>
  <c r="AO42" i="2"/>
  <c r="AN26" i="2"/>
  <c r="AP40" i="2"/>
  <c r="AN38" i="2"/>
  <c r="AN40" i="2"/>
  <c r="AU35" i="2" s="1"/>
  <c r="AN45" i="2"/>
  <c r="AN37" i="2"/>
  <c r="AU32" i="2" s="1"/>
  <c r="AN47" i="2"/>
  <c r="AP14" i="2"/>
  <c r="AN28" i="2"/>
  <c r="AN13" i="2"/>
  <c r="AN41" i="2"/>
  <c r="AN44" i="2"/>
  <c r="AN18" i="2"/>
  <c r="AP28" i="2"/>
  <c r="AN14" i="2"/>
  <c r="AU14" i="2" s="1"/>
  <c r="AN20" i="2"/>
  <c r="AN50" i="2"/>
  <c r="AN19" i="2"/>
  <c r="AN42" i="2"/>
  <c r="AN35" i="2"/>
  <c r="AN39" i="2"/>
  <c r="AO20" i="2"/>
  <c r="AN43" i="2"/>
  <c r="AN23" i="2"/>
  <c r="AN46" i="2"/>
  <c r="AN48" i="2"/>
  <c r="AN21" i="2"/>
  <c r="AN25" i="2"/>
  <c r="AN51" i="2"/>
  <c r="AN16" i="2"/>
  <c r="AU16" i="2" s="1"/>
  <c r="AN27" i="2"/>
  <c r="AU27" i="2" s="1"/>
  <c r="AP19" i="2"/>
  <c r="AP20" i="2"/>
  <c r="AP25" i="2"/>
  <c r="AO35" i="2"/>
  <c r="AO23" i="2"/>
  <c r="AO16" i="2"/>
  <c r="AO18" i="2"/>
  <c r="AP22" i="2"/>
  <c r="AO24" i="2"/>
  <c r="AO17" i="2"/>
  <c r="AP51" i="2"/>
  <c r="AO50" i="2"/>
  <c r="AP36" i="2"/>
  <c r="AP13" i="2"/>
  <c r="AO28" i="2"/>
  <c r="AO19" i="2"/>
  <c r="AO40" i="2"/>
  <c r="AO36" i="2"/>
  <c r="AO27" i="2"/>
  <c r="AO38" i="2"/>
  <c r="AP47" i="2"/>
  <c r="AP23" i="2"/>
  <c r="AO41" i="2"/>
  <c r="AP21" i="2"/>
  <c r="AP45" i="2"/>
  <c r="AO14" i="2"/>
  <c r="AO37" i="2"/>
  <c r="AP42" i="2"/>
  <c r="AO13" i="2"/>
  <c r="AO12" i="2"/>
  <c r="AP46" i="2"/>
  <c r="AO51" i="2"/>
  <c r="AP37" i="2"/>
  <c r="AP26" i="2"/>
  <c r="AO22" i="2"/>
  <c r="AO25" i="2"/>
  <c r="AP35" i="2"/>
  <c r="AO15" i="2"/>
  <c r="AP48" i="2"/>
  <c r="AO39" i="2"/>
  <c r="AO43" i="2"/>
  <c r="AO49" i="2"/>
  <c r="AP24" i="2"/>
  <c r="AU25" i="2" l="1"/>
  <c r="AU22" i="2"/>
  <c r="AU41" i="2"/>
  <c r="BC41" i="2" s="1"/>
  <c r="AU43" i="2"/>
  <c r="AU46" i="2"/>
  <c r="BC46" i="2" s="1"/>
  <c r="AU26" i="2"/>
  <c r="AU17" i="2"/>
  <c r="AU13" i="2"/>
  <c r="AU21" i="2"/>
  <c r="AU33" i="2"/>
  <c r="AU19" i="2"/>
  <c r="AU34" i="2"/>
  <c r="BC34" i="2" s="1"/>
  <c r="AU23" i="2"/>
  <c r="AU30" i="2"/>
  <c r="AU37" i="2"/>
  <c r="AU31" i="2"/>
  <c r="AU28" i="2"/>
  <c r="AU40" i="2"/>
  <c r="AU20" i="2"/>
  <c r="AU45" i="2"/>
  <c r="AU42" i="2"/>
  <c r="BC44" i="2"/>
  <c r="BC32" i="2"/>
  <c r="BC36" i="2"/>
  <c r="BC35" i="2"/>
  <c r="AU11" i="2" l="1"/>
  <c r="AU29" i="2"/>
  <c r="BC40" i="2"/>
  <c r="BC31" i="2"/>
  <c r="BC37" i="2"/>
  <c r="BC38" i="2"/>
  <c r="BC28" i="2"/>
  <c r="BC39" i="2"/>
  <c r="BC30" i="2"/>
  <c r="BC33" i="2"/>
  <c r="BC42" i="2"/>
  <c r="BC43" i="2"/>
  <c r="BC45" i="2"/>
  <c r="AU64" i="2"/>
  <c r="BC64" i="2" s="1"/>
  <c r="AU62" i="2" l="1"/>
  <c r="BC62" i="2" s="1"/>
  <c r="AU53" i="2"/>
  <c r="BC53" i="2" s="1"/>
  <c r="BC17" i="2"/>
  <c r="BC13" i="2"/>
  <c r="AU49" i="2"/>
  <c r="BC18" i="2"/>
  <c r="AU54" i="2"/>
  <c r="BC54" i="2" s="1"/>
  <c r="AU63" i="2"/>
  <c r="BC63" i="2" s="1"/>
  <c r="BC27" i="2"/>
  <c r="AU57" i="2"/>
  <c r="BC57" i="2" s="1"/>
  <c r="BC21" i="2"/>
  <c r="AU58" i="2"/>
  <c r="BC58" i="2" s="1"/>
  <c r="BC22" i="2"/>
  <c r="AU59" i="2"/>
  <c r="BC59" i="2" s="1"/>
  <c r="BC23" i="2"/>
  <c r="BC25" i="2"/>
  <c r="AU61" i="2"/>
  <c r="BC61" i="2" s="1"/>
  <c r="AU52" i="2"/>
  <c r="BC52" i="2" s="1"/>
  <c r="BC16" i="2"/>
  <c r="BC26" i="2"/>
  <c r="AU51" i="2"/>
  <c r="BC51" i="2" s="1"/>
  <c r="BC15" i="2"/>
  <c r="AU60" i="2"/>
  <c r="BC60" i="2" s="1"/>
  <c r="BC24" i="2"/>
  <c r="AU50" i="2"/>
  <c r="BC50" i="2" s="1"/>
  <c r="BC14" i="2"/>
  <c r="AU55" i="2"/>
  <c r="BC55" i="2" s="1"/>
  <c r="BC19" i="2"/>
  <c r="AU56" i="2"/>
  <c r="BC56" i="2" s="1"/>
  <c r="BC20" i="2"/>
  <c r="BC11" i="2"/>
  <c r="AU47" i="2"/>
  <c r="BC49" i="2" l="1"/>
  <c r="BC29" i="2"/>
  <c r="BC47" i="2" s="1"/>
  <c r="AU48" i="2"/>
  <c r="AV33" i="2" s="1"/>
  <c r="BC12" i="2"/>
  <c r="AV36" i="2" l="1"/>
  <c r="AV14" i="2"/>
  <c r="AV12" i="2"/>
  <c r="BD12" i="2" s="1"/>
  <c r="AV44" i="2"/>
  <c r="AV43" i="2"/>
  <c r="AV30" i="2"/>
  <c r="AV15" i="2"/>
  <c r="AV46" i="2"/>
  <c r="BD46" i="2" s="1"/>
  <c r="AV38" i="2"/>
  <c r="AV40" i="2"/>
  <c r="AV18" i="2"/>
  <c r="AV35" i="2"/>
  <c r="AV25" i="2"/>
  <c r="AV39" i="2"/>
  <c r="AV17" i="2"/>
  <c r="AV27" i="2"/>
  <c r="AV16" i="2"/>
  <c r="AV41" i="2"/>
  <c r="AV31" i="2"/>
  <c r="AV21" i="2"/>
  <c r="AV34" i="2"/>
  <c r="AV24" i="2"/>
  <c r="AV37" i="2"/>
  <c r="AV26" i="2"/>
  <c r="AV23" i="2"/>
  <c r="AV19" i="2"/>
  <c r="AV13" i="2"/>
  <c r="AV22" i="2"/>
  <c r="AV28" i="2"/>
  <c r="AV20" i="2"/>
  <c r="AV45" i="2"/>
  <c r="AV42" i="2"/>
  <c r="AV32" i="2"/>
  <c r="BC48" i="2"/>
  <c r="AV29" i="2" l="1"/>
  <c r="AV11" i="2"/>
  <c r="AV49" i="2"/>
  <c r="BD49" i="2" s="1"/>
  <c r="AV48" i="2"/>
  <c r="BD36" i="2"/>
  <c r="AV58" i="2"/>
  <c r="BD58" i="2" s="1"/>
  <c r="BD22" i="2"/>
  <c r="AV61" i="2"/>
  <c r="BD61" i="2" s="1"/>
  <c r="BD25" i="2"/>
  <c r="BD44" i="2"/>
  <c r="BD33" i="2"/>
  <c r="BD32" i="2"/>
  <c r="BD16" i="2"/>
  <c r="AV52" i="2"/>
  <c r="BD52" i="2" s="1"/>
  <c r="BD14" i="2"/>
  <c r="AV50" i="2"/>
  <c r="BD50" i="2" s="1"/>
  <c r="BD13" i="2"/>
  <c r="AV57" i="2"/>
  <c r="BD57" i="2" s="1"/>
  <c r="BD21" i="2"/>
  <c r="AV63" i="2"/>
  <c r="BD63" i="2" s="1"/>
  <c r="BD27" i="2"/>
  <c r="AV64" i="2"/>
  <c r="BD64" i="2" s="1"/>
  <c r="BD28" i="2"/>
  <c r="BD43" i="2"/>
  <c r="BD17" i="2"/>
  <c r="AV53" i="2"/>
  <c r="BD53" i="2" s="1"/>
  <c r="BD34" i="2"/>
  <c r="BD31" i="2"/>
  <c r="AV60" i="2"/>
  <c r="BD60" i="2" s="1"/>
  <c r="BD24" i="2"/>
  <c r="BD37" i="2"/>
  <c r="BD19" i="2"/>
  <c r="AV55" i="2"/>
  <c r="BD55" i="2" s="1"/>
  <c r="BD20" i="2"/>
  <c r="AV56" i="2"/>
  <c r="BD56" i="2" s="1"/>
  <c r="BD15" i="2"/>
  <c r="AV51" i="2"/>
  <c r="BD51" i="2" s="1"/>
  <c r="BD41" i="2"/>
  <c r="BD40" i="2"/>
  <c r="BD42" i="2"/>
  <c r="BD26" i="2"/>
  <c r="AV62" i="2"/>
  <c r="BD62" i="2" s="1"/>
  <c r="BD38" i="2"/>
  <c r="AV54" i="2"/>
  <c r="BD54" i="2" s="1"/>
  <c r="BD18" i="2"/>
  <c r="BD23" i="2"/>
  <c r="AV59" i="2"/>
  <c r="BD59" i="2" s="1"/>
  <c r="BD45" i="2"/>
  <c r="BD35" i="2"/>
  <c r="BD39" i="2"/>
  <c r="BD30" i="2"/>
  <c r="BD48" i="2" l="1"/>
  <c r="BD11" i="2"/>
  <c r="AV47" i="2"/>
  <c r="AW30" i="2" s="1"/>
  <c r="BD29" i="2"/>
  <c r="AW34" i="2" l="1"/>
  <c r="BE34" i="2" s="1"/>
  <c r="AW37" i="2"/>
  <c r="BE37" i="2" s="1"/>
  <c r="AW17" i="2"/>
  <c r="AW38" i="2"/>
  <c r="BE38" i="2" s="1"/>
  <c r="AW18" i="2"/>
  <c r="AW42" i="2"/>
  <c r="BE42" i="2" s="1"/>
  <c r="AW25" i="2"/>
  <c r="AW41" i="2"/>
  <c r="BE41" i="2" s="1"/>
  <c r="AW31" i="2"/>
  <c r="BE31" i="2" s="1"/>
  <c r="AW13" i="2"/>
  <c r="AW40" i="2"/>
  <c r="BE40" i="2" s="1"/>
  <c r="AW32" i="2"/>
  <c r="BE32" i="2" s="1"/>
  <c r="AW26" i="2"/>
  <c r="AW39" i="2"/>
  <c r="BE39" i="2" s="1"/>
  <c r="AW44" i="2"/>
  <c r="BE44" i="2" s="1"/>
  <c r="AW19" i="2"/>
  <c r="AW35" i="2"/>
  <c r="BE35" i="2" s="1"/>
  <c r="AW15" i="2"/>
  <c r="AW36" i="2"/>
  <c r="BE36" i="2" s="1"/>
  <c r="AW16" i="2"/>
  <c r="AW22" i="2"/>
  <c r="AW28" i="2"/>
  <c r="AW45" i="2"/>
  <c r="BE45" i="2" s="1"/>
  <c r="AW20" i="2"/>
  <c r="AW23" i="2"/>
  <c r="AW24" i="2"/>
  <c r="AW43" i="2"/>
  <c r="BE43" i="2" s="1"/>
  <c r="AW33" i="2"/>
  <c r="BE33" i="2" s="1"/>
  <c r="AW46" i="2"/>
  <c r="BE46" i="2" s="1"/>
  <c r="AW21" i="2"/>
  <c r="AW14" i="2"/>
  <c r="AW27" i="2"/>
  <c r="AW12" i="2"/>
  <c r="BE30" i="2"/>
  <c r="BD47" i="2"/>
  <c r="AW29" i="2" l="1"/>
  <c r="BE29" i="2" s="1"/>
  <c r="AW11" i="2"/>
  <c r="AW48" i="2"/>
  <c r="BE48" i="2" s="1"/>
  <c r="BE12" i="2"/>
  <c r="BE28" i="2"/>
  <c r="AW64" i="2"/>
  <c r="BE64" i="2" s="1"/>
  <c r="AW50" i="2"/>
  <c r="BE50" i="2" s="1"/>
  <c r="BE14" i="2"/>
  <c r="BE24" i="2"/>
  <c r="AW60" i="2"/>
  <c r="BE60" i="2" s="1"/>
  <c r="AW62" i="2"/>
  <c r="BE62" i="2" s="1"/>
  <c r="BE26" i="2"/>
  <c r="BE16" i="2"/>
  <c r="AW52" i="2"/>
  <c r="BE52" i="2" s="1"/>
  <c r="BE22" i="2"/>
  <c r="AW58" i="2"/>
  <c r="BE58" i="2" s="1"/>
  <c r="AW55" i="2"/>
  <c r="BE55" i="2" s="1"/>
  <c r="BE19" i="2"/>
  <c r="BE27" i="2"/>
  <c r="AW63" i="2"/>
  <c r="BE63" i="2" s="1"/>
  <c r="BE13" i="2"/>
  <c r="AW49" i="2"/>
  <c r="BE49" i="2" s="1"/>
  <c r="AW59" i="2"/>
  <c r="BE59" i="2" s="1"/>
  <c r="BE23" i="2"/>
  <c r="BE18" i="2"/>
  <c r="AW54" i="2"/>
  <c r="BE54" i="2" s="1"/>
  <c r="AW53" i="2"/>
  <c r="BE53" i="2" s="1"/>
  <c r="BE17" i="2"/>
  <c r="AW51" i="2"/>
  <c r="BE51" i="2" s="1"/>
  <c r="BE15" i="2"/>
  <c r="BE20" i="2"/>
  <c r="AW56" i="2"/>
  <c r="BE56" i="2" s="1"/>
  <c r="BE21" i="2"/>
  <c r="AW57" i="2"/>
  <c r="BE57" i="2" s="1"/>
  <c r="BE25" i="2"/>
  <c r="AW61" i="2"/>
  <c r="BE61" i="2" s="1"/>
  <c r="BE11" i="2" l="1"/>
  <c r="BE47" i="2" s="1"/>
  <c r="AW47" i="2"/>
</calcChain>
</file>

<file path=xl/sharedStrings.xml><?xml version="1.0" encoding="utf-8"?>
<sst xmlns="http://schemas.openxmlformats.org/spreadsheetml/2006/main" count="571" uniqueCount="49">
  <si>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</si>
  <si>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</si>
  <si>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</si>
  <si>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</si>
  <si>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</si>
  <si>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</si>
  <si>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</si>
  <si>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</si>
  <si>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</si>
  <si>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</si>
  <si>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</si>
  <si>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</si>
  <si>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</si>
  <si>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</si>
  <si>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</si>
  <si>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</si>
  <si>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</si>
  <si>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</si>
  <si>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</si>
  <si>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</si>
  <si>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</si>
  <si>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</si>
  <si>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</si>
  <si>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</si>
  <si>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Fraction female at birth (for births, youngest age group)</t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</si>
  <si>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</si>
  <si>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</si>
  <si>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</si>
  <si>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</si>
  <si>
    <t>Y</t>
  </si>
  <si>
    <t>Projected Populations</t>
  </si>
  <si>
    <t xml:space="preserve">Effective Birth and Cohort Change Ratios (including all adjustments) </t>
  </si>
  <si>
    <t>Imputed l, 2010 to 2014</t>
  </si>
  <si>
    <t>Imputed l, 2015 to 2019</t>
  </si>
  <si>
    <t>Imputed l, 2020 to 2024</t>
  </si>
  <si>
    <t>Imputed l, 2025 to 2029</t>
  </si>
  <si>
    <t>Imputed L, 2010 to 2014</t>
  </si>
  <si>
    <t>Imputed L, 2015 to 2019</t>
  </si>
  <si>
    <t>Imputed L, 2020 to 2024</t>
  </si>
  <si>
    <t>Imputed L, 2025 to 2029</t>
  </si>
  <si>
    <t>Imputed S, 2010 to 2014</t>
  </si>
  <si>
    <t>Imputed S, 2015 to 2019</t>
  </si>
  <si>
    <t>Imputed S, 2020 to 2024</t>
  </si>
  <si>
    <t>Imputed S, 2025 to 2029</t>
  </si>
  <si>
    <t>Impose iTFR option (for births, youngest age group)</t>
  </si>
  <si>
    <t>Standard l (generic)</t>
  </si>
  <si>
    <t>This spreadsheet replicates methods and results from: https://raw.githubusercontent.com/AppliedDemogToolbox/CCRStable/master/CCRStable.R</t>
  </si>
  <si>
    <t>Imposed iTFR option autocorrelation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</si>
  <si>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applied to inferred net migration ratios)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</si>
</sst>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0" fontId="20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6" fontId="20" fillId="0" borderId="0" xfId="1" applyNumberFormat="1" applyFont="1"/>
    <xf numFmtId="164" fontId="0" fillId="0" borderId="0" xfId="0" quotePrefix="1" applyNumberFormat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/>
    <xf numFmtId="2" fontId="23" fillId="0" borderId="0" xfId="0" applyNumberFormat="1" applyFont="1"/>
    <xf numFmtId="2" fontId="20" fillId="0" borderId="0" xfId="0" quotePrefix="1" applyNumberFormat="1" applyFont="1" applyAlignment="1">
      <alignment horizontal="right"/>
    </xf>
    <xf numFmtId="0" fontId="0" fillId="38" borderId="1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E1FF"/>
      <color rgb="FFDDDDDD"/>
      <color rgb="FFFFFFCC"/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CCRAdjustmentSheet_December2021!$E$10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CCRAdjustmentSheet_December2021!$B$11:$B$28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CCRAdjustmentSheet_December2021!$E$11:$E$28</c:f>
              <c:numCache>
                <c:formatCode>#,##0</c:formatCode>
                <c:ptCount val="18"/>
                <c:pt idx="0">
                  <c:v>47458</c:v>
                </c:pt>
                <c:pt idx="1">
                  <c:v>46337</c:v>
                </c:pt>
                <c:pt idx="2">
                  <c:v>44587</c:v>
                </c:pt>
                <c:pt idx="3">
                  <c:v>48629</c:v>
                </c:pt>
                <c:pt idx="4">
                  <c:v>52946</c:v>
                </c:pt>
                <c:pt idx="5">
                  <c:v>57329</c:v>
                </c:pt>
                <c:pt idx="6">
                  <c:v>58479</c:v>
                </c:pt>
                <c:pt idx="7">
                  <c:v>58051</c:v>
                </c:pt>
                <c:pt idx="8">
                  <c:v>56464</c:v>
                </c:pt>
                <c:pt idx="9">
                  <c:v>57769</c:v>
                </c:pt>
                <c:pt idx="10">
                  <c:v>55272</c:v>
                </c:pt>
                <c:pt idx="11">
                  <c:v>49347</c:v>
                </c:pt>
                <c:pt idx="12">
                  <c:v>41839</c:v>
                </c:pt>
                <c:pt idx="13">
                  <c:v>28449</c:v>
                </c:pt>
                <c:pt idx="14">
                  <c:v>20868</c:v>
                </c:pt>
                <c:pt idx="15">
                  <c:v>16597</c:v>
                </c:pt>
                <c:pt idx="16">
                  <c:v>14166</c:v>
                </c:pt>
                <c:pt idx="17">
                  <c:v>16643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CCRAdjustmentSheet_December2021!$F$10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CCRAdjustmentSheet_December2021!$B$11:$B$28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CCRAdjustmentSheet_December2021!$F$11:$F$28</c:f>
              <c:numCache>
                <c:formatCode>#,##0</c:formatCode>
                <c:ptCount val="18"/>
                <c:pt idx="0">
                  <c:v>47974</c:v>
                </c:pt>
                <c:pt idx="1">
                  <c:v>48520</c:v>
                </c:pt>
                <c:pt idx="2">
                  <c:v>46276</c:v>
                </c:pt>
                <c:pt idx="3">
                  <c:v>46727</c:v>
                </c:pt>
                <c:pt idx="4">
                  <c:v>52618</c:v>
                </c:pt>
                <c:pt idx="5">
                  <c:v>67091</c:v>
                </c:pt>
                <c:pt idx="6">
                  <c:v>67836</c:v>
                </c:pt>
                <c:pt idx="7">
                  <c:v>62254</c:v>
                </c:pt>
                <c:pt idx="8">
                  <c:v>59417</c:v>
                </c:pt>
                <c:pt idx="9">
                  <c:v>56432</c:v>
                </c:pt>
                <c:pt idx="10">
                  <c:v>57521</c:v>
                </c:pt>
                <c:pt idx="11">
                  <c:v>54717</c:v>
                </c:pt>
                <c:pt idx="12">
                  <c:v>47717</c:v>
                </c:pt>
                <c:pt idx="13">
                  <c:v>39461</c:v>
                </c:pt>
                <c:pt idx="14">
                  <c:v>26354</c:v>
                </c:pt>
                <c:pt idx="15">
                  <c:v>18855</c:v>
                </c:pt>
                <c:pt idx="16">
                  <c:v>14284</c:v>
                </c:pt>
                <c:pt idx="17">
                  <c:v>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CCRAdjustmentSheet_December2021!$AU$10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CCRAdjustmentSheet_December2021!$B$11:$B$28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CCRAdjustmentSheet_December2021!$AU$11:$AU$28</c:f>
              <c:numCache>
                <c:formatCode>#,##0</c:formatCode>
                <c:ptCount val="18"/>
                <c:pt idx="0">
                  <c:v>51255.798557295166</c:v>
                </c:pt>
                <c:pt idx="1">
                  <c:v>49054.664503248299</c:v>
                </c:pt>
                <c:pt idx="2">
                  <c:v>48457.337561135988</c:v>
                </c:pt>
                <c:pt idx="3">
                  <c:v>48498.969046537008</c:v>
                </c:pt>
                <c:pt idx="4">
                  <c:v>50563.349467479551</c:v>
                </c:pt>
                <c:pt idx="5">
                  <c:v>66680.506999109188</c:v>
                </c:pt>
                <c:pt idx="6">
                  <c:v>79395.336618084024</c:v>
                </c:pt>
                <c:pt idx="7">
                  <c:v>72226.41451938411</c:v>
                </c:pt>
                <c:pt idx="8">
                  <c:v>63734.757942542361</c:v>
                </c:pt>
                <c:pt idx="9">
                  <c:v>59407.542018975131</c:v>
                </c:pt>
                <c:pt idx="10">
                  <c:v>56226.336591196363</c:v>
                </c:pt>
                <c:pt idx="11">
                  <c:v>56999.134080474963</c:v>
                </c:pt>
                <c:pt idx="12">
                  <c:v>52985.734485351175</c:v>
                </c:pt>
                <c:pt idx="13">
                  <c:v>45099.39094610139</c:v>
                </c:pt>
                <c:pt idx="14">
                  <c:v>36667.659259662789</c:v>
                </c:pt>
                <c:pt idx="15">
                  <c:v>23921.131034706563</c:v>
                </c:pt>
                <c:pt idx="16">
                  <c:v>16335.327337236904</c:v>
                </c:pt>
                <c:pt idx="17">
                  <c:v>20417.951271081307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ser>
          <c:idx val="3"/>
          <c:order val="3"/>
          <c:tx>
            <c:v>2025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CCRAdjustmentSheet_December2021!$AV$11:$AV$28</c:f>
              <c:numCache>
                <c:formatCode>#,##0</c:formatCode>
                <c:ptCount val="18"/>
                <c:pt idx="0">
                  <c:v>54516.125300082589</c:v>
                </c:pt>
                <c:pt idx="1">
                  <c:v>52417.552900411851</c:v>
                </c:pt>
                <c:pt idx="2">
                  <c:v>48992.465639889859</c:v>
                </c:pt>
                <c:pt idx="3">
                  <c:v>50786.970631009775</c:v>
                </c:pt>
                <c:pt idx="4">
                  <c:v>52484.095577503809</c:v>
                </c:pt>
                <c:pt idx="5">
                  <c:v>64081.38962835553</c:v>
                </c:pt>
                <c:pt idx="6">
                  <c:v>78917.24649330588</c:v>
                </c:pt>
                <c:pt idx="7">
                  <c:v>84546.459606034987</c:v>
                </c:pt>
                <c:pt idx="8">
                  <c:v>73961.737500846852</c:v>
                </c:pt>
                <c:pt idx="9">
                  <c:v>63749.15031887572</c:v>
                </c:pt>
                <c:pt idx="10">
                  <c:v>59227.478831030778</c:v>
                </c:pt>
                <c:pt idx="11">
                  <c:v>55767.838343881915</c:v>
                </c:pt>
                <c:pt idx="12">
                  <c:v>55271.033936405991</c:v>
                </c:pt>
                <c:pt idx="13">
                  <c:v>50179.253041801916</c:v>
                </c:pt>
                <c:pt idx="14">
                  <c:v>42030.557657464924</c:v>
                </c:pt>
                <c:pt idx="15">
                  <c:v>33430.275996627657</c:v>
                </c:pt>
                <c:pt idx="16">
                  <c:v>20859.308226104033</c:v>
                </c:pt>
                <c:pt idx="17">
                  <c:v>22787.210725754754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F76-89CD-A2C3B4FF5D5A}"/>
            </c:ext>
          </c:extLst>
        </c:ser>
        <c:ser>
          <c:idx val="4"/>
          <c:order val="4"/>
          <c:tx>
            <c:v>2030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CCRAdjustmentSheet_December2021!$AW$11:$AW$28</c:f>
              <c:numCache>
                <c:formatCode>#,##0</c:formatCode>
                <c:ptCount val="18"/>
                <c:pt idx="0">
                  <c:v>57402.425336271575</c:v>
                </c:pt>
                <c:pt idx="1">
                  <c:v>55758.955556898334</c:v>
                </c:pt>
                <c:pt idx="2">
                  <c:v>52352.252109219684</c:v>
                </c:pt>
                <c:pt idx="3">
                  <c:v>51349.615530400835</c:v>
                </c:pt>
                <c:pt idx="4">
                  <c:v>54963.353798245509</c:v>
                </c:pt>
                <c:pt idx="5">
                  <c:v>66520.196474989352</c:v>
                </c:pt>
                <c:pt idx="6">
                  <c:v>75848.122301837691</c:v>
                </c:pt>
                <c:pt idx="7">
                  <c:v>84049.142237670414</c:v>
                </c:pt>
                <c:pt idx="8">
                  <c:v>86596.967262310558</c:v>
                </c:pt>
                <c:pt idx="9">
                  <c:v>74005.333647875726</c:v>
                </c:pt>
                <c:pt idx="10">
                  <c:v>63592.912880142387</c:v>
                </c:pt>
                <c:pt idx="11">
                  <c:v>58796.029982062006</c:v>
                </c:pt>
                <c:pt idx="12">
                  <c:v>54147.137314796375</c:v>
                </c:pt>
                <c:pt idx="13">
                  <c:v>52443.176029145485</c:v>
                </c:pt>
                <c:pt idx="14">
                  <c:v>46896.799272010161</c:v>
                </c:pt>
                <c:pt idx="15">
                  <c:v>38483.622054836545</c:v>
                </c:pt>
                <c:pt idx="16">
                  <c:v>29336.516802959493</c:v>
                </c:pt>
                <c:pt idx="17">
                  <c:v>27234.029340497338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F76-89CD-A2C3B4F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CCRAdjustmentSheet_December2021!$L$10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CCRAdjustmentSheet_December2021!$H$12:$H$28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CCRAdjustmentSheet_December2021!$L$12:$L$28</c:f>
              <c:numCache>
                <c:formatCode>0.000000</c:formatCode>
                <c:ptCount val="17"/>
                <c:pt idx="0">
                  <c:v>1.0223776813182182</c:v>
                </c:pt>
                <c:pt idx="1">
                  <c:v>0.99868355741631953</c:v>
                </c:pt>
                <c:pt idx="2">
                  <c:v>1.0479960526610896</c:v>
                </c:pt>
                <c:pt idx="3">
                  <c:v>1.0820292418104422</c:v>
                </c:pt>
                <c:pt idx="4">
                  <c:v>1.2671589921807125</c:v>
                </c:pt>
                <c:pt idx="5">
                  <c:v>1.1832754801234977</c:v>
                </c:pt>
                <c:pt idx="6">
                  <c:v>1.0645530874330957</c:v>
                </c:pt>
                <c:pt idx="7">
                  <c:v>1.0235310330571394</c:v>
                </c:pt>
                <c:pt idx="8">
                  <c:v>0.99943326721450831</c:v>
                </c:pt>
                <c:pt idx="9">
                  <c:v>0.99570704010801636</c:v>
                </c:pt>
                <c:pt idx="10">
                  <c:v>0.98995874945722973</c:v>
                </c:pt>
                <c:pt idx="11">
                  <c:v>0.96696861004721668</c:v>
                </c:pt>
                <c:pt idx="12">
                  <c:v>0.94316307751141282</c:v>
                </c:pt>
                <c:pt idx="13">
                  <c:v>0.92635945024429678</c:v>
                </c:pt>
                <c:pt idx="14">
                  <c:v>0.90353651523864287</c:v>
                </c:pt>
                <c:pt idx="15">
                  <c:v>0.86063746460203649</c:v>
                </c:pt>
                <c:pt idx="16">
                  <c:v>0.61212632672271095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CCRAdjustmentSheet_December2021!$BC$10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CCRAdjustmentSheet_December2021!$H$12:$H$28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CCRAdjustmentSheet_December2021!$BC$12:$BC$28</c:f>
              <c:numCache>
                <c:formatCode>0.000000</c:formatCode>
                <c:ptCount val="17"/>
                <c:pt idx="0">
                  <c:v>1.0225260454256118</c:v>
                </c:pt>
                <c:pt idx="1">
                  <c:v>0.99870852351887851</c:v>
                </c:pt>
                <c:pt idx="2">
                  <c:v>1.0480371909096942</c:v>
                </c:pt>
                <c:pt idx="3">
                  <c:v>1.0821013432807489</c:v>
                </c:pt>
                <c:pt idx="4">
                  <c:v>1.2672565851820516</c:v>
                </c:pt>
                <c:pt idx="5">
                  <c:v>1.1833977227658556</c:v>
                </c:pt>
                <c:pt idx="6">
                  <c:v>1.0647210112533774</c:v>
                </c:pt>
                <c:pt idx="7">
                  <c:v>1.0237857477839554</c:v>
                </c:pt>
                <c:pt idx="8">
                  <c:v>0.99984082028670462</c:v>
                </c:pt>
                <c:pt idx="9">
                  <c:v>0.99635555343061322</c:v>
                </c:pt>
                <c:pt idx="10">
                  <c:v>0.99092738444176842</c:v>
                </c:pt>
                <c:pt idx="11">
                  <c:v>0.96835964115999007</c:v>
                </c:pt>
                <c:pt idx="12">
                  <c:v>0.94514305061301818</c:v>
                </c:pt>
                <c:pt idx="13">
                  <c:v>0.92921262156718754</c:v>
                </c:pt>
                <c:pt idx="14">
                  <c:v>0.90768502066883827</c:v>
                </c:pt>
                <c:pt idx="15">
                  <c:v>0.86636580945303121</c:v>
                </c:pt>
                <c:pt idx="16">
                  <c:v>0.61605621914374997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ser>
          <c:idx val="2"/>
          <c:order val="2"/>
          <c:tx>
            <c:v>2025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CCRAdjustmentSheet_December2021!$BD$12:$BD$28</c:f>
              <c:numCache>
                <c:formatCode>0.000000</c:formatCode>
                <c:ptCount val="17"/>
                <c:pt idx="0">
                  <c:v>1.0226658129580801</c:v>
                </c:pt>
                <c:pt idx="1">
                  <c:v>0.99873204996939036</c:v>
                </c:pt>
                <c:pt idx="2">
                  <c:v>1.0480759609818557</c:v>
                </c:pt>
                <c:pt idx="3">
                  <c:v>1.0821693039937177</c:v>
                </c:pt>
                <c:pt idx="4">
                  <c:v>1.267348589506917</c:v>
                </c:pt>
                <c:pt idx="5">
                  <c:v>1.1835129942002416</c:v>
                </c:pt>
                <c:pt idx="6">
                  <c:v>1.0648794149299907</c:v>
                </c:pt>
                <c:pt idx="7">
                  <c:v>1.0240261543233191</c:v>
                </c:pt>
                <c:pt idx="8">
                  <c:v>1.0002258167567897</c:v>
                </c:pt>
                <c:pt idx="9">
                  <c:v>0.99696901804341875</c:v>
                </c:pt>
                <c:pt idx="10">
                  <c:v>0.99184548958528029</c:v>
                </c:pt>
                <c:pt idx="11">
                  <c:v>0.96968199303468139</c:v>
                </c:pt>
                <c:pt idx="12">
                  <c:v>0.9470332633715749</c:v>
                </c:pt>
                <c:pt idx="13">
                  <c:v>0.93195399706607895</c:v>
                </c:pt>
                <c:pt idx="14">
                  <c:v>0.91171011926042145</c:v>
                </c:pt>
                <c:pt idx="15">
                  <c:v>0.87200342641992101</c:v>
                </c:pt>
                <c:pt idx="16">
                  <c:v>0.62000484279509749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0A6-BC75-1631D77C982A}"/>
            </c:ext>
          </c:extLst>
        </c:ser>
        <c:ser>
          <c:idx val="3"/>
          <c:order val="3"/>
          <c:tx>
            <c:v>2030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CCRAdjustmentSheet_December2021!$BE$12:$BE$28</c:f>
              <c:numCache>
                <c:formatCode>0.000000</c:formatCode>
                <c:ptCount val="17"/>
                <c:pt idx="0">
                  <c:v>1.0227974796443184</c:v>
                </c:pt>
                <c:pt idx="1">
                  <c:v>0.99875421900529715</c:v>
                </c:pt>
                <c:pt idx="2">
                  <c:v>1.0481124977019278</c:v>
                </c:pt>
                <c:pt idx="3">
                  <c:v>1.082233358582835</c:v>
                </c:pt>
                <c:pt idx="4">
                  <c:v>1.2674353200343957</c:v>
                </c:pt>
                <c:pt idx="5">
                  <c:v>1.1836216839510527</c:v>
                </c:pt>
                <c:pt idx="6">
                  <c:v>1.0650288241468213</c:v>
                </c:pt>
                <c:pt idx="7">
                  <c:v>1.02425302804908</c:v>
                </c:pt>
                <c:pt idx="8">
                  <c:v>1.0005894418993115</c:v>
                </c:pt>
                <c:pt idx="9">
                  <c:v>0.99754918398203229</c:v>
                </c:pt>
                <c:pt idx="10">
                  <c:v>0.99271539397785868</c:v>
                </c:pt>
                <c:pt idx="11">
                  <c:v>0.97093842836274569</c:v>
                </c:pt>
                <c:pt idx="12">
                  <c:v>0.94883652962754061</c:v>
                </c:pt>
                <c:pt idx="13">
                  <c:v>0.93458543978210873</c:v>
                </c:pt>
                <c:pt idx="14">
                  <c:v>0.91561055098210387</c:v>
                </c:pt>
                <c:pt idx="15">
                  <c:v>0.87754336236765951</c:v>
                </c:pt>
                <c:pt idx="16">
                  <c:v>0.62396795883162903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0A6-BC75-1631D77C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266380</xdr:colOff>
      <xdr:row>18</xdr:row>
      <xdr:rowOff>69174</xdr:rowOff>
    </xdr:from>
    <xdr:to>
      <xdr:col>13</xdr:col>
      <xdr:colOff>3215159</xdr:colOff>
      <xdr:row>33</xdr:row>
      <xdr:rowOff>38422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3283979</xdr:colOff>
      <xdr:row>18</xdr:row>
      <xdr:rowOff>70159</xdr:rowOff>
    </xdr:from>
    <xdr:to>
      <xdr:col>15</xdr:col>
      <xdr:colOff>379021</xdr:colOff>
      <xdr:row>33</xdr:row>
      <xdr:rowOff>41310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64"/>
  <sheetViews>
    <sheetView tabSelected="1" zoomScale="85" zoomScaleNormal="85" workbookViewId="0"/>
  </sheetViews>
  <sheetFormatPr defaultColWidth="7.109375" defaultRowHeight="14.4" x14ac:dyDescent="0.3"/>
  <cols>
    <col min="2" max="2" width="3.6640625" style="2" customWidth="1"/>
    <col min="3" max="3" width="5.6640625" style="2" bestFit="1" customWidth="1"/>
    <col min="4" max="4" width="8" style="2" bestFit="1" customWidth="1"/>
    <col min="5" max="6" width="26.44140625" style="1" customWidth="1"/>
    <col min="8" max="8" width="3.77734375" style="2" bestFit="1" customWidth="1"/>
    <col min="9" max="9" width="5.6640625" style="2" bestFit="1" customWidth="1"/>
    <col min="10" max="10" width="8" style="2" bestFit="1" customWidth="1"/>
    <col min="11" max="11" width="26.77734375" bestFit="1" customWidth="1"/>
    <col min="12" max="12" width="28.33203125" style="1" customWidth="1"/>
    <col min="14" max="14" width="85" bestFit="1" customWidth="1"/>
    <col min="15" max="15" width="7.77734375" bestFit="1" customWidth="1"/>
    <col min="17" max="17" width="3.33203125" style="2" bestFit="1" customWidth="1"/>
    <col min="18" max="18" width="6.5546875" style="2" bestFit="1" customWidth="1"/>
    <col min="19" max="19" width="8" style="2" bestFit="1" customWidth="1"/>
    <col min="20" max="20" width="43.33203125" style="3" bestFit="1" customWidth="1"/>
    <col min="22" max="22" width="4.44140625" bestFit="1" customWidth="1"/>
    <col min="23" max="23" width="6.5546875" bestFit="1" customWidth="1"/>
    <col min="24" max="24" width="8" bestFit="1" customWidth="1"/>
    <col min="25" max="25" width="17.6640625" style="1" bestFit="1" customWidth="1"/>
    <col min="26" max="26" width="9.21875" style="1" bestFit="1" customWidth="1"/>
    <col min="27" max="30" width="21.33203125" style="1" bestFit="1" customWidth="1"/>
    <col min="31" max="34" width="21.6640625" style="1" bestFit="1" customWidth="1"/>
    <col min="35" max="35" width="7.109375" style="1" customWidth="1"/>
    <col min="36" max="36" width="3.77734375" style="2" bestFit="1" customWidth="1"/>
    <col min="37" max="37" width="6.5546875" style="2" bestFit="1" customWidth="1"/>
    <col min="38" max="38" width="8" bestFit="1" customWidth="1"/>
    <col min="39" max="39" width="21.6640625" bestFit="1" customWidth="1"/>
    <col min="40" max="42" width="21.6640625" style="1" bestFit="1" customWidth="1"/>
    <col min="43" max="43" width="7.109375" customWidth="1"/>
    <col min="44" max="44" width="3" style="2" bestFit="1" customWidth="1"/>
    <col min="45" max="45" width="5.77734375" style="2" bestFit="1" customWidth="1"/>
    <col min="46" max="46" width="7.77734375" style="2" bestFit="1" customWidth="1"/>
    <col min="47" max="47" width="11.109375" style="1" customWidth="1"/>
    <col min="48" max="49" width="11.109375" style="13" customWidth="1"/>
    <col min="50" max="50" width="7.109375" style="13" customWidth="1"/>
    <col min="51" max="51" width="3" style="13" bestFit="1" customWidth="1"/>
    <col min="52" max="52" width="5.77734375" style="2" bestFit="1" customWidth="1"/>
    <col min="53" max="53" width="7.77734375" style="2" bestFit="1" customWidth="1"/>
    <col min="54" max="54" width="28" style="2" bestFit="1" customWidth="1"/>
    <col min="55" max="55" width="11.109375" style="2" customWidth="1"/>
    <col min="56" max="57" width="11.109375" customWidth="1"/>
  </cols>
  <sheetData>
    <row r="2" spans="2:57" x14ac:dyDescent="0.3">
      <c r="B2" s="2" t="s">
        <v>15</v>
      </c>
      <c r="AH2" s="6"/>
    </row>
    <row r="3" spans="2:57" x14ac:dyDescent="0.3">
      <c r="B3" s="12" t="s">
        <v>19</v>
      </c>
      <c r="AF3" s="6"/>
      <c r="AP3" s="6"/>
    </row>
    <row r="4" spans="2:57" x14ac:dyDescent="0.3">
      <c r="B4" s="12"/>
      <c r="L4" s="6"/>
      <c r="AF4" s="6"/>
      <c r="AH4" s="6"/>
    </row>
    <row r="5" spans="2:57" x14ac:dyDescent="0.3">
      <c r="B5" s="12" t="s">
        <v>25</v>
      </c>
      <c r="AF5" s="6"/>
      <c r="AX5" s="28"/>
      <c r="AY5" s="28"/>
      <c r="AZ5" s="29"/>
      <c r="BA5" s="29"/>
      <c r="BB5" s="29"/>
      <c r="BC5" s="29"/>
      <c r="BD5" s="30"/>
      <c r="BE5" s="30"/>
    </row>
    <row r="6" spans="2:57" x14ac:dyDescent="0.3">
      <c r="B6" s="12" t="s">
        <v>46</v>
      </c>
      <c r="AF6" s="6"/>
      <c r="AX6" s="28"/>
      <c r="AY6" s="28"/>
      <c r="AZ6" s="29"/>
      <c r="BA6" s="29"/>
      <c r="BB6" s="29"/>
      <c r="BC6" s="29"/>
      <c r="BD6" s="30"/>
      <c r="BE6" s="30"/>
    </row>
    <row r="7" spans="2:57" x14ac:dyDescent="0.3">
      <c r="B7" s="12" t="s">
        <v>20</v>
      </c>
      <c r="AF7" s="6"/>
      <c r="AX7" s="28"/>
      <c r="AY7" s="28"/>
      <c r="AZ7" s="29"/>
      <c r="BA7" s="29"/>
      <c r="BB7" s="29"/>
      <c r="BC7" s="29"/>
      <c r="BD7" s="30"/>
      <c r="BE7" s="30"/>
    </row>
    <row r="8" spans="2:57" x14ac:dyDescent="0.3">
      <c r="AX8" s="28"/>
      <c r="AY8" s="28"/>
      <c r="AZ8" s="29"/>
      <c r="BA8" s="29"/>
      <c r="BB8" s="29"/>
      <c r="BC8" s="29"/>
      <c r="BD8" s="30"/>
      <c r="BE8" s="30"/>
    </row>
    <row r="9" spans="2:57" s="22" customFormat="1" x14ac:dyDescent="0.3">
      <c r="B9" s="41" t="s">
        <v>18</v>
      </c>
      <c r="C9" s="41"/>
      <c r="D9" s="41"/>
      <c r="E9" s="41"/>
      <c r="F9" s="41"/>
      <c r="H9" s="42" t="s">
        <v>21</v>
      </c>
      <c r="I9" s="42"/>
      <c r="J9" s="42"/>
      <c r="K9" s="42"/>
      <c r="L9" s="42"/>
      <c r="N9" s="40" t="s">
        <v>9</v>
      </c>
      <c r="O9" s="40"/>
      <c r="Q9" s="43" t="s">
        <v>14</v>
      </c>
      <c r="R9" s="43"/>
      <c r="S9" s="43"/>
      <c r="T9" s="43"/>
      <c r="V9" s="44" t="s">
        <v>17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R9" s="38" t="s">
        <v>30</v>
      </c>
      <c r="AS9" s="38"/>
      <c r="AT9" s="38"/>
      <c r="AU9" s="38"/>
      <c r="AV9" s="38"/>
      <c r="AW9" s="38"/>
      <c r="AX9" s="31"/>
      <c r="AY9" s="39" t="s">
        <v>31</v>
      </c>
      <c r="AZ9" s="39"/>
      <c r="BA9" s="39"/>
      <c r="BB9" s="39"/>
      <c r="BC9" s="39"/>
      <c r="BD9" s="39"/>
      <c r="BE9" s="39"/>
    </row>
    <row r="10" spans="2:57" x14ac:dyDescent="0.3">
      <c r="B10" s="11" t="s">
        <v>5</v>
      </c>
      <c r="C10" s="11" t="s">
        <v>3</v>
      </c>
      <c r="D10" s="11" t="s">
        <v>10</v>
      </c>
      <c r="E10" s="9">
        <v>2010</v>
      </c>
      <c r="F10" s="9">
        <v>2015</v>
      </c>
      <c r="H10" s="11" t="s">
        <v>5</v>
      </c>
      <c r="I10" s="11" t="s">
        <v>3</v>
      </c>
      <c r="J10" s="11" t="s">
        <v>10</v>
      </c>
      <c r="K10" s="8" t="s">
        <v>7</v>
      </c>
      <c r="L10" s="9">
        <v>2015</v>
      </c>
      <c r="N10" s="8" t="s">
        <v>7</v>
      </c>
      <c r="O10" s="9" t="s">
        <v>8</v>
      </c>
      <c r="Q10" s="11" t="s">
        <v>5</v>
      </c>
      <c r="R10" s="11" t="s">
        <v>3</v>
      </c>
      <c r="S10" s="11" t="s">
        <v>10</v>
      </c>
      <c r="T10" s="10" t="s">
        <v>23</v>
      </c>
      <c r="U10" s="1"/>
      <c r="V10" s="11" t="s">
        <v>5</v>
      </c>
      <c r="W10" s="11" t="s">
        <v>3</v>
      </c>
      <c r="X10" s="11" t="s">
        <v>10</v>
      </c>
      <c r="Y10" s="9" t="s">
        <v>45</v>
      </c>
      <c r="Z10" s="9" t="s">
        <v>29</v>
      </c>
      <c r="AA10" s="9" t="s">
        <v>32</v>
      </c>
      <c r="AB10" s="9" t="s">
        <v>33</v>
      </c>
      <c r="AC10" s="9" t="s">
        <v>34</v>
      </c>
      <c r="AD10" s="9" t="s">
        <v>35</v>
      </c>
      <c r="AE10" s="9" t="s">
        <v>36</v>
      </c>
      <c r="AF10" s="9" t="s">
        <v>37</v>
      </c>
      <c r="AG10" s="9" t="s">
        <v>38</v>
      </c>
      <c r="AH10" s="9" t="s">
        <v>39</v>
      </c>
      <c r="AI10" s="9"/>
      <c r="AJ10" s="11" t="s">
        <v>5</v>
      </c>
      <c r="AK10" s="11" t="s">
        <v>3</v>
      </c>
      <c r="AL10" s="11" t="s">
        <v>10</v>
      </c>
      <c r="AM10" s="9" t="s">
        <v>40</v>
      </c>
      <c r="AN10" s="9" t="s">
        <v>41</v>
      </c>
      <c r="AO10" s="9" t="s">
        <v>42</v>
      </c>
      <c r="AP10" s="9" t="s">
        <v>43</v>
      </c>
      <c r="AR10" s="11" t="s">
        <v>5</v>
      </c>
      <c r="AS10" s="11" t="s">
        <v>3</v>
      </c>
      <c r="AT10" s="11" t="s">
        <v>10</v>
      </c>
      <c r="AU10" s="9">
        <v>2020</v>
      </c>
      <c r="AV10" s="9">
        <v>2025</v>
      </c>
      <c r="AW10" s="9">
        <v>2030</v>
      </c>
      <c r="AY10" s="11" t="s">
        <v>5</v>
      </c>
      <c r="AZ10" s="11" t="s">
        <v>3</v>
      </c>
      <c r="BA10" s="11" t="s">
        <v>10</v>
      </c>
      <c r="BB10" s="8" t="s">
        <v>7</v>
      </c>
      <c r="BC10" s="9">
        <v>2020</v>
      </c>
      <c r="BD10" s="9">
        <v>2025</v>
      </c>
      <c r="BE10" s="9">
        <v>2030</v>
      </c>
    </row>
    <row r="11" spans="2:57" x14ac:dyDescent="0.3">
      <c r="B11" s="2">
        <v>0</v>
      </c>
      <c r="C11" s="2">
        <v>5</v>
      </c>
      <c r="D11" s="2" t="s">
        <v>0</v>
      </c>
      <c r="E11" s="16">
        <v>47458</v>
      </c>
      <c r="F11" s="16">
        <v>47974</v>
      </c>
      <c r="H11" s="2">
        <v>0</v>
      </c>
      <c r="I11" s="2">
        <v>5</v>
      </c>
      <c r="J11" s="2" t="s">
        <v>0</v>
      </c>
      <c r="K11" t="s">
        <v>4</v>
      </c>
      <c r="L11" s="6">
        <f>((B21-B14)/C11)*((F11+F29)/SUM(F14:F20))*O13</f>
        <v>0.81449486705062135</v>
      </c>
      <c r="N11" t="s">
        <v>44</v>
      </c>
      <c r="O11" s="25" t="s">
        <v>16</v>
      </c>
      <c r="Q11" s="2">
        <v>0</v>
      </c>
      <c r="R11" s="2">
        <v>5</v>
      </c>
      <c r="S11" s="2" t="s">
        <v>0</v>
      </c>
      <c r="T11" s="19">
        <v>1.6094285999999999E-2</v>
      </c>
      <c r="U11" s="3"/>
      <c r="V11" s="2">
        <v>0</v>
      </c>
      <c r="W11" s="2">
        <v>5</v>
      </c>
      <c r="X11" s="2" t="s">
        <v>0</v>
      </c>
      <c r="Y11" s="20">
        <v>1</v>
      </c>
      <c r="Z11" s="14" t="s">
        <v>16</v>
      </c>
      <c r="AA11" s="33">
        <v>1</v>
      </c>
      <c r="AB11" s="6">
        <v>1</v>
      </c>
      <c r="AC11" s="6">
        <v>1</v>
      </c>
      <c r="AD11" s="6">
        <v>1</v>
      </c>
      <c r="AE11" s="6">
        <f>0.5*(AA11+AA12)</f>
        <v>0.99764961447847977</v>
      </c>
      <c r="AF11" s="6">
        <f>0.5*(AB11+AB12)</f>
        <v>0.99778588415784075</v>
      </c>
      <c r="AG11" s="6">
        <f>0.5*(AC11+AC12)</f>
        <v>0.99791428636248769</v>
      </c>
      <c r="AH11" s="6">
        <f>0.5*(AD11+AD12)</f>
        <v>0.99803527158730265</v>
      </c>
      <c r="AI11" s="6"/>
      <c r="AJ11" s="2">
        <v>0</v>
      </c>
      <c r="AK11" s="2">
        <v>5</v>
      </c>
      <c r="AL11" s="2" t="s">
        <v>0</v>
      </c>
      <c r="AM11" s="14" t="s">
        <v>16</v>
      </c>
      <c r="AN11" s="14" t="s">
        <v>16</v>
      </c>
      <c r="AO11" s="14" t="s">
        <v>16</v>
      </c>
      <c r="AP11" s="14" t="s">
        <v>16</v>
      </c>
      <c r="AR11" s="12">
        <v>0</v>
      </c>
      <c r="AS11" s="12">
        <v>5</v>
      </c>
      <c r="AT11" s="2" t="s">
        <v>0</v>
      </c>
      <c r="AU11" s="24">
        <f>(IF(AND(O11&lt;&gt;".",O11&lt;&gt;""),((L11+L29)*O12+O11*(1-O12))*O13,L11))*((SUM(AU14:AU20)/(AR21-AR14))*AS11)</f>
        <v>51255.798557295166</v>
      </c>
      <c r="AV11" s="24">
        <f>(IF(AND(O11&lt;&gt;".",O11&lt;&gt;""),((BC11+BC29)*O12+O11*(1-O12))*O13,L11))*((SUM(AV14:AV20)/(AR21-AR14))*AS11)</f>
        <v>54516.125300082589</v>
      </c>
      <c r="AW11" s="24">
        <f>(IF(AND(O11&lt;&gt;".",O11&lt;&gt;""),((BD11+BD29)*O12+O11*(1-O12))*O13,L11))*((SUM(AW14:AW20)/(AR21-AR14))*AS11)</f>
        <v>57402.425336271575</v>
      </c>
      <c r="AY11" s="2">
        <v>0</v>
      </c>
      <c r="AZ11" s="2">
        <v>5</v>
      </c>
      <c r="BA11" s="2" t="s">
        <v>0</v>
      </c>
      <c r="BB11" t="s">
        <v>4</v>
      </c>
      <c r="BC11" s="23">
        <f>(AU11)/((SUM(AU14:AU20)/(AR21-AR14))*AS11)</f>
        <v>0.81449486705062135</v>
      </c>
      <c r="BD11" s="23">
        <f>(AV11)/((SUM(AV14:AV20)/(AR21-AR14))*AS11)</f>
        <v>0.81449486705062135</v>
      </c>
      <c r="BE11" s="23">
        <f>(AW11)/((SUM(AW14:AW20)/(AR21-AR14))*AS11)</f>
        <v>0.81449486705062135</v>
      </c>
    </row>
    <row r="12" spans="2:57" x14ac:dyDescent="0.3">
      <c r="B12" s="2">
        <v>5</v>
      </c>
      <c r="C12" s="2">
        <v>5</v>
      </c>
      <c r="D12" s="2" t="s">
        <v>0</v>
      </c>
      <c r="E12" s="16">
        <v>46337</v>
      </c>
      <c r="F12" s="16">
        <v>48520</v>
      </c>
      <c r="H12" s="2">
        <v>5</v>
      </c>
      <c r="I12" s="2">
        <v>5</v>
      </c>
      <c r="J12" s="2" t="s">
        <v>0</v>
      </c>
      <c r="K12" t="s">
        <v>1</v>
      </c>
      <c r="L12" s="6">
        <f>F12/E11</f>
        <v>1.0223776813182182</v>
      </c>
      <c r="N12" t="s">
        <v>47</v>
      </c>
      <c r="O12" s="37">
        <v>0</v>
      </c>
      <c r="Q12" s="2">
        <v>5</v>
      </c>
      <c r="R12" s="2">
        <v>5</v>
      </c>
      <c r="S12" s="2" t="s">
        <v>0</v>
      </c>
      <c r="T12" s="19">
        <v>3.2188571999999999E-2</v>
      </c>
      <c r="U12" s="3"/>
      <c r="V12" s="2">
        <v>5</v>
      </c>
      <c r="W12" s="2">
        <v>5</v>
      </c>
      <c r="X12" s="2" t="s">
        <v>0</v>
      </c>
      <c r="Y12" s="20">
        <v>0.99500999999999995</v>
      </c>
      <c r="Z12" s="6">
        <f>0.5*LN(Y12/(1-Y12))</f>
        <v>2.6476584387979543</v>
      </c>
      <c r="AA12" s="6">
        <f t="shared" ref="AA12:AA33" si="0">1/(1+EXP(-2*(O$16*1+O$17*0)-2*1*Z12))</f>
        <v>0.99529922895695955</v>
      </c>
      <c r="AB12" s="6">
        <f t="shared" ref="AB12:AB33" si="1">1/(1+EXP(-2*(O$16*2/3+O$17*1/3)-2*1*Z12))</f>
        <v>0.9955717683156815</v>
      </c>
      <c r="AC12" s="6">
        <f t="shared" ref="AC12:AC33" si="2">1/(1+EXP(-2*(O$16*1/3+O$17*2/3)-2*1*Z12))</f>
        <v>0.99582857272497538</v>
      </c>
      <c r="AD12" s="6">
        <f t="shared" ref="AD12:AD33" si="3">1/(1+EXP(-2*(O$16*0+O$17*1)-2*1*Z12))</f>
        <v>0.99607054317460542</v>
      </c>
      <c r="AE12" s="6">
        <f t="shared" ref="AE12:AF31" si="4">0.5*(AA12+AA13)</f>
        <v>0.99510133857093952</v>
      </c>
      <c r="AF12" s="6">
        <f t="shared" si="4"/>
        <v>0.9953852957915319</v>
      </c>
      <c r="AG12" s="6">
        <f t="shared" ref="AG12:AG32" si="5">0.5*(AC12+AC13)</f>
        <v>0.99565286508876472</v>
      </c>
      <c r="AH12" s="6">
        <f t="shared" ref="AH12:AH32" si="6">0.5*(AD12+AD13)</f>
        <v>0.9959049841401364</v>
      </c>
      <c r="AI12" s="6"/>
      <c r="AJ12" s="2">
        <v>5</v>
      </c>
      <c r="AK12" s="2">
        <v>5</v>
      </c>
      <c r="AL12" s="2" t="s">
        <v>0</v>
      </c>
      <c r="AM12" s="6">
        <f>AE12/AE11</f>
        <v>0.99744572055102498</v>
      </c>
      <c r="AN12" s="6">
        <f>AF12/AF11</f>
        <v>0.99759408465841848</v>
      </c>
      <c r="AO12" s="6">
        <f>AG12/AG11</f>
        <v>0.99773385219088695</v>
      </c>
      <c r="AP12" s="6">
        <f>AH12/AH11</f>
        <v>0.99786551887712527</v>
      </c>
      <c r="AQ12" s="3"/>
      <c r="AR12" s="12">
        <v>5</v>
      </c>
      <c r="AS12" s="12">
        <v>5</v>
      </c>
      <c r="AT12" s="2" t="s">
        <v>0</v>
      </c>
      <c r="AU12" s="24">
        <f t="shared" ref="AU12:AU27" si="7">(F11)*(($L12-$AM12)*$O$15+AN12)+($O$14*$T12*(AU$10-L$10)*SUM(F$47:F$64))</f>
        <v>49054.664503248299</v>
      </c>
      <c r="AV12" s="24">
        <f t="shared" ref="AV12:AV27" si="8">(AU11)*(($L12-$AM12)*$O$15+AO12)+($O$14*$T12*(AV$10-AU$10)*SUM(AU$47:AU$64))</f>
        <v>52417.552900411851</v>
      </c>
      <c r="AW12" s="24">
        <f t="shared" ref="AW12:AW27" si="9">(AV11)*(($L12-$AM12)*$O$15+AP12)+($O$14*$T12*(AW$10-AV$10)*SUM(AV$47:AV$64))</f>
        <v>55758.955556898334</v>
      </c>
      <c r="AY12" s="2">
        <v>5</v>
      </c>
      <c r="AZ12" s="2">
        <v>5</v>
      </c>
      <c r="BA12" s="2" t="s">
        <v>0</v>
      </c>
      <c r="BB12" t="s">
        <v>1</v>
      </c>
      <c r="BC12" s="23">
        <f t="shared" ref="BC12:BC27" si="10">AU12/F11</f>
        <v>1.0225260454256118</v>
      </c>
      <c r="BD12" s="23">
        <f>AV12/AU11</f>
        <v>1.0226658129580801</v>
      </c>
      <c r="BE12" s="23">
        <f>AW12/AV11</f>
        <v>1.0227974796443184</v>
      </c>
    </row>
    <row r="13" spans="2:57" x14ac:dyDescent="0.3">
      <c r="B13" s="2">
        <v>10</v>
      </c>
      <c r="C13" s="2">
        <v>5</v>
      </c>
      <c r="D13" s="2" t="s">
        <v>0</v>
      </c>
      <c r="E13" s="16">
        <v>44587</v>
      </c>
      <c r="F13" s="16">
        <v>46276</v>
      </c>
      <c r="H13" s="2">
        <v>10</v>
      </c>
      <c r="I13" s="2">
        <v>5</v>
      </c>
      <c r="J13" s="2" t="s">
        <v>0</v>
      </c>
      <c r="K13" t="s">
        <v>1</v>
      </c>
      <c r="L13" s="6">
        <f>F13/E12</f>
        <v>0.99868355741631953</v>
      </c>
      <c r="N13" t="s">
        <v>24</v>
      </c>
      <c r="O13" s="27">
        <v>0.48859999999999998</v>
      </c>
      <c r="Q13" s="2">
        <v>10</v>
      </c>
      <c r="R13" s="2">
        <v>5</v>
      </c>
      <c r="S13" s="2" t="s">
        <v>0</v>
      </c>
      <c r="T13" s="19">
        <v>2.6141423E-2</v>
      </c>
      <c r="U13" s="3"/>
      <c r="V13" s="2">
        <v>10</v>
      </c>
      <c r="W13" s="2">
        <v>5</v>
      </c>
      <c r="X13" s="2" t="s">
        <v>0</v>
      </c>
      <c r="Y13" s="20">
        <v>0.99458999999999997</v>
      </c>
      <c r="Z13" s="6">
        <f t="shared" ref="Z13:Z56" si="11">0.5*LN(Y13/(1-Y13))</f>
        <v>2.6070407495392578</v>
      </c>
      <c r="AA13" s="6">
        <f t="shared" si="0"/>
        <v>0.99490344818491938</v>
      </c>
      <c r="AB13" s="6">
        <f t="shared" si="1"/>
        <v>0.99519882326738229</v>
      </c>
      <c r="AC13" s="6">
        <f t="shared" si="2"/>
        <v>0.99547715745255405</v>
      </c>
      <c r="AD13" s="6">
        <f t="shared" si="3"/>
        <v>0.99573942510566738</v>
      </c>
      <c r="AE13" s="6">
        <f t="shared" si="4"/>
        <v>0.99467256382879032</v>
      </c>
      <c r="AF13" s="6">
        <f t="shared" si="4"/>
        <v>0.99498124958771306</v>
      </c>
      <c r="AG13" s="6">
        <f t="shared" si="5"/>
        <v>0.99527213445123419</v>
      </c>
      <c r="AH13" s="6">
        <f t="shared" si="6"/>
        <v>0.99554623534741093</v>
      </c>
      <c r="AI13" s="6"/>
      <c r="AJ13" s="2">
        <v>10</v>
      </c>
      <c r="AK13" s="2">
        <v>5</v>
      </c>
      <c r="AL13" s="2" t="s">
        <v>0</v>
      </c>
      <c r="AM13" s="6">
        <f t="shared" ref="AM13:AN27" si="12">AE13/AE12</f>
        <v>0.99956911449565033</v>
      </c>
      <c r="AN13" s="6">
        <f t="shared" si="12"/>
        <v>0.99959408059820942</v>
      </c>
      <c r="AO13" s="6">
        <f t="shared" ref="AO13:AO27" si="13">AG13/AG12</f>
        <v>0.99961760704872116</v>
      </c>
      <c r="AP13" s="6">
        <f t="shared" ref="AP13:AP27" si="14">AH13/AH12</f>
        <v>0.99963977608462795</v>
      </c>
      <c r="AQ13" s="3"/>
      <c r="AR13" s="12">
        <v>10</v>
      </c>
      <c r="AS13" s="12">
        <v>5</v>
      </c>
      <c r="AT13" s="2" t="s">
        <v>0</v>
      </c>
      <c r="AU13" s="24">
        <f t="shared" si="7"/>
        <v>48457.337561135988</v>
      </c>
      <c r="AV13" s="24">
        <f t="shared" si="8"/>
        <v>48992.465639889859</v>
      </c>
      <c r="AW13" s="24">
        <f t="shared" si="9"/>
        <v>52352.252109219684</v>
      </c>
      <c r="AY13" s="2">
        <v>10</v>
      </c>
      <c r="AZ13" s="2">
        <v>5</v>
      </c>
      <c r="BA13" s="2" t="s">
        <v>0</v>
      </c>
      <c r="BB13" t="s">
        <v>1</v>
      </c>
      <c r="BC13" s="23">
        <f t="shared" si="10"/>
        <v>0.99870852351887851</v>
      </c>
      <c r="BD13" s="23">
        <f t="shared" ref="BD13:BD27" si="15">AV13/AU12</f>
        <v>0.99873204996939036</v>
      </c>
      <c r="BE13" s="23">
        <f t="shared" ref="BE13:BE27" si="16">AW13/AV12</f>
        <v>0.99875421900529715</v>
      </c>
    </row>
    <row r="14" spans="2:57" x14ac:dyDescent="0.3">
      <c r="B14" s="2">
        <v>15</v>
      </c>
      <c r="C14" s="2">
        <v>5</v>
      </c>
      <c r="D14" s="2" t="s">
        <v>0</v>
      </c>
      <c r="E14" s="16">
        <v>48629</v>
      </c>
      <c r="F14" s="16">
        <v>46727</v>
      </c>
      <c r="H14" s="2">
        <v>15</v>
      </c>
      <c r="I14" s="2">
        <v>5</v>
      </c>
      <c r="J14" s="2" t="s">
        <v>0</v>
      </c>
      <c r="K14" t="s">
        <v>1</v>
      </c>
      <c r="L14" s="6">
        <f t="shared" ref="L14:L26" si="17">F14/E13</f>
        <v>1.0479960526610896</v>
      </c>
      <c r="N14" s="2" t="s">
        <v>28</v>
      </c>
      <c r="O14" s="32">
        <v>0</v>
      </c>
      <c r="Q14" s="2">
        <v>15</v>
      </c>
      <c r="R14" s="2">
        <v>5</v>
      </c>
      <c r="S14" s="2" t="s">
        <v>0</v>
      </c>
      <c r="T14" s="19">
        <v>4.1022490000000002E-2</v>
      </c>
      <c r="U14" s="3"/>
      <c r="V14" s="2">
        <v>15</v>
      </c>
      <c r="W14" s="2">
        <v>5</v>
      </c>
      <c r="X14" s="2" t="s">
        <v>0</v>
      </c>
      <c r="Y14" s="20">
        <v>0.99409999999999998</v>
      </c>
      <c r="Z14" s="6">
        <f t="shared" si="11"/>
        <v>2.5634427271532116</v>
      </c>
      <c r="AA14" s="6">
        <f t="shared" si="0"/>
        <v>0.99444167947266127</v>
      </c>
      <c r="AB14" s="6">
        <f t="shared" si="1"/>
        <v>0.99476367590804382</v>
      </c>
      <c r="AC14" s="6">
        <f t="shared" si="2"/>
        <v>0.99506711144991433</v>
      </c>
      <c r="AD14" s="6">
        <f t="shared" si="3"/>
        <v>0.99535304558915449</v>
      </c>
      <c r="AE14" s="6">
        <f t="shared" si="4"/>
        <v>0.99396573339498207</v>
      </c>
      <c r="AF14" s="6">
        <f t="shared" si="4"/>
        <v>0.99431513158280738</v>
      </c>
      <c r="AG14" s="6">
        <f t="shared" si="5"/>
        <v>0.9946444084778</v>
      </c>
      <c r="AH14" s="6">
        <f t="shared" si="6"/>
        <v>0.99495471049050277</v>
      </c>
      <c r="AI14" s="6"/>
      <c r="AJ14" s="2">
        <v>15</v>
      </c>
      <c r="AK14" s="2">
        <v>5</v>
      </c>
      <c r="AL14" s="2" t="s">
        <v>0</v>
      </c>
      <c r="AM14" s="6">
        <f t="shared" si="12"/>
        <v>0.99928938380376409</v>
      </c>
      <c r="AN14" s="6">
        <f t="shared" si="12"/>
        <v>0.99933052205236861</v>
      </c>
      <c r="AO14" s="6">
        <f t="shared" si="13"/>
        <v>0.99936929212453007</v>
      </c>
      <c r="AP14" s="6">
        <f t="shared" si="14"/>
        <v>0.99940582884460238</v>
      </c>
      <c r="AQ14" s="3"/>
      <c r="AR14" s="12">
        <v>15</v>
      </c>
      <c r="AS14" s="12">
        <v>5</v>
      </c>
      <c r="AT14" s="2" t="s">
        <v>0</v>
      </c>
      <c r="AU14" s="24">
        <f t="shared" si="7"/>
        <v>48498.969046537008</v>
      </c>
      <c r="AV14" s="24">
        <f t="shared" si="8"/>
        <v>50786.970631009775</v>
      </c>
      <c r="AW14" s="24">
        <f t="shared" si="9"/>
        <v>51349.615530400835</v>
      </c>
      <c r="AY14" s="2">
        <v>15</v>
      </c>
      <c r="AZ14" s="2">
        <v>5</v>
      </c>
      <c r="BA14" s="2" t="s">
        <v>0</v>
      </c>
      <c r="BB14" t="s">
        <v>1</v>
      </c>
      <c r="BC14" s="23">
        <f t="shared" si="10"/>
        <v>1.0480371909096942</v>
      </c>
      <c r="BD14" s="23">
        <f t="shared" si="15"/>
        <v>1.0480759609818557</v>
      </c>
      <c r="BE14" s="23">
        <f t="shared" si="16"/>
        <v>1.0481124977019278</v>
      </c>
    </row>
    <row r="15" spans="2:57" x14ac:dyDescent="0.3">
      <c r="B15" s="2">
        <v>20</v>
      </c>
      <c r="C15" s="2">
        <v>5</v>
      </c>
      <c r="D15" s="2" t="s">
        <v>0</v>
      </c>
      <c r="E15" s="16">
        <v>52946</v>
      </c>
      <c r="F15" s="16">
        <v>52618</v>
      </c>
      <c r="H15" s="2">
        <v>20</v>
      </c>
      <c r="I15" s="2">
        <v>5</v>
      </c>
      <c r="J15" s="2" t="s">
        <v>0</v>
      </c>
      <c r="K15" t="s">
        <v>1</v>
      </c>
      <c r="L15" s="6">
        <f t="shared" si="17"/>
        <v>1.0820292418104422</v>
      </c>
      <c r="N15" s="2" t="s">
        <v>48</v>
      </c>
      <c r="O15" s="17">
        <v>1</v>
      </c>
      <c r="Q15" s="2">
        <v>20</v>
      </c>
      <c r="R15" s="2">
        <v>5</v>
      </c>
      <c r="S15" s="2" t="s">
        <v>0</v>
      </c>
      <c r="T15" s="19">
        <v>6.7865830000000002E-2</v>
      </c>
      <c r="U15" s="3"/>
      <c r="V15" s="2">
        <v>20</v>
      </c>
      <c r="W15" s="2">
        <v>5</v>
      </c>
      <c r="X15" s="2" t="s">
        <v>0</v>
      </c>
      <c r="Y15" s="20">
        <v>0.99309000000000003</v>
      </c>
      <c r="Z15" s="6">
        <f t="shared" si="11"/>
        <v>2.4839258282998165</v>
      </c>
      <c r="AA15" s="6">
        <f t="shared" si="0"/>
        <v>0.99348978731730297</v>
      </c>
      <c r="AB15" s="6">
        <f t="shared" si="1"/>
        <v>0.99386658725757104</v>
      </c>
      <c r="AC15" s="6">
        <f t="shared" si="2"/>
        <v>0.99422170550568567</v>
      </c>
      <c r="AD15" s="6">
        <f t="shared" si="3"/>
        <v>0.99455637539185116</v>
      </c>
      <c r="AE15" s="6">
        <f t="shared" si="4"/>
        <v>0.99272627167835925</v>
      </c>
      <c r="AF15" s="6">
        <f t="shared" si="4"/>
        <v>0.99314692575434382</v>
      </c>
      <c r="AG15" s="6">
        <f t="shared" si="5"/>
        <v>0.99354341253003708</v>
      </c>
      <c r="AH15" s="6">
        <f t="shared" si="6"/>
        <v>0.99391710247710907</v>
      </c>
      <c r="AI15" s="6"/>
      <c r="AJ15" s="2">
        <v>20</v>
      </c>
      <c r="AK15" s="2">
        <v>5</v>
      </c>
      <c r="AL15" s="2" t="s">
        <v>0</v>
      </c>
      <c r="AM15" s="6">
        <f t="shared" si="12"/>
        <v>0.99875301363519919</v>
      </c>
      <c r="AN15" s="6">
        <f t="shared" si="12"/>
        <v>0.99882511510550587</v>
      </c>
      <c r="AO15" s="6">
        <f t="shared" si="13"/>
        <v>0.99889307581847475</v>
      </c>
      <c r="AP15" s="6">
        <f t="shared" si="14"/>
        <v>0.99895713040759193</v>
      </c>
      <c r="AQ15" s="3"/>
      <c r="AR15" s="12">
        <v>20</v>
      </c>
      <c r="AS15" s="12">
        <v>5</v>
      </c>
      <c r="AT15" s="2" t="s">
        <v>0</v>
      </c>
      <c r="AU15" s="24">
        <f t="shared" si="7"/>
        <v>50563.349467479551</v>
      </c>
      <c r="AV15" s="24">
        <f t="shared" si="8"/>
        <v>52484.095577503809</v>
      </c>
      <c r="AW15" s="24">
        <f t="shared" si="9"/>
        <v>54963.353798245509</v>
      </c>
      <c r="AY15" s="2">
        <v>20</v>
      </c>
      <c r="AZ15" s="2">
        <v>5</v>
      </c>
      <c r="BA15" s="2" t="s">
        <v>0</v>
      </c>
      <c r="BB15" t="s">
        <v>1</v>
      </c>
      <c r="BC15" s="23">
        <f t="shared" si="10"/>
        <v>1.0821013432807489</v>
      </c>
      <c r="BD15" s="23">
        <f t="shared" si="15"/>
        <v>1.0821693039937177</v>
      </c>
      <c r="BE15" s="23">
        <f t="shared" si="16"/>
        <v>1.082233358582835</v>
      </c>
    </row>
    <row r="16" spans="2:57" x14ac:dyDescent="0.3">
      <c r="B16" s="2">
        <v>25</v>
      </c>
      <c r="C16" s="2">
        <v>5</v>
      </c>
      <c r="D16" s="2" t="s">
        <v>0</v>
      </c>
      <c r="E16" s="16">
        <v>57329</v>
      </c>
      <c r="F16" s="16">
        <v>67091</v>
      </c>
      <c r="H16" s="2">
        <v>25</v>
      </c>
      <c r="I16" s="2">
        <v>5</v>
      </c>
      <c r="J16" s="2" t="s">
        <v>0</v>
      </c>
      <c r="K16" t="s">
        <v>1</v>
      </c>
      <c r="L16" s="6">
        <f t="shared" si="17"/>
        <v>1.2671589921807125</v>
      </c>
      <c r="N16" s="2" t="s">
        <v>26</v>
      </c>
      <c r="O16" s="18">
        <v>0.03</v>
      </c>
      <c r="Q16" s="2">
        <v>25</v>
      </c>
      <c r="R16" s="2">
        <v>5</v>
      </c>
      <c r="S16" s="2" t="s">
        <v>0</v>
      </c>
      <c r="T16" s="19">
        <v>7.0049115999999995E-2</v>
      </c>
      <c r="U16" s="3"/>
      <c r="V16" s="2">
        <v>25</v>
      </c>
      <c r="W16" s="2">
        <v>5</v>
      </c>
      <c r="X16" s="2" t="s">
        <v>0</v>
      </c>
      <c r="Y16" s="20">
        <v>0.99146999999999996</v>
      </c>
      <c r="Z16" s="6">
        <f t="shared" si="11"/>
        <v>2.3777996644062096</v>
      </c>
      <c r="AA16" s="6">
        <f t="shared" si="0"/>
        <v>0.99196275603941553</v>
      </c>
      <c r="AB16" s="6">
        <f t="shared" si="1"/>
        <v>0.9924272642511166</v>
      </c>
      <c r="AC16" s="6">
        <f t="shared" si="2"/>
        <v>0.99286511955438839</v>
      </c>
      <c r="AD16" s="6">
        <f t="shared" si="3"/>
        <v>0.99327782956236699</v>
      </c>
      <c r="AE16" s="6">
        <f t="shared" si="4"/>
        <v>0.99104823282279453</v>
      </c>
      <c r="AF16" s="6">
        <f t="shared" si="4"/>
        <v>0.99156510004219545</v>
      </c>
      <c r="AG16" s="6">
        <f t="shared" si="5"/>
        <v>0.99205236560808574</v>
      </c>
      <c r="AH16" s="6">
        <f t="shared" si="6"/>
        <v>0.99251169769956049</v>
      </c>
      <c r="AI16" s="6"/>
      <c r="AJ16" s="2">
        <v>25</v>
      </c>
      <c r="AK16" s="2">
        <v>5</v>
      </c>
      <c r="AL16" s="2" t="s">
        <v>0</v>
      </c>
      <c r="AM16" s="6">
        <f t="shared" si="12"/>
        <v>0.99830966611498284</v>
      </c>
      <c r="AN16" s="6">
        <f t="shared" si="12"/>
        <v>0.99840725911632167</v>
      </c>
      <c r="AO16" s="6">
        <f t="shared" si="13"/>
        <v>0.99849926344118733</v>
      </c>
      <c r="AP16" s="6">
        <f t="shared" si="14"/>
        <v>0.9985859939686661</v>
      </c>
      <c r="AQ16" s="3"/>
      <c r="AR16" s="12">
        <v>25</v>
      </c>
      <c r="AS16" s="12">
        <v>5</v>
      </c>
      <c r="AT16" s="2" t="s">
        <v>0</v>
      </c>
      <c r="AU16" s="24">
        <f t="shared" si="7"/>
        <v>66680.506999109188</v>
      </c>
      <c r="AV16" s="24">
        <f t="shared" si="8"/>
        <v>64081.38962835553</v>
      </c>
      <c r="AW16" s="24">
        <f t="shared" si="9"/>
        <v>66520.196474989352</v>
      </c>
      <c r="AY16" s="2">
        <v>25</v>
      </c>
      <c r="AZ16" s="2">
        <v>5</v>
      </c>
      <c r="BA16" s="2" t="s">
        <v>0</v>
      </c>
      <c r="BB16" t="s">
        <v>1</v>
      </c>
      <c r="BC16" s="23">
        <f t="shared" si="10"/>
        <v>1.2672565851820516</v>
      </c>
      <c r="BD16" s="23">
        <f t="shared" si="15"/>
        <v>1.267348589506917</v>
      </c>
      <c r="BE16" s="23">
        <f t="shared" si="16"/>
        <v>1.2674353200343957</v>
      </c>
    </row>
    <row r="17" spans="2:57" x14ac:dyDescent="0.3">
      <c r="B17" s="2">
        <v>30</v>
      </c>
      <c r="C17" s="2">
        <v>5</v>
      </c>
      <c r="D17" s="2" t="s">
        <v>0</v>
      </c>
      <c r="E17" s="16">
        <v>58479</v>
      </c>
      <c r="F17" s="16">
        <v>67836</v>
      </c>
      <c r="H17" s="2">
        <v>30</v>
      </c>
      <c r="I17" s="2">
        <v>5</v>
      </c>
      <c r="J17" s="2" t="s">
        <v>0</v>
      </c>
      <c r="K17" t="s">
        <v>1</v>
      </c>
      <c r="L17" s="6">
        <f t="shared" si="17"/>
        <v>1.1832754801234977</v>
      </c>
      <c r="N17" s="2" t="s">
        <v>27</v>
      </c>
      <c r="O17" s="18">
        <v>0.12</v>
      </c>
      <c r="Q17" s="2">
        <v>30</v>
      </c>
      <c r="R17" s="2">
        <v>5</v>
      </c>
      <c r="S17" s="2" t="s">
        <v>0</v>
      </c>
      <c r="T17" s="19">
        <v>5.2589274999999998E-2</v>
      </c>
      <c r="U17" s="3"/>
      <c r="V17" s="2">
        <v>30</v>
      </c>
      <c r="W17" s="2">
        <v>5</v>
      </c>
      <c r="X17" s="2" t="s">
        <v>0</v>
      </c>
      <c r="Y17" s="20">
        <v>0.98953000000000002</v>
      </c>
      <c r="Z17" s="6">
        <f t="shared" si="11"/>
        <v>2.2743580290215912</v>
      </c>
      <c r="AA17" s="6">
        <f t="shared" si="0"/>
        <v>0.99013370960617342</v>
      </c>
      <c r="AB17" s="6">
        <f t="shared" si="1"/>
        <v>0.99070293583327429</v>
      </c>
      <c r="AC17" s="6">
        <f t="shared" si="2"/>
        <v>0.99123961166178309</v>
      </c>
      <c r="AD17" s="6">
        <f t="shared" si="3"/>
        <v>0.99174556583675388</v>
      </c>
      <c r="AE17" s="6">
        <f t="shared" si="4"/>
        <v>0.9889454634552346</v>
      </c>
      <c r="AF17" s="6">
        <f t="shared" si="4"/>
        <v>0.9895824455428468</v>
      </c>
      <c r="AG17" s="6">
        <f t="shared" si="5"/>
        <v>0.99018309211053934</v>
      </c>
      <c r="AH17" s="6">
        <f t="shared" si="6"/>
        <v>0.99074943455516373</v>
      </c>
      <c r="AI17" s="6"/>
      <c r="AJ17" s="2">
        <v>30</v>
      </c>
      <c r="AK17" s="2">
        <v>5</v>
      </c>
      <c r="AL17" s="2" t="s">
        <v>0</v>
      </c>
      <c r="AM17" s="6">
        <f t="shared" si="12"/>
        <v>0.99787823710499879</v>
      </c>
      <c r="AN17" s="6">
        <f t="shared" si="12"/>
        <v>0.99800047974735673</v>
      </c>
      <c r="AO17" s="6">
        <f t="shared" si="13"/>
        <v>0.99811575118174267</v>
      </c>
      <c r="AP17" s="6">
        <f t="shared" si="14"/>
        <v>0.99822444093255391</v>
      </c>
      <c r="AQ17" s="3"/>
      <c r="AR17" s="12">
        <v>30</v>
      </c>
      <c r="AS17" s="12">
        <v>5</v>
      </c>
      <c r="AT17" s="2" t="s">
        <v>0</v>
      </c>
      <c r="AU17" s="24">
        <f t="shared" si="7"/>
        <v>79395.336618084024</v>
      </c>
      <c r="AV17" s="24">
        <f t="shared" si="8"/>
        <v>78917.24649330588</v>
      </c>
      <c r="AW17" s="24">
        <f t="shared" si="9"/>
        <v>75848.122301837691</v>
      </c>
      <c r="AY17" s="2">
        <v>30</v>
      </c>
      <c r="AZ17" s="2">
        <v>5</v>
      </c>
      <c r="BA17" s="2" t="s">
        <v>0</v>
      </c>
      <c r="BB17" t="s">
        <v>1</v>
      </c>
      <c r="BC17" s="23">
        <f t="shared" si="10"/>
        <v>1.1833977227658556</v>
      </c>
      <c r="BD17" s="23">
        <f t="shared" si="15"/>
        <v>1.1835129942002416</v>
      </c>
      <c r="BE17" s="23">
        <f t="shared" si="16"/>
        <v>1.1836216839510527</v>
      </c>
    </row>
    <row r="18" spans="2:57" x14ac:dyDescent="0.3">
      <c r="B18" s="2">
        <v>35</v>
      </c>
      <c r="C18" s="2">
        <v>5</v>
      </c>
      <c r="D18" s="2" t="s">
        <v>0</v>
      </c>
      <c r="E18" s="16">
        <v>58051</v>
      </c>
      <c r="F18" s="16">
        <v>62254</v>
      </c>
      <c r="H18" s="2">
        <v>35</v>
      </c>
      <c r="I18" s="2">
        <v>5</v>
      </c>
      <c r="J18" s="2" t="s">
        <v>0</v>
      </c>
      <c r="K18" t="s">
        <v>1</v>
      </c>
      <c r="L18" s="6">
        <f t="shared" si="17"/>
        <v>1.0645530874330957</v>
      </c>
      <c r="N18" s="34"/>
      <c r="O18" s="36"/>
      <c r="Q18" s="2">
        <v>35</v>
      </c>
      <c r="R18" s="2">
        <v>5</v>
      </c>
      <c r="S18" s="2" t="s">
        <v>0</v>
      </c>
      <c r="T18" s="19">
        <v>3.7422089999999998E-2</v>
      </c>
      <c r="U18" s="3"/>
      <c r="V18" s="2">
        <v>35</v>
      </c>
      <c r="W18" s="2">
        <v>5</v>
      </c>
      <c r="X18" s="2" t="s">
        <v>0</v>
      </c>
      <c r="Y18" s="20">
        <v>0.98701000000000005</v>
      </c>
      <c r="Z18" s="6">
        <f t="shared" si="11"/>
        <v>2.1652501702059559</v>
      </c>
      <c r="AA18" s="6">
        <f t="shared" si="0"/>
        <v>0.98775721730429566</v>
      </c>
      <c r="AB18" s="6">
        <f t="shared" si="1"/>
        <v>0.98846195525241931</v>
      </c>
      <c r="AC18" s="6">
        <f t="shared" si="2"/>
        <v>0.98912657255929559</v>
      </c>
      <c r="AD18" s="6">
        <f t="shared" si="3"/>
        <v>0.98975330327357369</v>
      </c>
      <c r="AE18" s="6">
        <f t="shared" si="4"/>
        <v>0.98605439929180683</v>
      </c>
      <c r="AF18" s="6">
        <f t="shared" si="4"/>
        <v>0.98685569370296411</v>
      </c>
      <c r="AG18" s="6">
        <f t="shared" si="5"/>
        <v>0.98761153385720024</v>
      </c>
      <c r="AH18" s="6">
        <f t="shared" si="6"/>
        <v>0.98832443257740987</v>
      </c>
      <c r="AI18" s="6"/>
      <c r="AJ18" s="2">
        <v>35</v>
      </c>
      <c r="AK18" s="2">
        <v>5</v>
      </c>
      <c r="AL18" s="2" t="s">
        <v>0</v>
      </c>
      <c r="AM18" s="6">
        <f t="shared" si="12"/>
        <v>0.99707661921687085</v>
      </c>
      <c r="AN18" s="6">
        <f t="shared" si="12"/>
        <v>0.99724454303715249</v>
      </c>
      <c r="AO18" s="6">
        <f t="shared" si="13"/>
        <v>0.99740294671376595</v>
      </c>
      <c r="AP18" s="6">
        <f t="shared" si="14"/>
        <v>0.99755235593059643</v>
      </c>
      <c r="AQ18" s="3"/>
      <c r="AR18" s="12">
        <v>35</v>
      </c>
      <c r="AS18" s="12">
        <v>5</v>
      </c>
      <c r="AT18" s="2" t="s">
        <v>0</v>
      </c>
      <c r="AU18" s="24">
        <f t="shared" si="7"/>
        <v>72226.41451938411</v>
      </c>
      <c r="AV18" s="24">
        <f t="shared" si="8"/>
        <v>84546.459606034987</v>
      </c>
      <c r="AW18" s="24">
        <f t="shared" si="9"/>
        <v>84049.142237670414</v>
      </c>
      <c r="AY18" s="2">
        <v>35</v>
      </c>
      <c r="AZ18" s="2">
        <v>5</v>
      </c>
      <c r="BA18" s="2" t="s">
        <v>0</v>
      </c>
      <c r="BB18" t="s">
        <v>1</v>
      </c>
      <c r="BC18" s="23">
        <f t="shared" si="10"/>
        <v>1.0647210112533774</v>
      </c>
      <c r="BD18" s="23">
        <f t="shared" si="15"/>
        <v>1.0648794149299907</v>
      </c>
      <c r="BE18" s="23">
        <f t="shared" si="16"/>
        <v>1.0650288241468213</v>
      </c>
    </row>
    <row r="19" spans="2:57" x14ac:dyDescent="0.3">
      <c r="B19" s="2">
        <v>40</v>
      </c>
      <c r="C19" s="2">
        <v>5</v>
      </c>
      <c r="D19" s="2" t="s">
        <v>0</v>
      </c>
      <c r="E19" s="16">
        <v>56464</v>
      </c>
      <c r="F19" s="16">
        <v>59417</v>
      </c>
      <c r="H19" s="2">
        <v>40</v>
      </c>
      <c r="I19" s="2">
        <v>5</v>
      </c>
      <c r="J19" s="2" t="s">
        <v>0</v>
      </c>
      <c r="K19" t="s">
        <v>1</v>
      </c>
      <c r="L19" s="6">
        <f t="shared" si="17"/>
        <v>1.0235310330571394</v>
      </c>
      <c r="N19" s="35"/>
      <c r="O19" s="35"/>
      <c r="Q19" s="2">
        <v>40</v>
      </c>
      <c r="R19" s="2">
        <v>5</v>
      </c>
      <c r="S19" s="2" t="s">
        <v>0</v>
      </c>
      <c r="T19" s="19">
        <v>2.8958856000000002E-2</v>
      </c>
      <c r="U19" s="3"/>
      <c r="V19" s="2">
        <v>40</v>
      </c>
      <c r="W19" s="2">
        <v>5</v>
      </c>
      <c r="X19" s="2" t="s">
        <v>0</v>
      </c>
      <c r="Y19" s="20">
        <v>0.98340000000000005</v>
      </c>
      <c r="Z19" s="6">
        <f t="shared" si="11"/>
        <v>2.0408066298076721</v>
      </c>
      <c r="AA19" s="6">
        <f t="shared" si="0"/>
        <v>0.98435158127931799</v>
      </c>
      <c r="AB19" s="6">
        <f t="shared" si="1"/>
        <v>0.98524943215350891</v>
      </c>
      <c r="AC19" s="6">
        <f t="shared" si="2"/>
        <v>0.98609649515510478</v>
      </c>
      <c r="AD19" s="6">
        <f t="shared" si="3"/>
        <v>0.98689556188124605</v>
      </c>
      <c r="AE19" s="6">
        <f t="shared" si="4"/>
        <v>0.98166146164737467</v>
      </c>
      <c r="AF19" s="6">
        <f t="shared" si="4"/>
        <v>0.98271055291729748</v>
      </c>
      <c r="AG19" s="6">
        <f t="shared" si="5"/>
        <v>0.98370064654830447</v>
      </c>
      <c r="AH19" s="6">
        <f t="shared" si="6"/>
        <v>0.98463494707510435</v>
      </c>
      <c r="AI19" s="6"/>
      <c r="AJ19" s="2">
        <v>40</v>
      </c>
      <c r="AK19" s="2">
        <v>5</v>
      </c>
      <c r="AL19" s="2" t="s">
        <v>0</v>
      </c>
      <c r="AM19" s="6">
        <f t="shared" si="12"/>
        <v>0.99554493378094844</v>
      </c>
      <c r="AN19" s="6">
        <f t="shared" si="12"/>
        <v>0.99579964850776426</v>
      </c>
      <c r="AO19" s="6">
        <f t="shared" si="13"/>
        <v>0.99604005504712823</v>
      </c>
      <c r="AP19" s="6">
        <f t="shared" si="14"/>
        <v>0.99626692877288903</v>
      </c>
      <c r="AQ19" s="3"/>
      <c r="AR19" s="12">
        <v>40</v>
      </c>
      <c r="AS19" s="12">
        <v>5</v>
      </c>
      <c r="AT19" s="2" t="s">
        <v>0</v>
      </c>
      <c r="AU19" s="24">
        <f t="shared" si="7"/>
        <v>63734.757942542361</v>
      </c>
      <c r="AV19" s="24">
        <f t="shared" si="8"/>
        <v>73961.737500846852</v>
      </c>
      <c r="AW19" s="24">
        <f t="shared" si="9"/>
        <v>86596.967262310558</v>
      </c>
      <c r="AY19" s="2">
        <v>40</v>
      </c>
      <c r="AZ19" s="2">
        <v>5</v>
      </c>
      <c r="BA19" s="2" t="s">
        <v>0</v>
      </c>
      <c r="BB19" t="s">
        <v>1</v>
      </c>
      <c r="BC19" s="23">
        <f t="shared" si="10"/>
        <v>1.0237857477839554</v>
      </c>
      <c r="BD19" s="23">
        <f t="shared" si="15"/>
        <v>1.0240261543233191</v>
      </c>
      <c r="BE19" s="23">
        <f t="shared" si="16"/>
        <v>1.02425302804908</v>
      </c>
    </row>
    <row r="20" spans="2:57" x14ac:dyDescent="0.3">
      <c r="B20" s="2">
        <v>45</v>
      </c>
      <c r="C20" s="2">
        <v>5</v>
      </c>
      <c r="D20" s="2" t="s">
        <v>0</v>
      </c>
      <c r="E20" s="16">
        <v>57769</v>
      </c>
      <c r="F20" s="16">
        <v>56432</v>
      </c>
      <c r="H20" s="2">
        <v>45</v>
      </c>
      <c r="I20" s="2">
        <v>5</v>
      </c>
      <c r="J20" s="2" t="s">
        <v>0</v>
      </c>
      <c r="K20" t="s">
        <v>1</v>
      </c>
      <c r="L20" s="6">
        <f t="shared" si="17"/>
        <v>0.99943326721450831</v>
      </c>
      <c r="Q20" s="2">
        <v>45</v>
      </c>
      <c r="R20" s="2">
        <v>5</v>
      </c>
      <c r="S20" s="2" t="s">
        <v>0</v>
      </c>
      <c r="T20" s="19">
        <v>2.4868050999999999E-2</v>
      </c>
      <c r="U20" s="3"/>
      <c r="V20" s="2">
        <v>45</v>
      </c>
      <c r="W20" s="2">
        <v>5</v>
      </c>
      <c r="X20" s="2" t="s">
        <v>0</v>
      </c>
      <c r="Y20" s="20">
        <v>0.97770000000000001</v>
      </c>
      <c r="Z20" s="6">
        <f t="shared" si="11"/>
        <v>1.8903080980227764</v>
      </c>
      <c r="AA20" s="6">
        <f t="shared" si="0"/>
        <v>0.97897134201543135</v>
      </c>
      <c r="AB20" s="6">
        <f t="shared" si="1"/>
        <v>0.98017167368108615</v>
      </c>
      <c r="AC20" s="6">
        <f t="shared" si="2"/>
        <v>0.98130479794150405</v>
      </c>
      <c r="AD20" s="6">
        <f t="shared" si="3"/>
        <v>0.98237433226896276</v>
      </c>
      <c r="AE20" s="6">
        <f t="shared" si="4"/>
        <v>0.97461144160739832</v>
      </c>
      <c r="AF20" s="6">
        <f t="shared" si="4"/>
        <v>0.97605350530004253</v>
      </c>
      <c r="AG20" s="6">
        <f t="shared" si="5"/>
        <v>0.9774156131457532</v>
      </c>
      <c r="AH20" s="6">
        <f t="shared" si="6"/>
        <v>0.97870198228801342</v>
      </c>
      <c r="AI20" s="6"/>
      <c r="AJ20" s="2">
        <v>45</v>
      </c>
      <c r="AK20" s="2">
        <v>5</v>
      </c>
      <c r="AL20" s="2" t="s">
        <v>0</v>
      </c>
      <c r="AM20" s="6">
        <f t="shared" si="12"/>
        <v>0.99281827766963027</v>
      </c>
      <c r="AN20" s="6">
        <f t="shared" si="12"/>
        <v>0.99322583074182658</v>
      </c>
      <c r="AO20" s="6">
        <f t="shared" si="13"/>
        <v>0.99361082721191174</v>
      </c>
      <c r="AP20" s="6">
        <f t="shared" si="14"/>
        <v>0.99397445235443349</v>
      </c>
      <c r="AQ20" s="3"/>
      <c r="AR20" s="12">
        <v>45</v>
      </c>
      <c r="AS20" s="12">
        <v>5</v>
      </c>
      <c r="AT20" s="2" t="s">
        <v>0</v>
      </c>
      <c r="AU20" s="24">
        <f t="shared" si="7"/>
        <v>59407.542018975131</v>
      </c>
      <c r="AV20" s="24">
        <f t="shared" si="8"/>
        <v>63749.15031887572</v>
      </c>
      <c r="AW20" s="24">
        <f t="shared" si="9"/>
        <v>74005.333647875726</v>
      </c>
      <c r="AY20" s="2">
        <v>45</v>
      </c>
      <c r="AZ20" s="2">
        <v>5</v>
      </c>
      <c r="BA20" s="2" t="s">
        <v>0</v>
      </c>
      <c r="BB20" t="s">
        <v>1</v>
      </c>
      <c r="BC20" s="23">
        <f t="shared" si="10"/>
        <v>0.99984082028670462</v>
      </c>
      <c r="BD20" s="23">
        <f t="shared" si="15"/>
        <v>1.0002258167567897</v>
      </c>
      <c r="BE20" s="23">
        <f t="shared" si="16"/>
        <v>1.0005894418993115</v>
      </c>
    </row>
    <row r="21" spans="2:57" x14ac:dyDescent="0.3">
      <c r="B21" s="2">
        <v>50</v>
      </c>
      <c r="C21" s="2">
        <v>5</v>
      </c>
      <c r="D21" s="2" t="s">
        <v>0</v>
      </c>
      <c r="E21" s="16">
        <v>55272</v>
      </c>
      <c r="F21" s="16">
        <v>57521</v>
      </c>
      <c r="H21" s="2">
        <v>50</v>
      </c>
      <c r="I21" s="2">
        <v>5</v>
      </c>
      <c r="J21" s="2" t="s">
        <v>0</v>
      </c>
      <c r="K21" t="s">
        <v>1</v>
      </c>
      <c r="L21" s="6">
        <f t="shared" si="17"/>
        <v>0.99570704010801636</v>
      </c>
      <c r="Q21" s="2">
        <v>50</v>
      </c>
      <c r="R21" s="2">
        <v>5</v>
      </c>
      <c r="S21" s="2" t="s">
        <v>0</v>
      </c>
      <c r="T21" s="19">
        <v>2.3066972000000002E-2</v>
      </c>
      <c r="U21" s="3"/>
      <c r="V21" s="2">
        <v>50</v>
      </c>
      <c r="W21" s="2">
        <v>5</v>
      </c>
      <c r="X21" s="2" t="s">
        <v>0</v>
      </c>
      <c r="Y21" s="20">
        <v>0.96847000000000005</v>
      </c>
      <c r="Z21" s="6">
        <f t="shared" si="11"/>
        <v>1.7123890165373254</v>
      </c>
      <c r="AA21" s="6">
        <f t="shared" si="0"/>
        <v>0.97025154119936519</v>
      </c>
      <c r="AB21" s="6">
        <f t="shared" si="1"/>
        <v>0.97193533691899903</v>
      </c>
      <c r="AC21" s="6">
        <f t="shared" si="2"/>
        <v>0.97352642835000236</v>
      </c>
      <c r="AD21" s="6">
        <f t="shared" si="3"/>
        <v>0.97502963230706396</v>
      </c>
      <c r="AE21" s="6">
        <f t="shared" si="4"/>
        <v>0.96334072673643534</v>
      </c>
      <c r="AF21" s="6">
        <f t="shared" si="4"/>
        <v>0.96539909765032927</v>
      </c>
      <c r="AG21" s="6">
        <f t="shared" si="5"/>
        <v>0.96734594688598363</v>
      </c>
      <c r="AH21" s="6">
        <f t="shared" si="6"/>
        <v>0.96918687297239992</v>
      </c>
      <c r="AI21" s="6"/>
      <c r="AJ21" s="2">
        <v>50</v>
      </c>
      <c r="AK21" s="2">
        <v>5</v>
      </c>
      <c r="AL21" s="2" t="s">
        <v>0</v>
      </c>
      <c r="AM21" s="6">
        <f t="shared" si="12"/>
        <v>0.98843568381223335</v>
      </c>
      <c r="AN21" s="6">
        <f t="shared" si="12"/>
        <v>0.9890841971348302</v>
      </c>
      <c r="AO21" s="6">
        <f t="shared" si="13"/>
        <v>0.98969766174763574</v>
      </c>
      <c r="AP21" s="6">
        <f t="shared" si="14"/>
        <v>0.99027782768624928</v>
      </c>
      <c r="AQ21" s="3"/>
      <c r="AR21" s="12">
        <v>50</v>
      </c>
      <c r="AS21" s="12">
        <v>5</v>
      </c>
      <c r="AT21" s="2" t="s">
        <v>0</v>
      </c>
      <c r="AU21" s="24">
        <f t="shared" si="7"/>
        <v>56226.336591196363</v>
      </c>
      <c r="AV21" s="24">
        <f t="shared" si="8"/>
        <v>59227.478831030778</v>
      </c>
      <c r="AW21" s="24">
        <f t="shared" si="9"/>
        <v>63592.912880142387</v>
      </c>
      <c r="AY21" s="2">
        <v>50</v>
      </c>
      <c r="AZ21" s="2">
        <v>5</v>
      </c>
      <c r="BA21" s="2" t="s">
        <v>0</v>
      </c>
      <c r="BB21" t="s">
        <v>1</v>
      </c>
      <c r="BC21" s="23">
        <f t="shared" si="10"/>
        <v>0.99635555343061322</v>
      </c>
      <c r="BD21" s="23">
        <f t="shared" si="15"/>
        <v>0.99696901804341875</v>
      </c>
      <c r="BE21" s="23">
        <f t="shared" si="16"/>
        <v>0.99754918398203229</v>
      </c>
    </row>
    <row r="22" spans="2:57" x14ac:dyDescent="0.3">
      <c r="B22" s="2">
        <v>55</v>
      </c>
      <c r="C22" s="2">
        <v>5</v>
      </c>
      <c r="D22" s="2" t="s">
        <v>0</v>
      </c>
      <c r="E22" s="16">
        <v>49347</v>
      </c>
      <c r="F22" s="16">
        <v>54717</v>
      </c>
      <c r="H22" s="2">
        <v>55</v>
      </c>
      <c r="I22" s="2">
        <v>5</v>
      </c>
      <c r="J22" s="2" t="s">
        <v>0</v>
      </c>
      <c r="K22" t="s">
        <v>1</v>
      </c>
      <c r="L22" s="6">
        <f t="shared" si="17"/>
        <v>0.98995874945722973</v>
      </c>
      <c r="Q22" s="2">
        <v>55</v>
      </c>
      <c r="R22" s="2">
        <v>5</v>
      </c>
      <c r="S22" s="2" t="s">
        <v>0</v>
      </c>
      <c r="T22" s="19">
        <v>1.9528288000000001E-2</v>
      </c>
      <c r="U22" s="3"/>
      <c r="V22" s="2">
        <v>55</v>
      </c>
      <c r="W22" s="2">
        <v>5</v>
      </c>
      <c r="X22" s="2" t="s">
        <v>0</v>
      </c>
      <c r="Y22" s="20">
        <v>0.95386000000000004</v>
      </c>
      <c r="Z22" s="6">
        <f t="shared" si="11"/>
        <v>1.5144183287048296</v>
      </c>
      <c r="AA22" s="6">
        <f t="shared" si="0"/>
        <v>0.95642991227350538</v>
      </c>
      <c r="AB22" s="6">
        <f t="shared" si="1"/>
        <v>0.95886285838165952</v>
      </c>
      <c r="AC22" s="6">
        <f t="shared" si="2"/>
        <v>0.9611654654219649</v>
      </c>
      <c r="AD22" s="6">
        <f t="shared" si="3"/>
        <v>0.96334411363773587</v>
      </c>
      <c r="AE22" s="6">
        <f t="shared" si="4"/>
        <v>0.94640938036731737</v>
      </c>
      <c r="AF22" s="6">
        <f t="shared" si="4"/>
        <v>0.94936669339968749</v>
      </c>
      <c r="AG22" s="6">
        <f t="shared" si="5"/>
        <v>0.95216933655624847</v>
      </c>
      <c r="AH22" s="6">
        <f t="shared" si="6"/>
        <v>0.95482448042400803</v>
      </c>
      <c r="AI22" s="6"/>
      <c r="AJ22" s="2">
        <v>55</v>
      </c>
      <c r="AK22" s="2">
        <v>5</v>
      </c>
      <c r="AL22" s="2" t="s">
        <v>0</v>
      </c>
      <c r="AM22" s="6">
        <f t="shared" si="12"/>
        <v>0.98242434281121149</v>
      </c>
      <c r="AN22" s="6">
        <f t="shared" si="12"/>
        <v>0.98339297779575019</v>
      </c>
      <c r="AO22" s="6">
        <f t="shared" si="13"/>
        <v>0.98431108293926206</v>
      </c>
      <c r="AP22" s="6">
        <f t="shared" si="14"/>
        <v>0.98518098733184045</v>
      </c>
      <c r="AQ22" s="3"/>
      <c r="AR22" s="12">
        <v>55</v>
      </c>
      <c r="AS22" s="12">
        <v>5</v>
      </c>
      <c r="AT22" s="2" t="s">
        <v>0</v>
      </c>
      <c r="AU22" s="24">
        <f t="shared" si="7"/>
        <v>56999.134080474963</v>
      </c>
      <c r="AV22" s="24">
        <f t="shared" si="8"/>
        <v>55767.838343881915</v>
      </c>
      <c r="AW22" s="24">
        <f t="shared" si="9"/>
        <v>58796.029982062006</v>
      </c>
      <c r="AY22" s="2">
        <v>55</v>
      </c>
      <c r="AZ22" s="2">
        <v>5</v>
      </c>
      <c r="BA22" s="2" t="s">
        <v>0</v>
      </c>
      <c r="BB22" t="s">
        <v>1</v>
      </c>
      <c r="BC22" s="23">
        <f t="shared" si="10"/>
        <v>0.99092738444176842</v>
      </c>
      <c r="BD22" s="23">
        <f t="shared" si="15"/>
        <v>0.99184548958528029</v>
      </c>
      <c r="BE22" s="23">
        <f t="shared" si="16"/>
        <v>0.99271539397785868</v>
      </c>
    </row>
    <row r="23" spans="2:57" x14ac:dyDescent="0.3">
      <c r="B23" s="2">
        <v>60</v>
      </c>
      <c r="C23" s="2">
        <v>5</v>
      </c>
      <c r="D23" s="2" t="s">
        <v>0</v>
      </c>
      <c r="E23" s="16">
        <v>41839</v>
      </c>
      <c r="F23" s="16">
        <v>47717</v>
      </c>
      <c r="H23" s="2">
        <v>60</v>
      </c>
      <c r="I23" s="2">
        <v>5</v>
      </c>
      <c r="J23" s="2" t="s">
        <v>0</v>
      </c>
      <c r="K23" t="s">
        <v>1</v>
      </c>
      <c r="L23" s="6">
        <f t="shared" si="17"/>
        <v>0.96696861004721668</v>
      </c>
      <c r="Q23" s="2">
        <v>60</v>
      </c>
      <c r="R23" s="2">
        <v>5</v>
      </c>
      <c r="S23" s="2" t="s">
        <v>0</v>
      </c>
      <c r="T23" s="19">
        <v>1.6856745999999999E-2</v>
      </c>
      <c r="U23" s="3"/>
      <c r="V23" s="2">
        <v>60</v>
      </c>
      <c r="W23" s="2">
        <v>5</v>
      </c>
      <c r="X23" s="2" t="s">
        <v>0</v>
      </c>
      <c r="Y23" s="20">
        <v>0.93271999999999999</v>
      </c>
      <c r="Z23" s="6">
        <f t="shared" si="11"/>
        <v>1.3146210164801717</v>
      </c>
      <c r="AA23" s="6">
        <f t="shared" si="0"/>
        <v>0.93638884846112935</v>
      </c>
      <c r="AB23" s="6">
        <f t="shared" si="1"/>
        <v>0.93987052841771546</v>
      </c>
      <c r="AC23" s="6">
        <f t="shared" si="2"/>
        <v>0.94317320769053214</v>
      </c>
      <c r="AD23" s="6">
        <f t="shared" si="3"/>
        <v>0.9463048472102803</v>
      </c>
      <c r="AE23" s="6">
        <f t="shared" si="4"/>
        <v>0.92188311155514058</v>
      </c>
      <c r="AF23" s="6">
        <f t="shared" si="4"/>
        <v>0.92608438421036765</v>
      </c>
      <c r="AG23" s="6">
        <f t="shared" si="5"/>
        <v>0.93007739813410906</v>
      </c>
      <c r="AH23" s="6">
        <f t="shared" si="6"/>
        <v>0.93387061338444244</v>
      </c>
      <c r="AI23" s="6"/>
      <c r="AJ23" s="2">
        <v>60</v>
      </c>
      <c r="AK23" s="2">
        <v>5</v>
      </c>
      <c r="AL23" s="2" t="s">
        <v>0</v>
      </c>
      <c r="AM23" s="6">
        <f t="shared" si="12"/>
        <v>0.97408492633213573</v>
      </c>
      <c r="AN23" s="6">
        <f t="shared" si="12"/>
        <v>0.97547595744490911</v>
      </c>
      <c r="AO23" s="6">
        <f t="shared" si="13"/>
        <v>0.97679830931960032</v>
      </c>
      <c r="AP23" s="6">
        <f t="shared" si="14"/>
        <v>0.97805474464766484</v>
      </c>
      <c r="AQ23" s="3"/>
      <c r="AR23" s="12">
        <v>60</v>
      </c>
      <c r="AS23" s="12">
        <v>5</v>
      </c>
      <c r="AT23" s="2" t="s">
        <v>0</v>
      </c>
      <c r="AU23" s="24">
        <f t="shared" si="7"/>
        <v>52985.734485351175</v>
      </c>
      <c r="AV23" s="24">
        <f t="shared" si="8"/>
        <v>55271.033936405991</v>
      </c>
      <c r="AW23" s="24">
        <f t="shared" si="9"/>
        <v>54147.137314796375</v>
      </c>
      <c r="AY23" s="2">
        <v>60</v>
      </c>
      <c r="AZ23" s="2">
        <v>5</v>
      </c>
      <c r="BA23" s="2" t="s">
        <v>0</v>
      </c>
      <c r="BB23" t="s">
        <v>1</v>
      </c>
      <c r="BC23" s="23">
        <f t="shared" si="10"/>
        <v>0.96835964115999007</v>
      </c>
      <c r="BD23" s="23">
        <f t="shared" si="15"/>
        <v>0.96968199303468139</v>
      </c>
      <c r="BE23" s="23">
        <f t="shared" si="16"/>
        <v>0.97093842836274569</v>
      </c>
    </row>
    <row r="24" spans="2:57" x14ac:dyDescent="0.3">
      <c r="B24" s="2">
        <v>65</v>
      </c>
      <c r="C24" s="2">
        <v>5</v>
      </c>
      <c r="D24" s="2" t="s">
        <v>0</v>
      </c>
      <c r="E24" s="16">
        <v>28449</v>
      </c>
      <c r="F24" s="16">
        <v>39461</v>
      </c>
      <c r="H24" s="2">
        <v>65</v>
      </c>
      <c r="I24" s="2">
        <v>5</v>
      </c>
      <c r="J24" s="2" t="s">
        <v>0</v>
      </c>
      <c r="K24" t="s">
        <v>1</v>
      </c>
      <c r="L24" s="6">
        <f t="shared" si="17"/>
        <v>0.94316307751141282</v>
      </c>
      <c r="Q24" s="2">
        <v>65</v>
      </c>
      <c r="R24" s="2">
        <v>5</v>
      </c>
      <c r="S24" s="2" t="s">
        <v>0</v>
      </c>
      <c r="T24" s="19">
        <v>1.206715E-2</v>
      </c>
      <c r="U24" s="3"/>
      <c r="V24" s="2">
        <v>65</v>
      </c>
      <c r="W24" s="2">
        <v>5</v>
      </c>
      <c r="X24" s="2" t="s">
        <v>0</v>
      </c>
      <c r="Y24" s="20">
        <v>0.90220999999999996</v>
      </c>
      <c r="Z24" s="6">
        <f t="shared" si="11"/>
        <v>1.1110124933027659</v>
      </c>
      <c r="AA24" s="6">
        <f t="shared" si="0"/>
        <v>0.9073773746491518</v>
      </c>
      <c r="AB24" s="6">
        <f t="shared" si="1"/>
        <v>0.91229824000301996</v>
      </c>
      <c r="AC24" s="6">
        <f t="shared" si="2"/>
        <v>0.91698158857768586</v>
      </c>
      <c r="AD24" s="6">
        <f t="shared" si="3"/>
        <v>0.92143637955860458</v>
      </c>
      <c r="AE24" s="6">
        <f t="shared" si="4"/>
        <v>0.88651002091045616</v>
      </c>
      <c r="AF24" s="6">
        <f t="shared" si="4"/>
        <v>0.8923837109190601</v>
      </c>
      <c r="AG24" s="6">
        <f t="shared" si="5"/>
        <v>0.89798946123613055</v>
      </c>
      <c r="AH24" s="6">
        <f t="shared" si="6"/>
        <v>0.90333582683732938</v>
      </c>
      <c r="AI24" s="6"/>
      <c r="AJ24" s="2">
        <v>65</v>
      </c>
      <c r="AK24" s="2">
        <v>5</v>
      </c>
      <c r="AL24" s="2" t="s">
        <v>0</v>
      </c>
      <c r="AM24" s="6">
        <f t="shared" si="12"/>
        <v>0.96162952742998742</v>
      </c>
      <c r="AN24" s="6">
        <f t="shared" si="12"/>
        <v>0.96360950053159289</v>
      </c>
      <c r="AO24" s="6">
        <f t="shared" si="13"/>
        <v>0.9654997132901495</v>
      </c>
      <c r="AP24" s="6">
        <f t="shared" si="14"/>
        <v>0.96730297954611522</v>
      </c>
      <c r="AQ24" s="3"/>
      <c r="AR24" s="12">
        <v>65</v>
      </c>
      <c r="AS24" s="12">
        <v>5</v>
      </c>
      <c r="AT24" s="2" t="s">
        <v>0</v>
      </c>
      <c r="AU24" s="24">
        <f t="shared" si="7"/>
        <v>45099.39094610139</v>
      </c>
      <c r="AV24" s="24">
        <f t="shared" si="8"/>
        <v>50179.253041801916</v>
      </c>
      <c r="AW24" s="24">
        <f t="shared" si="9"/>
        <v>52443.176029145485</v>
      </c>
      <c r="AY24" s="2">
        <v>65</v>
      </c>
      <c r="AZ24" s="2">
        <v>5</v>
      </c>
      <c r="BA24" s="2" t="s">
        <v>0</v>
      </c>
      <c r="BB24" t="s">
        <v>1</v>
      </c>
      <c r="BC24" s="23">
        <f t="shared" si="10"/>
        <v>0.94514305061301818</v>
      </c>
      <c r="BD24" s="23">
        <f t="shared" si="15"/>
        <v>0.9470332633715749</v>
      </c>
      <c r="BE24" s="23">
        <f t="shared" si="16"/>
        <v>0.94883652962754061</v>
      </c>
    </row>
    <row r="25" spans="2:57" x14ac:dyDescent="0.3">
      <c r="B25" s="2">
        <v>70</v>
      </c>
      <c r="C25" s="2">
        <v>5</v>
      </c>
      <c r="D25" s="2" t="s">
        <v>0</v>
      </c>
      <c r="E25" s="16">
        <v>20868</v>
      </c>
      <c r="F25" s="16">
        <v>26354</v>
      </c>
      <c r="H25" s="2">
        <v>70</v>
      </c>
      <c r="I25" s="2">
        <v>5</v>
      </c>
      <c r="J25" s="2" t="s">
        <v>0</v>
      </c>
      <c r="K25" t="s">
        <v>1</v>
      </c>
      <c r="L25" s="6">
        <f t="shared" si="17"/>
        <v>0.92635945024429678</v>
      </c>
      <c r="Q25" s="2">
        <v>70</v>
      </c>
      <c r="R25" s="2">
        <v>5</v>
      </c>
      <c r="S25" s="2" t="s">
        <v>0</v>
      </c>
      <c r="T25" s="19">
        <v>7.6964770000000002E-3</v>
      </c>
      <c r="U25" s="3"/>
      <c r="V25" s="2">
        <v>70</v>
      </c>
      <c r="W25" s="2">
        <v>5</v>
      </c>
      <c r="X25" s="2" t="s">
        <v>0</v>
      </c>
      <c r="Y25" s="20">
        <v>0.85851</v>
      </c>
      <c r="Z25" s="6">
        <f t="shared" si="11"/>
        <v>0.90148464264273753</v>
      </c>
      <c r="AA25" s="6">
        <f t="shared" si="0"/>
        <v>0.86564266717176064</v>
      </c>
      <c r="AB25" s="6">
        <f t="shared" si="1"/>
        <v>0.87246918183510025</v>
      </c>
      <c r="AC25" s="6">
        <f t="shared" si="2"/>
        <v>0.87899733389457513</v>
      </c>
      <c r="AD25" s="6">
        <f t="shared" si="3"/>
        <v>0.88523527411605418</v>
      </c>
      <c r="AE25" s="6">
        <f t="shared" si="4"/>
        <v>0.83429444175066525</v>
      </c>
      <c r="AF25" s="6">
        <f t="shared" si="4"/>
        <v>0.84236829411028447</v>
      </c>
      <c r="AG25" s="6">
        <f t="shared" si="5"/>
        <v>0.85012158532852578</v>
      </c>
      <c r="AH25" s="6">
        <f t="shared" si="6"/>
        <v>0.8575600361323078</v>
      </c>
      <c r="AI25" s="6"/>
      <c r="AJ25" s="2">
        <v>70</v>
      </c>
      <c r="AK25" s="2">
        <v>5</v>
      </c>
      <c r="AL25" s="2" t="s">
        <v>0</v>
      </c>
      <c r="AM25" s="6">
        <f t="shared" si="12"/>
        <v>0.94109984328641327</v>
      </c>
      <c r="AN25" s="6">
        <f t="shared" si="12"/>
        <v>0.94395301460930403</v>
      </c>
      <c r="AO25" s="6">
        <f t="shared" si="13"/>
        <v>0.94669439010819556</v>
      </c>
      <c r="AP25" s="6">
        <f t="shared" si="14"/>
        <v>0.94932583282422522</v>
      </c>
      <c r="AQ25" s="3"/>
      <c r="AR25" s="12">
        <v>70</v>
      </c>
      <c r="AS25" s="12">
        <v>5</v>
      </c>
      <c r="AT25" s="2" t="s">
        <v>0</v>
      </c>
      <c r="AU25" s="24">
        <f t="shared" si="7"/>
        <v>36667.659259662789</v>
      </c>
      <c r="AV25" s="24">
        <f t="shared" si="8"/>
        <v>42030.557657464924</v>
      </c>
      <c r="AW25" s="24">
        <f t="shared" si="9"/>
        <v>46896.799272010161</v>
      </c>
      <c r="AY25" s="2">
        <v>70</v>
      </c>
      <c r="AZ25" s="2">
        <v>5</v>
      </c>
      <c r="BA25" s="2" t="s">
        <v>0</v>
      </c>
      <c r="BB25" t="s">
        <v>1</v>
      </c>
      <c r="BC25" s="23">
        <f t="shared" si="10"/>
        <v>0.92921262156718754</v>
      </c>
      <c r="BD25" s="23">
        <f t="shared" si="15"/>
        <v>0.93195399706607895</v>
      </c>
      <c r="BE25" s="23">
        <f t="shared" si="16"/>
        <v>0.93458543978210873</v>
      </c>
    </row>
    <row r="26" spans="2:57" x14ac:dyDescent="0.3">
      <c r="B26" s="2">
        <v>75</v>
      </c>
      <c r="C26" s="2">
        <v>5</v>
      </c>
      <c r="D26" s="2" t="s">
        <v>0</v>
      </c>
      <c r="E26" s="16">
        <v>16597</v>
      </c>
      <c r="F26" s="16">
        <v>18855</v>
      </c>
      <c r="H26" s="2">
        <v>75</v>
      </c>
      <c r="I26" s="2">
        <v>5</v>
      </c>
      <c r="J26" s="2" t="s">
        <v>0</v>
      </c>
      <c r="K26" t="s">
        <v>1</v>
      </c>
      <c r="L26" s="6">
        <f t="shared" si="17"/>
        <v>0.90353651523864287</v>
      </c>
      <c r="Q26" s="2">
        <v>75</v>
      </c>
      <c r="R26" s="2">
        <v>5</v>
      </c>
      <c r="S26" s="2" t="s">
        <v>0</v>
      </c>
      <c r="T26" s="19">
        <v>6.2906910000000002E-3</v>
      </c>
      <c r="U26" s="3"/>
      <c r="V26" s="2">
        <v>75</v>
      </c>
      <c r="W26" s="2">
        <v>5</v>
      </c>
      <c r="X26" s="2" t="s">
        <v>0</v>
      </c>
      <c r="Y26" s="20">
        <v>0.79327999999999999</v>
      </c>
      <c r="Z26" s="6">
        <f t="shared" si="11"/>
        <v>0.67240551412629423</v>
      </c>
      <c r="AA26" s="6">
        <f t="shared" si="0"/>
        <v>0.80294621632956986</v>
      </c>
      <c r="AB26" s="6">
        <f t="shared" si="1"/>
        <v>0.81226740638546868</v>
      </c>
      <c r="AC26" s="6">
        <f t="shared" si="2"/>
        <v>0.82124583676247653</v>
      </c>
      <c r="AD26" s="6">
        <f t="shared" si="3"/>
        <v>0.82988479814856142</v>
      </c>
      <c r="AE26" s="6">
        <f t="shared" si="4"/>
        <v>0.75486648068963891</v>
      </c>
      <c r="AF26" s="6">
        <f t="shared" si="4"/>
        <v>0.76566624145451168</v>
      </c>
      <c r="AG26" s="6">
        <f t="shared" si="5"/>
        <v>0.77613537802554577</v>
      </c>
      <c r="AH26" s="6">
        <f t="shared" si="6"/>
        <v>0.78627131372391545</v>
      </c>
      <c r="AI26" s="6"/>
      <c r="AJ26" s="2">
        <v>75</v>
      </c>
      <c r="AK26" s="2">
        <v>5</v>
      </c>
      <c r="AL26" s="2" t="s">
        <v>0</v>
      </c>
      <c r="AM26" s="6">
        <f t="shared" si="12"/>
        <v>0.90479624807956716</v>
      </c>
      <c r="AN26" s="6">
        <f t="shared" si="12"/>
        <v>0.90894475350976256</v>
      </c>
      <c r="AO26" s="6">
        <f t="shared" si="13"/>
        <v>0.91296985210134574</v>
      </c>
      <c r="AP26" s="6">
        <f t="shared" si="14"/>
        <v>0.91687028382302826</v>
      </c>
      <c r="AQ26" s="3"/>
      <c r="AR26" s="12">
        <v>75</v>
      </c>
      <c r="AS26" s="12">
        <v>5</v>
      </c>
      <c r="AT26" s="2" t="s">
        <v>0</v>
      </c>
      <c r="AU26" s="24">
        <f t="shared" si="7"/>
        <v>23921.131034706563</v>
      </c>
      <c r="AV26" s="24">
        <f t="shared" si="8"/>
        <v>33430.275996627657</v>
      </c>
      <c r="AW26" s="24">
        <f t="shared" si="9"/>
        <v>38483.622054836545</v>
      </c>
      <c r="AY26" s="2">
        <v>75</v>
      </c>
      <c r="AZ26" s="2">
        <v>5</v>
      </c>
      <c r="BA26" s="2" t="s">
        <v>0</v>
      </c>
      <c r="BB26" t="s">
        <v>1</v>
      </c>
      <c r="BC26" s="23">
        <f t="shared" si="10"/>
        <v>0.90768502066883827</v>
      </c>
      <c r="BD26" s="23">
        <f t="shared" si="15"/>
        <v>0.91171011926042145</v>
      </c>
      <c r="BE26" s="23">
        <f t="shared" si="16"/>
        <v>0.91561055098210387</v>
      </c>
    </row>
    <row r="27" spans="2:57" x14ac:dyDescent="0.3">
      <c r="B27" s="2">
        <v>80</v>
      </c>
      <c r="C27" s="2">
        <v>5</v>
      </c>
      <c r="D27" s="2" t="s">
        <v>0</v>
      </c>
      <c r="E27" s="16">
        <v>14166</v>
      </c>
      <c r="F27" s="16">
        <v>14284</v>
      </c>
      <c r="H27" s="2">
        <v>80</v>
      </c>
      <c r="I27" s="2">
        <v>5</v>
      </c>
      <c r="J27" s="2" t="s">
        <v>0</v>
      </c>
      <c r="K27" t="s">
        <v>1</v>
      </c>
      <c r="L27" s="6">
        <f>F27/E26</f>
        <v>0.86063746460203649</v>
      </c>
      <c r="Q27" s="2">
        <v>80</v>
      </c>
      <c r="R27" s="2">
        <v>5</v>
      </c>
      <c r="S27" s="2" t="s">
        <v>0</v>
      </c>
      <c r="T27" s="19">
        <v>4.6001530000000001E-3</v>
      </c>
      <c r="U27" s="3"/>
      <c r="V27" s="2">
        <v>80</v>
      </c>
      <c r="W27" s="2">
        <v>5</v>
      </c>
      <c r="X27" s="2" t="s">
        <v>0</v>
      </c>
      <c r="Y27" s="20">
        <v>0.69420000000000004</v>
      </c>
      <c r="Z27" s="6">
        <f t="shared" si="11"/>
        <v>0.40991440496636206</v>
      </c>
      <c r="AA27" s="6">
        <f t="shared" si="0"/>
        <v>0.70678674504970795</v>
      </c>
      <c r="AB27" s="6">
        <f t="shared" si="1"/>
        <v>0.71906507652355456</v>
      </c>
      <c r="AC27" s="6">
        <f t="shared" si="2"/>
        <v>0.73102491928861513</v>
      </c>
      <c r="AD27" s="6">
        <f t="shared" si="3"/>
        <v>0.7426578292992696</v>
      </c>
      <c r="AE27" s="6">
        <f t="shared" si="4"/>
        <v>0.63580388208389538</v>
      </c>
      <c r="AF27" s="6">
        <f t="shared" si="4"/>
        <v>0.64928623249913087</v>
      </c>
      <c r="AG27" s="6">
        <f t="shared" si="5"/>
        <v>0.66253963151193063</v>
      </c>
      <c r="AH27" s="6">
        <f t="shared" si="6"/>
        <v>0.67554795689938052</v>
      </c>
      <c r="AI27" s="6"/>
      <c r="AJ27" s="2">
        <v>80</v>
      </c>
      <c r="AK27" s="2">
        <v>5</v>
      </c>
      <c r="AL27" s="2" t="s">
        <v>0</v>
      </c>
      <c r="AM27" s="6">
        <f t="shared" si="12"/>
        <v>0.84227330044252458</v>
      </c>
      <c r="AN27" s="6">
        <f t="shared" si="12"/>
        <v>0.84800164529351929</v>
      </c>
      <c r="AO27" s="6">
        <f t="shared" si="13"/>
        <v>0.85363926226040909</v>
      </c>
      <c r="AP27" s="6">
        <f t="shared" si="14"/>
        <v>0.85917919820814759</v>
      </c>
      <c r="AQ27" s="3"/>
      <c r="AR27" s="12">
        <v>80</v>
      </c>
      <c r="AS27" s="12">
        <v>5</v>
      </c>
      <c r="AT27" s="2" t="s">
        <v>0</v>
      </c>
      <c r="AU27" s="24">
        <f t="shared" si="7"/>
        <v>16335.327337236904</v>
      </c>
      <c r="AV27" s="24">
        <f t="shared" si="8"/>
        <v>20859.308226104033</v>
      </c>
      <c r="AW27" s="24">
        <f t="shared" si="9"/>
        <v>29336.516802959493</v>
      </c>
      <c r="AY27" s="2">
        <v>80</v>
      </c>
      <c r="AZ27" s="2">
        <v>5</v>
      </c>
      <c r="BA27" s="2" t="s">
        <v>0</v>
      </c>
      <c r="BB27" t="s">
        <v>1</v>
      </c>
      <c r="BC27" s="23">
        <f t="shared" si="10"/>
        <v>0.86636580945303121</v>
      </c>
      <c r="BD27" s="23">
        <f t="shared" si="15"/>
        <v>0.87200342641992101</v>
      </c>
      <c r="BE27" s="23">
        <f t="shared" si="16"/>
        <v>0.87754336236765951</v>
      </c>
    </row>
    <row r="28" spans="2:57" x14ac:dyDescent="0.3">
      <c r="B28" s="2">
        <v>85</v>
      </c>
      <c r="C28" s="2" t="s">
        <v>6</v>
      </c>
      <c r="D28" s="2" t="s">
        <v>0</v>
      </c>
      <c r="E28" s="16">
        <v>16643</v>
      </c>
      <c r="F28" s="16">
        <v>18859</v>
      </c>
      <c r="H28" s="2">
        <v>85</v>
      </c>
      <c r="I28" s="2" t="s">
        <v>6</v>
      </c>
      <c r="J28" s="2" t="s">
        <v>0</v>
      </c>
      <c r="K28" t="s">
        <v>2</v>
      </c>
      <c r="L28" s="6">
        <f>F28/(E27+E28)</f>
        <v>0.61212632672271095</v>
      </c>
      <c r="Q28" s="2">
        <v>85</v>
      </c>
      <c r="R28" s="2" t="s">
        <v>6</v>
      </c>
      <c r="S28" s="2" t="s">
        <v>0</v>
      </c>
      <c r="T28" s="19">
        <v>5.2509009999999997E-3</v>
      </c>
      <c r="U28" s="3"/>
      <c r="V28" s="2">
        <v>85</v>
      </c>
      <c r="W28" s="2">
        <v>5</v>
      </c>
      <c r="X28" s="2" t="s">
        <v>0</v>
      </c>
      <c r="Y28" s="20">
        <v>0.55001999999999995</v>
      </c>
      <c r="Z28" s="6">
        <f t="shared" si="11"/>
        <v>0.10037575193475086</v>
      </c>
      <c r="AA28" s="6">
        <f t="shared" si="0"/>
        <v>0.56482101911808291</v>
      </c>
      <c r="AB28" s="6">
        <f t="shared" si="1"/>
        <v>0.57950738847470706</v>
      </c>
      <c r="AC28" s="6">
        <f t="shared" si="2"/>
        <v>0.59405434373524613</v>
      </c>
      <c r="AD28" s="6">
        <f t="shared" si="3"/>
        <v>0.60843808449949155</v>
      </c>
      <c r="AE28" s="6">
        <f t="shared" si="4"/>
        <v>0.46775288869176207</v>
      </c>
      <c r="AF28" s="6">
        <f t="shared" si="4"/>
        <v>0.48214699274945971</v>
      </c>
      <c r="AG28" s="6">
        <f t="shared" si="5"/>
        <v>0.49656952193967158</v>
      </c>
      <c r="AH28" s="6">
        <f t="shared" si="6"/>
        <v>0.51099751883433797</v>
      </c>
      <c r="AI28" s="6"/>
      <c r="AJ28" s="2">
        <v>85</v>
      </c>
      <c r="AK28" s="2" t="s">
        <v>6</v>
      </c>
      <c r="AL28" s="2" t="s">
        <v>0</v>
      </c>
      <c r="AM28" s="6">
        <f>(SUM(AE28:AE32)/SUM(AE27:AE32))</f>
        <v>0.57788150927644621</v>
      </c>
      <c r="AN28" s="6">
        <f>(SUM(AF28:AF32)/SUM(AF27:AF32))</f>
        <v>0.58181140169748524</v>
      </c>
      <c r="AO28" s="6">
        <f>(SUM(AG28:AG32)/SUM(AG27:AG32))</f>
        <v>0.58576002534883276</v>
      </c>
      <c r="AP28" s="6">
        <f>(SUM(AH28:AH32)/SUM(AH27:AH32))</f>
        <v>0.5897231413853643</v>
      </c>
      <c r="AQ28" s="3"/>
      <c r="AR28" s="12">
        <v>85</v>
      </c>
      <c r="AS28" s="12" t="s">
        <v>6</v>
      </c>
      <c r="AT28" s="2" t="s">
        <v>0</v>
      </c>
      <c r="AU28" s="24">
        <f>(F27+F28)*(($L28-$AM28)*$O$15+AN28)+($O$14*$T28*(AU$10-L$10)*SUM(F$47:F$64))</f>
        <v>20417.951271081307</v>
      </c>
      <c r="AV28" s="24">
        <f>(AU27+AU28)*(($L28-$AM28)*$O$15+AO28)+($O$14*$T28*(AV$10-AU$10)*SUM(AU$47:AU$64))</f>
        <v>22787.210725754754</v>
      </c>
      <c r="AW28" s="24">
        <f>(AV27+AV28)*((L28-$AM28)*$O$15+AP28)+($O$14*$T28*(AW$10-AV$10)*SUM(AV$47:AV$64))</f>
        <v>27234.029340497338</v>
      </c>
      <c r="AY28" s="2">
        <v>85</v>
      </c>
      <c r="AZ28" s="2" t="s">
        <v>6</v>
      </c>
      <c r="BA28" s="2" t="s">
        <v>0</v>
      </c>
      <c r="BB28" t="s">
        <v>2</v>
      </c>
      <c r="BC28" s="23">
        <f>AU28/(F27+F28)</f>
        <v>0.61605621914374997</v>
      </c>
      <c r="BD28" s="23">
        <f>AV28/(AU27+AU28)</f>
        <v>0.62000484279509749</v>
      </c>
      <c r="BE28" s="23">
        <f>AW28/(AV27+AV28)</f>
        <v>0.62396795883162903</v>
      </c>
    </row>
    <row r="29" spans="2:57" x14ac:dyDescent="0.3">
      <c r="B29" s="2">
        <v>0</v>
      </c>
      <c r="C29" s="2">
        <v>5</v>
      </c>
      <c r="D29" s="2" t="s">
        <v>11</v>
      </c>
      <c r="E29" s="16">
        <v>50198</v>
      </c>
      <c r="F29" s="16">
        <v>50230</v>
      </c>
      <c r="H29" s="2">
        <v>0</v>
      </c>
      <c r="I29" s="2">
        <v>5</v>
      </c>
      <c r="J29" s="2" t="s">
        <v>11</v>
      </c>
      <c r="K29" t="s">
        <v>12</v>
      </c>
      <c r="L29" s="6">
        <f>((B21-B14)/C11)*((F11+F29)/SUM(F14:F20))*(1-O13)</f>
        <v>0.85250240484995465</v>
      </c>
      <c r="Q29" s="2">
        <v>0</v>
      </c>
      <c r="R29" s="2">
        <v>5</v>
      </c>
      <c r="S29" s="2" t="s">
        <v>11</v>
      </c>
      <c r="T29" s="19">
        <v>1.7166984E-2</v>
      </c>
      <c r="V29" s="2">
        <v>90</v>
      </c>
      <c r="W29" s="2">
        <v>5</v>
      </c>
      <c r="X29" s="2" t="s">
        <v>0</v>
      </c>
      <c r="Y29" s="20">
        <v>0.35680000000000001</v>
      </c>
      <c r="Z29" s="6">
        <f t="shared" si="11"/>
        <v>-0.29464015857945119</v>
      </c>
      <c r="AA29" s="6">
        <f t="shared" si="0"/>
        <v>0.37068475826544123</v>
      </c>
      <c r="AB29" s="6">
        <f t="shared" si="1"/>
        <v>0.38478659702421242</v>
      </c>
      <c r="AC29" s="6">
        <f t="shared" si="2"/>
        <v>0.39908470014409703</v>
      </c>
      <c r="AD29" s="6">
        <f t="shared" si="3"/>
        <v>0.41355695316918434</v>
      </c>
      <c r="AE29" s="6">
        <f t="shared" si="4"/>
        <v>0.26960284091290643</v>
      </c>
      <c r="AF29" s="6">
        <f t="shared" si="4"/>
        <v>0.2809413984751884</v>
      </c>
      <c r="AG29" s="6">
        <f t="shared" si="5"/>
        <v>0.2925474581818952</v>
      </c>
      <c r="AH29" s="6">
        <f t="shared" si="6"/>
        <v>0.30441169966278853</v>
      </c>
      <c r="AI29" s="6"/>
      <c r="AJ29" s="15" t="s">
        <v>16</v>
      </c>
      <c r="AK29" s="15" t="s">
        <v>16</v>
      </c>
      <c r="AL29" s="15" t="s">
        <v>16</v>
      </c>
      <c r="AM29" s="14" t="s">
        <v>16</v>
      </c>
      <c r="AN29" s="14" t="s">
        <v>16</v>
      </c>
      <c r="AO29" s="14" t="s">
        <v>16</v>
      </c>
      <c r="AP29" s="14" t="s">
        <v>16</v>
      </c>
      <c r="AR29" s="12">
        <v>0</v>
      </c>
      <c r="AS29" s="12">
        <v>5</v>
      </c>
      <c r="AT29" s="2" t="s">
        <v>11</v>
      </c>
      <c r="AU29" s="24">
        <f>(IF(AND(O11&lt;&gt;".",O11&lt;&gt;""),((L11+L29)*O12+O11*(1-O12))*(1-O13),L29))*((SUM(AU14:AU20)/(AR21-AR14)*(AS11)))</f>
        <v>53647.595952109601</v>
      </c>
      <c r="AV29" s="24">
        <f>(IF(AND(O11&lt;&gt;".",O11&lt;&gt;""),((BC11+BC29)*O12+O11*(1-O12))*(1-O13),L29))*((SUM(AV14:AV20)/(AR21-AR14)*(AS11)))</f>
        <v>57060.062379169554</v>
      </c>
      <c r="AW29" s="24">
        <f>(IF(AND(O11&lt;&gt;".",O11&lt;&gt;""),((BD11+BD29)*O12+O11*(1-O12))*(1-O13),L29))*((SUM(AW14:AW20)/(AR21-AR14)*(AS11)))</f>
        <v>60081.048540665761</v>
      </c>
      <c r="AY29" s="2">
        <v>0</v>
      </c>
      <c r="AZ29" s="2">
        <v>5</v>
      </c>
      <c r="BA29" s="2" t="s">
        <v>11</v>
      </c>
      <c r="BB29" t="s">
        <v>12</v>
      </c>
      <c r="BC29" s="23">
        <f>(AU29)/((SUM(AU14:AU20)/(AR21-AR14)*(AS11)))</f>
        <v>0.85250240484995465</v>
      </c>
      <c r="BD29" s="23">
        <f>(AV29)/((SUM(AV14:AV20)/(AR21-AR14)*(AS11)))</f>
        <v>0.85250240484995465</v>
      </c>
      <c r="BE29" s="23">
        <f>(AW29)/((SUM(AW14:AW20)/(AR21-AR14)*(AS11)))</f>
        <v>0.85250240484995465</v>
      </c>
    </row>
    <row r="30" spans="2:57" x14ac:dyDescent="0.3">
      <c r="B30" s="2">
        <v>5</v>
      </c>
      <c r="C30" s="2">
        <v>5</v>
      </c>
      <c r="D30" s="2" t="s">
        <v>11</v>
      </c>
      <c r="E30" s="16">
        <v>48154</v>
      </c>
      <c r="F30" s="16">
        <v>50663</v>
      </c>
      <c r="H30" s="2">
        <v>5</v>
      </c>
      <c r="I30" s="2">
        <v>5</v>
      </c>
      <c r="J30" s="2" t="s">
        <v>11</v>
      </c>
      <c r="K30" t="s">
        <v>1</v>
      </c>
      <c r="L30" s="6">
        <f>F30/E29</f>
        <v>1.0092633172636361</v>
      </c>
      <c r="Q30" s="2">
        <v>5</v>
      </c>
      <c r="R30" s="2">
        <v>5</v>
      </c>
      <c r="S30" s="2" t="s">
        <v>11</v>
      </c>
      <c r="T30" s="19">
        <v>3.4333967999999999E-2</v>
      </c>
      <c r="V30" s="2">
        <v>95</v>
      </c>
      <c r="W30" s="2">
        <v>5</v>
      </c>
      <c r="X30" s="2" t="s">
        <v>0</v>
      </c>
      <c r="Y30" s="20">
        <v>0.16028000000000001</v>
      </c>
      <c r="Z30" s="6">
        <f t="shared" si="11"/>
        <v>-0.82807310858408889</v>
      </c>
      <c r="AA30" s="6">
        <f t="shared" si="0"/>
        <v>0.16852092356037157</v>
      </c>
      <c r="AB30" s="6">
        <f t="shared" si="1"/>
        <v>0.17709619992616432</v>
      </c>
      <c r="AC30" s="6">
        <f t="shared" si="2"/>
        <v>0.18601021621969338</v>
      </c>
      <c r="AD30" s="6">
        <f t="shared" si="3"/>
        <v>0.19526644615639271</v>
      </c>
      <c r="AE30" s="6">
        <f t="shared" si="4"/>
        <v>0.10603116867110993</v>
      </c>
      <c r="AF30" s="6">
        <f t="shared" si="4"/>
        <v>0.11160295811594309</v>
      </c>
      <c r="AG30" s="6">
        <f t="shared" si="5"/>
        <v>0.11741599714335461</v>
      </c>
      <c r="AH30" s="6">
        <f t="shared" si="6"/>
        <v>0.12347557988378841</v>
      </c>
      <c r="AJ30" s="15" t="s">
        <v>16</v>
      </c>
      <c r="AK30" s="15" t="s">
        <v>16</v>
      </c>
      <c r="AL30" s="15" t="s">
        <v>16</v>
      </c>
      <c r="AM30" s="14" t="s">
        <v>16</v>
      </c>
      <c r="AN30" s="14" t="s">
        <v>16</v>
      </c>
      <c r="AO30" s="14" t="s">
        <v>16</v>
      </c>
      <c r="AP30" s="14" t="s">
        <v>16</v>
      </c>
      <c r="AR30" s="12">
        <v>5</v>
      </c>
      <c r="AS30" s="12">
        <v>5</v>
      </c>
      <c r="AT30" s="2" t="s">
        <v>11</v>
      </c>
      <c r="AU30" s="24">
        <f t="shared" ref="AU30:AU45" si="18">(F29)*(($L30-$AM35)*$O$15+AN35)+($O$14*T30*(AU$10-L$10)*SUM(F$47:F$64))</f>
        <v>50703.974825414662</v>
      </c>
      <c r="AV30" s="24">
        <f t="shared" ref="AV30:AV45" si="19">(AU29)*(($L30-$AM35)*$O$15+AO35)+($O$14*$T30*(AV$10-AU$10)*SUM(AU$47:AU$64))</f>
        <v>54162.55177841831</v>
      </c>
      <c r="AW30" s="24">
        <f t="shared" ref="AW30:AW45" si="20">(AV29)*(($L30-$AM35)*$O$15+AP35)+($O$14*$T30*(AW$10-AV$10)*SUM(AV$47:AV$64))</f>
        <v>57616.5238160585</v>
      </c>
      <c r="AY30" s="2">
        <v>5</v>
      </c>
      <c r="AZ30" s="2">
        <v>5</v>
      </c>
      <c r="BA30" s="2" t="s">
        <v>11</v>
      </c>
      <c r="BB30" t="s">
        <v>1</v>
      </c>
      <c r="BC30" s="23">
        <f t="shared" ref="BC30:BC45" si="21">AU30/F29</f>
        <v>1.0094360904920299</v>
      </c>
      <c r="BD30" s="23">
        <f>AV30/AU29</f>
        <v>1.0095988611823055</v>
      </c>
      <c r="BE30" s="23">
        <f>AW30/AV29</f>
        <v>1.0097522051972394</v>
      </c>
    </row>
    <row r="31" spans="2:57" x14ac:dyDescent="0.3">
      <c r="B31" s="2">
        <v>10</v>
      </c>
      <c r="C31" s="2">
        <v>5</v>
      </c>
      <c r="D31" s="2" t="s">
        <v>11</v>
      </c>
      <c r="E31" s="16">
        <v>46396</v>
      </c>
      <c r="F31" s="16">
        <v>48080</v>
      </c>
      <c r="H31" s="2">
        <v>10</v>
      </c>
      <c r="I31" s="2">
        <v>5</v>
      </c>
      <c r="J31" s="2" t="s">
        <v>11</v>
      </c>
      <c r="K31" t="s">
        <v>1</v>
      </c>
      <c r="L31" s="6">
        <f>F31/E30</f>
        <v>0.9984632636956432</v>
      </c>
      <c r="Q31" s="2">
        <v>10</v>
      </c>
      <c r="R31" s="2">
        <v>5</v>
      </c>
      <c r="S31" s="2" t="s">
        <v>11</v>
      </c>
      <c r="T31" s="19">
        <v>2.7225546999999999E-2</v>
      </c>
      <c r="U31" s="4"/>
      <c r="V31" s="2">
        <v>100</v>
      </c>
      <c r="W31" s="2">
        <v>5</v>
      </c>
      <c r="X31" s="2" t="s">
        <v>0</v>
      </c>
      <c r="Y31" s="21">
        <v>4.1110000000000001E-2</v>
      </c>
      <c r="Z31" s="6">
        <f t="shared" si="11"/>
        <v>-1.5747624822896737</v>
      </c>
      <c r="AA31" s="6">
        <f t="shared" si="0"/>
        <v>4.3541413781848282E-2</v>
      </c>
      <c r="AB31" s="6">
        <f t="shared" si="1"/>
        <v>4.6109716305721846E-2</v>
      </c>
      <c r="AC31" s="6">
        <f t="shared" si="2"/>
        <v>4.8821778067015854E-2</v>
      </c>
      <c r="AD31" s="6">
        <f t="shared" si="3"/>
        <v>5.1684713611184083E-2</v>
      </c>
      <c r="AE31" s="6">
        <f t="shared" si="4"/>
        <v>2.4339582497647151E-2</v>
      </c>
      <c r="AF31" s="6">
        <f t="shared" si="4"/>
        <v>2.5781717830129031E-2</v>
      </c>
      <c r="AG31" s="6">
        <f t="shared" si="5"/>
        <v>2.7305392156299332E-2</v>
      </c>
      <c r="AH31" s="6">
        <f t="shared" si="6"/>
        <v>2.891474617562043E-2</v>
      </c>
      <c r="AI31" s="6"/>
      <c r="AJ31" s="15" t="s">
        <v>16</v>
      </c>
      <c r="AK31" s="15" t="s">
        <v>16</v>
      </c>
      <c r="AL31" s="15" t="s">
        <v>16</v>
      </c>
      <c r="AM31" s="14" t="s">
        <v>16</v>
      </c>
      <c r="AN31" s="14" t="s">
        <v>16</v>
      </c>
      <c r="AO31" s="14" t="s">
        <v>16</v>
      </c>
      <c r="AP31" s="14" t="s">
        <v>16</v>
      </c>
      <c r="AR31" s="12">
        <v>10</v>
      </c>
      <c r="AS31" s="12">
        <v>5</v>
      </c>
      <c r="AT31" s="2" t="s">
        <v>11</v>
      </c>
      <c r="AU31" s="24">
        <f t="shared" si="18"/>
        <v>50586.742781683744</v>
      </c>
      <c r="AV31" s="24">
        <f t="shared" si="19"/>
        <v>50629.163594848345</v>
      </c>
      <c r="AW31" s="24">
        <f t="shared" si="20"/>
        <v>54084.155323474894</v>
      </c>
      <c r="AY31" s="2">
        <v>10</v>
      </c>
      <c r="AZ31" s="2">
        <v>5</v>
      </c>
      <c r="BA31" s="2" t="s">
        <v>11</v>
      </c>
      <c r="BB31" t="s">
        <v>1</v>
      </c>
      <c r="BC31" s="23">
        <f t="shared" si="21"/>
        <v>0.99849481439479981</v>
      </c>
      <c r="BD31" s="23">
        <f t="shared" ref="BD31:BD45" si="22">AV31/AU30</f>
        <v>0.99852454899593357</v>
      </c>
      <c r="BE31" s="23">
        <f t="shared" ref="BE31:BE45" si="23">AW31/AV30</f>
        <v>0.99855257087472282</v>
      </c>
    </row>
    <row r="32" spans="2:57" x14ac:dyDescent="0.3">
      <c r="B32" s="2">
        <v>15</v>
      </c>
      <c r="C32" s="2">
        <v>5</v>
      </c>
      <c r="D32" s="2" t="s">
        <v>11</v>
      </c>
      <c r="E32" s="16">
        <v>51061</v>
      </c>
      <c r="F32" s="16">
        <v>47469</v>
      </c>
      <c r="H32" s="2">
        <v>15</v>
      </c>
      <c r="I32" s="2">
        <v>5</v>
      </c>
      <c r="J32" s="2" t="s">
        <v>11</v>
      </c>
      <c r="K32" t="s">
        <v>1</v>
      </c>
      <c r="L32" s="6">
        <f t="shared" ref="L32:L44" si="24">F32/E31</f>
        <v>1.0231269937063541</v>
      </c>
      <c r="M32" s="5"/>
      <c r="P32" s="5"/>
      <c r="Q32" s="2">
        <v>15</v>
      </c>
      <c r="R32" s="2">
        <v>5</v>
      </c>
      <c r="S32" s="2" t="s">
        <v>11</v>
      </c>
      <c r="T32" s="19">
        <v>3.9411636E-2</v>
      </c>
      <c r="V32" s="2">
        <v>105</v>
      </c>
      <c r="W32" s="2">
        <v>5</v>
      </c>
      <c r="X32" s="2" t="s">
        <v>0</v>
      </c>
      <c r="Y32" s="20">
        <v>4.8399999999999997E-3</v>
      </c>
      <c r="Z32" s="6">
        <f t="shared" si="11"/>
        <v>-2.662994403761286</v>
      </c>
      <c r="AA32" s="6">
        <f t="shared" si="0"/>
        <v>5.1377512134460242E-3</v>
      </c>
      <c r="AB32" s="6">
        <f t="shared" si="1"/>
        <v>5.4537193545362121E-3</v>
      </c>
      <c r="AC32" s="6">
        <f t="shared" si="2"/>
        <v>5.7890062455828086E-3</v>
      </c>
      <c r="AD32" s="6">
        <f t="shared" si="3"/>
        <v>6.1447787400567789E-3</v>
      </c>
      <c r="AE32" s="6">
        <f>0.5*(AA32+AA33)</f>
        <v>2.6909850728853604E-3</v>
      </c>
      <c r="AF32" s="6">
        <f>0.5*(AB32+AB33)</f>
        <v>2.8565180130629272E-3</v>
      </c>
      <c r="AG32" s="6">
        <f t="shared" si="5"/>
        <v>3.0321768746699195E-3</v>
      </c>
      <c r="AH32" s="6">
        <f t="shared" si="6"/>
        <v>3.2185739022564152E-3</v>
      </c>
      <c r="AI32" s="6"/>
      <c r="AJ32" s="15" t="s">
        <v>16</v>
      </c>
      <c r="AK32" s="15" t="s">
        <v>16</v>
      </c>
      <c r="AL32" s="15" t="s">
        <v>16</v>
      </c>
      <c r="AM32" s="14" t="s">
        <v>16</v>
      </c>
      <c r="AN32" s="14" t="s">
        <v>16</v>
      </c>
      <c r="AO32" s="14" t="s">
        <v>16</v>
      </c>
      <c r="AP32" s="14" t="s">
        <v>16</v>
      </c>
      <c r="AR32" s="12">
        <v>15</v>
      </c>
      <c r="AS32" s="12">
        <v>5</v>
      </c>
      <c r="AT32" s="2" t="s">
        <v>11</v>
      </c>
      <c r="AU32" s="24">
        <f t="shared" si="18"/>
        <v>49196.436545339129</v>
      </c>
      <c r="AV32" s="24">
        <f t="shared" si="19"/>
        <v>51765.841000185006</v>
      </c>
      <c r="AW32" s="24">
        <f t="shared" si="20"/>
        <v>51813.452781687105</v>
      </c>
      <c r="AY32" s="2">
        <v>15</v>
      </c>
      <c r="AZ32" s="2">
        <v>5</v>
      </c>
      <c r="BA32" s="2" t="s">
        <v>11</v>
      </c>
      <c r="BB32" t="s">
        <v>1</v>
      </c>
      <c r="BC32" s="23">
        <f t="shared" si="21"/>
        <v>1.0232203940378355</v>
      </c>
      <c r="BD32" s="23">
        <f t="shared" si="22"/>
        <v>1.0233084431545607</v>
      </c>
      <c r="BE32" s="23">
        <f t="shared" si="23"/>
        <v>1.0233914428513147</v>
      </c>
    </row>
    <row r="33" spans="2:57" x14ac:dyDescent="0.3">
      <c r="B33" s="2">
        <v>20</v>
      </c>
      <c r="C33" s="2">
        <v>5</v>
      </c>
      <c r="D33" s="2" t="s">
        <v>11</v>
      </c>
      <c r="E33" s="16">
        <v>54592</v>
      </c>
      <c r="F33" s="16">
        <v>53252</v>
      </c>
      <c r="H33" s="2">
        <v>20</v>
      </c>
      <c r="I33" s="2">
        <v>5</v>
      </c>
      <c r="J33" s="2" t="s">
        <v>11</v>
      </c>
      <c r="K33" t="s">
        <v>1</v>
      </c>
      <c r="L33" s="6">
        <f t="shared" si="24"/>
        <v>1.0429094612326433</v>
      </c>
      <c r="M33" s="5"/>
      <c r="N33" s="5"/>
      <c r="O33" s="5"/>
      <c r="P33" s="5"/>
      <c r="Q33" s="2">
        <v>20</v>
      </c>
      <c r="R33" s="2">
        <v>5</v>
      </c>
      <c r="S33" s="2" t="s">
        <v>11</v>
      </c>
      <c r="T33" s="19">
        <v>6.7126805999999997E-2</v>
      </c>
      <c r="V33" s="2">
        <v>110</v>
      </c>
      <c r="W33" s="2" t="s">
        <v>6</v>
      </c>
      <c r="X33" s="2" t="s">
        <v>0</v>
      </c>
      <c r="Y33" s="20">
        <v>2.3000000000000001E-4</v>
      </c>
      <c r="Z33" s="6">
        <f t="shared" si="11"/>
        <v>-4.188600611293511</v>
      </c>
      <c r="AA33" s="6">
        <f t="shared" si="0"/>
        <v>2.4421893232469643E-4</v>
      </c>
      <c r="AB33" s="6">
        <f t="shared" si="1"/>
        <v>2.5931667158964267E-4</v>
      </c>
      <c r="AC33" s="6">
        <f t="shared" si="2"/>
        <v>2.7534750375703072E-4</v>
      </c>
      <c r="AD33" s="6">
        <f t="shared" si="3"/>
        <v>2.9236906445605102E-4</v>
      </c>
      <c r="AE33" s="6" t="s">
        <v>16</v>
      </c>
      <c r="AF33" s="6" t="s">
        <v>16</v>
      </c>
      <c r="AG33" s="6" t="s">
        <v>16</v>
      </c>
      <c r="AH33" s="6" t="s">
        <v>16</v>
      </c>
      <c r="AI33" s="7"/>
      <c r="AJ33" s="15" t="s">
        <v>16</v>
      </c>
      <c r="AK33" s="15" t="s">
        <v>16</v>
      </c>
      <c r="AL33" s="15" t="s">
        <v>16</v>
      </c>
      <c r="AM33" s="14" t="s">
        <v>16</v>
      </c>
      <c r="AN33" s="14" t="s">
        <v>16</v>
      </c>
      <c r="AO33" s="14" t="s">
        <v>16</v>
      </c>
      <c r="AP33" s="14" t="s">
        <v>16</v>
      </c>
      <c r="AR33" s="12">
        <v>20</v>
      </c>
      <c r="AS33" s="12">
        <v>5</v>
      </c>
      <c r="AT33" s="2" t="s">
        <v>11</v>
      </c>
      <c r="AU33" s="24">
        <f t="shared" si="18"/>
        <v>49516.006821497525</v>
      </c>
      <c r="AV33" s="24">
        <f t="shared" si="19"/>
        <v>51327.844467169612</v>
      </c>
      <c r="AW33" s="24">
        <f t="shared" si="20"/>
        <v>54018.399294151917</v>
      </c>
      <c r="AY33" s="2">
        <v>20</v>
      </c>
      <c r="AZ33" s="2">
        <v>5</v>
      </c>
      <c r="BA33" s="2" t="s">
        <v>11</v>
      </c>
      <c r="BB33" t="s">
        <v>1</v>
      </c>
      <c r="BC33" s="23">
        <f t="shared" si="21"/>
        <v>1.0431230238997562</v>
      </c>
      <c r="BD33" s="23">
        <f t="shared" si="22"/>
        <v>1.0433244371239407</v>
      </c>
      <c r="BE33" s="23">
        <f t="shared" si="23"/>
        <v>1.043514376477702</v>
      </c>
    </row>
    <row r="34" spans="2:57" x14ac:dyDescent="0.3">
      <c r="B34" s="2">
        <v>25</v>
      </c>
      <c r="C34" s="2">
        <v>5</v>
      </c>
      <c r="D34" s="2" t="s">
        <v>11</v>
      </c>
      <c r="E34" s="16">
        <v>56246</v>
      </c>
      <c r="F34" s="16">
        <v>67079</v>
      </c>
      <c r="H34" s="2">
        <v>25</v>
      </c>
      <c r="I34" s="2">
        <v>5</v>
      </c>
      <c r="J34" s="2" t="s">
        <v>11</v>
      </c>
      <c r="K34" t="s">
        <v>1</v>
      </c>
      <c r="L34" s="6">
        <f>F34/E33</f>
        <v>1.2287331477139507</v>
      </c>
      <c r="N34" s="5"/>
      <c r="O34" s="5"/>
      <c r="Q34" s="2">
        <v>25</v>
      </c>
      <c r="R34" s="2">
        <v>5</v>
      </c>
      <c r="S34" s="2" t="s">
        <v>11</v>
      </c>
      <c r="T34" s="19">
        <v>7.4749848999999993E-2</v>
      </c>
      <c r="V34" s="2">
        <v>0</v>
      </c>
      <c r="W34" s="2">
        <v>5</v>
      </c>
      <c r="X34" s="2" t="s">
        <v>11</v>
      </c>
      <c r="Y34" s="20">
        <v>1</v>
      </c>
      <c r="Z34" s="14" t="s">
        <v>16</v>
      </c>
      <c r="AA34" s="33">
        <v>1</v>
      </c>
      <c r="AB34" s="6">
        <v>1</v>
      </c>
      <c r="AC34" s="6">
        <v>1</v>
      </c>
      <c r="AD34" s="6">
        <v>1</v>
      </c>
      <c r="AE34" s="6">
        <f>0.5*(AA34+AA35)</f>
        <v>0.99726324805522681</v>
      </c>
      <c r="AF34" s="6">
        <f>0.5*(AB34+AB35)</f>
        <v>0.99742180227537991</v>
      </c>
      <c r="AG34" s="6">
        <f>0.5*(AC34+AC35)</f>
        <v>0.9975712154946017</v>
      </c>
      <c r="AH34" s="6">
        <f>0.5*(AD34+AD35)</f>
        <v>0.99771200965999007</v>
      </c>
      <c r="AJ34" s="2">
        <v>0</v>
      </c>
      <c r="AK34" s="2">
        <v>5</v>
      </c>
      <c r="AL34" s="2" t="s">
        <v>11</v>
      </c>
      <c r="AM34" s="14" t="s">
        <v>16</v>
      </c>
      <c r="AN34" s="14" t="s">
        <v>16</v>
      </c>
      <c r="AO34" s="14" t="s">
        <v>16</v>
      </c>
      <c r="AP34" s="14" t="s">
        <v>16</v>
      </c>
      <c r="AR34" s="12">
        <v>25</v>
      </c>
      <c r="AS34" s="12">
        <v>5</v>
      </c>
      <c r="AT34" s="2" t="s">
        <v>11</v>
      </c>
      <c r="AU34" s="24">
        <f t="shared" si="18"/>
        <v>65447.257912425644</v>
      </c>
      <c r="AV34" s="24">
        <f t="shared" si="19"/>
        <v>60868.633130354639</v>
      </c>
      <c r="AW34" s="24">
        <f t="shared" si="20"/>
        <v>63108.537702781214</v>
      </c>
      <c r="AY34" s="2">
        <v>25</v>
      </c>
      <c r="AZ34" s="2">
        <v>5</v>
      </c>
      <c r="BA34" s="2" t="s">
        <v>11</v>
      </c>
      <c r="BB34" t="s">
        <v>1</v>
      </c>
      <c r="BC34" s="23">
        <f t="shared" si="21"/>
        <v>1.229010326606055</v>
      </c>
      <c r="BD34" s="23">
        <f t="shared" si="22"/>
        <v>1.2292718463704617</v>
      </c>
      <c r="BE34" s="23">
        <f t="shared" si="23"/>
        <v>1.2295185655642871</v>
      </c>
    </row>
    <row r="35" spans="2:57" x14ac:dyDescent="0.3">
      <c r="B35" s="2">
        <v>30</v>
      </c>
      <c r="C35" s="2">
        <v>5</v>
      </c>
      <c r="D35" s="2" t="s">
        <v>11</v>
      </c>
      <c r="E35" s="16">
        <v>56339</v>
      </c>
      <c r="F35" s="16">
        <v>66453</v>
      </c>
      <c r="H35" s="2">
        <v>30</v>
      </c>
      <c r="I35" s="2">
        <v>5</v>
      </c>
      <c r="J35" s="2" t="s">
        <v>11</v>
      </c>
      <c r="K35" t="s">
        <v>1</v>
      </c>
      <c r="L35" s="6">
        <f t="shared" si="24"/>
        <v>1.1814706823596344</v>
      </c>
      <c r="Q35" s="2">
        <v>30</v>
      </c>
      <c r="R35" s="2">
        <v>5</v>
      </c>
      <c r="S35" s="2" t="s">
        <v>11</v>
      </c>
      <c r="T35" s="19">
        <v>5.8670211E-2</v>
      </c>
      <c r="V35" s="2">
        <v>5</v>
      </c>
      <c r="W35" s="2">
        <v>5</v>
      </c>
      <c r="X35" s="2" t="s">
        <v>11</v>
      </c>
      <c r="Y35" s="20">
        <v>0.99419000000000002</v>
      </c>
      <c r="Z35" s="6">
        <f t="shared" si="11"/>
        <v>2.5711738822039036</v>
      </c>
      <c r="AA35" s="6">
        <f t="shared" ref="AA35:AA56" si="25">1/(1+EXP(-2*(O$16*1+O$17*0)-2*1*Z35))</f>
        <v>0.99452649611045363</v>
      </c>
      <c r="AB35" s="6">
        <f t="shared" ref="AB35:AB56" si="26">1/(1+EXP(-2*(O$16*2/3+O$17*1/3)-2*1*Z35))</f>
        <v>0.99484360455075982</v>
      </c>
      <c r="AC35" s="6">
        <f t="shared" ref="AC35:AC56" si="27">1/(1+EXP(-2*(O$16*1/3+O$17*2/3)-2*1*Z35))</f>
        <v>0.99514243098920341</v>
      </c>
      <c r="AD35" s="6">
        <f t="shared" ref="AD35:AD56" si="28">1/(1+EXP(-2*(O$16*0+O$17*1)-2*1*Z35))</f>
        <v>0.99542401931998015</v>
      </c>
      <c r="AE35" s="6">
        <f t="shared" ref="AE35:AF54" si="29">0.5*(AA35+AA36)</f>
        <v>0.99429560099387859</v>
      </c>
      <c r="AF35" s="6">
        <f t="shared" si="29"/>
        <v>0.99462601117464966</v>
      </c>
      <c r="AG35" s="6">
        <f t="shared" ref="AG35:AG55" si="30">0.5*(AC35+AC36)</f>
        <v>0.99493738094129858</v>
      </c>
      <c r="AH35" s="6">
        <f t="shared" ref="AH35:AH55" si="31">0.5*(AD35+AD36)</f>
        <v>0.99523079654060265</v>
      </c>
      <c r="AJ35" s="2">
        <v>5</v>
      </c>
      <c r="AK35" s="2">
        <v>5</v>
      </c>
      <c r="AL35" s="2" t="s">
        <v>11</v>
      </c>
      <c r="AM35" s="6">
        <f>AE35/AE34</f>
        <v>0.99702420893667199</v>
      </c>
      <c r="AN35" s="6">
        <f>AF35/AF34</f>
        <v>0.99719698216506569</v>
      </c>
      <c r="AO35" s="6">
        <f>AG35/AG34</f>
        <v>0.99735975285534151</v>
      </c>
      <c r="AP35" s="6">
        <f>AH35/AH34</f>
        <v>0.99751309687027523</v>
      </c>
      <c r="AR35" s="12">
        <v>30</v>
      </c>
      <c r="AS35" s="12">
        <v>5</v>
      </c>
      <c r="AT35" s="2" t="s">
        <v>11</v>
      </c>
      <c r="AU35" s="24">
        <f t="shared" si="18"/>
        <v>79271.572739108029</v>
      </c>
      <c r="AV35" s="24">
        <f t="shared" si="19"/>
        <v>77361.384720593705</v>
      </c>
      <c r="AW35" s="24">
        <f t="shared" si="20"/>
        <v>71965.190601506823</v>
      </c>
      <c r="AY35" s="2">
        <v>30</v>
      </c>
      <c r="AZ35" s="2">
        <v>5</v>
      </c>
      <c r="BA35" s="2" t="s">
        <v>11</v>
      </c>
      <c r="BB35" t="s">
        <v>1</v>
      </c>
      <c r="BC35" s="23">
        <f t="shared" si="21"/>
        <v>1.1817643784061782</v>
      </c>
      <c r="BD35" s="23">
        <f t="shared" si="22"/>
        <v>1.1820416498443715</v>
      </c>
      <c r="BE35" s="23">
        <f t="shared" si="23"/>
        <v>1.182303378611905</v>
      </c>
    </row>
    <row r="36" spans="2:57" x14ac:dyDescent="0.3">
      <c r="B36" s="2">
        <v>35</v>
      </c>
      <c r="C36" s="2">
        <v>5</v>
      </c>
      <c r="D36" s="2" t="s">
        <v>11</v>
      </c>
      <c r="E36" s="16">
        <v>56854</v>
      </c>
      <c r="F36" s="16">
        <v>61889</v>
      </c>
      <c r="H36" s="2">
        <v>35</v>
      </c>
      <c r="I36" s="2">
        <v>5</v>
      </c>
      <c r="J36" s="2" t="s">
        <v>11</v>
      </c>
      <c r="K36" t="s">
        <v>1</v>
      </c>
      <c r="L36" s="6">
        <f t="shared" si="24"/>
        <v>1.0985108006886881</v>
      </c>
      <c r="Q36" s="2">
        <v>35</v>
      </c>
      <c r="R36" s="2">
        <v>5</v>
      </c>
      <c r="S36" s="2" t="s">
        <v>11</v>
      </c>
      <c r="T36" s="19">
        <v>4.2735488000000002E-2</v>
      </c>
      <c r="V36" s="2">
        <v>10</v>
      </c>
      <c r="W36" s="2">
        <v>5</v>
      </c>
      <c r="X36" s="2" t="s">
        <v>11</v>
      </c>
      <c r="Y36" s="20">
        <v>0.99370000000000003</v>
      </c>
      <c r="Z36" s="6">
        <f t="shared" si="11"/>
        <v>2.5304428584199177</v>
      </c>
      <c r="AA36" s="6">
        <f t="shared" si="25"/>
        <v>0.99406470587730345</v>
      </c>
      <c r="AB36" s="6">
        <f t="shared" si="26"/>
        <v>0.9944084177985395</v>
      </c>
      <c r="AC36" s="6">
        <f t="shared" si="27"/>
        <v>0.99473233089339375</v>
      </c>
      <c r="AD36" s="6">
        <f t="shared" si="28"/>
        <v>0.99503757376122515</v>
      </c>
      <c r="AE36" s="6">
        <f t="shared" si="29"/>
        <v>0.99375368345524628</v>
      </c>
      <c r="AF36" s="6">
        <f t="shared" si="29"/>
        <v>0.99411529469973592</v>
      </c>
      <c r="AG36" s="6">
        <f t="shared" si="30"/>
        <v>0.99445608865169255</v>
      </c>
      <c r="AH36" s="6">
        <f t="shared" si="31"/>
        <v>0.99477725055050481</v>
      </c>
      <c r="AJ36" s="2">
        <v>10</v>
      </c>
      <c r="AK36" s="2">
        <v>5</v>
      </c>
      <c r="AL36" s="2" t="s">
        <v>11</v>
      </c>
      <c r="AM36" s="6">
        <f t="shared" ref="AM36:AN50" si="32">AE36/AE35</f>
        <v>0.99945497341224221</v>
      </c>
      <c r="AN36" s="6">
        <f t="shared" si="32"/>
        <v>0.99948652411139882</v>
      </c>
      <c r="AO36" s="6">
        <f t="shared" ref="AO36:AO50" si="33">AG36/AG35</f>
        <v>0.99951625871253258</v>
      </c>
      <c r="AP36" s="6">
        <f t="shared" ref="AP36:AP50" si="34">AH36/AH35</f>
        <v>0.99954428059132183</v>
      </c>
      <c r="AR36" s="12">
        <v>35</v>
      </c>
      <c r="AS36" s="12">
        <v>5</v>
      </c>
      <c r="AT36" s="2" t="s">
        <v>11</v>
      </c>
      <c r="AU36" s="24">
        <f t="shared" si="18"/>
        <v>73021.621972025518</v>
      </c>
      <c r="AV36" s="24">
        <f t="shared" si="19"/>
        <v>87132.373578013256</v>
      </c>
      <c r="AW36" s="24">
        <f t="shared" si="20"/>
        <v>85055.914094186228</v>
      </c>
      <c r="AY36" s="2">
        <v>35</v>
      </c>
      <c r="AZ36" s="2">
        <v>5</v>
      </c>
      <c r="BA36" s="2" t="s">
        <v>11</v>
      </c>
      <c r="BB36" t="s">
        <v>1</v>
      </c>
      <c r="BC36" s="23">
        <f t="shared" si="21"/>
        <v>1.0988461314316211</v>
      </c>
      <c r="BD36" s="23">
        <f t="shared" si="22"/>
        <v>1.0991629226882635</v>
      </c>
      <c r="BE36" s="23">
        <f t="shared" si="23"/>
        <v>1.0994621464104199</v>
      </c>
    </row>
    <row r="37" spans="2:57" x14ac:dyDescent="0.3">
      <c r="B37" s="2">
        <v>40</v>
      </c>
      <c r="C37" s="2">
        <v>5</v>
      </c>
      <c r="D37" s="2" t="s">
        <v>11</v>
      </c>
      <c r="E37" s="16">
        <v>56139</v>
      </c>
      <c r="F37" s="16">
        <v>58248</v>
      </c>
      <c r="H37" s="2">
        <v>40</v>
      </c>
      <c r="I37" s="2">
        <v>5</v>
      </c>
      <c r="J37" s="2" t="s">
        <v>11</v>
      </c>
      <c r="K37" t="s">
        <v>1</v>
      </c>
      <c r="L37" s="6">
        <f t="shared" si="24"/>
        <v>1.0245189432581701</v>
      </c>
      <c r="Q37" s="2">
        <v>40</v>
      </c>
      <c r="R37" s="2">
        <v>5</v>
      </c>
      <c r="S37" s="2" t="s">
        <v>11</v>
      </c>
      <c r="T37" s="19">
        <v>3.2501836999999999E-2</v>
      </c>
      <c r="V37" s="2">
        <v>15</v>
      </c>
      <c r="W37" s="2">
        <v>5</v>
      </c>
      <c r="X37" s="2" t="s">
        <v>11</v>
      </c>
      <c r="Y37" s="20">
        <v>0.99304000000000003</v>
      </c>
      <c r="Z37" s="6">
        <f t="shared" si="11"/>
        <v>2.4802957354306843</v>
      </c>
      <c r="AA37" s="6">
        <f t="shared" si="25"/>
        <v>0.99344266103318923</v>
      </c>
      <c r="AB37" s="6">
        <f t="shared" si="26"/>
        <v>0.99382217160093234</v>
      </c>
      <c r="AC37" s="6">
        <f t="shared" si="27"/>
        <v>0.99417984640999135</v>
      </c>
      <c r="AD37" s="6">
        <f t="shared" si="28"/>
        <v>0.99451692733978436</v>
      </c>
      <c r="AE37" s="6">
        <f t="shared" si="29"/>
        <v>0.99214647678006673</v>
      </c>
      <c r="AF37" s="6">
        <f t="shared" si="29"/>
        <v>0.99260035388552859</v>
      </c>
      <c r="AG37" s="6">
        <f t="shared" si="30"/>
        <v>0.99302818947888993</v>
      </c>
      <c r="AH37" s="6">
        <f t="shared" si="31"/>
        <v>0.99343145644448816</v>
      </c>
      <c r="AJ37" s="2">
        <v>15</v>
      </c>
      <c r="AK37" s="2">
        <v>5</v>
      </c>
      <c r="AL37" s="2" t="s">
        <v>11</v>
      </c>
      <c r="AM37" s="6">
        <f t="shared" si="32"/>
        <v>0.99838269110148969</v>
      </c>
      <c r="AN37" s="6">
        <f t="shared" si="32"/>
        <v>0.99847609143297111</v>
      </c>
      <c r="AO37" s="6">
        <f t="shared" si="33"/>
        <v>0.99856414054969622</v>
      </c>
      <c r="AP37" s="6">
        <f t="shared" si="34"/>
        <v>0.99864714024645029</v>
      </c>
      <c r="AR37" s="12">
        <v>40</v>
      </c>
      <c r="AS37" s="12">
        <v>5</v>
      </c>
      <c r="AT37" s="2" t="s">
        <v>11</v>
      </c>
      <c r="AU37" s="24">
        <f t="shared" si="18"/>
        <v>63433.520263182741</v>
      </c>
      <c r="AV37" s="24">
        <f t="shared" si="19"/>
        <v>74874.170819206542</v>
      </c>
      <c r="AW37" s="24">
        <f t="shared" si="20"/>
        <v>89376.978217287004</v>
      </c>
      <c r="AY37" s="2">
        <v>40</v>
      </c>
      <c r="AZ37" s="2">
        <v>5</v>
      </c>
      <c r="BA37" s="2" t="s">
        <v>11</v>
      </c>
      <c r="BB37" t="s">
        <v>1</v>
      </c>
      <c r="BC37" s="23">
        <f t="shared" si="21"/>
        <v>1.0249562969701036</v>
      </c>
      <c r="BD37" s="23">
        <f t="shared" si="22"/>
        <v>1.0253698671318303</v>
      </c>
      <c r="BE37" s="23">
        <f t="shared" si="23"/>
        <v>1.0257608572692452</v>
      </c>
    </row>
    <row r="38" spans="2:57" x14ac:dyDescent="0.3">
      <c r="B38" s="2">
        <v>45</v>
      </c>
      <c r="C38" s="2">
        <v>5</v>
      </c>
      <c r="D38" s="2" t="s">
        <v>11</v>
      </c>
      <c r="E38" s="16">
        <v>56108</v>
      </c>
      <c r="F38" s="16">
        <v>56121</v>
      </c>
      <c r="H38" s="2">
        <v>45</v>
      </c>
      <c r="I38" s="2">
        <v>5</v>
      </c>
      <c r="J38" s="2" t="s">
        <v>11</v>
      </c>
      <c r="K38" t="s">
        <v>1</v>
      </c>
      <c r="L38" s="6">
        <f t="shared" si="24"/>
        <v>0.99967936728477524</v>
      </c>
      <c r="Q38" s="2">
        <v>45</v>
      </c>
      <c r="R38" s="2">
        <v>5</v>
      </c>
      <c r="S38" s="2" t="s">
        <v>11</v>
      </c>
      <c r="T38" s="19">
        <v>2.7124770999999999E-2</v>
      </c>
      <c r="V38" s="2">
        <v>20</v>
      </c>
      <c r="W38" s="2">
        <v>5</v>
      </c>
      <c r="X38" s="2" t="s">
        <v>11</v>
      </c>
      <c r="Y38" s="20">
        <v>0.99029</v>
      </c>
      <c r="Z38" s="6">
        <f t="shared" si="11"/>
        <v>2.3124207736114615</v>
      </c>
      <c r="AA38" s="6">
        <f t="shared" si="25"/>
        <v>0.99085029252694423</v>
      </c>
      <c r="AB38" s="6">
        <f t="shared" si="26"/>
        <v>0.99137853617012484</v>
      </c>
      <c r="AC38" s="6">
        <f t="shared" si="27"/>
        <v>0.99187653254778851</v>
      </c>
      <c r="AD38" s="6">
        <f t="shared" si="28"/>
        <v>0.99234598554919196</v>
      </c>
      <c r="AE38" s="6">
        <f t="shared" si="29"/>
        <v>0.98846422783361709</v>
      </c>
      <c r="AF38" s="6">
        <f t="shared" si="29"/>
        <v>0.98912840280013814</v>
      </c>
      <c r="AG38" s="6">
        <f t="shared" si="30"/>
        <v>0.98975475090504161</v>
      </c>
      <c r="AH38" s="6">
        <f t="shared" si="31"/>
        <v>0.99034538026195285</v>
      </c>
      <c r="AJ38" s="2">
        <v>20</v>
      </c>
      <c r="AK38" s="2">
        <v>5</v>
      </c>
      <c r="AL38" s="2" t="s">
        <v>11</v>
      </c>
      <c r="AM38" s="6">
        <f t="shared" si="32"/>
        <v>0.99628860351507764</v>
      </c>
      <c r="AN38" s="6">
        <f t="shared" si="32"/>
        <v>0.99650216618219056</v>
      </c>
      <c r="AO38" s="6">
        <f t="shared" si="33"/>
        <v>0.996703579406375</v>
      </c>
      <c r="AP38" s="6">
        <f t="shared" si="34"/>
        <v>0.99689351876013621</v>
      </c>
      <c r="AR38" s="12">
        <v>45</v>
      </c>
      <c r="AS38" s="12">
        <v>5</v>
      </c>
      <c r="AT38" s="2" t="s">
        <v>11</v>
      </c>
      <c r="AU38" s="24">
        <f t="shared" si="18"/>
        <v>58268.156559478884</v>
      </c>
      <c r="AV38" s="24">
        <f t="shared" si="19"/>
        <v>63495.520100012654</v>
      </c>
      <c r="AW38" s="24">
        <f t="shared" si="20"/>
        <v>74992.105834537142</v>
      </c>
      <c r="AY38" s="2">
        <v>45</v>
      </c>
      <c r="AZ38" s="2">
        <v>5</v>
      </c>
      <c r="BA38" s="2" t="s">
        <v>11</v>
      </c>
      <c r="BB38" t="s">
        <v>1</v>
      </c>
      <c r="BC38" s="23">
        <f t="shared" si="21"/>
        <v>1.0003460472373109</v>
      </c>
      <c r="BD38" s="23">
        <f t="shared" si="22"/>
        <v>1.0009773986462154</v>
      </c>
      <c r="BE38" s="23">
        <f t="shared" si="23"/>
        <v>1.0015751094675274</v>
      </c>
    </row>
    <row r="39" spans="2:57" x14ac:dyDescent="0.3">
      <c r="B39" s="2">
        <v>50</v>
      </c>
      <c r="C39" s="2">
        <v>5</v>
      </c>
      <c r="D39" s="2" t="s">
        <v>11</v>
      </c>
      <c r="E39" s="16">
        <v>53598</v>
      </c>
      <c r="F39" s="16">
        <v>55575</v>
      </c>
      <c r="H39" s="2">
        <v>50</v>
      </c>
      <c r="I39" s="2">
        <v>5</v>
      </c>
      <c r="J39" s="2" t="s">
        <v>11</v>
      </c>
      <c r="K39" t="s">
        <v>1</v>
      </c>
      <c r="L39" s="6">
        <f t="shared" si="24"/>
        <v>0.99050046339202968</v>
      </c>
      <c r="Q39" s="2">
        <v>50</v>
      </c>
      <c r="R39" s="2">
        <v>5</v>
      </c>
      <c r="S39" s="2" t="s">
        <v>11</v>
      </c>
      <c r="T39" s="19">
        <v>2.4142892999999999E-2</v>
      </c>
      <c r="V39" s="2">
        <v>25</v>
      </c>
      <c r="W39" s="2">
        <v>5</v>
      </c>
      <c r="X39" s="2" t="s">
        <v>11</v>
      </c>
      <c r="Y39" s="20">
        <v>0.98523000000000005</v>
      </c>
      <c r="Z39" s="6">
        <f t="shared" si="11"/>
        <v>2.1001385099547001</v>
      </c>
      <c r="AA39" s="6">
        <f t="shared" si="25"/>
        <v>0.98607816314028984</v>
      </c>
      <c r="AB39" s="6">
        <f t="shared" si="26"/>
        <v>0.98687826943015156</v>
      </c>
      <c r="AC39" s="6">
        <f t="shared" si="27"/>
        <v>0.98763296926229471</v>
      </c>
      <c r="AD39" s="6">
        <f t="shared" si="28"/>
        <v>0.98834477497471362</v>
      </c>
      <c r="AE39" s="6">
        <f t="shared" si="29"/>
        <v>0.98368597089097443</v>
      </c>
      <c r="AF39" s="6">
        <f t="shared" si="29"/>
        <v>0.98462110073652442</v>
      </c>
      <c r="AG39" s="6">
        <f t="shared" si="30"/>
        <v>0.98550343510121829</v>
      </c>
      <c r="AH39" s="6">
        <f t="shared" si="31"/>
        <v>0.98633586472841872</v>
      </c>
      <c r="AJ39" s="2">
        <v>25</v>
      </c>
      <c r="AK39" s="2">
        <v>5</v>
      </c>
      <c r="AL39" s="2" t="s">
        <v>11</v>
      </c>
      <c r="AM39" s="6">
        <f t="shared" si="32"/>
        <v>0.99516597889119873</v>
      </c>
      <c r="AN39" s="6">
        <f t="shared" si="32"/>
        <v>0.99544315778330306</v>
      </c>
      <c r="AO39" s="6">
        <f t="shared" si="33"/>
        <v>0.99570467754770975</v>
      </c>
      <c r="AP39" s="6">
        <f t="shared" si="34"/>
        <v>0.99595139674153521</v>
      </c>
      <c r="AR39" s="12">
        <v>50</v>
      </c>
      <c r="AS39" s="12">
        <v>5</v>
      </c>
      <c r="AT39" s="2" t="s">
        <v>11</v>
      </c>
      <c r="AU39" s="24">
        <f t="shared" si="18"/>
        <v>55646.092562166996</v>
      </c>
      <c r="AV39" s="24">
        <f t="shared" si="19"/>
        <v>57832.445790709746</v>
      </c>
      <c r="AW39" s="24">
        <f t="shared" si="20"/>
        <v>63080.026237621409</v>
      </c>
      <c r="AY39" s="2">
        <v>50</v>
      </c>
      <c r="AZ39" s="2">
        <v>5</v>
      </c>
      <c r="BA39" s="2" t="s">
        <v>11</v>
      </c>
      <c r="BB39" t="s">
        <v>1</v>
      </c>
      <c r="BC39" s="23">
        <f t="shared" si="21"/>
        <v>0.99153779444712309</v>
      </c>
      <c r="BD39" s="23">
        <f t="shared" si="22"/>
        <v>0.99252231760027665</v>
      </c>
      <c r="BE39" s="23">
        <f t="shared" si="23"/>
        <v>0.99345632791515381</v>
      </c>
    </row>
    <row r="40" spans="2:57" x14ac:dyDescent="0.3">
      <c r="B40" s="2">
        <v>55</v>
      </c>
      <c r="C40" s="2">
        <v>5</v>
      </c>
      <c r="D40" s="2" t="s">
        <v>11</v>
      </c>
      <c r="E40" s="16">
        <v>45954</v>
      </c>
      <c r="F40" s="16">
        <v>52093</v>
      </c>
      <c r="H40" s="2">
        <v>55</v>
      </c>
      <c r="I40" s="2">
        <v>5</v>
      </c>
      <c r="J40" s="2" t="s">
        <v>11</v>
      </c>
      <c r="K40" t="s">
        <v>1</v>
      </c>
      <c r="L40" s="6">
        <f t="shared" si="24"/>
        <v>0.97192059405201692</v>
      </c>
      <c r="Q40" s="2">
        <v>55</v>
      </c>
      <c r="R40" s="2">
        <v>5</v>
      </c>
      <c r="S40" s="2" t="s">
        <v>11</v>
      </c>
      <c r="T40" s="19">
        <v>1.9568519999999999E-2</v>
      </c>
      <c r="V40" s="2">
        <v>30</v>
      </c>
      <c r="W40" s="2">
        <v>5</v>
      </c>
      <c r="X40" s="2" t="s">
        <v>11</v>
      </c>
      <c r="Y40" s="20">
        <v>0.98016000000000003</v>
      </c>
      <c r="Z40" s="6">
        <f t="shared" si="11"/>
        <v>1.9500078608938427</v>
      </c>
      <c r="AA40" s="6">
        <f t="shared" si="25"/>
        <v>0.98129377864165901</v>
      </c>
      <c r="AB40" s="6">
        <f t="shared" si="26"/>
        <v>0.9823639320428974</v>
      </c>
      <c r="AC40" s="6">
        <f t="shared" si="27"/>
        <v>0.98337390094014188</v>
      </c>
      <c r="AD40" s="6">
        <f t="shared" si="28"/>
        <v>0.98432695448212382</v>
      </c>
      <c r="AE40" s="6">
        <f t="shared" si="29"/>
        <v>0.9786215338118649</v>
      </c>
      <c r="AF40" s="6">
        <f t="shared" si="29"/>
        <v>0.9798410285327146</v>
      </c>
      <c r="AG40" s="6">
        <f t="shared" si="30"/>
        <v>0.98099233135475661</v>
      </c>
      <c r="AH40" s="6">
        <f t="shared" si="31"/>
        <v>0.98207910303787815</v>
      </c>
      <c r="AJ40" s="2">
        <v>30</v>
      </c>
      <c r="AK40" s="2">
        <v>5</v>
      </c>
      <c r="AL40" s="2" t="s">
        <v>11</v>
      </c>
      <c r="AM40" s="6">
        <f>AE40/AE39</f>
        <v>0.99485157130529933</v>
      </c>
      <c r="AN40" s="6">
        <f t="shared" si="32"/>
        <v>0.99514526735184305</v>
      </c>
      <c r="AO40" s="6">
        <f t="shared" si="33"/>
        <v>0.99542253879003639</v>
      </c>
      <c r="AP40" s="6">
        <f t="shared" si="34"/>
        <v>0.99568426755757011</v>
      </c>
      <c r="AR40" s="12">
        <v>55</v>
      </c>
      <c r="AS40" s="12">
        <v>5</v>
      </c>
      <c r="AT40" s="2" t="s">
        <v>11</v>
      </c>
      <c r="AU40" s="24">
        <f t="shared" si="18"/>
        <v>54101.21062113464</v>
      </c>
      <c r="AV40" s="24">
        <f t="shared" si="19"/>
        <v>54253.107018918483</v>
      </c>
      <c r="AW40" s="24">
        <f t="shared" si="20"/>
        <v>56466.517159286923</v>
      </c>
      <c r="AY40" s="2">
        <v>55</v>
      </c>
      <c r="AZ40" s="2">
        <v>5</v>
      </c>
      <c r="BA40" s="2" t="s">
        <v>11</v>
      </c>
      <c r="BB40" t="s">
        <v>1</v>
      </c>
      <c r="BC40" s="23">
        <f t="shared" si="21"/>
        <v>0.97348107280494178</v>
      </c>
      <c r="BD40" s="23">
        <f t="shared" si="22"/>
        <v>0.97496705556293484</v>
      </c>
      <c r="BE40" s="23">
        <f t="shared" si="23"/>
        <v>0.97638127503087124</v>
      </c>
    </row>
    <row r="41" spans="2:57" x14ac:dyDescent="0.3">
      <c r="B41" s="2">
        <v>60</v>
      </c>
      <c r="C41" s="2">
        <v>5</v>
      </c>
      <c r="D41" s="2" t="s">
        <v>11</v>
      </c>
      <c r="E41" s="16">
        <v>37859</v>
      </c>
      <c r="F41" s="16">
        <v>43418</v>
      </c>
      <c r="H41" s="2">
        <v>60</v>
      </c>
      <c r="I41" s="2">
        <v>5</v>
      </c>
      <c r="J41" s="2" t="s">
        <v>11</v>
      </c>
      <c r="K41" t="s">
        <v>1</v>
      </c>
      <c r="L41" s="6">
        <f t="shared" si="24"/>
        <v>0.94481437959698833</v>
      </c>
      <c r="Q41" s="2">
        <v>60</v>
      </c>
      <c r="R41" s="2">
        <v>5</v>
      </c>
      <c r="S41" s="2" t="s">
        <v>11</v>
      </c>
      <c r="T41" s="19">
        <v>1.5155662E-2</v>
      </c>
      <c r="V41" s="2">
        <v>35</v>
      </c>
      <c r="W41" s="2">
        <v>5</v>
      </c>
      <c r="X41" s="2" t="s">
        <v>11</v>
      </c>
      <c r="Y41" s="20">
        <v>0.97450000000000003</v>
      </c>
      <c r="Z41" s="6">
        <f t="shared" si="11"/>
        <v>1.8216230333916181</v>
      </c>
      <c r="AA41" s="6">
        <f t="shared" si="25"/>
        <v>0.97594928898207067</v>
      </c>
      <c r="AB41" s="6">
        <f t="shared" si="26"/>
        <v>0.9773181250225319</v>
      </c>
      <c r="AC41" s="6">
        <f t="shared" si="27"/>
        <v>0.97861076176937145</v>
      </c>
      <c r="AD41" s="6">
        <f t="shared" si="28"/>
        <v>0.97983125159363238</v>
      </c>
      <c r="AE41" s="6">
        <f t="shared" si="29"/>
        <v>0.97283574132900508</v>
      </c>
      <c r="AF41" s="6">
        <f t="shared" si="29"/>
        <v>0.97437659699035384</v>
      </c>
      <c r="AG41" s="6">
        <f t="shared" si="30"/>
        <v>0.97583224895666398</v>
      </c>
      <c r="AH41" s="6">
        <f t="shared" si="31"/>
        <v>0.97720716551589548</v>
      </c>
      <c r="AJ41" s="2">
        <v>35</v>
      </c>
      <c r="AK41" s="2">
        <v>5</v>
      </c>
      <c r="AL41" s="2" t="s">
        <v>11</v>
      </c>
      <c r="AM41" s="6">
        <f t="shared" si="32"/>
        <v>0.99408781404970381</v>
      </c>
      <c r="AN41" s="6">
        <f t="shared" si="32"/>
        <v>0.99442314479263683</v>
      </c>
      <c r="AO41" s="6">
        <f t="shared" si="33"/>
        <v>0.99473993604927924</v>
      </c>
      <c r="AP41" s="6">
        <f t="shared" si="34"/>
        <v>0.99503915977143564</v>
      </c>
      <c r="AR41" s="12">
        <v>60</v>
      </c>
      <c r="AS41" s="12">
        <v>5</v>
      </c>
      <c r="AT41" s="2" t="s">
        <v>11</v>
      </c>
      <c r="AU41" s="24">
        <f t="shared" si="18"/>
        <v>49332.85882835641</v>
      </c>
      <c r="AV41" s="24">
        <f t="shared" si="19"/>
        <v>51348.564301809754</v>
      </c>
      <c r="AW41" s="24">
        <f t="shared" si="20"/>
        <v>51601.912740667933</v>
      </c>
      <c r="AY41" s="2">
        <v>60</v>
      </c>
      <c r="AZ41" s="2">
        <v>5</v>
      </c>
      <c r="BA41" s="2" t="s">
        <v>11</v>
      </c>
      <c r="BB41" t="s">
        <v>1</v>
      </c>
      <c r="BC41" s="23">
        <f t="shared" si="21"/>
        <v>0.94701512349752193</v>
      </c>
      <c r="BD41" s="23">
        <f t="shared" si="22"/>
        <v>0.94912043025060211</v>
      </c>
      <c r="BE41" s="23">
        <f t="shared" si="23"/>
        <v>0.95113285811767323</v>
      </c>
    </row>
    <row r="42" spans="2:57" x14ac:dyDescent="0.3">
      <c r="B42" s="2">
        <v>65</v>
      </c>
      <c r="C42" s="2">
        <v>5</v>
      </c>
      <c r="D42" s="2" t="s">
        <v>11</v>
      </c>
      <c r="E42" s="16">
        <v>24901</v>
      </c>
      <c r="F42" s="16">
        <v>34273</v>
      </c>
      <c r="H42" s="2">
        <v>65</v>
      </c>
      <c r="I42" s="2">
        <v>5</v>
      </c>
      <c r="J42" s="2" t="s">
        <v>11</v>
      </c>
      <c r="K42" t="s">
        <v>1</v>
      </c>
      <c r="L42" s="6">
        <f t="shared" si="24"/>
        <v>0.90528011833381761</v>
      </c>
      <c r="Q42" s="2">
        <v>65</v>
      </c>
      <c r="R42" s="2">
        <v>5</v>
      </c>
      <c r="S42" s="2" t="s">
        <v>11</v>
      </c>
      <c r="T42" s="19">
        <v>1.0150062E-2</v>
      </c>
      <c r="V42" s="2">
        <v>40</v>
      </c>
      <c r="W42" s="2">
        <v>5</v>
      </c>
      <c r="X42" s="2" t="s">
        <v>11</v>
      </c>
      <c r="Y42" s="20">
        <v>0.96791000000000005</v>
      </c>
      <c r="Z42" s="6">
        <f t="shared" si="11"/>
        <v>1.7032973263128695</v>
      </c>
      <c r="AA42" s="6">
        <f t="shared" si="25"/>
        <v>0.96972219367593948</v>
      </c>
      <c r="AB42" s="6">
        <f t="shared" si="26"/>
        <v>0.97143506895817577</v>
      </c>
      <c r="AC42" s="6">
        <f t="shared" si="27"/>
        <v>0.97305373614395663</v>
      </c>
      <c r="AD42" s="6">
        <f t="shared" si="28"/>
        <v>0.97458307943815858</v>
      </c>
      <c r="AE42" s="6">
        <f t="shared" si="29"/>
        <v>0.96527214072827738</v>
      </c>
      <c r="AF42" s="6">
        <f t="shared" si="29"/>
        <v>0.96722716377085494</v>
      </c>
      <c r="AG42" s="6">
        <f t="shared" si="30"/>
        <v>0.96907571007413851</v>
      </c>
      <c r="AH42" s="6">
        <f t="shared" si="31"/>
        <v>0.9708231852492033</v>
      </c>
      <c r="AJ42" s="2">
        <v>40</v>
      </c>
      <c r="AK42" s="2">
        <v>5</v>
      </c>
      <c r="AL42" s="2" t="s">
        <v>11</v>
      </c>
      <c r="AM42" s="6">
        <f t="shared" si="32"/>
        <v>0.99222520279693371</v>
      </c>
      <c r="AN42" s="6">
        <f t="shared" si="32"/>
        <v>0.99266255650886726</v>
      </c>
      <c r="AO42" s="6">
        <f t="shared" si="33"/>
        <v>0.99307612667059386</v>
      </c>
      <c r="AP42" s="6">
        <f t="shared" si="34"/>
        <v>0.99346711680800881</v>
      </c>
      <c r="AR42" s="12">
        <v>65</v>
      </c>
      <c r="AS42" s="12">
        <v>5</v>
      </c>
      <c r="AT42" s="2" t="s">
        <v>11</v>
      </c>
      <c r="AU42" s="24">
        <f t="shared" si="18"/>
        <v>39431.205798250456</v>
      </c>
      <c r="AV42" s="24">
        <f t="shared" si="19"/>
        <v>44940.472047273113</v>
      </c>
      <c r="AW42" s="24">
        <f t="shared" si="20"/>
        <v>46914.352400236552</v>
      </c>
      <c r="AY42" s="2">
        <v>65</v>
      </c>
      <c r="AZ42" s="2">
        <v>5</v>
      </c>
      <c r="BA42" s="2" t="s">
        <v>11</v>
      </c>
      <c r="BB42" t="s">
        <v>1</v>
      </c>
      <c r="BC42" s="23">
        <f t="shared" si="21"/>
        <v>0.90817646594155543</v>
      </c>
      <c r="BD42" s="23">
        <f t="shared" si="22"/>
        <v>0.91096427643965039</v>
      </c>
      <c r="BE42" s="23">
        <f t="shared" si="23"/>
        <v>0.91364487085733537</v>
      </c>
    </row>
    <row r="43" spans="2:57" x14ac:dyDescent="0.3">
      <c r="B43" s="2">
        <v>70</v>
      </c>
      <c r="C43" s="2">
        <v>5</v>
      </c>
      <c r="D43" s="2" t="s">
        <v>11</v>
      </c>
      <c r="E43" s="16">
        <v>17200</v>
      </c>
      <c r="F43" s="16">
        <v>22010</v>
      </c>
      <c r="H43" s="2">
        <v>70</v>
      </c>
      <c r="I43" s="2">
        <v>5</v>
      </c>
      <c r="J43" s="2" t="s">
        <v>11</v>
      </c>
      <c r="K43" t="s">
        <v>1</v>
      </c>
      <c r="L43" s="6">
        <f t="shared" si="24"/>
        <v>0.88390024497008157</v>
      </c>
      <c r="Q43" s="2">
        <v>70</v>
      </c>
      <c r="R43" s="2">
        <v>5</v>
      </c>
      <c r="S43" s="2" t="s">
        <v>11</v>
      </c>
      <c r="T43" s="19">
        <v>6.2865890000000004E-3</v>
      </c>
      <c r="V43" s="2">
        <v>45</v>
      </c>
      <c r="W43" s="2">
        <v>5</v>
      </c>
      <c r="X43" s="2" t="s">
        <v>11</v>
      </c>
      <c r="Y43" s="20">
        <v>0.95850000000000002</v>
      </c>
      <c r="Z43" s="6">
        <f t="shared" si="11"/>
        <v>1.5698380676245236</v>
      </c>
      <c r="AA43" s="6">
        <f t="shared" si="25"/>
        <v>0.96082208778061517</v>
      </c>
      <c r="AB43" s="6">
        <f t="shared" si="26"/>
        <v>0.96301925858353421</v>
      </c>
      <c r="AC43" s="6">
        <f t="shared" si="27"/>
        <v>0.96509768400432028</v>
      </c>
      <c r="AD43" s="6">
        <f t="shared" si="28"/>
        <v>0.96706329106024802</v>
      </c>
      <c r="AE43" s="6">
        <f t="shared" si="29"/>
        <v>0.95368518892684573</v>
      </c>
      <c r="AF43" s="6">
        <f t="shared" si="29"/>
        <v>0.95626157518684318</v>
      </c>
      <c r="AG43" s="6">
        <f t="shared" si="30"/>
        <v>0.95870099157904209</v>
      </c>
      <c r="AH43" s="6">
        <f t="shared" si="31"/>
        <v>0.96101003017985676</v>
      </c>
      <c r="AJ43" s="2">
        <v>45</v>
      </c>
      <c r="AK43" s="2">
        <v>5</v>
      </c>
      <c r="AL43" s="2" t="s">
        <v>11</v>
      </c>
      <c r="AM43" s="6">
        <f t="shared" si="32"/>
        <v>0.98799618127102529</v>
      </c>
      <c r="AN43" s="6">
        <f t="shared" si="32"/>
        <v>0.98866286122356095</v>
      </c>
      <c r="AO43" s="6">
        <f t="shared" si="33"/>
        <v>0.98929421263246531</v>
      </c>
      <c r="AP43" s="6">
        <f t="shared" si="34"/>
        <v>0.98989192345377741</v>
      </c>
      <c r="AR43" s="12">
        <v>70</v>
      </c>
      <c r="AS43" s="12">
        <v>5</v>
      </c>
      <c r="AT43" s="2" t="s">
        <v>11</v>
      </c>
      <c r="AU43" s="24">
        <f t="shared" si="18"/>
        <v>30424.4259243489</v>
      </c>
      <c r="AV43" s="24">
        <f t="shared" si="19"/>
        <v>35149.21223855632</v>
      </c>
      <c r="AW43" s="24">
        <f t="shared" si="20"/>
        <v>40221.356303065171</v>
      </c>
      <c r="AY43" s="2">
        <v>70</v>
      </c>
      <c r="AZ43" s="2">
        <v>5</v>
      </c>
      <c r="BA43" s="2" t="s">
        <v>11</v>
      </c>
      <c r="BB43" t="s">
        <v>1</v>
      </c>
      <c r="BC43" s="23">
        <f t="shared" si="21"/>
        <v>0.88770828128115131</v>
      </c>
      <c r="BD43" s="23">
        <f t="shared" si="22"/>
        <v>0.89140596963727325</v>
      </c>
      <c r="BE43" s="23">
        <f t="shared" si="23"/>
        <v>0.8949918519048069</v>
      </c>
    </row>
    <row r="44" spans="2:57" x14ac:dyDescent="0.3">
      <c r="B44" s="2">
        <v>75</v>
      </c>
      <c r="C44" s="2">
        <v>5</v>
      </c>
      <c r="D44" s="2" t="s">
        <v>11</v>
      </c>
      <c r="E44" s="16">
        <v>12651</v>
      </c>
      <c r="F44" s="16">
        <v>14820</v>
      </c>
      <c r="H44" s="2">
        <v>75</v>
      </c>
      <c r="I44" s="2">
        <v>5</v>
      </c>
      <c r="J44" s="2" t="s">
        <v>11</v>
      </c>
      <c r="K44" t="s">
        <v>1</v>
      </c>
      <c r="L44" s="6">
        <f t="shared" si="24"/>
        <v>0.86162790697674418</v>
      </c>
      <c r="Q44" s="2">
        <v>75</v>
      </c>
      <c r="R44" s="2">
        <v>5</v>
      </c>
      <c r="S44" s="2" t="s">
        <v>11</v>
      </c>
      <c r="T44" s="19">
        <v>4.5181259999999999E-3</v>
      </c>
      <c r="V44" s="2">
        <v>50</v>
      </c>
      <c r="W44" s="2">
        <v>5</v>
      </c>
      <c r="X44" s="2" t="s">
        <v>11</v>
      </c>
      <c r="Y44" s="20">
        <v>0.94342999999999999</v>
      </c>
      <c r="Z44" s="6">
        <f t="shared" si="11"/>
        <v>1.4070216804311459</v>
      </c>
      <c r="AA44" s="6">
        <f t="shared" si="25"/>
        <v>0.94654829007307628</v>
      </c>
      <c r="AB44" s="6">
        <f t="shared" si="26"/>
        <v>0.94950389179015215</v>
      </c>
      <c r="AC44" s="6">
        <f t="shared" si="27"/>
        <v>0.95230429915376402</v>
      </c>
      <c r="AD44" s="6">
        <f t="shared" si="28"/>
        <v>0.95495676929946538</v>
      </c>
      <c r="AE44" s="6">
        <f t="shared" si="29"/>
        <v>0.93552230014214732</v>
      </c>
      <c r="AF44" s="6">
        <f t="shared" si="29"/>
        <v>0.93904157907784946</v>
      </c>
      <c r="AG44" s="6">
        <f t="shared" si="30"/>
        <v>0.94238093070713747</v>
      </c>
      <c r="AH44" s="6">
        <f t="shared" si="31"/>
        <v>0.94554825559859867</v>
      </c>
      <c r="AJ44" s="2">
        <v>50</v>
      </c>
      <c r="AK44" s="2">
        <v>5</v>
      </c>
      <c r="AL44" s="2" t="s">
        <v>11</v>
      </c>
      <c r="AM44" s="6">
        <f t="shared" si="32"/>
        <v>0.98095504785479937</v>
      </c>
      <c r="AN44" s="6">
        <f t="shared" si="32"/>
        <v>0.98199237890989277</v>
      </c>
      <c r="AO44" s="6">
        <f t="shared" si="33"/>
        <v>0.98297690206304633</v>
      </c>
      <c r="AP44" s="6">
        <f t="shared" si="34"/>
        <v>0.9839109123779235</v>
      </c>
      <c r="AR44" s="12">
        <v>75</v>
      </c>
      <c r="AS44" s="12">
        <v>5</v>
      </c>
      <c r="AT44" s="2" t="s">
        <v>11</v>
      </c>
      <c r="AU44" s="24">
        <f t="shared" si="18"/>
        <v>19074.430751413613</v>
      </c>
      <c r="AV44" s="24">
        <f t="shared" si="19"/>
        <v>26516.009281917017</v>
      </c>
      <c r="AW44" s="24">
        <f t="shared" si="20"/>
        <v>30803.212086114592</v>
      </c>
      <c r="AY44" s="2">
        <v>75</v>
      </c>
      <c r="AZ44" s="2">
        <v>5</v>
      </c>
      <c r="BA44" s="2" t="s">
        <v>11</v>
      </c>
      <c r="BB44" t="s">
        <v>1</v>
      </c>
      <c r="BC44" s="23">
        <f t="shared" si="21"/>
        <v>0.86662565885568432</v>
      </c>
      <c r="BD44" s="23">
        <f t="shared" si="22"/>
        <v>0.87153688118387973</v>
      </c>
      <c r="BE44" s="23">
        <f t="shared" si="23"/>
        <v>0.87635568834528654</v>
      </c>
    </row>
    <row r="45" spans="2:57" x14ac:dyDescent="0.3">
      <c r="B45" s="2">
        <v>80</v>
      </c>
      <c r="C45" s="2">
        <v>5</v>
      </c>
      <c r="D45" s="2" t="s">
        <v>11</v>
      </c>
      <c r="E45" s="16">
        <v>9173</v>
      </c>
      <c r="F45" s="16">
        <v>10016</v>
      </c>
      <c r="H45" s="2">
        <v>80</v>
      </c>
      <c r="I45" s="2">
        <v>5</v>
      </c>
      <c r="J45" s="2" t="s">
        <v>11</v>
      </c>
      <c r="K45" t="s">
        <v>1</v>
      </c>
      <c r="L45" s="6">
        <f>F45/E44</f>
        <v>0.79171606987589915</v>
      </c>
      <c r="Q45" s="2">
        <v>80</v>
      </c>
      <c r="R45" s="2">
        <v>5</v>
      </c>
      <c r="S45" s="2" t="s">
        <v>11</v>
      </c>
      <c r="T45" s="19">
        <v>2.9213329999999999E-3</v>
      </c>
      <c r="V45" s="2">
        <v>55</v>
      </c>
      <c r="W45" s="2">
        <v>5</v>
      </c>
      <c r="X45" s="2" t="s">
        <v>11</v>
      </c>
      <c r="Y45" s="20">
        <v>0.92020000000000002</v>
      </c>
      <c r="Z45" s="6">
        <f t="shared" si="11"/>
        <v>1.2225337666328027</v>
      </c>
      <c r="AA45" s="6">
        <f t="shared" si="25"/>
        <v>0.92449631021121847</v>
      </c>
      <c r="AB45" s="6">
        <f t="shared" si="26"/>
        <v>0.92857926636554666</v>
      </c>
      <c r="AC45" s="6">
        <f t="shared" si="27"/>
        <v>0.93245756226051091</v>
      </c>
      <c r="AD45" s="6">
        <f t="shared" si="28"/>
        <v>0.93613974189773197</v>
      </c>
      <c r="AE45" s="6">
        <f t="shared" si="29"/>
        <v>0.9078938555954158</v>
      </c>
      <c r="AF45" s="6">
        <f t="shared" si="29"/>
        <v>0.91277455536083207</v>
      </c>
      <c r="AG45" s="6">
        <f t="shared" si="30"/>
        <v>0.91742085991793432</v>
      </c>
      <c r="AH45" s="6">
        <f t="shared" si="31"/>
        <v>0.92184150722371427</v>
      </c>
      <c r="AJ45" s="2">
        <v>55</v>
      </c>
      <c r="AK45" s="2">
        <v>5</v>
      </c>
      <c r="AL45" s="2" t="s">
        <v>11</v>
      </c>
      <c r="AM45" s="6">
        <f t="shared" si="32"/>
        <v>0.97046735866955436</v>
      </c>
      <c r="AN45" s="6">
        <f t="shared" si="32"/>
        <v>0.97202783742247922</v>
      </c>
      <c r="AO45" s="6">
        <f t="shared" si="33"/>
        <v>0.97351382018047228</v>
      </c>
      <c r="AP45" s="6">
        <f t="shared" si="34"/>
        <v>0.97492803964840868</v>
      </c>
      <c r="AR45" s="12">
        <v>80</v>
      </c>
      <c r="AS45" s="12">
        <v>5</v>
      </c>
      <c r="AT45" s="2" t="s">
        <v>11</v>
      </c>
      <c r="AU45" s="24">
        <f t="shared" si="18"/>
        <v>11823.628992030646</v>
      </c>
      <c r="AV45" s="24">
        <f t="shared" si="19"/>
        <v>15334.029475006973</v>
      </c>
      <c r="AW45" s="24">
        <f t="shared" si="20"/>
        <v>21477.281037507888</v>
      </c>
      <c r="AY45" s="2">
        <v>80</v>
      </c>
      <c r="AZ45" s="2">
        <v>5</v>
      </c>
      <c r="BA45" s="2" t="s">
        <v>11</v>
      </c>
      <c r="BB45" t="s">
        <v>1</v>
      </c>
      <c r="BC45" s="23">
        <f t="shared" si="21"/>
        <v>0.79781572145955781</v>
      </c>
      <c r="BD45" s="23">
        <f t="shared" si="22"/>
        <v>0.80390495920149874</v>
      </c>
      <c r="BE45" s="23">
        <f t="shared" si="23"/>
        <v>0.80997411070279857</v>
      </c>
    </row>
    <row r="46" spans="2:57" x14ac:dyDescent="0.3">
      <c r="B46" s="2">
        <v>85</v>
      </c>
      <c r="C46" s="2" t="s">
        <v>6</v>
      </c>
      <c r="D46" s="2" t="s">
        <v>11</v>
      </c>
      <c r="E46" s="16">
        <v>8333</v>
      </c>
      <c r="F46" s="16">
        <v>9936</v>
      </c>
      <c r="H46" s="2">
        <v>85</v>
      </c>
      <c r="I46" s="2" t="s">
        <v>6</v>
      </c>
      <c r="J46" s="2" t="s">
        <v>11</v>
      </c>
      <c r="K46" t="s">
        <v>2</v>
      </c>
      <c r="L46" s="6">
        <f>F46/(E45+E46)</f>
        <v>0.56757683080086829</v>
      </c>
      <c r="Q46" s="2">
        <v>85</v>
      </c>
      <c r="R46" s="2" t="s">
        <v>6</v>
      </c>
      <c r="S46" s="2" t="s">
        <v>11</v>
      </c>
      <c r="T46" s="19">
        <v>3.65235E-3</v>
      </c>
      <c r="V46" s="2">
        <v>60</v>
      </c>
      <c r="W46" s="2">
        <v>5</v>
      </c>
      <c r="X46" s="2" t="s">
        <v>11</v>
      </c>
      <c r="Y46" s="20">
        <v>0.88534000000000002</v>
      </c>
      <c r="Z46" s="6">
        <f t="shared" si="11"/>
        <v>1.0220002622700546</v>
      </c>
      <c r="AA46" s="6">
        <f t="shared" si="25"/>
        <v>0.89129140097961312</v>
      </c>
      <c r="AB46" s="6">
        <f t="shared" si="26"/>
        <v>0.89696984435611748</v>
      </c>
      <c r="AC46" s="6">
        <f t="shared" si="27"/>
        <v>0.90238415757535773</v>
      </c>
      <c r="AD46" s="6">
        <f t="shared" si="28"/>
        <v>0.90754327254969658</v>
      </c>
      <c r="AE46" s="6">
        <f t="shared" si="29"/>
        <v>0.86840109994966785</v>
      </c>
      <c r="AF46" s="6">
        <f t="shared" si="29"/>
        <v>0.87507827568160867</v>
      </c>
      <c r="AG46" s="6">
        <f t="shared" si="30"/>
        <v>0.88146414685784613</v>
      </c>
      <c r="AH46" s="6">
        <f t="shared" si="31"/>
        <v>0.8875666741284991</v>
      </c>
      <c r="AJ46" s="2">
        <v>60</v>
      </c>
      <c r="AK46" s="2">
        <v>5</v>
      </c>
      <c r="AL46" s="2" t="s">
        <v>11</v>
      </c>
      <c r="AM46" s="6">
        <f t="shared" si="32"/>
        <v>0.95650069068938925</v>
      </c>
      <c r="AN46" s="6">
        <f t="shared" si="32"/>
        <v>0.95870143458992285</v>
      </c>
      <c r="AO46" s="6">
        <f t="shared" si="33"/>
        <v>0.96080674134300303</v>
      </c>
      <c r="AP46" s="6">
        <f t="shared" si="34"/>
        <v>0.96281916921007415</v>
      </c>
      <c r="AR46" s="12">
        <v>85</v>
      </c>
      <c r="AS46" s="12" t="s">
        <v>6</v>
      </c>
      <c r="AT46" s="2" t="s">
        <v>11</v>
      </c>
      <c r="AU46" s="24">
        <f>(F45+F46)*(($L46-$AM51)*$O$15+AN51)+($O$14*$T46*(AU$10-L$10)*SUM(F$47:F$64))</f>
        <v>11395.322092130025</v>
      </c>
      <c r="AV46" s="24">
        <f>(AU45+AU46)*(($L46-$AM51)*$O$15+AO51)+($O$14*$T46*(AV$10-AU$10)*SUM(AU$47:AU$64))</f>
        <v>13345.13901048723</v>
      </c>
      <c r="AW46" s="24">
        <f>(AV45+AV46)*(($L46-$AM51)*$O$15+AP51)+($O$14*$T46*(AW$10-AV$10)*SUM(AV$47:AV$64))</f>
        <v>16588.574585858249</v>
      </c>
      <c r="AY46" s="2">
        <v>85</v>
      </c>
      <c r="AZ46" s="2" t="s">
        <v>6</v>
      </c>
      <c r="BA46" s="2" t="s">
        <v>11</v>
      </c>
      <c r="BB46" t="s">
        <v>2</v>
      </c>
      <c r="BC46" s="23">
        <f>AU46/(F45+F46)</f>
        <v>0.57113683300571494</v>
      </c>
      <c r="BD46" s="23">
        <f>AV46/(AU45+AU46)</f>
        <v>0.57475201881927029</v>
      </c>
      <c r="BE46" s="23">
        <f>AW46/(AV45+AV46)</f>
        <v>0.57841895221783279</v>
      </c>
    </row>
    <row r="47" spans="2:57" x14ac:dyDescent="0.3">
      <c r="B47" s="2">
        <v>0</v>
      </c>
      <c r="C47" s="2">
        <v>5</v>
      </c>
      <c r="D47" s="2" t="s">
        <v>22</v>
      </c>
      <c r="E47" s="26">
        <f>E11+E29</f>
        <v>97656</v>
      </c>
      <c r="F47" s="26">
        <f>F11+F29</f>
        <v>98204</v>
      </c>
      <c r="V47" s="2">
        <v>65</v>
      </c>
      <c r="W47" s="2">
        <v>5</v>
      </c>
      <c r="X47" s="2" t="s">
        <v>11</v>
      </c>
      <c r="Y47" s="20">
        <v>0.83750999999999998</v>
      </c>
      <c r="Z47" s="6">
        <f t="shared" si="11"/>
        <v>0.81990837125587956</v>
      </c>
      <c r="AA47" s="6">
        <f t="shared" si="25"/>
        <v>0.84551079891972247</v>
      </c>
      <c r="AB47" s="6">
        <f t="shared" si="26"/>
        <v>0.85318670700709975</v>
      </c>
      <c r="AC47" s="6">
        <f t="shared" si="27"/>
        <v>0.86054413614033465</v>
      </c>
      <c r="AD47" s="6">
        <f t="shared" si="28"/>
        <v>0.86759007570730173</v>
      </c>
      <c r="AE47" s="6">
        <f t="shared" si="29"/>
        <v>0.81553075118273743</v>
      </c>
      <c r="AF47" s="6">
        <f t="shared" si="29"/>
        <v>0.82433593525788851</v>
      </c>
      <c r="AG47" s="6">
        <f t="shared" si="30"/>
        <v>0.83280886993436554</v>
      </c>
      <c r="AH47" s="6">
        <f t="shared" si="31"/>
        <v>0.84095375466092981</v>
      </c>
      <c r="AJ47" s="2">
        <v>65</v>
      </c>
      <c r="AK47" s="2">
        <v>5</v>
      </c>
      <c r="AL47" s="2" t="s">
        <v>11</v>
      </c>
      <c r="AM47" s="6">
        <f t="shared" si="32"/>
        <v>0.9391175935060484</v>
      </c>
      <c r="AN47" s="6">
        <f t="shared" si="32"/>
        <v>0.94201394111378622</v>
      </c>
      <c r="AO47" s="6">
        <f t="shared" si="33"/>
        <v>0.94480175161188118</v>
      </c>
      <c r="AP47" s="6">
        <f t="shared" si="34"/>
        <v>0.94748234602956616</v>
      </c>
      <c r="AR47" s="2">
        <v>0</v>
      </c>
      <c r="AS47" s="2">
        <v>5</v>
      </c>
      <c r="AT47" s="2" t="s">
        <v>22</v>
      </c>
      <c r="AU47" s="24">
        <f>AU11+AU29</f>
        <v>104903.39450940477</v>
      </c>
      <c r="AV47" s="24">
        <f>AV11+AV29</f>
        <v>111576.18767925215</v>
      </c>
      <c r="AW47" s="24">
        <f>AW11+AW29</f>
        <v>117483.47387693734</v>
      </c>
      <c r="AY47" s="2">
        <v>0</v>
      </c>
      <c r="AZ47" s="2">
        <v>5</v>
      </c>
      <c r="BA47" s="2" t="s">
        <v>22</v>
      </c>
      <c r="BB47" t="s">
        <v>13</v>
      </c>
      <c r="BC47" s="23">
        <f>BC29+BC11</f>
        <v>1.6669972719005761</v>
      </c>
      <c r="BD47" s="23">
        <f t="shared" ref="BD47:BE47" si="35">BD29+BD11</f>
        <v>1.6669972719005761</v>
      </c>
      <c r="BE47" s="23">
        <f t="shared" si="35"/>
        <v>1.6669972719005761</v>
      </c>
    </row>
    <row r="48" spans="2:57" x14ac:dyDescent="0.3">
      <c r="B48" s="2">
        <v>5</v>
      </c>
      <c r="C48" s="2">
        <v>5</v>
      </c>
      <c r="D48" s="2" t="s">
        <v>22</v>
      </c>
      <c r="E48" s="26">
        <f t="shared" ref="E48:F48" si="36">E12+E30</f>
        <v>94491</v>
      </c>
      <c r="F48" s="26">
        <f t="shared" si="36"/>
        <v>99183</v>
      </c>
      <c r="V48" s="2">
        <v>70</v>
      </c>
      <c r="W48" s="2">
        <v>5</v>
      </c>
      <c r="X48" s="2" t="s">
        <v>11</v>
      </c>
      <c r="Y48" s="20">
        <v>0.77527000000000001</v>
      </c>
      <c r="Z48" s="6">
        <f t="shared" si="11"/>
        <v>0.6191558370747634</v>
      </c>
      <c r="AA48" s="6">
        <f t="shared" si="25"/>
        <v>0.7855507034457524</v>
      </c>
      <c r="AB48" s="6">
        <f t="shared" si="26"/>
        <v>0.79548516350867737</v>
      </c>
      <c r="AC48" s="6">
        <f t="shared" si="27"/>
        <v>0.80507360372839643</v>
      </c>
      <c r="AD48" s="6">
        <f t="shared" si="28"/>
        <v>0.814317433614558</v>
      </c>
      <c r="AE48" s="6">
        <f t="shared" si="29"/>
        <v>0.7436785976353284</v>
      </c>
      <c r="AF48" s="6">
        <f t="shared" si="29"/>
        <v>0.75484710412043121</v>
      </c>
      <c r="AG48" s="6">
        <f t="shared" si="30"/>
        <v>0.76568526569561823</v>
      </c>
      <c r="AH48" s="6">
        <f t="shared" si="31"/>
        <v>0.77618924160271963</v>
      </c>
      <c r="AJ48" s="2">
        <v>70</v>
      </c>
      <c r="AK48" s="2">
        <v>5</v>
      </c>
      <c r="AL48" s="2" t="s">
        <v>11</v>
      </c>
      <c r="AM48" s="6">
        <f t="shared" si="32"/>
        <v>0.91189522474388096</v>
      </c>
      <c r="AN48" s="6">
        <f t="shared" si="32"/>
        <v>0.9157032610549507</v>
      </c>
      <c r="AO48" s="6">
        <f t="shared" si="33"/>
        <v>0.91940094941107275</v>
      </c>
      <c r="AP48" s="6">
        <f t="shared" si="34"/>
        <v>0.92298683167860629</v>
      </c>
      <c r="AR48" s="2">
        <v>5</v>
      </c>
      <c r="AS48" s="2">
        <v>5</v>
      </c>
      <c r="AT48" s="2" t="s">
        <v>22</v>
      </c>
      <c r="AU48" s="24">
        <f t="shared" ref="AU48:AV48" si="37">AU12+AU30</f>
        <v>99758.639328662961</v>
      </c>
      <c r="AV48" s="24">
        <f t="shared" si="37"/>
        <v>106580.10467883016</v>
      </c>
      <c r="AW48" s="24">
        <f t="shared" ref="AW48" si="38">AW12+AW30</f>
        <v>113375.47937295683</v>
      </c>
      <c r="AY48" s="2">
        <v>5</v>
      </c>
      <c r="AZ48" s="2">
        <v>5</v>
      </c>
      <c r="BA48" s="2" t="s">
        <v>22</v>
      </c>
      <c r="BB48" t="s">
        <v>1</v>
      </c>
      <c r="BC48" s="23">
        <f t="shared" ref="BC48:BC63" si="39">AU48/F47</f>
        <v>1.0158307128901365</v>
      </c>
      <c r="BD48" s="23">
        <f>AV48/AU47</f>
        <v>1.0159833738199489</v>
      </c>
      <c r="BE48" s="23">
        <f>AW48/AV47</f>
        <v>1.0161261262920822</v>
      </c>
    </row>
    <row r="49" spans="2:57" x14ac:dyDescent="0.3">
      <c r="B49" s="2">
        <v>10</v>
      </c>
      <c r="C49" s="2">
        <v>5</v>
      </c>
      <c r="D49" s="2" t="s">
        <v>22</v>
      </c>
      <c r="E49" s="26">
        <f t="shared" ref="E49:F49" si="40">E13+E31</f>
        <v>90983</v>
      </c>
      <c r="F49" s="26">
        <f t="shared" si="40"/>
        <v>94356</v>
      </c>
      <c r="V49" s="2">
        <v>75</v>
      </c>
      <c r="W49" s="2">
        <v>5</v>
      </c>
      <c r="X49" s="2" t="s">
        <v>11</v>
      </c>
      <c r="Y49" s="20">
        <v>0.68910000000000005</v>
      </c>
      <c r="Z49" s="6">
        <f t="shared" si="11"/>
        <v>0.39795754064922717</v>
      </c>
      <c r="AA49" s="6">
        <f t="shared" si="25"/>
        <v>0.70180649182490451</v>
      </c>
      <c r="AB49" s="6">
        <f t="shared" si="26"/>
        <v>0.71420904473218516</v>
      </c>
      <c r="AC49" s="6">
        <f t="shared" si="27"/>
        <v>0.72629692766284004</v>
      </c>
      <c r="AD49" s="6">
        <f t="shared" si="28"/>
        <v>0.73806104959088126</v>
      </c>
      <c r="AE49" s="6">
        <f t="shared" si="29"/>
        <v>0.64379790859351749</v>
      </c>
      <c r="AF49" s="6">
        <f t="shared" si="29"/>
        <v>0.65723895330651705</v>
      </c>
      <c r="AG49" s="6">
        <f t="shared" si="30"/>
        <v>0.6704360989807524</v>
      </c>
      <c r="AH49" s="6">
        <f t="shared" si="31"/>
        <v>0.68337371509995448</v>
      </c>
      <c r="AJ49" s="2">
        <v>75</v>
      </c>
      <c r="AK49" s="2">
        <v>5</v>
      </c>
      <c r="AL49" s="2" t="s">
        <v>11</v>
      </c>
      <c r="AM49" s="6">
        <f t="shared" si="32"/>
        <v>0.86569374275473154</v>
      </c>
      <c r="AN49" s="6">
        <f t="shared" si="32"/>
        <v>0.87069149463367168</v>
      </c>
      <c r="AO49" s="6">
        <f t="shared" si="33"/>
        <v>0.87560271696186709</v>
      </c>
      <c r="AP49" s="6">
        <f t="shared" si="34"/>
        <v>0.8804215241232739</v>
      </c>
      <c r="AR49" s="2">
        <v>10</v>
      </c>
      <c r="AS49" s="2">
        <v>5</v>
      </c>
      <c r="AT49" s="2" t="s">
        <v>22</v>
      </c>
      <c r="AU49" s="24">
        <f t="shared" ref="AU49:AV49" si="41">AU13+AU31</f>
        <v>99044.08034281974</v>
      </c>
      <c r="AV49" s="24">
        <f t="shared" si="41"/>
        <v>99621.629234738211</v>
      </c>
      <c r="AW49" s="24">
        <f t="shared" ref="AW49" si="42">AW13+AW31</f>
        <v>106436.40743269457</v>
      </c>
      <c r="AY49" s="2">
        <v>10</v>
      </c>
      <c r="AZ49" s="2">
        <v>5</v>
      </c>
      <c r="BA49" s="2" t="s">
        <v>22</v>
      </c>
      <c r="BB49" t="s">
        <v>1</v>
      </c>
      <c r="BC49" s="23">
        <f t="shared" si="39"/>
        <v>0.9985993602010399</v>
      </c>
      <c r="BD49" s="23">
        <f t="shared" ref="BD49:BD63" si="43">AV49/AU48</f>
        <v>0.99862658417509731</v>
      </c>
      <c r="BE49" s="23">
        <f t="shared" ref="BE49:BE63" si="44">AW49/AV48</f>
        <v>0.99865174418275704</v>
      </c>
    </row>
    <row r="50" spans="2:57" x14ac:dyDescent="0.3">
      <c r="B50" s="2">
        <v>15</v>
      </c>
      <c r="C50" s="2">
        <v>5</v>
      </c>
      <c r="D50" s="2" t="s">
        <v>22</v>
      </c>
      <c r="E50" s="26">
        <f t="shared" ref="E50:F50" si="45">E14+E32</f>
        <v>99690</v>
      </c>
      <c r="F50" s="26">
        <f t="shared" si="45"/>
        <v>94196</v>
      </c>
      <c r="V50" s="2">
        <v>80</v>
      </c>
      <c r="W50" s="2">
        <v>5</v>
      </c>
      <c r="X50" s="2" t="s">
        <v>11</v>
      </c>
      <c r="Y50" s="20">
        <v>0.57116</v>
      </c>
      <c r="Z50" s="6">
        <f t="shared" si="11"/>
        <v>0.14329274578702778</v>
      </c>
      <c r="AA50" s="6">
        <f t="shared" si="25"/>
        <v>0.58578932536213046</v>
      </c>
      <c r="AB50" s="6">
        <f t="shared" si="26"/>
        <v>0.60026886188084905</v>
      </c>
      <c r="AC50" s="6">
        <f t="shared" si="27"/>
        <v>0.61457527029866477</v>
      </c>
      <c r="AD50" s="6">
        <f t="shared" si="28"/>
        <v>0.62868638060902771</v>
      </c>
      <c r="AE50" s="6">
        <f t="shared" si="29"/>
        <v>0.50856082323459795</v>
      </c>
      <c r="AF50" s="6">
        <f t="shared" si="29"/>
        <v>0.52318735199691702</v>
      </c>
      <c r="AG50" s="6">
        <f t="shared" si="30"/>
        <v>0.53777522965786306</v>
      </c>
      <c r="AH50" s="6">
        <f t="shared" si="31"/>
        <v>0.55230034589555499</v>
      </c>
      <c r="AJ50" s="2">
        <v>80</v>
      </c>
      <c r="AK50" s="2">
        <v>5</v>
      </c>
      <c r="AL50" s="2" t="s">
        <v>11</v>
      </c>
      <c r="AM50" s="6">
        <f t="shared" si="32"/>
        <v>0.78993860720304732</v>
      </c>
      <c r="AN50" s="6">
        <f t="shared" si="32"/>
        <v>0.79603825878670598</v>
      </c>
      <c r="AO50" s="6">
        <f t="shared" si="33"/>
        <v>0.8021274965286469</v>
      </c>
      <c r="AP50" s="6">
        <f t="shared" si="34"/>
        <v>0.80819664802994673</v>
      </c>
      <c r="AR50" s="2">
        <v>15</v>
      </c>
      <c r="AS50" s="2">
        <v>5</v>
      </c>
      <c r="AT50" s="2" t="s">
        <v>22</v>
      </c>
      <c r="AU50" s="24">
        <f t="shared" ref="AU50:AV50" si="46">AU14+AU32</f>
        <v>97695.40559187613</v>
      </c>
      <c r="AV50" s="24">
        <f t="shared" si="46"/>
        <v>102552.81163119478</v>
      </c>
      <c r="AW50" s="24">
        <f t="shared" ref="AW50" si="47">AW14+AW32</f>
        <v>103163.06831208794</v>
      </c>
      <c r="AY50" s="2">
        <v>15</v>
      </c>
      <c r="AZ50" s="2">
        <v>5</v>
      </c>
      <c r="BA50" s="2" t="s">
        <v>22</v>
      </c>
      <c r="BB50" t="s">
        <v>1</v>
      </c>
      <c r="BC50" s="23">
        <f t="shared" si="39"/>
        <v>1.0353915552998869</v>
      </c>
      <c r="BD50" s="23">
        <f t="shared" si="43"/>
        <v>1.035425956566312</v>
      </c>
      <c r="BE50" s="23">
        <f t="shared" si="44"/>
        <v>1.0355488974086646</v>
      </c>
    </row>
    <row r="51" spans="2:57" x14ac:dyDescent="0.3">
      <c r="B51" s="2">
        <v>20</v>
      </c>
      <c r="C51" s="2">
        <v>5</v>
      </c>
      <c r="D51" s="2" t="s">
        <v>22</v>
      </c>
      <c r="E51" s="26">
        <f t="shared" ref="E51:F51" si="48">E15+E33</f>
        <v>107538</v>
      </c>
      <c r="F51" s="26">
        <f t="shared" si="48"/>
        <v>105870</v>
      </c>
      <c r="V51" s="2">
        <v>85</v>
      </c>
      <c r="W51" s="2">
        <v>5</v>
      </c>
      <c r="X51" s="2" t="s">
        <v>11</v>
      </c>
      <c r="Y51" s="20">
        <v>0.41667999999999999</v>
      </c>
      <c r="Z51" s="6">
        <f t="shared" si="11"/>
        <v>-0.16820868986455828</v>
      </c>
      <c r="AA51" s="6">
        <f t="shared" si="25"/>
        <v>0.43133232110706543</v>
      </c>
      <c r="AB51" s="6">
        <f t="shared" si="26"/>
        <v>0.44610584211298487</v>
      </c>
      <c r="AC51" s="6">
        <f t="shared" si="27"/>
        <v>0.4609751890170613</v>
      </c>
      <c r="AD51" s="6">
        <f t="shared" si="28"/>
        <v>0.47591431118208227</v>
      </c>
      <c r="AE51" s="6">
        <f t="shared" si="29"/>
        <v>0.33986203414513838</v>
      </c>
      <c r="AF51" s="6">
        <f t="shared" si="29"/>
        <v>0.3529337101891924</v>
      </c>
      <c r="AG51" s="6">
        <f t="shared" si="30"/>
        <v>0.36621953368633281</v>
      </c>
      <c r="AH51" s="6">
        <f t="shared" si="31"/>
        <v>0.37970289013980985</v>
      </c>
      <c r="AJ51" s="2">
        <v>85</v>
      </c>
      <c r="AK51" s="2" t="s">
        <v>6</v>
      </c>
      <c r="AL51" s="2" t="s">
        <v>11</v>
      </c>
      <c r="AM51" s="6">
        <f>(SUM(AE51:AE55)/SUM(AE50:AE55))</f>
        <v>0.53097292219120973</v>
      </c>
      <c r="AN51" s="6">
        <f>(SUM(AF51:AF55)/SUM(AF50:AF55))</f>
        <v>0.53453292439605637</v>
      </c>
      <c r="AO51" s="6">
        <f>(SUM(AG51:AG55)/SUM(AG50:AG55))</f>
        <v>0.53814811020961173</v>
      </c>
      <c r="AP51" s="6">
        <f>(SUM(AH51:AH55)/SUM(AH50:AH55))</f>
        <v>0.54181504360817423</v>
      </c>
      <c r="AR51" s="2">
        <v>20</v>
      </c>
      <c r="AS51" s="2">
        <v>5</v>
      </c>
      <c r="AT51" s="2" t="s">
        <v>22</v>
      </c>
      <c r="AU51" s="24">
        <f t="shared" ref="AU51:AV51" si="49">AU15+AU33</f>
        <v>100079.35628897708</v>
      </c>
      <c r="AV51" s="24">
        <f t="shared" si="49"/>
        <v>103811.94004467342</v>
      </c>
      <c r="AW51" s="24">
        <f t="shared" ref="AW51" si="50">AW15+AW33</f>
        <v>108981.75309239743</v>
      </c>
      <c r="AY51" s="2">
        <v>20</v>
      </c>
      <c r="AZ51" s="2">
        <v>5</v>
      </c>
      <c r="BA51" s="2" t="s">
        <v>22</v>
      </c>
      <c r="BB51" t="s">
        <v>1</v>
      </c>
      <c r="BC51" s="23">
        <f t="shared" si="39"/>
        <v>1.0624586637328239</v>
      </c>
      <c r="BD51" s="23">
        <f t="shared" si="43"/>
        <v>1.062608209830759</v>
      </c>
      <c r="BE51" s="23">
        <f t="shared" si="44"/>
        <v>1.0626890804741922</v>
      </c>
    </row>
    <row r="52" spans="2:57" x14ac:dyDescent="0.3">
      <c r="B52" s="2">
        <v>25</v>
      </c>
      <c r="C52" s="2">
        <v>5</v>
      </c>
      <c r="D52" s="2" t="s">
        <v>22</v>
      </c>
      <c r="E52" s="26">
        <f t="shared" ref="E52:F52" si="51">E16+E34</f>
        <v>113575</v>
      </c>
      <c r="F52" s="26">
        <f t="shared" si="51"/>
        <v>134170</v>
      </c>
      <c r="V52" s="2">
        <v>90</v>
      </c>
      <c r="W52" s="2">
        <v>5</v>
      </c>
      <c r="X52" s="2" t="s">
        <v>11</v>
      </c>
      <c r="Y52" s="20">
        <v>0.23735999999999999</v>
      </c>
      <c r="Z52" s="6">
        <f t="shared" si="11"/>
        <v>-0.58360406110137819</v>
      </c>
      <c r="AA52" s="6">
        <f t="shared" si="25"/>
        <v>0.24839174718321136</v>
      </c>
      <c r="AB52" s="6">
        <f t="shared" si="26"/>
        <v>0.25976157826539986</v>
      </c>
      <c r="AC52" s="6">
        <f t="shared" si="27"/>
        <v>0.27146387835560432</v>
      </c>
      <c r="AD52" s="6">
        <f t="shared" si="28"/>
        <v>0.28349146909753736</v>
      </c>
      <c r="AE52" s="6">
        <f t="shared" si="29"/>
        <v>0.17009658128322236</v>
      </c>
      <c r="AF52" s="6">
        <f t="shared" si="29"/>
        <v>0.17834472370292723</v>
      </c>
      <c r="AG52" s="6">
        <f t="shared" si="30"/>
        <v>0.18688611409871531</v>
      </c>
      <c r="AH52" s="6">
        <f t="shared" si="31"/>
        <v>0.19572163412497329</v>
      </c>
      <c r="AJ52" s="15" t="s">
        <v>16</v>
      </c>
      <c r="AK52" s="15" t="s">
        <v>16</v>
      </c>
      <c r="AL52" s="15" t="s">
        <v>16</v>
      </c>
      <c r="AM52" s="14" t="s">
        <v>16</v>
      </c>
      <c r="AN52" s="14" t="s">
        <v>16</v>
      </c>
      <c r="AO52" s="14" t="s">
        <v>16</v>
      </c>
      <c r="AP52" s="14" t="s">
        <v>16</v>
      </c>
      <c r="AR52" s="2">
        <v>25</v>
      </c>
      <c r="AS52" s="2">
        <v>5</v>
      </c>
      <c r="AT52" s="2" t="s">
        <v>22</v>
      </c>
      <c r="AU52" s="24">
        <f t="shared" ref="AU52:AV52" si="52">AU16+AU34</f>
        <v>132127.76491153485</v>
      </c>
      <c r="AV52" s="24">
        <f t="shared" si="52"/>
        <v>124950.02275871017</v>
      </c>
      <c r="AW52" s="24">
        <f t="shared" ref="AW52" si="53">AW16+AW34</f>
        <v>129628.73417777056</v>
      </c>
      <c r="AY52" s="2">
        <v>25</v>
      </c>
      <c r="AZ52" s="2">
        <v>5</v>
      </c>
      <c r="BA52" s="2" t="s">
        <v>22</v>
      </c>
      <c r="BB52" t="s">
        <v>1</v>
      </c>
      <c r="BC52" s="23">
        <f t="shared" si="39"/>
        <v>1.2480189374849802</v>
      </c>
      <c r="BD52" s="23">
        <f t="shared" si="43"/>
        <v>1.2485094568146455</v>
      </c>
      <c r="BE52" s="23">
        <f t="shared" si="44"/>
        <v>1.2486881000585037</v>
      </c>
    </row>
    <row r="53" spans="2:57" x14ac:dyDescent="0.3">
      <c r="B53" s="2">
        <v>30</v>
      </c>
      <c r="C53" s="2">
        <v>5</v>
      </c>
      <c r="D53" s="2" t="s">
        <v>22</v>
      </c>
      <c r="E53" s="26">
        <f t="shared" ref="E53:F53" si="54">E17+E35</f>
        <v>114818</v>
      </c>
      <c r="F53" s="26">
        <f t="shared" si="54"/>
        <v>134289</v>
      </c>
      <c r="V53" s="2">
        <v>95</v>
      </c>
      <c r="W53" s="2">
        <v>5</v>
      </c>
      <c r="X53" s="2" t="s">
        <v>11</v>
      </c>
      <c r="Y53" s="20">
        <v>8.6919999999999997E-2</v>
      </c>
      <c r="Z53" s="6">
        <f t="shared" si="11"/>
        <v>-1.1759176722941014</v>
      </c>
      <c r="AA53" s="6">
        <f t="shared" si="25"/>
        <v>9.1801415383233345E-2</v>
      </c>
      <c r="AB53" s="6">
        <f t="shared" si="26"/>
        <v>9.6927869140454606E-2</v>
      </c>
      <c r="AC53" s="6">
        <f t="shared" si="27"/>
        <v>0.10230834984182632</v>
      </c>
      <c r="AD53" s="6">
        <f t="shared" si="28"/>
        <v>0.10795179915240924</v>
      </c>
      <c r="AE53" s="6">
        <f t="shared" si="29"/>
        <v>5.5012204011290804E-2</v>
      </c>
      <c r="AF53" s="6">
        <f t="shared" si="29"/>
        <v>5.8127964473718124E-2</v>
      </c>
      <c r="AG53" s="6">
        <f t="share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   </c>
      <c r="AL53" s="15" t="s">
        <v>16</v>
      </c>
      <c r="AM53" s="14" t="s">
        <v>16</v>
      </c>
      <c r="AN53" s="14" t="s">
        <v>16</v>
      </c>
      <c r="AO53" s="14" t="s">
        <v>16</v>
      </c>
      <c r="AP53" s="14" t="s">
        <v>16</v>
      </c>
      <c r="AR53" s="2">
        <v>30</v>
      </c>
      <c r="AS53" s="2">
        <v>5</v>
      </c>
      <c r="AT53" s="2" t="s">
        <v>22</v>
      </c>
      <c r="AU53" s="24">
        <f t="shared" ref="AU53:AV53" si="55">AU17+AU35</f>
        <v>158666.90935719205</v>
      </c>
      <c r="AV53" s="24">
        <f t="shared" si="55"/>
        <v>156278.63121389959</v>
      </c>
      <c r="AW53" s="24">
        <f t="shared" ref="AW53" si="56">AW17+AW35</f>
        <v>147813.31290334451</v>
      </c>
      <c r="AY53" s="2">
        <v>30</v>
      </c>
      <c r="AZ53" s="2">
        <v>5</v>
      </c>
      <c r="BA53" s="2" t="s">
        <v>22</v>
      </c>
      <c r="BB53" t="s">
        <v>1</v>
      </c>
      <c r="BC53" s="23">
        <f t="shared" si="39"/>
        <v>1.1825811236281736</v>
      </c>
      <c r="BD53" s="23">
        <f t="shared" si="43"/>
        <v>1.1827841886111883</v>
      </c>
      <c r="BE53" s="23">
        <f t="shared" si="44"/>
        <v>1.1829794796339128</v>
      </c>
    </row>
    <row r="54" spans="2:57" x14ac:dyDescent="0.3">
      <c r="B54" s="2">
        <v>35</v>
      </c>
      <c r="C54" s="2">
        <v>5</v>
      </c>
      <c r="D54" s="2" t="s">
        <v>22</v>
      </c>
      <c r="E54" s="26">
        <f t="shared" ref="E54:F54" si="57">E18+E36</f>
        <v>114905</v>
      </c>
      <c r="F54" s="26">
        <f t="shared" si="57"/>
        <v>124143</v>
      </c>
      <c r="V54" s="2">
        <v>100</v>
      </c>
      <c r="W54" s="2">
        <v>5</v>
      </c>
      <c r="X54" s="2" t="s">
        <v>11</v>
      </c>
      <c r="Y54" s="20">
        <v>1.7180000000000001E-2</v>
      </c>
      <c r="Z54" s="6">
        <f t="shared" si="11"/>
        <v>-2.0233400369521028</v>
      </c>
      <c r="AA54" s="6">
        <f t="shared" si="25"/>
        <v>1.8222992639348266E-2</v>
      </c>
      <c r="AB54" s="6">
        <f t="shared" si="26"/>
        <v>1.9328059806981646E-2</v>
      </c>
      <c r="AC54" s="6">
        <f t="shared" si="27"/>
        <v>2.0498740582466143E-2</v>
      </c>
      <c r="AD54" s="6">
        <f t="shared" si="28"/>
        <v>2.1738756484229523E-2</v>
      </c>
      <c r="AE54" s="6">
        <f t="shared" si="29"/>
        <v>9.9184162513928937E-3</v>
      </c>
      <c r="AF54" s="6">
        <f t="shared" si="29"/>
        <v>1.0520761480211555E-2</v>
      </c>
      <c r="AG54" s="6">
        <f t="shared" si="30"/>
        <v>1.1158982812303687E-2</v>
      </c>
      <c r="AH54" s="6">
        <f t="shared" si="31"/>
        <v>1.1835129418396326E-2</v>
      </c>
      <c r="AJ54" s="15" t="s">
        <v>16</v>
      </c>
      <c r="AK54" s="15" t="s">
        <v>16</v>
      </c>
      <c r="AL54" s="15" t="s">
        <v>16</v>
      </c>
      <c r="AM54" s="14" t="s">
        <v>16</v>
      </c>
      <c r="AN54" s="14" t="s">
        <v>16</v>
      </c>
      <c r="AO54" s="14" t="s">
        <v>16</v>
      </c>
      <c r="AP54" s="14" t="s">
        <v>16</v>
      </c>
      <c r="AR54" s="2">
        <v>35</v>
      </c>
      <c r="AS54" s="2">
        <v>5</v>
      </c>
      <c r="AT54" s="2" t="s">
        <v>22</v>
      </c>
      <c r="AU54" s="24">
        <f t="shared" ref="AU54:AV54" si="58">AU18+AU36</f>
        <v>145248.03649140964</v>
      </c>
      <c r="AV54" s="24">
        <f t="shared" si="58"/>
        <v>171678.83318404824</v>
      </c>
      <c r="AW54" s="24">
        <f t="shared" ref="AW54" si="59">AW18+AW36</f>
        <v>169105.05633185664</v>
      </c>
      <c r="AY54" s="2">
        <v>35</v>
      </c>
      <c r="AZ54" s="2">
        <v>5</v>
      </c>
      <c r="BA54" s="2" t="s">
        <v>22</v>
      </c>
      <c r="BB54" t="s">
        <v>1</v>
      </c>
      <c r="BC54" s="23">
        <f t="shared" si="39"/>
        <v>1.08160784942482</v>
      </c>
      <c r="BD54" s="23">
        <f t="shared" si="43"/>
        <v>1.0820077978424831</v>
      </c>
      <c r="BE54" s="23">
        <f t="shared" si="44"/>
        <v>1.0820740815191903</v>
      </c>
    </row>
    <row r="55" spans="2:57" x14ac:dyDescent="0.3">
      <c r="B55" s="2">
        <v>40</v>
      </c>
      <c r="C55" s="2">
        <v>5</v>
      </c>
      <c r="D55" s="2" t="s">
        <v>22</v>
      </c>
      <c r="E55" s="26">
        <f t="shared" ref="E55:F55" si="60">E19+E37</f>
        <v>112603</v>
      </c>
      <c r="F55" s="26">
        <f t="shared" si="60"/>
        <v>117665</v>
      </c>
      <c r="V55" s="2">
        <v>105</v>
      </c>
      <c r="W55" s="2">
        <v>5</v>
      </c>
      <c r="X55" s="2" t="s">
        <v>11</v>
      </c>
      <c r="Y55" s="20">
        <v>1.5200000000000001E-3</v>
      </c>
      <c r="Z55" s="6">
        <f t="shared" si="11"/>
        <v>-3.2437618938760067</v>
      </c>
      <c r="AA55" s="6">
        <f t="shared" si="25"/>
        <v>1.6138398634375211E-3</v>
      </c>
      <c r="AB55" s="6">
        <f t="shared" si="26"/>
        <v>1.7134631534414624E-3</v>
      </c>
      <c r="AC55" s="6">
        <f t="shared" si="27"/>
        <v>1.8192250421412317E-3</v>
      </c>
      <c r="AD55" s="6">
        <f t="shared" si="28"/>
        <v>1.9315023525631309E-3</v>
      </c>
      <c r="AE55" s="6">
        <f>0.5*(AA55+AA56)</f>
        <v>8.3877490992701072E-4</v>
      </c>
      <c r="AF55" s="6">
        <f>0.5*(AB55+AB56)</f>
        <v>8.9055622351595404E-4</v>
      </c>
      <c r="AG55" s="6">
        <f t="shared" si="30"/>
        <v>9.4552861696760662E-4</v>
      </c>
      <c r="AH55" s="6">
        <f t="shared" si="31"/>
        <v>1.0038880301158556E-3</v>
      </c>
      <c r="AJ55" s="15" t="s">
        <v>16</v>
      </c>
      <c r="AK55" s="15" t="s">
        <v>16</v>
      </c>
      <c r="AL55" s="15" t="s">
        <v>16</v>
      </c>
      <c r="AM55" s="14" t="s">
        <v>16</v>
      </c>
      <c r="AN55" s="14" t="s">
        <v>16</v>
      </c>
      <c r="AO55" s="14" t="s">
        <v>16</v>
      </c>
      <c r="AP55" s="14" t="s">
        <v>16</v>
      </c>
      <c r="AR55" s="2">
        <v>40</v>
      </c>
      <c r="AS55" s="2">
        <v>5</v>
      </c>
      <c r="AT55" s="2" t="s">
        <v>22</v>
      </c>
      <c r="AU55" s="24">
        <f t="shared" ref="AU55:AV55" si="61">AU19+AU37</f>
        <v>127168.2782057251</v>
      </c>
      <c r="AV55" s="24">
        <f t="shared" si="61"/>
        <v>148835.90832005339</v>
      </c>
      <c r="AW55" s="24">
        <f t="shared" ref="AW55" si="62">AW19+AW37</f>
        <v>175973.94547959755</v>
      </c>
      <c r="AY55" s="2">
        <v>40</v>
      </c>
      <c r="AZ55" s="2">
        <v>5</v>
      </c>
      <c r="BA55" s="2" t="s">
        <v>22</v>
      </c>
      <c r="BB55" t="s">
        <v>1</v>
      </c>
      <c r="BC55" s="23">
        <f t="shared" si="39"/>
        <v>1.0243693015774156</v>
      </c>
      <c r="BD55" s="23">
        <f t="shared" si="43"/>
        <v>1.0247016890232175</v>
      </c>
      <c r="BE55" s="23">
        <f t="shared" si="44"/>
        <v>1.0250182985047711</v>
      </c>
    </row>
    <row r="56" spans="2:57" x14ac:dyDescent="0.3">
      <c r="B56" s="2">
        <v>45</v>
      </c>
      <c r="C56" s="2">
        <v>5</v>
      </c>
      <c r="D56" s="2" t="s">
        <v>22</v>
      </c>
      <c r="E56" s="26">
        <f t="shared" ref="E56:F56" si="63">E20+E38</f>
        <v>113877</v>
      </c>
      <c r="F56" s="26">
        <f t="shared" si="63"/>
        <v>112553</v>
      </c>
      <c r="V56" s="2">
        <v>110</v>
      </c>
      <c r="W56" s="2" t="s">
        <v>6</v>
      </c>
      <c r="X56" s="2" t="s">
        <v>11</v>
      </c>
      <c r="Y56" s="20">
        <v>6.0000000000000002E-5</v>
      </c>
      <c r="Z56" s="6">
        <f t="shared" si="11"/>
        <v>-4.8605529969710508</v>
      </c>
      <c r="AA56" s="6">
        <f t="shared" si="25"/>
        <v>6.3709956416500477E-5</v>
      </c>
      <c r="AB56" s="6">
        <f t="shared" si="26"/>
        <v>6.7649293590445821E-5</v>
      </c>
      <c r="AC56" s="6">
        <f t="shared" si="27"/>
        <v>7.1832191793981399E-5</v>
      </c>
      <c r="AD56" s="6">
        <f t="shared" si="28"/>
        <v>7.6273707668580466E-5</v>
      </c>
      <c r="AE56" s="14" t="s">
        <v>16</v>
      </c>
      <c r="AF56" s="14" t="s">
        <v>16</v>
      </c>
      <c r="AG56" s="14" t="s">
        <v>16</v>
      </c>
      <c r="AH56" s="14" t="s">
        <v>16</v>
      </c>
      <c r="AJ56" s="15" t="s">
        <v>16</v>
      </c>
      <c r="AK56" s="15" t="s">
        <v>16</v>
      </c>
      <c r="AL56" s="15" t="s">
        <v>16</v>
      </c>
      <c r="AM56" s="14" t="s">
        <v>16</v>
      </c>
      <c r="AN56" s="14" t="s">
        <v>16</v>
      </c>
      <c r="AO56" s="14" t="s">
        <v>16</v>
      </c>
      <c r="AP56" s="14" t="s">
        <v>16</v>
      </c>
      <c r="AR56" s="2">
        <v>45</v>
      </c>
      <c r="AS56" s="2">
        <v>5</v>
      </c>
      <c r="AT56" s="2" t="s">
        <v>22</v>
      </c>
      <c r="AU56" s="24">
        <f t="shared" ref="AU56:AV56" si="64">AU20+AU38</f>
        <v>117675.69857845402</v>
      </c>
      <c r="AV56" s="24">
        <f t="shared" si="64"/>
        <v>127244.67041888837</v>
      </c>
      <c r="AW56" s="24">
        <f t="shared" ref="AW56" si="65">AW20+AW38</f>
        <v>148997.43948241288</v>
      </c>
      <c r="AY56" s="2">
        <v>45</v>
      </c>
      <c r="AZ56" s="2">
        <v>5</v>
      </c>
      <c r="BA56" s="2" t="s">
        <v>22</v>
      </c>
      <c r="BB56" t="s">
        <v>1</v>
      </c>
      <c r="BC56" s="23">
        <f t="shared" si="39"/>
        <v>1.0000909240509415</v>
      </c>
      <c r="BD56" s="23">
        <f t="shared" si="43"/>
        <v>1.0006007175235925</v>
      </c>
      <c r="BE56" s="23">
        <f t="shared" si="44"/>
        <v>1.0010852969836563</v>
      </c>
    </row>
    <row r="57" spans="2:57" x14ac:dyDescent="0.3">
      <c r="B57" s="2">
        <v>50</v>
      </c>
      <c r="C57" s="2">
        <v>5</v>
      </c>
      <c r="D57" s="2" t="s">
        <v>22</v>
      </c>
      <c r="E57" s="26">
        <f t="shared" ref="E57:F57" si="66">E21+E39</f>
        <v>108870</v>
      </c>
      <c r="F57" s="26">
        <f t="shared" si="66"/>
        <v>113096</v>
      </c>
      <c r="AR57" s="2">
        <v>50</v>
      </c>
      <c r="AS57" s="2">
        <v>5</v>
      </c>
      <c r="AT57" s="2" t="s">
        <v>22</v>
      </c>
      <c r="AU57" s="24">
        <f t="shared" ref="AU57:AV57" si="67">AU21+AU39</f>
        <v>111872.42915336337</v>
      </c>
      <c r="AV57" s="24">
        <f t="shared" si="67"/>
        <v>117059.92462174053</v>
      </c>
      <c r="AW57" s="24">
        <f t="shared" ref="AW57" si="68">AW21+AW39</f>
        <v>126672.9391177638</v>
      </c>
      <c r="AY57" s="2">
        <v>50</v>
      </c>
      <c r="AZ57" s="2">
        <v>5</v>
      </c>
      <c r="BA57" s="2" t="s">
        <v>22</v>
      </c>
      <c r="BB57" t="s">
        <v>1</v>
      </c>
      <c r="BC57" s="23">
        <f t="shared" si="39"/>
        <v>0.99395333001664432</v>
      </c>
      <c r="BD57" s="23">
        <f t="shared" si="43"/>
        <v>0.99476719523102763</v>
      </c>
      <c r="BE57" s="23">
        <f t="shared" si="44"/>
        <v>0.9955068349877253</v>
      </c>
    </row>
    <row r="58" spans="2:57" x14ac:dyDescent="0.3">
      <c r="B58" s="2">
        <v>55</v>
      </c>
      <c r="C58" s="2">
        <v>5</v>
      </c>
      <c r="D58" s="2" t="s">
        <v>22</v>
      </c>
      <c r="E58" s="26">
        <f t="shared" ref="E58:F58" si="69">E22+E40</f>
        <v>95301</v>
      </c>
      <c r="F58" s="26">
        <f t="shared" si="69"/>
        <v>106810</v>
      </c>
      <c r="AR58" s="2">
        <v>55</v>
      </c>
      <c r="AS58" s="2">
        <v>5</v>
      </c>
      <c r="AT58" s="2" t="s">
        <v>22</v>
      </c>
      <c r="AU58" s="24">
        <f t="shared" ref="AU58:AV58" si="70">AU22+AU40</f>
        <v>111100.3447016096</v>
      </c>
      <c r="AV58" s="24">
        <f t="shared" si="70"/>
        <v>110020.9453628004</v>
      </c>
      <c r="AW58" s="24">
        <f t="shared" ref="AW58" si="71">AW22+AW40</f>
        <v>115262.54714134893</v>
      </c>
      <c r="AY58" s="2">
        <v>55</v>
      </c>
      <c r="AZ58" s="2">
        <v>5</v>
      </c>
      <c r="BA58" s="2" t="s">
        <v>22</v>
      </c>
      <c r="BB58" t="s">
        <v>1</v>
      </c>
      <c r="BC58" s="23">
        <f t="shared" si="39"/>
        <v>0.98235432465878192</v>
      </c>
      <c r="BD58" s="23">
        <f t="shared" si="43"/>
        <v>0.9834500439064856</v>
      </c>
      <c r="BE58" s="23">
        <f t="shared" si="44"/>
        <v>0.98464566343947746</v>
      </c>
    </row>
    <row r="59" spans="2:57" x14ac:dyDescent="0.3">
      <c r="B59" s="2">
        <v>60</v>
      </c>
      <c r="C59" s="2">
        <v>5</v>
      </c>
      <c r="D59" s="2" t="s">
        <v>22</v>
      </c>
      <c r="E59" s="26">
        <f t="shared" ref="E59:F59" si="72">E23+E41</f>
        <v>79698</v>
      </c>
      <c r="F59" s="26">
        <f t="shared" si="72"/>
        <v>91135</v>
      </c>
      <c r="AR59" s="2">
        <v>60</v>
      </c>
      <c r="AS59" s="2">
        <v>5</v>
      </c>
      <c r="AT59" s="2" t="s">
        <v>22</v>
      </c>
      <c r="AU59" s="24">
        <f t="shared" ref="AU59:AV59" si="73">AU23+AU41</f>
        <v>102318.59331370759</v>
      </c>
      <c r="AV59" s="24">
        <f t="shared" si="73"/>
        <v>106619.59823821575</v>
      </c>
      <c r="AW59" s="24">
        <f t="shared" ref="AW59" si="74">AW23+AW41</f>
        <v>105749.05005546431</v>
      </c>
      <c r="AY59" s="2">
        <v>60</v>
      </c>
      <c r="AZ59" s="2">
        <v>5</v>
      </c>
      <c r="BA59" s="2" t="s">
        <v>22</v>
      </c>
      <c r="BB59" t="s">
        <v>1</v>
      </c>
      <c r="BC59" s="23">
        <f t="shared" si="39"/>
        <v>0.95794956758456695</v>
      </c>
      <c r="BD59" s="23">
        <f t="shared" si="43"/>
        <v>0.95966937388512952</v>
      </c>
      <c r="BE59" s="23">
        <f t="shared" si="44"/>
        <v>0.96117198145090221</v>
      </c>
    </row>
    <row r="60" spans="2:57" x14ac:dyDescent="0.3">
      <c r="B60" s="2">
        <v>65</v>
      </c>
      <c r="C60" s="2">
        <v>5</v>
      </c>
      <c r="D60" s="2" t="s">
        <v>22</v>
      </c>
      <c r="E60" s="26">
        <f t="shared" ref="E60:F60" si="75">E24+E42</f>
        <v>53350</v>
      </c>
      <c r="F60" s="26">
        <f t="shared" si="75"/>
        <v>73734</v>
      </c>
      <c r="AR60" s="2">
        <v>65</v>
      </c>
      <c r="AS60" s="2">
        <v>5</v>
      </c>
      <c r="AT60" s="2" t="s">
        <v>22</v>
      </c>
      <c r="AU60" s="24">
        <f t="shared" ref="AU60:AV60" si="76">AU24+AU42</f>
        <v>84530.596744351846</v>
      </c>
      <c r="AV60" s="24">
        <f t="shared" si="76"/>
        <v>95119.725089075029</v>
      </c>
      <c r="AW60" s="24">
        <f t="shared" ref="AW60" si="77">AW24+AW42</f>
        <v>99357.528429382044</v>
      </c>
      <c r="AY60" s="2">
        <v>65</v>
      </c>
      <c r="AZ60" s="2">
        <v>5</v>
      </c>
      <c r="BA60" s="2" t="s">
        <v>22</v>
      </c>
      <c r="BB60" t="s">
        <v>1</v>
      </c>
      <c r="BC60" s="23">
        <f t="shared" si="39"/>
        <v>0.92753164804248478</v>
      </c>
      <c r="BD60" s="23">
        <f t="shared" si="43"/>
        <v>0.92964261927877645</v>
      </c>
      <c r="BE60" s="23">
        <f t="shared" si="44"/>
        <v>0.93188804001485381</v>
      </c>
    </row>
    <row r="61" spans="2:57" x14ac:dyDescent="0.3">
      <c r="B61" s="2">
        <v>70</v>
      </c>
      <c r="C61" s="2">
        <v>5</v>
      </c>
      <c r="D61" s="2" t="s">
        <v>22</v>
      </c>
      <c r="E61" s="26">
        <f t="shared" ref="E61:F61" si="78">E25+E43</f>
        <v>38068</v>
      </c>
      <c r="F61" s="26">
        <f t="shared" si="78"/>
        <v>48364</v>
      </c>
      <c r="AR61" s="2">
        <v>70</v>
      </c>
      <c r="AS61" s="2">
        <v>5</v>
      </c>
      <c r="AT61" s="2" t="s">
        <v>22</v>
      </c>
      <c r="AU61" s="24">
        <f t="shared" ref="AU61:AV61" si="79">AU25+AU43</f>
        <v>67092.085184011696</v>
      </c>
      <c r="AV61" s="24">
        <f t="shared" si="79"/>
        <v>77179.769896021244</v>
      </c>
      <c r="AW61" s="24">
        <f t="shared" ref="AW61" si="80">AW25+AW43</f>
        <v>87118.155575075332</v>
      </c>
      <c r="AY61" s="2">
        <v>70</v>
      </c>
      <c r="AZ61" s="2">
        <v>5</v>
      </c>
      <c r="BA61" s="2" t="s">
        <v>22</v>
      </c>
      <c r="BB61" t="s">
        <v>1</v>
      </c>
      <c r="BC61" s="23">
        <f t="shared" si="39"/>
        <v>0.9099205954378129</v>
      </c>
      <c r="BD61" s="23">
        <f t="shared" si="43"/>
        <v>0.91303945397946373</v>
      </c>
      <c r="BE61" s="23">
        <f t="shared" si="44"/>
        <v>0.91587896720152828</v>
      </c>
    </row>
    <row r="62" spans="2:57" x14ac:dyDescent="0.3">
      <c r="B62" s="2">
        <v>75</v>
      </c>
      <c r="C62" s="2">
        <v>5</v>
      </c>
      <c r="D62" s="2" t="s">
        <v>22</v>
      </c>
      <c r="E62" s="26">
        <f t="shared" ref="E62:F62" si="81">E26+E44</f>
        <v>29248</v>
      </c>
      <c r="F62" s="26">
        <f t="shared" si="81"/>
        <v>33675</v>
      </c>
      <c r="AR62" s="2">
        <v>75</v>
      </c>
      <c r="AS62" s="2">
        <v>5</v>
      </c>
      <c r="AT62" s="2" t="s">
        <v>22</v>
      </c>
      <c r="AU62" s="24">
        <f t="shared" ref="AU62:AV62" si="82">AU26+AU44</f>
        <v>42995.561786120175</v>
      </c>
      <c r="AV62" s="24">
        <f t="shared" si="82"/>
        <v>59946.285278544674</v>
      </c>
      <c r="AW62" s="24">
        <f t="shared" ref="AW62" si="83">AW26+AW44</f>
        <v>69286.834140951134</v>
      </c>
      <c r="AY62" s="2">
        <v>75</v>
      </c>
      <c r="AZ62" s="2">
        <v>5</v>
      </c>
      <c r="BA62" s="2" t="s">
        <v>22</v>
      </c>
      <c r="BB62" t="s">
        <v>1</v>
      </c>
      <c r="BC62" s="23">
        <f t="shared" si="39"/>
        <v>0.88899929257547294</v>
      </c>
      <c r="BD62" s="23">
        <f t="shared" si="43"/>
        <v>0.89349265437393366</v>
      </c>
      <c r="BE62" s="23">
        <f t="shared" si="44"/>
        <v>0.89773310071144685</v>
      </c>
    </row>
    <row r="63" spans="2:57" x14ac:dyDescent="0.3">
      <c r="B63" s="2">
        <v>80</v>
      </c>
      <c r="C63" s="2">
        <v>5</v>
      </c>
      <c r="D63" s="2" t="s">
        <v>22</v>
      </c>
      <c r="E63" s="26">
        <f t="shared" ref="E63:F63" si="84">E27+E45</f>
        <v>23339</v>
      </c>
      <c r="F63" s="26">
        <f t="shared" si="84"/>
        <v>24300</v>
      </c>
      <c r="AR63" s="2">
        <v>80</v>
      </c>
      <c r="AS63" s="2">
        <v>5</v>
      </c>
      <c r="AT63" s="2" t="s">
        <v>22</v>
      </c>
      <c r="AU63" s="24">
        <f t="shared" ref="AU63:AV63" si="85">AU27+AU45</f>
        <v>28158.956329267552</v>
      </c>
      <c r="AV63" s="24">
        <f t="shared" si="85"/>
        <v>36193.337701111006</v>
      </c>
      <c r="AW63" s="24">
        <f t="shared" ref="AW63" si="86">AW27+AW45</f>
        <v>50813.797840467378</v>
      </c>
      <c r="AY63" s="2">
        <v>80</v>
      </c>
      <c r="AZ63" s="2">
        <v>5</v>
      </c>
      <c r="BA63" s="2" t="s">
        <v>22</v>
      </c>
      <c r="BB63" t="s">
        <v>1</v>
      </c>
      <c r="BC63" s="23">
        <f t="shared" si="39"/>
        <v>0.83619766382383232</v>
      </c>
      <c r="BD63" s="23">
        <f t="shared" si="43"/>
        <v>0.84179241292748819</v>
      </c>
      <c r="BE63" s="23">
        <f t="shared" si="44"/>
        <v>0.84765549031699716</v>
      </c>
    </row>
    <row r="64" spans="2:57" x14ac:dyDescent="0.3">
      <c r="B64" s="2">
        <v>85</v>
      </c>
      <c r="C64" s="2" t="s">
        <v>6</v>
      </c>
      <c r="D64" s="2" t="s">
        <v>22</v>
      </c>
      <c r="E64" s="26">
        <f t="shared" ref="E64:F64" si="87">E28+E46</f>
        <v>24976</v>
      </c>
      <c r="F64" s="26">
        <f t="shared" si="87"/>
        <v>28795</v>
      </c>
      <c r="AR64" s="2">
        <v>85</v>
      </c>
      <c r="AS64" s="2" t="s">
        <v>6</v>
      </c>
      <c r="AT64" s="2" t="s">
        <v>22</v>
      </c>
      <c r="AU64" s="24">
        <f t="shared" ref="AU64:AV64" si="88">AU28+AU46</f>
        <v>31813.27336321133</v>
      </c>
      <c r="AV64" s="24">
        <f t="shared" si="88"/>
        <v>36132.349736241988</v>
      </c>
      <c r="AW64" s="24">
        <f t="shared" ref="AW64" si="89">AW28+AW46</f>
        <v>43822.603926355587</v>
      </c>
      <c r="AY64" s="2">
        <v>85</v>
      </c>
      <c r="AZ64" s="2" t="s">
        <v>6</v>
      </c>
      <c r="BA64" s="2" t="s">
        <v>22</v>
      </c>
      <c r="BB64" t="s">
        <v>2</v>
      </c>
      <c r="BC64" s="23">
        <f>AU64/(F63+F64)</f>
        <v>0.59917644530014746</v>
      </c>
      <c r="BD64" s="23">
        <f>AV64/(AU63+AU64)</f>
        <v>0.60248468201897365</v>
      </c>
      <c r="BE64" s="23">
        <f>AW64/(AV63+AV64)</f>
        <v>0.60590649711160804</v>
      </c>
    </row>
  </sheetData>
  <mergeCells count="7">
    <mergeCell ref="AR9:AW9"/>
    <mergeCell ref="AY9:BE9"/>
    <mergeCell ref="N9:O9"/>
    <mergeCell ref="B9:F9"/>
    <mergeCell ref="H9:L9"/>
    <mergeCell ref="Q9:T9"/>
    <mergeCell ref="V9:AP9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2021-12-21T19:27:13Z</dcterms:modified>
</cp:coreProperties>
</file>