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dynivn\Desktop\"/>
    </mc:Choice>
  </mc:AlternateContent>
  <xr:revisionPtr revIDLastSave="0" documentId="8_{3C2E49FB-FD28-4241-B199-6E139E888C2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etMigrationLevelAdjustmentW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4" i="1" l="1"/>
  <c r="D26" i="1"/>
  <c r="J26" i="1" l="1"/>
  <c r="I26" i="1"/>
  <c r="H26" i="1"/>
  <c r="AC26" i="1"/>
  <c r="AB26" i="1"/>
  <c r="U24" i="1" l="1"/>
  <c r="E26" i="1" l="1"/>
  <c r="U13" i="1" l="1"/>
  <c r="U20" i="1"/>
  <c r="U12" i="1"/>
  <c r="U19" i="1"/>
  <c r="U11" i="1"/>
  <c r="U18" i="1"/>
  <c r="U10" i="1"/>
  <c r="U7" i="1"/>
  <c r="U17" i="1"/>
  <c r="U9" i="1"/>
  <c r="U16" i="1"/>
  <c r="U8" i="1"/>
  <c r="U23" i="1"/>
  <c r="U15" i="1"/>
  <c r="U21" i="1"/>
  <c r="U22" i="1"/>
  <c r="U14" i="1"/>
  <c r="F26" i="1"/>
  <c r="L11" i="1" s="1"/>
  <c r="M11" i="1" s="1"/>
  <c r="R21" i="1" l="1"/>
  <c r="S21" i="1" s="1"/>
  <c r="L12" i="1"/>
  <c r="M12" i="1" s="1"/>
  <c r="O12" i="1"/>
  <c r="P12" i="1" s="1"/>
  <c r="O22" i="1"/>
  <c r="P22" i="1" s="1"/>
  <c r="L22" i="1"/>
  <c r="M22" i="1" s="1"/>
  <c r="AD23" i="1"/>
  <c r="AE23" i="1" s="1"/>
  <c r="O9" i="1"/>
  <c r="P9" i="1" s="1"/>
  <c r="AD17" i="1"/>
  <c r="AE17" i="1" s="1"/>
  <c r="L10" i="1"/>
  <c r="M10" i="1" s="1"/>
  <c r="AD21" i="1"/>
  <c r="AE21" i="1" s="1"/>
  <c r="O20" i="1"/>
  <c r="P20" i="1" s="1"/>
  <c r="L9" i="1"/>
  <c r="M9" i="1" s="1"/>
  <c r="L14" i="1"/>
  <c r="M14" i="1" s="1"/>
  <c r="R10" i="1"/>
  <c r="S10" i="1" s="1"/>
  <c r="L8" i="1"/>
  <c r="M8" i="1" s="1"/>
  <c r="R18" i="1"/>
  <c r="S18" i="1" s="1"/>
  <c r="O13" i="1"/>
  <c r="P13" i="1" s="1"/>
  <c r="L15" i="1"/>
  <c r="M15" i="1" s="1"/>
  <c r="O16" i="1"/>
  <c r="P16" i="1" s="1"/>
  <c r="L7" i="1"/>
  <c r="M7" i="1" s="1"/>
  <c r="R9" i="1"/>
  <c r="S9" i="1" s="1"/>
  <c r="O24" i="1"/>
  <c r="P24" i="1" s="1"/>
  <c r="M24" i="1"/>
  <c r="R17" i="1"/>
  <c r="S17" i="1" s="1"/>
  <c r="O8" i="1"/>
  <c r="P8" i="1" s="1"/>
  <c r="O18" i="1"/>
  <c r="P18" i="1" s="1"/>
  <c r="O14" i="1"/>
  <c r="P14" i="1" s="1"/>
  <c r="O11" i="1"/>
  <c r="P11" i="1" s="1"/>
  <c r="AD22" i="1"/>
  <c r="AE22" i="1" s="1"/>
  <c r="R19" i="1"/>
  <c r="S19" i="1" s="1"/>
  <c r="L13" i="1"/>
  <c r="M13" i="1" s="1"/>
  <c r="O15" i="1"/>
  <c r="P15" i="1" s="1"/>
  <c r="L16" i="1"/>
  <c r="M16" i="1" s="1"/>
  <c r="R7" i="1"/>
  <c r="S7" i="1" s="1"/>
  <c r="O19" i="1"/>
  <c r="P19" i="1" s="1"/>
  <c r="R22" i="1"/>
  <c r="S22" i="1" s="1"/>
  <c r="AD19" i="1"/>
  <c r="AE19" i="1" s="1"/>
  <c r="O21" i="1"/>
  <c r="P21" i="1" s="1"/>
  <c r="L23" i="1"/>
  <c r="M23" i="1" s="1"/>
  <c r="O7" i="1"/>
  <c r="P7" i="1" s="1"/>
  <c r="L19" i="1"/>
  <c r="M19" i="1" s="1"/>
  <c r="L18" i="1"/>
  <c r="M18" i="1" s="1"/>
  <c r="AD16" i="1"/>
  <c r="AE16" i="1" s="1"/>
  <c r="O17" i="1"/>
  <c r="P17" i="1" s="1"/>
  <c r="AD7" i="1"/>
  <c r="AE7" i="1" s="1"/>
  <c r="L17" i="1"/>
  <c r="M17" i="1" s="1"/>
  <c r="AD15" i="1"/>
  <c r="AE15" i="1" s="1"/>
  <c r="R12" i="1"/>
  <c r="S12" i="1" s="1"/>
  <c r="L21" i="1"/>
  <c r="M21" i="1" s="1"/>
  <c r="O23" i="1"/>
  <c r="P23" i="1" s="1"/>
  <c r="O10" i="1"/>
  <c r="P10" i="1" s="1"/>
  <c r="L20" i="1"/>
  <c r="M20" i="1" s="1"/>
  <c r="R20" i="1"/>
  <c r="S20" i="1" s="1"/>
  <c r="R23" i="1"/>
  <c r="S23" i="1" s="1"/>
  <c r="AD18" i="1"/>
  <c r="AE18" i="1" s="1"/>
  <c r="AD20" i="1"/>
  <c r="AE20" i="1" s="1"/>
  <c r="U26" i="1"/>
  <c r="V7" i="1" s="1"/>
  <c r="W7" i="1" s="1"/>
  <c r="AD14" i="1"/>
  <c r="AE14" i="1" s="1"/>
  <c r="AD8" i="1"/>
  <c r="AE8" i="1" s="1"/>
  <c r="R11" i="1"/>
  <c r="S11" i="1" s="1"/>
  <c r="AD13" i="1"/>
  <c r="AE13" i="1" s="1"/>
  <c r="AD9" i="1"/>
  <c r="AE9" i="1" s="1"/>
  <c r="R14" i="1"/>
  <c r="S14" i="1" s="1"/>
  <c r="R8" i="1"/>
  <c r="S8" i="1" s="1"/>
  <c r="AD11" i="1"/>
  <c r="AE11" i="1" s="1"/>
  <c r="R13" i="1"/>
  <c r="S13" i="1" s="1"/>
  <c r="Y24" i="1"/>
  <c r="Z24" i="1" s="1"/>
  <c r="R24" i="1"/>
  <c r="S24" i="1" s="1"/>
  <c r="AD24" i="1"/>
  <c r="AE24" i="1" s="1"/>
  <c r="R15" i="1"/>
  <c r="S15" i="1" s="1"/>
  <c r="AD10" i="1"/>
  <c r="AE10" i="1" s="1"/>
  <c r="AD12" i="1"/>
  <c r="AE12" i="1" s="1"/>
  <c r="R16" i="1"/>
  <c r="S16" i="1" s="1"/>
  <c r="Y7" i="1"/>
  <c r="Z7" i="1" s="1"/>
  <c r="Y18" i="1"/>
  <c r="Z18" i="1" s="1"/>
  <c r="Y9" i="1"/>
  <c r="Z9" i="1" s="1"/>
  <c r="Y14" i="1"/>
  <c r="Z14" i="1" s="1"/>
  <c r="Y19" i="1"/>
  <c r="Z19" i="1" s="1"/>
  <c r="Y23" i="1"/>
  <c r="Z23" i="1" s="1"/>
  <c r="Y17" i="1"/>
  <c r="Z17" i="1" s="1"/>
  <c r="Y8" i="1"/>
  <c r="Z8" i="1" s="1"/>
  <c r="Y22" i="1"/>
  <c r="Z22" i="1" s="1"/>
  <c r="Y16" i="1"/>
  <c r="Z16" i="1" s="1"/>
  <c r="Y20" i="1"/>
  <c r="Z20" i="1" s="1"/>
  <c r="Y21" i="1"/>
  <c r="Z21" i="1" s="1"/>
  <c r="Y15" i="1"/>
  <c r="Z15" i="1" s="1"/>
  <c r="Y10" i="1"/>
  <c r="Z10" i="1" s="1"/>
  <c r="Y12" i="1"/>
  <c r="Z12" i="1" s="1"/>
  <c r="Y11" i="1"/>
  <c r="Z11" i="1" s="1"/>
  <c r="Y13" i="1"/>
  <c r="Z13" i="1" s="1"/>
  <c r="V15" i="1"/>
  <c r="W15" i="1" s="1"/>
  <c r="AE26" i="1" l="1"/>
  <c r="AD26" i="1"/>
  <c r="P26" i="1"/>
  <c r="M26" i="1"/>
  <c r="Z26" i="1"/>
  <c r="S26" i="1"/>
  <c r="V10" i="1"/>
  <c r="W10" i="1" s="1"/>
  <c r="V11" i="1"/>
  <c r="W11" i="1" s="1"/>
  <c r="V20" i="1"/>
  <c r="W20" i="1" s="1"/>
  <c r="V16" i="1"/>
  <c r="W16" i="1" s="1"/>
  <c r="V18" i="1"/>
  <c r="W18" i="1" s="1"/>
  <c r="V17" i="1"/>
  <c r="W17" i="1" s="1"/>
  <c r="V14" i="1"/>
  <c r="W14" i="1" s="1"/>
  <c r="V8" i="1"/>
  <c r="W8" i="1" s="1"/>
  <c r="V21" i="1"/>
  <c r="W21" i="1" s="1"/>
  <c r="V13" i="1"/>
  <c r="W13" i="1" s="1"/>
  <c r="V22" i="1"/>
  <c r="W22" i="1" s="1"/>
  <c r="V12" i="1"/>
  <c r="W12" i="1" s="1"/>
  <c r="V9" i="1"/>
  <c r="W9" i="1" s="1"/>
  <c r="V23" i="1"/>
  <c r="W23" i="1" s="1"/>
  <c r="V19" i="1"/>
  <c r="W19" i="1" s="1"/>
  <c r="V24" i="1"/>
  <c r="W24" i="1" s="1"/>
  <c r="Y26" i="1"/>
  <c r="L26" i="1"/>
  <c r="O26" i="1"/>
  <c r="W26" i="1" l="1"/>
  <c r="V26" i="1"/>
  <c r="R26" i="1"/>
</calcChain>
</file>

<file path=xl/sharedStrings.xml><?xml version="1.0" encoding="utf-8"?>
<sst xmlns="http://schemas.openxmlformats.org/spreadsheetml/2006/main" count="40" uniqueCount="25">
  <si>
    <t>x</t>
  </si>
  <si>
    <t>n</t>
  </si>
  <si>
    <t>In</t>
  </si>
  <si>
    <t>Out</t>
  </si>
  <si>
    <t>Net</t>
  </si>
  <si>
    <t xml:space="preserve">Sum: </t>
  </si>
  <si>
    <t>Applying the adjustment to just the Ins</t>
  </si>
  <si>
    <t>Applying the adjustment to just the Outs</t>
  </si>
  <si>
    <t>Applying the adjustment to both the Ins and the Outs</t>
  </si>
  <si>
    <r>
      <t>Input values</t>
    </r>
    <r>
      <rPr>
        <sz val="11"/>
        <rFont val="Arial"/>
        <family val="2"/>
      </rPr>
      <t xml:space="preserve">, </t>
    </r>
    <r>
      <rPr>
        <b/>
        <sz val="11"/>
        <color rgb="FF00B050"/>
        <rFont val="Arial"/>
        <family val="2"/>
      </rPr>
      <t>Output values</t>
    </r>
  </si>
  <si>
    <t>|Net| (original)</t>
  </si>
  <si>
    <t>US Census Bureau, 1973 (revised second printing)</t>
  </si>
  <si>
    <t>(Available online via Google at https://books.google.com/books?id=-uPrAAAAMAAJ)</t>
  </si>
  <si>
    <t>Applying the adjustment in uniform fashion</t>
  </si>
  <si>
    <t>Different level adjustment ways for net migration by age</t>
  </si>
  <si>
    <t>(Available online at http://live.laborstats.alaska.gov/pop/migration.cfm)</t>
  </si>
  <si>
    <r>
      <rPr>
        <sz val="11"/>
        <color rgb="FF00B0F0"/>
        <rFont val="Arial"/>
        <family val="2"/>
      </rPr>
      <t>*</t>
    </r>
    <r>
      <rPr>
        <sz val="11"/>
        <color theme="1"/>
        <rFont val="Arial"/>
        <family val="2"/>
      </rPr>
      <t xml:space="preserve"> 2010 to 2015 PFD-based migration data from the Alaska Department of Labor and Workforce Development.</t>
    </r>
  </si>
  <si>
    <r>
      <rPr>
        <sz val="11"/>
        <color rgb="FF00B0F0"/>
        <rFont val="Arial"/>
        <family val="2"/>
      </rPr>
      <t xml:space="preserve">** </t>
    </r>
    <r>
      <rPr>
        <sz val="11"/>
        <color theme="1"/>
        <rFont val="Arial"/>
        <family val="2"/>
      </rPr>
      <t xml:space="preserve">Based on description in: </t>
    </r>
    <r>
      <rPr>
        <i/>
        <sz val="11"/>
        <color theme="1"/>
        <rFont val="Arial"/>
        <family val="2"/>
      </rPr>
      <t>The Methods and Materials of Demography, Volume 2</t>
    </r>
    <r>
      <rPr>
        <sz val="11"/>
        <color theme="1"/>
        <rFont val="Arial"/>
        <family val="2"/>
      </rPr>
      <t>, by Shyrock, Siegel, and Associates</t>
    </r>
  </si>
  <si>
    <r>
      <t>Applying the adjustment with Plus-Minus Method</t>
    </r>
    <r>
      <rPr>
        <sz val="11"/>
        <color rgb="FF00B0F0"/>
        <rFont val="Arial"/>
        <family val="2"/>
      </rPr>
      <t>**</t>
    </r>
  </si>
  <si>
    <r>
      <t>Applying the adjustment with distribution of both Ins and Outs for another area (Anchorage, Alaska</t>
    </r>
    <r>
      <rPr>
        <sz val="11"/>
        <color rgb="FF00B0F0"/>
        <rFont val="Arial"/>
        <family val="2"/>
      </rPr>
      <t>*</t>
    </r>
    <r>
      <rPr>
        <sz val="11"/>
        <color theme="1"/>
        <rFont val="Arial"/>
        <family val="2"/>
      </rPr>
      <t>, 2010 to 2015)</t>
    </r>
  </si>
  <si>
    <r>
      <t>Input data to adjust (Juneau, Alaska</t>
    </r>
    <r>
      <rPr>
        <sz val="11"/>
        <color rgb="FF00B0F0"/>
        <rFont val="Arial"/>
        <family val="2"/>
      </rPr>
      <t>*</t>
    </r>
    <r>
      <rPr>
        <sz val="11"/>
        <color theme="1"/>
        <rFont val="Arial"/>
        <family val="2"/>
      </rPr>
      <t>, 2010 to 2015)</t>
    </r>
  </si>
  <si>
    <t>Predicted Net</t>
  </si>
  <si>
    <t>Absolute difference</t>
  </si>
  <si>
    <r>
      <t>Input data to try to match (Juneau, Alaska</t>
    </r>
    <r>
      <rPr>
        <sz val="11"/>
        <color rgb="FF00B0F0"/>
        <rFont val="Arial"/>
        <family val="2"/>
      </rPr>
      <t>*</t>
    </r>
    <r>
      <rPr>
        <sz val="11"/>
        <color theme="1"/>
        <rFont val="Arial"/>
        <family val="2"/>
      </rPr>
      <t>, 2005 to 2010)</t>
    </r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</si>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</sst>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color rgb="FFC00000"/>
      <name val="Arial"/>
      <family val="2"/>
    </font>
    <font>
      <b/>
      <sz val="11"/>
      <color rgb="FF00B050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B0F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3" fontId="4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3" fontId="4" fillId="0" borderId="0" xfId="0" applyNumberFormat="1" applyFont="1" applyBorder="1"/>
    <xf numFmtId="3" fontId="4" fillId="0" borderId="0" xfId="0" applyNumberFormat="1" applyFont="1"/>
    <xf numFmtId="3" fontId="6" fillId="0" borderId="0" xfId="0" applyNumberFormat="1" applyFont="1"/>
    <xf numFmtId="0" fontId="6" fillId="0" borderId="0" xfId="0" applyFont="1"/>
    <xf numFmtId="0" fontId="1" fillId="0" borderId="0" xfId="0" applyFont="1" applyFill="1" applyBorder="1" applyAlignment="1">
      <alignment horizontal="right"/>
    </xf>
    <xf numFmtId="3" fontId="8" fillId="0" borderId="0" xfId="0" applyNumberFormat="1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Migration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6.986280832544392E-2"/>
          <c:w val="0.89019685039370078"/>
          <c:h val="0.42261479301102445"/>
        </c:manualLayout>
      </c:layout>
      <c:lineChart>
        <c:grouping val="standard"/>
        <c:varyColors val="0"/>
        <c:ser>
          <c:idx val="7"/>
          <c:order val="0"/>
          <c:tx>
            <c:strRef>
              <c:f>NetMigrationLevelAdjustmentWays!$D$5</c:f>
              <c:strCache>
                <c:ptCount val="1"/>
                <c:pt idx="0">
                  <c:v>Input data to adjust (Juneau, Alaska*, 2010 to 2015)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NetMigrationLevelAdjustmentWays!$F$7:$F$24</c:f>
              <c:numCache>
                <c:formatCode>#,##0</c:formatCode>
                <c:ptCount val="18"/>
                <c:pt idx="0">
                  <c:v>34</c:v>
                </c:pt>
                <c:pt idx="1">
                  <c:v>10</c:v>
                </c:pt>
                <c:pt idx="2">
                  <c:v>7</c:v>
                </c:pt>
                <c:pt idx="3">
                  <c:v>-5</c:v>
                </c:pt>
                <c:pt idx="4">
                  <c:v>-17</c:v>
                </c:pt>
                <c:pt idx="5">
                  <c:v>104</c:v>
                </c:pt>
                <c:pt idx="6">
                  <c:v>61</c:v>
                </c:pt>
                <c:pt idx="7">
                  <c:v>35</c:v>
                </c:pt>
                <c:pt idx="8">
                  <c:v>10</c:v>
                </c:pt>
                <c:pt idx="9">
                  <c:v>17</c:v>
                </c:pt>
                <c:pt idx="10">
                  <c:v>-7</c:v>
                </c:pt>
                <c:pt idx="11">
                  <c:v>-36</c:v>
                </c:pt>
                <c:pt idx="12">
                  <c:v>-49</c:v>
                </c:pt>
                <c:pt idx="13">
                  <c:v>-38</c:v>
                </c:pt>
                <c:pt idx="14">
                  <c:v>-18</c:v>
                </c:pt>
                <c:pt idx="15">
                  <c:v>-4</c:v>
                </c:pt>
                <c:pt idx="16">
                  <c:v>-1</c:v>
                </c:pt>
                <c:pt idx="17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7-4022-89F3-9389600C0543}"/>
            </c:ext>
          </c:extLst>
        </c:ser>
        <c:ser>
          <c:idx val="6"/>
          <c:order val="1"/>
          <c:tx>
            <c:strRef>
              <c:f>NetMigrationLevelAdjustmentWays!$H$5</c:f>
              <c:strCache>
                <c:ptCount val="1"/>
                <c:pt idx="0">
                  <c:v>Input data to try to match (Juneau, Alaska*, 2005 to 2010)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NetMigrationLevelAdjustmentWays!$J$7:$J$24</c:f>
              <c:numCache>
                <c:formatCode>#,##0</c:formatCode>
                <c:ptCount val="18"/>
                <c:pt idx="0">
                  <c:v>17</c:v>
                </c:pt>
                <c:pt idx="1">
                  <c:v>4</c:v>
                </c:pt>
                <c:pt idx="2">
                  <c:v>-4</c:v>
                </c:pt>
                <c:pt idx="3">
                  <c:v>-48</c:v>
                </c:pt>
                <c:pt idx="4">
                  <c:v>-59</c:v>
                </c:pt>
                <c:pt idx="5">
                  <c:v>28</c:v>
                </c:pt>
                <c:pt idx="6">
                  <c:v>16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-34</c:v>
                </c:pt>
                <c:pt idx="11">
                  <c:v>-51</c:v>
                </c:pt>
                <c:pt idx="12">
                  <c:v>-44</c:v>
                </c:pt>
                <c:pt idx="13">
                  <c:v>-15</c:v>
                </c:pt>
                <c:pt idx="14">
                  <c:v>-11</c:v>
                </c:pt>
                <c:pt idx="15">
                  <c:v>-2</c:v>
                </c:pt>
                <c:pt idx="16">
                  <c:v>-5</c:v>
                </c:pt>
                <c:pt idx="17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C7-4022-89F3-9389600C0543}"/>
            </c:ext>
          </c:extLst>
        </c:ser>
        <c:ser>
          <c:idx val="0"/>
          <c:order val="2"/>
          <c:tx>
            <c:strRef>
              <c:f>NetMigrationLevelAdjustmentWays!$L$5</c:f>
              <c:strCache>
                <c:ptCount val="1"/>
                <c:pt idx="0">
                  <c:v>Applying the adjustment to just the 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NetMigrationLevelAdjustmentWays!$B$7:$B$24</c:f>
              <c:strCach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85+</c:v>
                </c:pt>
              </c:strCache>
            </c:strRef>
          </c:cat>
          <c:val>
            <c:numRef>
              <c:f>NetMigrationLevelAdjustmentWays!$L$7:$L$24</c:f>
              <c:numCache>
                <c:formatCode>#,##0</c:formatCode>
                <c:ptCount val="18"/>
                <c:pt idx="0">
                  <c:v>10.289597680318955</c:v>
                </c:pt>
                <c:pt idx="1">
                  <c:v>-8.0380572671257688</c:v>
                </c:pt>
                <c:pt idx="2">
                  <c:v>-8.2018847408481328</c:v>
                </c:pt>
                <c:pt idx="3">
                  <c:v>-24.73976078289235</c:v>
                </c:pt>
                <c:pt idx="4">
                  <c:v>-53.983689742660381</c:v>
                </c:pt>
                <c:pt idx="5">
                  <c:v>57.259876766944544</c:v>
                </c:pt>
                <c:pt idx="6">
                  <c:v>26.398695179412833</c:v>
                </c:pt>
                <c:pt idx="7">
                  <c:v>10.041681768756796</c:v>
                </c:pt>
                <c:pt idx="8">
                  <c:v>-10.874229793403405</c:v>
                </c:pt>
                <c:pt idx="9">
                  <c:v>-2.3994200797390342</c:v>
                </c:pt>
                <c:pt idx="10">
                  <c:v>-24.470822761870242</c:v>
                </c:pt>
                <c:pt idx="11">
                  <c:v>-50.748097136643707</c:v>
                </c:pt>
                <c:pt idx="12">
                  <c:v>-58.302645886190646</c:v>
                </c:pt>
                <c:pt idx="13">
                  <c:v>-42.764769844146429</c:v>
                </c:pt>
                <c:pt idx="14">
                  <c:v>-20.155491119971003</c:v>
                </c:pt>
                <c:pt idx="15">
                  <c:v>-5.7017035157665816</c:v>
                </c:pt>
                <c:pt idx="16">
                  <c:v>-2.1344690105110544</c:v>
                </c:pt>
                <c:pt idx="17">
                  <c:v>-3.4748097136643712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C7-4022-89F3-9389600C0543}"/>
            </c:ext>
          </c:extLst>
        </c:ser>
        <c:ser>
          <c:idx val="1"/>
          <c:order val="3"/>
          <c:tx>
            <c:strRef>
              <c:f>NetMigrationLevelAdjustmentWays!$O$5</c:f>
              <c:strCache>
                <c:ptCount val="1"/>
                <c:pt idx="0">
                  <c:v>Applying the adjustment to just the Outs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NetMigrationLevelAdjustmentWays!$B$7:$B$24</c:f>
              <c:strCach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85+</c:v>
                </c:pt>
              </c:strCache>
            </c:strRef>
          </c:cat>
          <c:val>
            <c:numRef>
              <c:f>NetMigrationLevelAdjustmentWays!$O$7:$O$24</c:f>
              <c:numCache>
                <c:formatCode>#,##0</c:formatCode>
                <c:ptCount val="18"/>
                <c:pt idx="0">
                  <c:v>13.392400300978178</c:v>
                </c:pt>
                <c:pt idx="1">
                  <c:v>-7.5458991723100084</c:v>
                </c:pt>
                <c:pt idx="2">
                  <c:v>-7.9552294958615484</c:v>
                </c:pt>
                <c:pt idx="3">
                  <c:v>-26.078630549285176</c:v>
                </c:pt>
                <c:pt idx="4">
                  <c:v>-57.39089541008277</c:v>
                </c:pt>
                <c:pt idx="5">
                  <c:v>67.730624529721595</c:v>
                </c:pt>
                <c:pt idx="6">
                  <c:v>32.267118133935291</c:v>
                </c:pt>
                <c:pt idx="7">
                  <c:v>13.214823175319786</c:v>
                </c:pt>
                <c:pt idx="8">
                  <c:v>-10.489841986455982</c:v>
                </c:pt>
                <c:pt idx="9">
                  <c:v>-1.1346877351392024</c:v>
                </c:pt>
                <c:pt idx="10">
                  <c:v>-25.958991723100077</c:v>
                </c:pt>
                <c:pt idx="11">
                  <c:v>-55.547780285929271</c:v>
                </c:pt>
                <c:pt idx="12">
                  <c:v>-64.426260346124906</c:v>
                </c:pt>
                <c:pt idx="13">
                  <c:v>-47.420617005267118</c:v>
                </c:pt>
                <c:pt idx="14">
                  <c:v>-22.357035364936042</c:v>
                </c:pt>
                <c:pt idx="15">
                  <c:v>-6.2373965387509411</c:v>
                </c:pt>
                <c:pt idx="16">
                  <c:v>-2.2953348382242287</c:v>
                </c:pt>
                <c:pt idx="17">
                  <c:v>-3.7663656884875847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C7-4022-89F3-9389600C0543}"/>
            </c:ext>
          </c:extLst>
        </c:ser>
        <c:ser>
          <c:idx val="2"/>
          <c:order val="4"/>
          <c:tx>
            <c:strRef>
              <c:f>NetMigrationLevelAdjustmentWays!$R$5</c:f>
              <c:strCache>
                <c:ptCount val="1"/>
                <c:pt idx="0">
                  <c:v>Applying the adjustment to both the Ins and the Outs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NetMigrationLevelAdjustmentWays!$B$7:$B$24</c:f>
              <c:strCach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85+</c:v>
                </c:pt>
              </c:strCache>
            </c:strRef>
          </c:cat>
          <c:val>
            <c:numRef>
              <c:f>NetMigrationLevelAdjustmentWays!$R$7:$R$24</c:f>
              <c:numCache>
                <c:formatCode>#,##0</c:formatCode>
                <c:ptCount val="18"/>
                <c:pt idx="0">
                  <c:v>11.812073103193651</c:v>
                </c:pt>
                <c:pt idx="1">
                  <c:v>-7.7965663651467594</c:v>
                </c:pt>
                <c:pt idx="2">
                  <c:v>-8.0808565626730662</c:v>
                </c:pt>
                <c:pt idx="3">
                  <c:v>-25.396714048366256</c:v>
                </c:pt>
                <c:pt idx="4">
                  <c:v>-55.655528890529816</c:v>
                </c:pt>
                <c:pt idx="5">
                  <c:v>62.397637068488088</c:v>
                </c:pt>
                <c:pt idx="6">
                  <c:v>29.278198264722171</c:v>
                </c:pt>
                <c:pt idx="7">
                  <c:v>11.598670851024551</c:v>
                </c:pt>
                <c:pt idx="8">
                  <c:v>-10.685619346501753</c:v>
                </c:pt>
                <c:pt idx="9">
                  <c:v>-1.7788443788074595</c:v>
                </c:pt>
                <c:pt idx="10">
                  <c:v>-25.201033782536459</c:v>
                </c:pt>
                <c:pt idx="11">
                  <c:v>-53.103193649621559</c:v>
                </c:pt>
                <c:pt idx="12">
                  <c:v>-61.307365700572277</c:v>
                </c:pt>
                <c:pt idx="13">
                  <c:v>-45.049289274506187</c:v>
                </c:pt>
                <c:pt idx="14">
                  <c:v>-21.235739339117593</c:v>
                </c:pt>
                <c:pt idx="15">
                  <c:v>-5.9645560273213958</c:v>
                </c:pt>
                <c:pt idx="16">
                  <c:v>-2.2134022521690975</c:v>
                </c:pt>
                <c:pt idx="17">
                  <c:v>-3.6178696695587966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C7-4022-89F3-9389600C0543}"/>
            </c:ext>
          </c:extLst>
        </c:ser>
        <c:ser>
          <c:idx val="3"/>
          <c:order val="5"/>
          <c:tx>
            <c:strRef>
              <c:f>NetMigrationLevelAdjustmentWays!$U$5</c:f>
              <c:strCache>
                <c:ptCount val="1"/>
                <c:pt idx="0">
                  <c:v>Applying the adjustment with Plus-Minus Method**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NetMigrationLevelAdjustmentWays!$V$7:$V$24</c:f>
              <c:numCache>
                <c:formatCode>#,##0</c:formatCode>
                <c:ptCount val="18"/>
                <c:pt idx="0">
                  <c:v>10.610989010989011</c:v>
                </c:pt>
                <c:pt idx="1">
                  <c:v>3.1208791208791209</c:v>
                </c:pt>
                <c:pt idx="2">
                  <c:v>2.1846153846153848</c:v>
                </c:pt>
                <c:pt idx="3">
                  <c:v>-8.4395604395604398</c:v>
                </c:pt>
                <c:pt idx="4">
                  <c:v>-28.694505494505496</c:v>
                </c:pt>
                <c:pt idx="5">
                  <c:v>32.457142857142856</c:v>
                </c:pt>
                <c:pt idx="6">
                  <c:v>19.037362637362637</c:v>
                </c:pt>
                <c:pt idx="7">
                  <c:v>10.923076923076923</c:v>
                </c:pt>
                <c:pt idx="8">
                  <c:v>3.1208791208791209</c:v>
                </c:pt>
                <c:pt idx="9">
                  <c:v>5.3054945054945053</c:v>
                </c:pt>
                <c:pt idx="10">
                  <c:v>-11.815384615384616</c:v>
                </c:pt>
                <c:pt idx="11">
                  <c:v>-60.764835164835162</c:v>
                </c:pt>
                <c:pt idx="12">
                  <c:v>-82.707692307692312</c:v>
                </c:pt>
                <c:pt idx="13">
                  <c:v>-64.14065934065934</c:v>
                </c:pt>
                <c:pt idx="14">
                  <c:v>-30.382417582417581</c:v>
                </c:pt>
                <c:pt idx="15">
                  <c:v>-6.7516483516483516</c:v>
                </c:pt>
                <c:pt idx="16">
                  <c:v>-1.6879120879120879</c:v>
                </c:pt>
                <c:pt idx="17">
                  <c:v>-3.3758241758241758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C7-4022-89F3-9389600C0543}"/>
            </c:ext>
          </c:extLst>
        </c:ser>
        <c:ser>
          <c:idx val="4"/>
          <c:order val="6"/>
          <c:tx>
            <c:strRef>
              <c:f>NetMigrationLevelAdjustmentWays!$Y$5</c:f>
              <c:strCache>
                <c:ptCount val="1"/>
                <c:pt idx="0">
                  <c:v>Applying the adjustment in uniform fashion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NetMigrationLevelAdjustmentWays!$Y$7:$Y$24</c:f>
              <c:numCache>
                <c:formatCode>#,##0</c:formatCode>
                <c:ptCount val="18"/>
                <c:pt idx="0">
                  <c:v>17.526315789473685</c:v>
                </c:pt>
                <c:pt idx="1">
                  <c:v>-6.473684210526315</c:v>
                </c:pt>
                <c:pt idx="2">
                  <c:v>-9.473684210526315</c:v>
                </c:pt>
                <c:pt idx="3">
                  <c:v>-21.473684210526315</c:v>
                </c:pt>
                <c:pt idx="4">
                  <c:v>-33.473684210526315</c:v>
                </c:pt>
                <c:pt idx="5">
                  <c:v>87.526315789473685</c:v>
                </c:pt>
                <c:pt idx="6">
                  <c:v>44.526315789473685</c:v>
                </c:pt>
                <c:pt idx="7">
                  <c:v>18.526315789473685</c:v>
                </c:pt>
                <c:pt idx="8">
                  <c:v>-6.473684210526315</c:v>
                </c:pt>
                <c:pt idx="9">
                  <c:v>0.52631578947368496</c:v>
                </c:pt>
                <c:pt idx="10">
                  <c:v>-23.473684210526315</c:v>
                </c:pt>
                <c:pt idx="11">
                  <c:v>-52.473684210526315</c:v>
                </c:pt>
                <c:pt idx="12">
                  <c:v>-65.473684210526315</c:v>
                </c:pt>
                <c:pt idx="13">
                  <c:v>-54.473684210526315</c:v>
                </c:pt>
                <c:pt idx="14">
                  <c:v>-34.473684210526315</c:v>
                </c:pt>
                <c:pt idx="15">
                  <c:v>-20.473684210526315</c:v>
                </c:pt>
                <c:pt idx="16">
                  <c:v>-17.473684210526315</c:v>
                </c:pt>
                <c:pt idx="17">
                  <c:v>-18.473684210526315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C7-4022-89F3-9389600C0543}"/>
            </c:ext>
          </c:extLst>
        </c:ser>
        <c:ser>
          <c:idx val="5"/>
          <c:order val="7"/>
          <c:tx>
            <c:strRef>
              <c:f>NetMigrationLevelAdjustmentWays!$AB$5</c:f>
              <c:strCache>
                <c:ptCount val="1"/>
                <c:pt idx="0">
                  <c:v>Applying the adjustment with distribution of both Ins and Outs for another area (Anchorage, Alaska*, 2010 to 2015)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NetMigrationLevelAdjustmentWays!$AD$7:$AD$24</c:f>
              <c:numCache>
                <c:formatCode>#,##0</c:formatCode>
                <c:ptCount val="18"/>
                <c:pt idx="0">
                  <c:v>3.6977290230478808</c:v>
                </c:pt>
                <c:pt idx="1">
                  <c:v>-13.470443488551197</c:v>
                </c:pt>
                <c:pt idx="2">
                  <c:v>-11.743430321017335</c:v>
                </c:pt>
                <c:pt idx="3">
                  <c:v>-23.878655822078628</c:v>
                </c:pt>
                <c:pt idx="4">
                  <c:v>-55.098315081616171</c:v>
                </c:pt>
                <c:pt idx="5">
                  <c:v>61.392208426470319</c:v>
                </c:pt>
                <c:pt idx="6">
                  <c:v>27.31709149651558</c:v>
                </c:pt>
                <c:pt idx="7">
                  <c:v>12.193925277532546</c:v>
                </c:pt>
                <c:pt idx="8">
                  <c:v>-8.5964460807333261</c:v>
                </c:pt>
                <c:pt idx="9">
                  <c:v>1.1903751150515607</c:v>
                </c:pt>
                <c:pt idx="10">
                  <c:v>-22.027668726637486</c:v>
                </c:pt>
                <c:pt idx="11">
                  <c:v>-48.640644664425118</c:v>
                </c:pt>
                <c:pt idx="12">
                  <c:v>-58.518699400792684</c:v>
                </c:pt>
                <c:pt idx="13">
                  <c:v>-43.638315457294738</c:v>
                </c:pt>
                <c:pt idx="14">
                  <c:v>-21.080789676352914</c:v>
                </c:pt>
                <c:pt idx="15">
                  <c:v>-5.7814489922422378</c:v>
                </c:pt>
                <c:pt idx="16">
                  <c:v>-2.1347183349925802</c:v>
                </c:pt>
                <c:pt idx="17">
                  <c:v>-3.1817532918834646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C7-4022-89F3-9389600C0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76512"/>
        <c:axId val="204476904"/>
      </c:lineChart>
      <c:catAx>
        <c:axId val="20447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76904"/>
        <c:crosses val="autoZero"/>
        <c:auto val="1"/>
        <c:lblAlgn val="ctr"/>
        <c:lblOffset val="100"/>
        <c:noMultiLvlLbl val="0"/>
      </c:catAx>
      <c:valAx>
        <c:axId val="20447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7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942257217847768E-2"/>
          <c:y val="0.53757075348450534"/>
          <c:w val="0.87611526684164476"/>
          <c:h val="0.44598021053753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Absolute Errors by Age, by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(NetMigrationLevelAdjustmentWays!$L$5,NetMigrationLevelAdjustmentWays!$O$5,NetMigrationLevelAdjustmentWays!$R$5,NetMigrationLevelAdjustmentWays!$U$5,NetMigrationLevelAdjustmentWays!$Y$5,NetMigrationLevelAdjustmentWays!$AB$5)</c:f>
              <c:strCache>
                <c:ptCount val="6"/>
                <c:pt idx="0">
                  <c:v>Applying the adjustment to just the Ins</c:v>
                </c:pt>
                <c:pt idx="1">
                  <c:v>Applying the adjustment to just the Outs</c:v>
                </c:pt>
                <c:pt idx="2">
                  <c:v>Applying the adjustment to both the Ins and the Outs</c:v>
                </c:pt>
                <c:pt idx="3">
                  <c:v>Applying the adjustment with Plus-Minus Method**</c:v>
                </c:pt>
                <c:pt idx="4">
                  <c:v>Applying the adjustment in uniform fashion</c:v>
                </c:pt>
                <c:pt idx="5">
                  <c:v>Applying the adjustment with distribution of both Ins and Outs for another area (Anchorage, Alaska*, 2010 to 2015)</c:v>
                </c:pt>
              </c:strCache>
            </c:strRef>
          </c:cat>
          <c:val>
            <c:numRef>
              <c:f>(NetMigrationLevelAdjustmentWays!$M$26,NetMigrationLevelAdjustmentWays!$P$26,NetMigrationLevelAdjustmentWays!$S$26,NetMigrationLevelAdjustmentWays!$W$26,NetMigrationLevelAdjustmentWays!$Z$26,NetMigrationLevelAdjustmentWays!$AE$26)</c:f>
              <c:numCache>
                <c:formatCode>#,##0</c:formatCode>
                <c:ptCount val="6"/>
                <c:pt idx="0">
                  <c:v>181.24682856107287</c:v>
                </c:pt>
                <c:pt idx="1">
                  <c:v>208.70805116629046</c:v>
                </c:pt>
                <c:pt idx="2">
                  <c:v>194.05796566365146</c:v>
                </c:pt>
                <c:pt idx="3">
                  <c:v>262.78241758241757</c:v>
                </c:pt>
                <c:pt idx="4">
                  <c:v>327.94736842105254</c:v>
                </c:pt>
                <c:pt idx="5">
                  <c:v>210.62719537164006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9-4F36-9452-00A087D31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60409512"/>
        <c:axId val="460408728"/>
      </c:barChart>
      <c:catAx>
        <c:axId val="46040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08728"/>
        <c:crosses val="autoZero"/>
        <c:auto val="1"/>
        <c:lblAlgn val="ctr"/>
        <c:lblOffset val="100"/>
        <c:noMultiLvlLbl val="0"/>
      </c:catAx>
      <c:valAx>
        <c:axId val="46040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09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930089</xdr:colOff>
      <xdr:row>32</xdr:row>
      <xdr:rowOff>51546</xdr:rowOff>
    </xdr:from>
    <xdr:to>
      <xdr:col>8</xdr:col>
      <xdr:colOff>1165410</xdr:colOff>
      <xdr:row>69</xdr:row>
      <xdr:rowOff>134471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112057</xdr:colOff>
      <xdr:row>34</xdr:row>
      <xdr:rowOff>62752</xdr:rowOff>
    </xdr:from>
    <xdr:to>
      <xdr:col>18</xdr:col>
      <xdr:colOff>874058</xdr:colOff>
      <xdr:row>60</xdr:row>
      <xdr:rowOff>78440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31"/>
  <sheetViews>
    <sheetView tabSelected="1" zoomScale="85" zoomScaleNormal="85" workbookViewId="0"/>
  </sheetViews>
  <sheetFormatPr defaultRowHeight="13.8" x14ac:dyDescent="0.25"/>
  <cols>
    <col min="2" max="2" width="16.09765625" bestFit="1" customWidth="1"/>
    <col min="3" max="3" width="9.3984375" customWidth="1"/>
    <col min="4" max="6" width="16.3984375" style="2" customWidth="1"/>
    <col min="7" max="7" width="5.69921875" style="2" customWidth="1"/>
    <col min="8" max="9" width="16.3984375" style="2" customWidth="1"/>
    <col min="10" max="10" width="16.3984375" customWidth="1"/>
    <col min="11" max="11" width="5.69921875" customWidth="1"/>
    <col min="12" max="13" width="17.09765625" customWidth="1"/>
    <col min="14" max="14" width="5.69921875" customWidth="1"/>
    <col min="15" max="16" width="16.8984375" customWidth="1"/>
    <col min="17" max="17" width="5.69921875" customWidth="1"/>
    <col min="18" max="19" width="21.8984375" customWidth="1"/>
    <col min="20" max="20" width="5.69921875" customWidth="1"/>
    <col min="21" max="23" width="14.09765625" customWidth="1"/>
    <col min="24" max="24" width="5.69921875" customWidth="1"/>
    <col min="25" max="26" width="18.19921875" customWidth="1"/>
    <col min="27" max="27" width="5.69921875" customWidth="1"/>
    <col min="28" max="31" width="23.59765625" customWidth="1"/>
  </cols>
  <sheetData>
    <row r="2" spans="2:31" x14ac:dyDescent="0.25">
      <c r="B2" s="17" t="s">
        <v>14</v>
      </c>
    </row>
    <row r="3" spans="2:31" x14ac:dyDescent="0.25">
      <c r="B3" s="8" t="s">
        <v>9</v>
      </c>
      <c r="V3" s="12"/>
      <c r="W3" s="12"/>
      <c r="X3" s="12"/>
      <c r="Y3" s="12"/>
    </row>
    <row r="4" spans="2:31" x14ac:dyDescent="0.25">
      <c r="V4" s="12"/>
      <c r="W4" s="12"/>
      <c r="X4" s="12"/>
      <c r="Y4" s="12"/>
    </row>
    <row r="5" spans="2:31" x14ac:dyDescent="0.25">
      <c r="D5" s="20" t="s">
        <v>20</v>
      </c>
      <c r="E5" s="20"/>
      <c r="F5" s="20"/>
      <c r="G5" s="13"/>
      <c r="H5" s="20" t="s">
        <v>23</v>
      </c>
      <c r="I5" s="20"/>
      <c r="J5" s="20"/>
      <c r="K5" s="13"/>
      <c r="L5" s="20" t="s">
        <v>6</v>
      </c>
      <c r="M5" s="20"/>
      <c r="O5" s="20" t="s">
        <v>7</v>
      </c>
      <c r="P5" s="20"/>
      <c r="Q5" s="13"/>
      <c r="R5" s="20" t="s">
        <v>8</v>
      </c>
      <c r="S5" s="20"/>
      <c r="U5" s="20" t="s">
        <v>18</v>
      </c>
      <c r="V5" s="20"/>
      <c r="W5" s="20"/>
      <c r="X5" s="13"/>
      <c r="Y5" s="20" t="s">
        <v>13</v>
      </c>
      <c r="Z5" s="20"/>
      <c r="AA5" s="13"/>
      <c r="AB5" s="20" t="s">
        <v>19</v>
      </c>
      <c r="AC5" s="20"/>
      <c r="AD5" s="20"/>
      <c r="AE5" s="20"/>
    </row>
    <row r="6" spans="2:31" x14ac:dyDescent="0.25">
      <c r="B6" s="3" t="s">
        <v>0</v>
      </c>
      <c r="C6" s="3" t="s">
        <v>1</v>
      </c>
      <c r="D6" s="4" t="s">
        <v>2</v>
      </c>
      <c r="E6" s="4" t="s">
        <v>3</v>
      </c>
      <c r="F6" s="4" t="s">
        <v>4</v>
      </c>
      <c r="G6" s="4"/>
      <c r="H6" s="4" t="s">
        <v>2</v>
      </c>
      <c r="I6" s="4" t="s">
        <v>3</v>
      </c>
      <c r="J6" s="4" t="s">
        <v>4</v>
      </c>
      <c r="K6" s="4"/>
      <c r="L6" s="4" t="s">
        <v>21</v>
      </c>
      <c r="M6" s="4" t="s">
        <v>22</v>
      </c>
      <c r="O6" s="4" t="s">
        <v>21</v>
      </c>
      <c r="P6" s="4" t="s">
        <v>22</v>
      </c>
      <c r="Q6" s="4"/>
      <c r="R6" s="4" t="s">
        <v>21</v>
      </c>
      <c r="S6" s="4" t="s">
        <v>22</v>
      </c>
      <c r="U6" s="4" t="s">
        <v>10</v>
      </c>
      <c r="V6" s="4" t="s">
        <v>21</v>
      </c>
      <c r="W6" s="4" t="s">
        <v>22</v>
      </c>
      <c r="X6" s="12"/>
      <c r="Y6" s="4" t="s">
        <v>21</v>
      </c>
      <c r="Z6" s="4" t="s">
        <v>22</v>
      </c>
      <c r="AB6" s="18" t="s">
        <v>2</v>
      </c>
      <c r="AC6" s="4" t="s">
        <v>3</v>
      </c>
      <c r="AD6" s="4" t="s">
        <v>21</v>
      </c>
      <c r="AE6" s="4" t="s">
        <v>22</v>
      </c>
    </row>
    <row r="7" spans="2:31" x14ac:dyDescent="0.25">
      <c r="B7" s="1">
        <v>0</v>
      </c>
      <c r="C7" s="1">
        <v>5</v>
      </c>
      <c r="D7" s="9">
        <v>209</v>
      </c>
      <c r="E7" s="9">
        <v>175</v>
      </c>
      <c r="F7" s="9">
        <v>34</v>
      </c>
      <c r="G7" s="9"/>
      <c r="H7" s="19">
        <v>236</v>
      </c>
      <c r="I7" s="19">
        <v>219</v>
      </c>
      <c r="J7" s="10">
        <v>17</v>
      </c>
      <c r="K7" s="10"/>
      <c r="L7" s="11">
        <f>F7+(J$26-F$26)*(D7/SUM($D$7:$D$24))</f>
        <v>10.289597680318955</v>
      </c>
      <c r="M7" s="7">
        <f t="shared" ref="M7:M24" si="0">ABS(L7-$J7)</f>
        <v>6.7104023196810445</v>
      </c>
      <c r="N7" s="7"/>
      <c r="O7" s="11">
        <f>F7+(J$26-F$26)*(E7/SUM($E$7:$E$24))</f>
        <v>13.392400300978178</v>
      </c>
      <c r="P7" s="7">
        <f t="shared" ref="P7:P24" si="1">ABS(O7-$J7)</f>
        <v>3.6075996990218222</v>
      </c>
      <c r="Q7" s="7"/>
      <c r="R7" s="11">
        <f>F7+(J$26-F$26)*((D7+E7)/SUM($D$7:$E$24))</f>
        <v>11.812073103193651</v>
      </c>
      <c r="S7" s="7">
        <f t="shared" ref="S7:S24" si="2">ABS(R7-$J7)</f>
        <v>5.1879268968063492</v>
      </c>
      <c r="T7" s="7"/>
      <c r="U7" s="6">
        <f t="shared" ref="U7:U24" si="3">ABS(F7)</f>
        <v>34</v>
      </c>
      <c r="V7" s="14">
        <f>IF(F7&gt;0,($U$26+($J$26-$F$26))/$U$26,($U$26-($J$26-$F$26))/$U$26)*F7</f>
        <v>10.610989010989011</v>
      </c>
      <c r="W7" s="7">
        <f t="shared" ref="W7:W24" si="4">ABS(V7-$J7)</f>
        <v>6.3890109890109894</v>
      </c>
      <c r="X7" s="7"/>
      <c r="Y7" s="14">
        <f>F7+(J$26-F$26)/19</f>
        <v>17.526315789473685</v>
      </c>
      <c r="Z7" s="7">
        <f t="shared" ref="Z7:Z24" si="5">ABS(Y7-$J7)</f>
        <v>0.52631578947368496</v>
      </c>
      <c r="AA7" s="7"/>
      <c r="AB7" s="10">
        <v>2506</v>
      </c>
      <c r="AC7" s="10">
        <v>2648</v>
      </c>
      <c r="AD7" s="15">
        <f>F7+(J$26-F$26)*((AB7+AC7)/SUM($AB$7:$AC$24))</f>
        <v>3.6977290230478808</v>
      </c>
      <c r="AE7" s="7">
        <f t="shared" ref="AE7:AE24" si="6">ABS(AD7-$J7)</f>
        <v>13.302270976952119</v>
      </c>
    </row>
    <row r="8" spans="2:31" x14ac:dyDescent="0.25">
      <c r="B8" s="1">
        <v>5</v>
      </c>
      <c r="C8" s="1">
        <v>5</v>
      </c>
      <c r="D8" s="9">
        <v>159</v>
      </c>
      <c r="E8" s="9">
        <v>149</v>
      </c>
      <c r="F8" s="9">
        <v>10</v>
      </c>
      <c r="G8" s="9"/>
      <c r="H8" s="19">
        <v>166</v>
      </c>
      <c r="I8" s="19">
        <v>162</v>
      </c>
      <c r="J8" s="10">
        <v>4</v>
      </c>
      <c r="K8" s="10"/>
      <c r="L8" s="11">
        <f>F8+(J$26-F$26)*(D8/SUM($D$7:$D$24))</f>
        <v>-8.0380572671257688</v>
      </c>
      <c r="M8" s="7">
        <f t="shared" si="0"/>
        <v>12.038057267125769</v>
      </c>
      <c r="N8" s="7"/>
      <c r="O8" s="11">
        <f>F8+(J$26-F$26)*(E8/SUM($E$7:$E$24))</f>
        <v>-7.5458991723100084</v>
      </c>
      <c r="P8" s="7">
        <f t="shared" si="1"/>
        <v>11.545899172310008</v>
      </c>
      <c r="Q8" s="7"/>
      <c r="R8" s="11">
        <f>F8+(J$26-F$26)*((D8+E8)/SUM($D$7:$E$24))</f>
        <v>-7.7965663651467594</v>
      </c>
      <c r="S8" s="7">
        <f t="shared" si="2"/>
        <v>11.796566365146759</v>
      </c>
      <c r="T8" s="7"/>
      <c r="U8" s="6">
        <f t="shared" si="3"/>
        <v>10</v>
      </c>
      <c r="V8" s="14">
        <f>IF(F8&gt;0,($U$26+($J$26-$F$26))/$U$26,($U$26-($J$26-$F$26))/$U$26)*F8</f>
        <v>3.1208791208791209</v>
      </c>
      <c r="W8" s="7">
        <f t="shared" si="4"/>
        <v>0.87912087912087911</v>
      </c>
      <c r="X8" s="7"/>
      <c r="Y8" s="14">
        <f>F8+(J$26-F$26)/19</f>
        <v>-6.473684210526315</v>
      </c>
      <c r="Z8" s="7">
        <f t="shared" si="5"/>
        <v>10.473684210526315</v>
      </c>
      <c r="AA8" s="7"/>
      <c r="AB8" s="10">
        <v>1916</v>
      </c>
      <c r="AC8" s="10">
        <v>2076</v>
      </c>
      <c r="AD8" s="15">
        <f>F8+(J$26-F$26)*((AB8+AC8)/SUM($AB$7:$AC$24))</f>
        <v>-13.470443488551197</v>
      </c>
      <c r="AE8" s="7">
        <f t="shared" si="6"/>
        <v>17.470443488551197</v>
      </c>
    </row>
    <row r="9" spans="2:31" x14ac:dyDescent="0.25">
      <c r="B9" s="1">
        <v>10</v>
      </c>
      <c r="C9" s="1">
        <v>5</v>
      </c>
      <c r="D9" s="9">
        <v>134</v>
      </c>
      <c r="E9" s="9">
        <v>127</v>
      </c>
      <c r="F9" s="9">
        <v>7</v>
      </c>
      <c r="G9" s="9"/>
      <c r="H9" s="19">
        <v>132</v>
      </c>
      <c r="I9" s="19">
        <v>136</v>
      </c>
      <c r="J9" s="10">
        <v>-4</v>
      </c>
      <c r="K9" s="10"/>
      <c r="L9" s="11">
        <f>F9+(J$26-F$26)*(D9/SUM($D$7:$D$24))</f>
        <v>-8.2018847408481328</v>
      </c>
      <c r="M9" s="7">
        <f>ABS(L9-$J9)</f>
        <v>4.2018847408481328</v>
      </c>
      <c r="N9" s="7"/>
      <c r="O9" s="11">
        <f>F9+(J$26-F$26)*(E9/SUM($E$7:$E$24))</f>
        <v>-7.9552294958615484</v>
      </c>
      <c r="P9" s="7">
        <f t="shared" si="1"/>
        <v>3.9552294958615484</v>
      </c>
      <c r="Q9" s="7"/>
      <c r="R9" s="11">
        <f>F9+(J$26-F$26)*((D9+E9)/SUM($D$7:$E$24))</f>
        <v>-8.0808565626730662</v>
      </c>
      <c r="S9" s="7">
        <f t="shared" si="2"/>
        <v>4.0808565626730662</v>
      </c>
      <c r="T9" s="7"/>
      <c r="U9" s="6">
        <f t="shared" si="3"/>
        <v>7</v>
      </c>
      <c r="V9" s="14">
        <f>IF(F9&gt;0,($U$26+($J$26-$F$26))/$U$26,($U$26-($J$26-$F$26))/$U$26)*F9</f>
        <v>2.1846153846153848</v>
      </c>
      <c r="W9" s="7">
        <f t="shared" si="4"/>
        <v>6.1846153846153848</v>
      </c>
      <c r="X9" s="7"/>
      <c r="Y9" s="14">
        <f>F9+(J$26-F$26)/19</f>
        <v>-9.473684210526315</v>
      </c>
      <c r="Z9" s="7">
        <f t="shared" si="5"/>
        <v>5.473684210526315</v>
      </c>
      <c r="AA9" s="7"/>
      <c r="AB9" s="10">
        <v>1520</v>
      </c>
      <c r="AC9" s="10">
        <v>1668</v>
      </c>
      <c r="AD9" s="15">
        <f>F9+(J$26-F$26)*((AB9+AC9)/SUM($AB$7:$AC$24))</f>
        <v>-11.743430321017335</v>
      </c>
      <c r="AE9" s="7">
        <f t="shared" si="6"/>
        <v>7.7434303210173354</v>
      </c>
    </row>
    <row r="10" spans="2:31" x14ac:dyDescent="0.25">
      <c r="B10" s="1">
        <v>15</v>
      </c>
      <c r="C10" s="1">
        <v>5</v>
      </c>
      <c r="D10" s="9">
        <v>174</v>
      </c>
      <c r="E10" s="9">
        <v>179</v>
      </c>
      <c r="F10" s="9">
        <v>-5</v>
      </c>
      <c r="G10" s="9"/>
      <c r="H10" s="19">
        <v>156</v>
      </c>
      <c r="I10" s="19">
        <v>204</v>
      </c>
      <c r="J10" s="10">
        <v>-48</v>
      </c>
      <c r="K10" s="10"/>
      <c r="L10" s="11">
        <f>F10+(J$26-F$26)*(D10/SUM($D$7:$D$24))</f>
        <v>-24.73976078289235</v>
      </c>
      <c r="M10" s="7">
        <f t="shared" si="0"/>
        <v>23.26023921710765</v>
      </c>
      <c r="N10" s="7"/>
      <c r="O10" s="11">
        <f>F10+(J$26-F$26)*(E10/SUM($E$7:$E$24))</f>
        <v>-26.078630549285176</v>
      </c>
      <c r="P10" s="7">
        <f t="shared" si="1"/>
        <v>21.921369450714824</v>
      </c>
      <c r="Q10" s="7"/>
      <c r="R10" s="11">
        <f>F10+(J$26-F$26)*((D10+E10)/SUM($D$7:$E$24))</f>
        <v>-25.396714048366256</v>
      </c>
      <c r="S10" s="7">
        <f t="shared" si="2"/>
        <v>22.603285951633744</v>
      </c>
      <c r="T10" s="7"/>
      <c r="U10" s="6">
        <f t="shared" si="3"/>
        <v>5</v>
      </c>
      <c r="V10" s="14">
        <f>IF(F10&gt;0,($U$26+($J$26-$F$26))/$U$26,($U$26-($J$26-$F$26))/$U$26)*F10</f>
        <v>-8.4395604395604398</v>
      </c>
      <c r="W10" s="7">
        <f t="shared" si="4"/>
        <v>39.560439560439562</v>
      </c>
      <c r="X10" s="7"/>
      <c r="Y10" s="14">
        <f>F10+(J$26-F$26)/19</f>
        <v>-21.473684210526315</v>
      </c>
      <c r="Z10" s="7">
        <f t="shared" si="5"/>
        <v>26.526315789473685</v>
      </c>
      <c r="AA10" s="7"/>
      <c r="AB10" s="10">
        <v>1488</v>
      </c>
      <c r="AC10" s="10">
        <v>1723</v>
      </c>
      <c r="AD10" s="15">
        <f>F10+(J$26-F$26)*((AB10+AC10)/SUM($AB$7:$AC$24))</f>
        <v>-23.878655822078628</v>
      </c>
      <c r="AE10" s="7">
        <f t="shared" si="6"/>
        <v>24.121344177921372</v>
      </c>
    </row>
    <row r="11" spans="2:31" x14ac:dyDescent="0.25">
      <c r="B11" s="1">
        <v>20</v>
      </c>
      <c r="C11" s="1">
        <v>5</v>
      </c>
      <c r="D11" s="9">
        <v>326</v>
      </c>
      <c r="E11" s="9">
        <v>343</v>
      </c>
      <c r="F11" s="9">
        <v>-17</v>
      </c>
      <c r="G11" s="9"/>
      <c r="H11" s="19">
        <v>326</v>
      </c>
      <c r="I11" s="19">
        <v>385</v>
      </c>
      <c r="J11" s="10">
        <v>-59</v>
      </c>
      <c r="K11" s="10"/>
      <c r="L11" s="11">
        <f>F11+(J$26-F$26)*(D11/SUM($D$7:$D$24))</f>
        <v>-53.983689742660381</v>
      </c>
      <c r="M11" s="7">
        <f t="shared" si="0"/>
        <v>5.0163102573396188</v>
      </c>
      <c r="N11" s="7"/>
      <c r="O11" s="11">
        <f>F11+(J$26-F$26)*(E11/SUM($E$7:$E$24))</f>
        <v>-57.39089541008277</v>
      </c>
      <c r="P11" s="7">
        <f t="shared" si="1"/>
        <v>1.60910458991723</v>
      </c>
      <c r="Q11" s="7"/>
      <c r="R11" s="11">
        <f>F11+(J$26-F$26)*((D11+E11)/SUM($D$7:$E$24))</f>
        <v>-55.655528890529816</v>
      </c>
      <c r="S11" s="7">
        <f t="shared" si="2"/>
        <v>3.3444711094701844</v>
      </c>
      <c r="T11" s="7"/>
      <c r="U11" s="6">
        <f t="shared" si="3"/>
        <v>17</v>
      </c>
      <c r="V11" s="14">
        <f>IF(F11&gt;0,($U$26+($J$26-$F$26))/$U$26,($U$26-($J$26-$F$26))/$U$26)*F11</f>
        <v>-28.694505494505496</v>
      </c>
      <c r="W11" s="7">
        <f t="shared" si="4"/>
        <v>30.305494505494504</v>
      </c>
      <c r="X11" s="7"/>
      <c r="Y11" s="14">
        <f>F11+(J$26-F$26)/19</f>
        <v>-33.473684210526315</v>
      </c>
      <c r="Z11" s="7">
        <f t="shared" si="5"/>
        <v>25.526315789473685</v>
      </c>
      <c r="AA11" s="7"/>
      <c r="AB11" s="10">
        <v>3259</v>
      </c>
      <c r="AC11" s="10">
        <v>3221</v>
      </c>
      <c r="AD11" s="15">
        <f>F11+(J$26-F$26)*((AB11+AC11)/SUM($AB$7:$AC$24))</f>
        <v>-55.098315081616171</v>
      </c>
      <c r="AE11" s="7">
        <f t="shared" si="6"/>
        <v>3.9016849183838289</v>
      </c>
    </row>
    <row r="12" spans="2:31" x14ac:dyDescent="0.25">
      <c r="B12" s="1">
        <v>25</v>
      </c>
      <c r="C12" s="1">
        <v>5</v>
      </c>
      <c r="D12" s="9">
        <v>412</v>
      </c>
      <c r="E12" s="9">
        <v>308</v>
      </c>
      <c r="F12" s="9">
        <v>104</v>
      </c>
      <c r="G12" s="9"/>
      <c r="H12" s="19">
        <v>349</v>
      </c>
      <c r="I12" s="19">
        <v>321</v>
      </c>
      <c r="J12" s="10">
        <v>28</v>
      </c>
      <c r="K12" s="10"/>
      <c r="L12" s="11">
        <f>F12+(J$26-F$26)*(D12/SUM($D$7:$D$24))</f>
        <v>57.259876766944544</v>
      </c>
      <c r="M12" s="7">
        <f t="shared" si="0"/>
        <v>29.259876766944544</v>
      </c>
      <c r="N12" s="7"/>
      <c r="O12" s="11">
        <f>F12+(J$26-F$26)*(E12/SUM($E$7:$E$24))</f>
        <v>67.730624529721595</v>
      </c>
      <c r="P12" s="7">
        <f t="shared" si="1"/>
        <v>39.730624529721595</v>
      </c>
      <c r="Q12" s="7"/>
      <c r="R12" s="11">
        <f>F12+(J$26-F$26)*((D12+E12)/SUM($D$7:$E$24))</f>
        <v>62.397637068488088</v>
      </c>
      <c r="S12" s="7">
        <f t="shared" si="2"/>
        <v>34.397637068488088</v>
      </c>
      <c r="T12" s="7"/>
      <c r="U12" s="6">
        <f t="shared" si="3"/>
        <v>104</v>
      </c>
      <c r="V12" s="14">
        <f>IF(F12&gt;0,($U$26+($J$26-$F$26))/$U$26,($U$26-($J$26-$F$26))/$U$26)*F12</f>
        <v>32.457142857142856</v>
      </c>
      <c r="W12" s="7">
        <f t="shared" si="4"/>
        <v>4.4571428571428555</v>
      </c>
      <c r="X12" s="7"/>
      <c r="Y12" s="14">
        <f>F12+(J$26-F$26)/19</f>
        <v>87.526315789473685</v>
      </c>
      <c r="Z12" s="7">
        <f t="shared" si="5"/>
        <v>59.526315789473685</v>
      </c>
      <c r="AA12" s="7"/>
      <c r="AB12" s="10">
        <v>3770</v>
      </c>
      <c r="AC12" s="10">
        <v>3477</v>
      </c>
      <c r="AD12" s="15">
        <f>F12+(J$26-F$26)*((AB12+AC12)/SUM($AB$7:$AC$24))</f>
        <v>61.392208426470319</v>
      </c>
      <c r="AE12" s="7">
        <f t="shared" si="6"/>
        <v>33.392208426470319</v>
      </c>
    </row>
    <row r="13" spans="2:31" x14ac:dyDescent="0.25">
      <c r="B13" s="1">
        <v>30</v>
      </c>
      <c r="C13" s="1">
        <v>5</v>
      </c>
      <c r="D13" s="9">
        <v>305</v>
      </c>
      <c r="E13" s="9">
        <v>244</v>
      </c>
      <c r="F13" s="9">
        <v>61</v>
      </c>
      <c r="G13" s="9"/>
      <c r="H13" s="19">
        <v>240</v>
      </c>
      <c r="I13" s="19">
        <v>224</v>
      </c>
      <c r="J13" s="10">
        <v>16</v>
      </c>
      <c r="K13" s="10"/>
      <c r="L13" s="11">
        <f>F13+(J$26-F$26)*(D13/SUM($D$7:$D$24))</f>
        <v>26.398695179412833</v>
      </c>
      <c r="M13" s="7">
        <f t="shared" si="0"/>
        <v>10.398695179412833</v>
      </c>
      <c r="N13" s="7"/>
      <c r="O13" s="11">
        <f>F13+(J$26-F$26)*(E13/SUM($E$7:$E$24))</f>
        <v>32.267118133935291</v>
      </c>
      <c r="P13" s="7">
        <f t="shared" si="1"/>
        <v>16.267118133935291</v>
      </c>
      <c r="Q13" s="7"/>
      <c r="R13" s="11">
        <f>F13+(J$26-F$26)*((D13+E13)/SUM($D$7:$E$24))</f>
        <v>29.278198264722171</v>
      </c>
      <c r="S13" s="7">
        <f t="shared" si="2"/>
        <v>13.278198264722171</v>
      </c>
      <c r="T13" s="7"/>
      <c r="U13" s="6">
        <f t="shared" si="3"/>
        <v>61</v>
      </c>
      <c r="V13" s="14">
        <f>IF(F13&gt;0,($U$26+($J$26-$F$26))/$U$26,($U$26-($J$26-$F$26))/$U$26)*F13</f>
        <v>19.037362637362637</v>
      </c>
      <c r="W13" s="7">
        <f t="shared" si="4"/>
        <v>3.0373626373626372</v>
      </c>
      <c r="X13" s="7"/>
      <c r="Y13" s="14">
        <f>F13+(J$26-F$26)/19</f>
        <v>44.526315789473685</v>
      </c>
      <c r="Z13" s="7">
        <f t="shared" si="5"/>
        <v>28.526315789473685</v>
      </c>
      <c r="AA13" s="7"/>
      <c r="AB13" s="10">
        <v>2882</v>
      </c>
      <c r="AC13" s="10">
        <v>2847</v>
      </c>
      <c r="AD13" s="15">
        <f>F13+(J$26-F$26)*((AB13+AC13)/SUM($AB$7:$AC$24))</f>
        <v>27.31709149651558</v>
      </c>
      <c r="AE13" s="7">
        <f t="shared" si="6"/>
        <v>11.31709149651558</v>
      </c>
    </row>
    <row r="14" spans="2:31" x14ac:dyDescent="0.25">
      <c r="B14" s="1">
        <v>35</v>
      </c>
      <c r="C14" s="1">
        <v>5</v>
      </c>
      <c r="D14" s="9">
        <v>220</v>
      </c>
      <c r="E14" s="9">
        <v>185</v>
      </c>
      <c r="F14" s="9">
        <v>35</v>
      </c>
      <c r="G14" s="9"/>
      <c r="H14" s="19">
        <v>193</v>
      </c>
      <c r="I14" s="19">
        <v>193</v>
      </c>
      <c r="J14" s="10">
        <v>0</v>
      </c>
      <c r="K14" s="10"/>
      <c r="L14" s="11">
        <f>F14+(J$26-F$26)*(D14/SUM($D$7:$D$24))</f>
        <v>10.041681768756796</v>
      </c>
      <c r="M14" s="7">
        <f t="shared" si="0"/>
        <v>10.041681768756796</v>
      </c>
      <c r="N14" s="7"/>
      <c r="O14" s="11">
        <f>F14+(J$26-F$26)*(E14/SUM($E$7:$E$24))</f>
        <v>13.214823175319786</v>
      </c>
      <c r="P14" s="7">
        <f t="shared" si="1"/>
        <v>13.214823175319786</v>
      </c>
      <c r="Q14" s="7"/>
      <c r="R14" s="11">
        <f>F14+(J$26-F$26)*((D14+E14)/SUM($D$7:$E$24))</f>
        <v>11.598670851024551</v>
      </c>
      <c r="S14" s="7">
        <f t="shared" si="2"/>
        <v>11.598670851024551</v>
      </c>
      <c r="T14" s="7"/>
      <c r="U14" s="6">
        <f t="shared" si="3"/>
        <v>35</v>
      </c>
      <c r="V14" s="14">
        <f>IF(F14&gt;0,($U$26+($J$26-$F$26))/$U$26,($U$26-($J$26-$F$26))/$U$26)*F14</f>
        <v>10.923076923076923</v>
      </c>
      <c r="W14" s="7">
        <f t="shared" si="4"/>
        <v>10.923076923076923</v>
      </c>
      <c r="X14" s="7"/>
      <c r="Y14" s="14">
        <f>F14+(J$26-F$26)/19</f>
        <v>18.526315789473685</v>
      </c>
      <c r="Z14" s="7">
        <f t="shared" si="5"/>
        <v>18.526315789473685</v>
      </c>
      <c r="AA14" s="7"/>
      <c r="AB14" s="10">
        <v>1899</v>
      </c>
      <c r="AC14" s="10">
        <v>1980</v>
      </c>
      <c r="AD14" s="15">
        <f>F14+(J$26-F$26)*((AB14+AC14)/SUM($AB$7:$AC$24))</f>
        <v>12.193925277532546</v>
      </c>
      <c r="AE14" s="7">
        <f t="shared" si="6"/>
        <v>12.193925277532546</v>
      </c>
    </row>
    <row r="15" spans="2:31" x14ac:dyDescent="0.25">
      <c r="B15" s="1">
        <v>40</v>
      </c>
      <c r="C15" s="1">
        <v>5</v>
      </c>
      <c r="D15" s="9">
        <v>184</v>
      </c>
      <c r="E15" s="9">
        <v>174</v>
      </c>
      <c r="F15" s="9">
        <v>10</v>
      </c>
      <c r="G15" s="9"/>
      <c r="H15" s="19">
        <v>179</v>
      </c>
      <c r="I15" s="19">
        <v>180</v>
      </c>
      <c r="J15" s="10">
        <v>-1</v>
      </c>
      <c r="K15" s="10"/>
      <c r="L15" s="11">
        <f>F15+(J$26-F$26)*(D15/SUM($D$7:$D$24))</f>
        <v>-10.874229793403405</v>
      </c>
      <c r="M15" s="7">
        <f t="shared" si="0"/>
        <v>9.8742297934034049</v>
      </c>
      <c r="N15" s="7"/>
      <c r="O15" s="11">
        <f>F15+(J$26-F$26)*(E15/SUM($E$7:$E$24))</f>
        <v>-10.489841986455982</v>
      </c>
      <c r="P15" s="7">
        <f t="shared" si="1"/>
        <v>9.489841986455982</v>
      </c>
      <c r="Q15" s="7"/>
      <c r="R15" s="11">
        <f>F15+(J$26-F$26)*((D15+E15)/SUM($D$7:$E$24))</f>
        <v>-10.685619346501753</v>
      </c>
      <c r="S15" s="7">
        <f t="shared" si="2"/>
        <v>9.6856193465017526</v>
      </c>
      <c r="T15" s="7"/>
      <c r="U15" s="6">
        <f t="shared" si="3"/>
        <v>10</v>
      </c>
      <c r="V15" s="15">
        <f>IF(F15&gt;0,($U$26+($J$26-$F$26))/$U$26,($U$26-($J$26-$F$26))/$U$26)*F15</f>
        <v>3.1208791208791209</v>
      </c>
      <c r="W15" s="7">
        <f t="shared" si="4"/>
        <v>4.1208791208791204</v>
      </c>
      <c r="X15" s="7"/>
      <c r="Y15" s="14">
        <f>F15+(J$26-F$26)/19</f>
        <v>-6.473684210526315</v>
      </c>
      <c r="Z15" s="7">
        <f t="shared" si="5"/>
        <v>5.473684210526315</v>
      </c>
      <c r="AA15" s="7"/>
      <c r="AB15" s="10">
        <v>1507</v>
      </c>
      <c r="AC15" s="10">
        <v>1656</v>
      </c>
      <c r="AD15" s="15">
        <f>F15+(J$26-F$26)*((AB15+AC15)/SUM($AB$7:$AC$24))</f>
        <v>-8.5964460807333261</v>
      </c>
      <c r="AE15" s="7">
        <f t="shared" si="6"/>
        <v>7.5964460807333261</v>
      </c>
    </row>
    <row r="16" spans="2:31" x14ac:dyDescent="0.25">
      <c r="B16" s="1">
        <v>45</v>
      </c>
      <c r="C16" s="1">
        <v>5</v>
      </c>
      <c r="D16" s="9">
        <v>171</v>
      </c>
      <c r="E16" s="9">
        <v>154</v>
      </c>
      <c r="F16" s="9">
        <v>17</v>
      </c>
      <c r="G16" s="9"/>
      <c r="H16" s="19">
        <v>174</v>
      </c>
      <c r="I16" s="19">
        <v>176</v>
      </c>
      <c r="J16" s="10">
        <v>-2</v>
      </c>
      <c r="K16" s="10"/>
      <c r="L16" s="11">
        <f>F16+(J$26-F$26)*(D16/SUM($D$7:$D$24))</f>
        <v>-2.3994200797390342</v>
      </c>
      <c r="M16" s="7">
        <f t="shared" si="0"/>
        <v>0.39942007973903415</v>
      </c>
      <c r="N16" s="7"/>
      <c r="O16" s="11">
        <f>F16+(J$26-F$26)*(E16/SUM($E$7:$E$24))</f>
        <v>-1.1346877351392024</v>
      </c>
      <c r="P16" s="7">
        <f t="shared" si="1"/>
        <v>0.8653122648607976</v>
      </c>
      <c r="Q16" s="7"/>
      <c r="R16" s="11">
        <f>F16+(J$26-F$26)*((D16+E16)/SUM($D$7:$E$24))</f>
        <v>-1.7788443788074595</v>
      </c>
      <c r="S16" s="7">
        <f t="shared" si="2"/>
        <v>0.22115562119254051</v>
      </c>
      <c r="T16" s="7"/>
      <c r="U16" s="6">
        <f t="shared" si="3"/>
        <v>17</v>
      </c>
      <c r="V16" s="15">
        <f>IF(F16&gt;0,($U$26+($J$26-$F$26))/$U$26,($U$26-($J$26-$F$26))/$U$26)*F16</f>
        <v>5.3054945054945053</v>
      </c>
      <c r="W16" s="7">
        <f t="shared" si="4"/>
        <v>7.3054945054945053</v>
      </c>
      <c r="X16" s="7"/>
      <c r="Y16" s="14">
        <f>F16+(J$26-F$26)/19</f>
        <v>0.52631578947368496</v>
      </c>
      <c r="Z16" s="7">
        <f t="shared" si="5"/>
        <v>2.526315789473685</v>
      </c>
      <c r="AA16" s="7"/>
      <c r="AB16" s="10">
        <v>1271</v>
      </c>
      <c r="AC16" s="10">
        <v>1418</v>
      </c>
      <c r="AD16" s="15">
        <f>F16+(J$26-F$26)*((AB16+AC16)/SUM($AB$7:$AC$24))</f>
        <v>1.1903751150515607</v>
      </c>
      <c r="AE16" s="7">
        <f t="shared" si="6"/>
        <v>3.1903751150515607</v>
      </c>
    </row>
    <row r="17" spans="2:31" x14ac:dyDescent="0.25">
      <c r="B17" s="1">
        <v>50</v>
      </c>
      <c r="C17" s="1">
        <v>5</v>
      </c>
      <c r="D17" s="9">
        <v>154</v>
      </c>
      <c r="E17" s="9">
        <v>161</v>
      </c>
      <c r="F17" s="9">
        <v>-7</v>
      </c>
      <c r="G17" s="9"/>
      <c r="H17" s="19">
        <v>145</v>
      </c>
      <c r="I17" s="19">
        <v>179</v>
      </c>
      <c r="J17" s="10">
        <v>-34</v>
      </c>
      <c r="K17" s="10"/>
      <c r="L17" s="11">
        <f>F17+(J$26-F$26)*(D17/SUM($D$7:$D$24))</f>
        <v>-24.470822761870242</v>
      </c>
      <c r="M17" s="7">
        <f t="shared" si="0"/>
        <v>9.5291772381297584</v>
      </c>
      <c r="N17" s="7"/>
      <c r="O17" s="11">
        <f>F17+(J$26-F$26)*(E17/SUM($E$7:$E$24))</f>
        <v>-25.958991723100077</v>
      </c>
      <c r="P17" s="7">
        <f t="shared" si="1"/>
        <v>8.0410082768999231</v>
      </c>
      <c r="Q17" s="7"/>
      <c r="R17" s="11">
        <f>F17+(J$26-F$26)*((D17+E17)/SUM($D$7:$E$24))</f>
        <v>-25.201033782536459</v>
      </c>
      <c r="S17" s="7">
        <f t="shared" si="2"/>
        <v>8.7989662174635406</v>
      </c>
      <c r="T17" s="7"/>
      <c r="U17" s="6">
        <f t="shared" si="3"/>
        <v>7</v>
      </c>
      <c r="V17" s="15">
        <f>IF(F17&gt;0,($U$26+($J$26-$F$26))/$U$26,($U$26-($J$26-$F$26))/$U$26)*F17</f>
        <v>-11.815384615384616</v>
      </c>
      <c r="W17" s="7">
        <f t="shared" si="4"/>
        <v>22.184615384615384</v>
      </c>
      <c r="X17" s="7"/>
      <c r="Y17" s="14">
        <f>F17+(J$26-F$26)/19</f>
        <v>-23.473684210526315</v>
      </c>
      <c r="Z17" s="7">
        <f t="shared" si="5"/>
        <v>10.526315789473685</v>
      </c>
      <c r="AA17" s="7"/>
      <c r="AB17" s="10">
        <v>1171</v>
      </c>
      <c r="AC17" s="10">
        <v>1385</v>
      </c>
      <c r="AD17" s="15">
        <f>F17+(J$26-F$26)*((AB17+AC17)/SUM($AB$7:$AC$24))</f>
        <v>-22.027668726637486</v>
      </c>
      <c r="AE17" s="7">
        <f t="shared" si="6"/>
        <v>11.972331273362514</v>
      </c>
    </row>
    <row r="18" spans="2:31" x14ac:dyDescent="0.25">
      <c r="B18" s="1">
        <v>55</v>
      </c>
      <c r="C18" s="1">
        <v>5</v>
      </c>
      <c r="D18" s="9">
        <v>130</v>
      </c>
      <c r="E18" s="9">
        <v>166</v>
      </c>
      <c r="F18" s="9">
        <v>-36</v>
      </c>
      <c r="G18" s="9"/>
      <c r="H18" s="19">
        <v>105</v>
      </c>
      <c r="I18" s="19">
        <v>156</v>
      </c>
      <c r="J18" s="10">
        <v>-51</v>
      </c>
      <c r="K18" s="10"/>
      <c r="L18" s="11">
        <f>F18+(J$26-F$26)*(D18/SUM($D$7:$D$24))</f>
        <v>-50.748097136643707</v>
      </c>
      <c r="M18" s="7">
        <f t="shared" si="0"/>
        <v>0.25190286335629253</v>
      </c>
      <c r="N18" s="7"/>
      <c r="O18" s="11">
        <f>F18+(J$26-F$26)*(E18/SUM($E$7:$E$24))</f>
        <v>-55.547780285929271</v>
      </c>
      <c r="P18" s="7">
        <f t="shared" si="1"/>
        <v>4.5477802859292709</v>
      </c>
      <c r="Q18" s="7"/>
      <c r="R18" s="11">
        <f>F18+(J$26-F$26)*((D18+E18)/SUM($D$7:$E$24))</f>
        <v>-53.103193649621559</v>
      </c>
      <c r="S18" s="7">
        <f t="shared" si="2"/>
        <v>2.1031936496215593</v>
      </c>
      <c r="T18" s="7"/>
      <c r="U18" s="6">
        <f t="shared" si="3"/>
        <v>36</v>
      </c>
      <c r="V18" s="15">
        <f>IF(F18&gt;0,($U$26+($J$26-$F$26))/$U$26,($U$26-($J$26-$F$26))/$U$26)*F18</f>
        <v>-60.764835164835162</v>
      </c>
      <c r="W18" s="7">
        <f t="shared" si="4"/>
        <v>9.7648351648351621</v>
      </c>
      <c r="X18" s="7"/>
      <c r="Y18" s="14">
        <f>F18+(J$26-F$26)/19</f>
        <v>-52.473684210526315</v>
      </c>
      <c r="Z18" s="7">
        <f t="shared" si="5"/>
        <v>1.473684210526315</v>
      </c>
      <c r="AA18" s="7"/>
      <c r="AB18" s="10">
        <v>930</v>
      </c>
      <c r="AC18" s="10">
        <v>1220</v>
      </c>
      <c r="AD18" s="15">
        <f>F18+(J$26-F$26)*((AB18+AC18)/SUM($AB$7:$AC$24))</f>
        <v>-48.640644664425118</v>
      </c>
      <c r="AE18" s="7">
        <f t="shared" si="6"/>
        <v>2.3593553355748824</v>
      </c>
    </row>
    <row r="19" spans="2:31" x14ac:dyDescent="0.25">
      <c r="B19" s="1">
        <v>60</v>
      </c>
      <c r="C19" s="1">
        <v>5</v>
      </c>
      <c r="D19" s="9">
        <v>82</v>
      </c>
      <c r="E19" s="9">
        <v>131</v>
      </c>
      <c r="F19" s="9">
        <v>-49</v>
      </c>
      <c r="G19" s="9"/>
      <c r="H19" s="19">
        <v>67</v>
      </c>
      <c r="I19" s="19">
        <v>111</v>
      </c>
      <c r="J19" s="10">
        <v>-44</v>
      </c>
      <c r="K19" s="10"/>
      <c r="L19" s="11">
        <f>F19+(J$26-F$26)*(D19/SUM($D$7:$D$24))</f>
        <v>-58.302645886190646</v>
      </c>
      <c r="M19" s="7">
        <f t="shared" si="0"/>
        <v>14.302645886190646</v>
      </c>
      <c r="N19" s="7"/>
      <c r="O19" s="11">
        <f>F19+(J$26-F$26)*(E19/SUM($E$7:$E$24))</f>
        <v>-64.426260346124906</v>
      </c>
      <c r="P19" s="7">
        <f t="shared" si="1"/>
        <v>20.426260346124906</v>
      </c>
      <c r="Q19" s="7"/>
      <c r="R19" s="11">
        <f>F19+(J$26-F$26)*((D19+E19)/SUM($D$7:$E$24))</f>
        <v>-61.307365700572277</v>
      </c>
      <c r="S19" s="7">
        <f t="shared" si="2"/>
        <v>17.307365700572277</v>
      </c>
      <c r="T19" s="7"/>
      <c r="U19" s="6">
        <f t="shared" si="3"/>
        <v>49</v>
      </c>
      <c r="V19" s="15">
        <f>IF(F19&gt;0,($U$26+($J$26-$F$26))/$U$26,($U$26-($J$26-$F$26))/$U$26)*F19</f>
        <v>-82.707692307692312</v>
      </c>
      <c r="W19" s="7">
        <f t="shared" si="4"/>
        <v>38.707692307692312</v>
      </c>
      <c r="X19" s="7"/>
      <c r="Y19" s="14">
        <f>F19+(J$26-F$26)/19</f>
        <v>-65.473684210526315</v>
      </c>
      <c r="Z19" s="7">
        <f t="shared" si="5"/>
        <v>21.473684210526315</v>
      </c>
      <c r="AA19" s="7"/>
      <c r="AB19" s="10">
        <v>611</v>
      </c>
      <c r="AC19" s="10">
        <v>1008</v>
      </c>
      <c r="AD19" s="15">
        <f>F19+(J$26-F$26)*((AB19+AC19)/SUM($AB$7:$AC$24))</f>
        <v>-58.518699400792684</v>
      </c>
      <c r="AE19" s="7">
        <f t="shared" si="6"/>
        <v>14.518699400792684</v>
      </c>
    </row>
    <row r="20" spans="2:31" x14ac:dyDescent="0.25">
      <c r="B20" s="1">
        <v>65</v>
      </c>
      <c r="C20" s="1">
        <v>5</v>
      </c>
      <c r="D20" s="9">
        <v>42</v>
      </c>
      <c r="E20" s="9">
        <v>80</v>
      </c>
      <c r="F20" s="9">
        <v>-38</v>
      </c>
      <c r="G20" s="9"/>
      <c r="H20" s="19">
        <v>35</v>
      </c>
      <c r="I20" s="19">
        <v>50</v>
      </c>
      <c r="J20" s="10">
        <v>-15</v>
      </c>
      <c r="K20" s="10"/>
      <c r="L20" s="11">
        <f>F20+(J$26-F$26)*(D20/SUM($D$7:$D$24))</f>
        <v>-42.764769844146429</v>
      </c>
      <c r="M20" s="7">
        <f t="shared" si="0"/>
        <v>27.764769844146429</v>
      </c>
      <c r="N20" s="7"/>
      <c r="O20" s="11">
        <f>F20+(J$26-F$26)*(E20/SUM($E$7:$E$24))</f>
        <v>-47.420617005267118</v>
      </c>
      <c r="P20" s="7">
        <f t="shared" si="1"/>
        <v>32.420617005267118</v>
      </c>
      <c r="Q20" s="7"/>
      <c r="R20" s="11">
        <f>F20+(J$26-F$26)*((D20+E20)/SUM($D$7:$E$24))</f>
        <v>-45.049289274506187</v>
      </c>
      <c r="S20" s="7">
        <f t="shared" si="2"/>
        <v>30.049289274506187</v>
      </c>
      <c r="T20" s="7"/>
      <c r="U20" s="6">
        <f t="shared" si="3"/>
        <v>38</v>
      </c>
      <c r="V20" s="15">
        <f>IF(F20&gt;0,($U$26+($J$26-$F$26))/$U$26,($U$26-($J$26-$F$26))/$U$26)*F20</f>
        <v>-64.14065934065934</v>
      </c>
      <c r="W20" s="7">
        <f t="shared" si="4"/>
        <v>49.14065934065934</v>
      </c>
      <c r="X20" s="7"/>
      <c r="Y20" s="14">
        <f>F20+(J$26-F$26)/19</f>
        <v>-54.473684210526315</v>
      </c>
      <c r="Z20" s="7">
        <f t="shared" si="5"/>
        <v>39.473684210526315</v>
      </c>
      <c r="AA20" s="7"/>
      <c r="AB20" s="10">
        <v>348</v>
      </c>
      <c r="AC20" s="10">
        <v>611</v>
      </c>
      <c r="AD20" s="15">
        <f>F20+(J$26-F$26)*((AB20+AC20)/SUM($AB$7:$AC$24))</f>
        <v>-43.638315457294738</v>
      </c>
      <c r="AE20" s="7">
        <f t="shared" si="6"/>
        <v>28.638315457294738</v>
      </c>
    </row>
    <row r="21" spans="2:31" x14ac:dyDescent="0.25">
      <c r="B21" s="1">
        <v>70</v>
      </c>
      <c r="C21" s="1">
        <v>5</v>
      </c>
      <c r="D21" s="9">
        <v>19</v>
      </c>
      <c r="E21" s="9">
        <v>37</v>
      </c>
      <c r="F21" s="9">
        <v>-18</v>
      </c>
      <c r="G21" s="9"/>
      <c r="H21" s="19">
        <v>21</v>
      </c>
      <c r="I21" s="19">
        <v>32</v>
      </c>
      <c r="J21" s="10">
        <v>-11</v>
      </c>
      <c r="K21" s="10"/>
      <c r="L21" s="11">
        <f>F21+(J$26-F$26)*(D21/SUM($D$7:$D$24))</f>
        <v>-20.155491119971003</v>
      </c>
      <c r="M21" s="7">
        <f t="shared" si="0"/>
        <v>9.1554911199710034</v>
      </c>
      <c r="N21" s="7"/>
      <c r="O21" s="11">
        <f>F21+(J$26-F$26)*(E21/SUM($E$7:$E$24))</f>
        <v>-22.357035364936042</v>
      </c>
      <c r="P21" s="7">
        <f t="shared" si="1"/>
        <v>11.357035364936042</v>
      </c>
      <c r="Q21" s="7"/>
      <c r="R21" s="11">
        <f>F21+(J$26-F$26)*((D21+E21)/SUM($D$7:$E$24))</f>
        <v>-21.235739339117593</v>
      </c>
      <c r="S21" s="7">
        <f t="shared" si="2"/>
        <v>10.235739339117593</v>
      </c>
      <c r="T21" s="7"/>
      <c r="U21" s="6">
        <f t="shared" si="3"/>
        <v>18</v>
      </c>
      <c r="V21" s="15">
        <f>IF(F21&gt;0,($U$26+($J$26-$F$26))/$U$26,($U$26-($J$26-$F$26))/$U$26)*F21</f>
        <v>-30.382417582417581</v>
      </c>
      <c r="W21" s="7">
        <f t="shared" si="4"/>
        <v>19.382417582417581</v>
      </c>
      <c r="X21" s="7"/>
      <c r="Y21" s="14">
        <f>F21+(J$26-F$26)/19</f>
        <v>-34.473684210526315</v>
      </c>
      <c r="Z21" s="7">
        <f t="shared" si="5"/>
        <v>23.473684210526315</v>
      </c>
      <c r="AA21" s="7"/>
      <c r="AB21" s="10">
        <v>205</v>
      </c>
      <c r="AC21" s="10">
        <v>319</v>
      </c>
      <c r="AD21" s="15">
        <f>F21+(J$26-F$26)*((AB21+AC21)/SUM($AB$7:$AC$24))</f>
        <v>-21.080789676352914</v>
      </c>
      <c r="AE21" s="7">
        <f t="shared" si="6"/>
        <v>10.080789676352914</v>
      </c>
    </row>
    <row r="22" spans="2:31" x14ac:dyDescent="0.25">
      <c r="B22" s="1">
        <v>75</v>
      </c>
      <c r="C22" s="1">
        <v>5</v>
      </c>
      <c r="D22" s="9">
        <v>15</v>
      </c>
      <c r="E22" s="9">
        <v>19</v>
      </c>
      <c r="F22" s="9">
        <v>-4</v>
      </c>
      <c r="G22" s="9"/>
      <c r="H22" s="19">
        <v>15</v>
      </c>
      <c r="I22" s="19">
        <v>17</v>
      </c>
      <c r="J22" s="10">
        <v>-2</v>
      </c>
      <c r="K22" s="10"/>
      <c r="L22" s="11">
        <f>F22+(J$26-F$26)*(D22/SUM($D$7:$D$24))</f>
        <v>-5.7017035157665816</v>
      </c>
      <c r="M22" s="7">
        <f t="shared" si="0"/>
        <v>3.7017035157665816</v>
      </c>
      <c r="N22" s="7"/>
      <c r="O22" s="11">
        <f>F22+(J$26-F$26)*(E22/SUM($E$7:$E$24))</f>
        <v>-6.2373965387509411</v>
      </c>
      <c r="P22" s="7">
        <f t="shared" si="1"/>
        <v>4.2373965387509411</v>
      </c>
      <c r="Q22" s="7"/>
      <c r="R22" s="11">
        <f>F22+(J$26-F$26)*((D22+E22)/SUM($D$7:$E$24))</f>
        <v>-5.9645560273213958</v>
      </c>
      <c r="S22" s="7">
        <f t="shared" si="2"/>
        <v>3.9645560273213958</v>
      </c>
      <c r="T22" s="7"/>
      <c r="U22" s="6">
        <f t="shared" si="3"/>
        <v>4</v>
      </c>
      <c r="V22" s="15">
        <f>IF(F22&gt;0,($U$26+($J$26-$F$26))/$U$26,($U$26-($J$26-$F$26))/$U$26)*F22</f>
        <v>-6.7516483516483516</v>
      </c>
      <c r="W22" s="7">
        <f t="shared" si="4"/>
        <v>4.7516483516483516</v>
      </c>
      <c r="X22" s="7"/>
      <c r="Y22" s="14">
        <f>F22+(J$26-F$26)/19</f>
        <v>-20.473684210526315</v>
      </c>
      <c r="Z22" s="7">
        <f t="shared" si="5"/>
        <v>18.473684210526315</v>
      </c>
      <c r="AA22" s="7"/>
      <c r="AB22" s="10">
        <v>140</v>
      </c>
      <c r="AC22" s="10">
        <v>163</v>
      </c>
      <c r="AD22" s="15">
        <f>F22+(J$26-F$26)*((AB22+AC22)/SUM($AB$7:$AC$24))</f>
        <v>-5.7814489922422378</v>
      </c>
      <c r="AE22" s="7">
        <f t="shared" si="6"/>
        <v>3.7814489922422378</v>
      </c>
    </row>
    <row r="23" spans="2:31" x14ac:dyDescent="0.25">
      <c r="B23" s="1">
        <v>80</v>
      </c>
      <c r="C23" s="1">
        <v>5</v>
      </c>
      <c r="D23" s="9">
        <v>10</v>
      </c>
      <c r="E23" s="9">
        <v>11</v>
      </c>
      <c r="F23" s="9">
        <v>-1</v>
      </c>
      <c r="G23" s="9"/>
      <c r="H23" s="19">
        <v>9</v>
      </c>
      <c r="I23" s="19">
        <v>14</v>
      </c>
      <c r="J23" s="10">
        <v>-5</v>
      </c>
      <c r="K23" s="10"/>
      <c r="L23" s="11">
        <f>F23+(J$26-F$26)*(D23/SUM($D$7:$D$24))</f>
        <v>-2.1344690105110544</v>
      </c>
      <c r="M23" s="7">
        <f t="shared" si="0"/>
        <v>2.8655309894889456</v>
      </c>
      <c r="N23" s="7"/>
      <c r="O23" s="11">
        <f>F23+(J$26-F$26)*(E23/SUM($E$7:$E$24))</f>
        <v>-2.2953348382242287</v>
      </c>
      <c r="P23" s="7">
        <f t="shared" si="1"/>
        <v>2.7046651617757713</v>
      </c>
      <c r="Q23" s="7"/>
      <c r="R23" s="11">
        <f>F23+(J$26-F$26)*((D23+E23)/SUM($D$7:$E$24))</f>
        <v>-2.2134022521690975</v>
      </c>
      <c r="S23" s="7">
        <f t="shared" si="2"/>
        <v>2.7865977478309025</v>
      </c>
      <c r="T23" s="7"/>
      <c r="U23" s="6">
        <f t="shared" si="3"/>
        <v>1</v>
      </c>
      <c r="V23" s="15">
        <f>IF(F23&gt;0,($U$26+($J$26-$F$26))/$U$26,($U$26-($J$26-$F$26))/$U$26)*F23</f>
        <v>-1.6879120879120879</v>
      </c>
      <c r="W23" s="7">
        <f t="shared" si="4"/>
        <v>3.3120879120879119</v>
      </c>
      <c r="X23" s="7"/>
      <c r="Y23" s="14">
        <f>F23+(J$26-F$26)/19</f>
        <v>-17.473684210526315</v>
      </c>
      <c r="Z23" s="7">
        <f t="shared" si="5"/>
        <v>12.473684210526315</v>
      </c>
      <c r="AA23" s="7"/>
      <c r="AB23" s="10">
        <v>92</v>
      </c>
      <c r="AC23" s="10">
        <v>101</v>
      </c>
      <c r="AD23" s="15">
        <f>F23+(J$26-F$26)*((AB23+AC23)/SUM($AB$7:$AC$24))</f>
        <v>-2.1347183349925802</v>
      </c>
      <c r="AE23" s="7">
        <f t="shared" si="6"/>
        <v>2.8652816650074198</v>
      </c>
    </row>
    <row r="24" spans="2:31" x14ac:dyDescent="0.25">
      <c r="B24" s="1" t="s">
        <v>24</v>
      </c>
      <c r="C24" s="1">
        <v>5</v>
      </c>
      <c r="D24" s="9">
        <v>13</v>
      </c>
      <c r="E24" s="9">
        <v>15</v>
      </c>
      <c r="F24" s="9">
        <v>-2</v>
      </c>
      <c r="G24" s="9"/>
      <c r="H24" s="19">
        <v>14</v>
      </c>
      <c r="I24" s="19">
        <v>15</v>
      </c>
      <c r="J24" s="10">
        <v>-1</v>
      </c>
      <c r="K24" s="10"/>
      <c r="L24" s="11">
        <f>F24+(J$26-F$26)*(D24/SUM($D$7:$D$24))</f>
        <v>-3.4748097136643712</v>
      </c>
      <c r="M24" s="7">
        <f t="shared" si="0"/>
        <v>2.4748097136643712</v>
      </c>
      <c r="N24" s="7"/>
      <c r="O24" s="11">
        <f>F24+(J$26-F$26)*(E24/SUM($E$7:$E$24))</f>
        <v>-3.7663656884875847</v>
      </c>
      <c r="P24" s="7">
        <f t="shared" si="1"/>
        <v>2.7663656884875847</v>
      </c>
      <c r="Q24" s="7"/>
      <c r="R24" s="11">
        <f>F24+(J$26-F$26)*((D24+E24)/SUM($D$7:$E$24))</f>
        <v>-3.6178696695587966</v>
      </c>
      <c r="S24" s="7">
        <f t="shared" si="2"/>
        <v>2.6178696695587966</v>
      </c>
      <c r="T24" s="7"/>
      <c r="U24" s="6">
        <f t="shared" si="3"/>
        <v>2</v>
      </c>
      <c r="V24" s="15">
        <f>IF(F24&gt;0,($U$26+($J$26-$F$26))/$U$26,($U$26-($J$26-$F$26))/$U$26)*F24</f>
        <v>-3.3758241758241758</v>
      </c>
      <c r="W24" s="7">
        <f t="shared" si="4"/>
        <v>2.3758241758241758</v>
      </c>
      <c r="X24" s="7"/>
      <c r="Y24" s="14">
        <f>F24+(J$26-F$26)/19</f>
        <v>-18.473684210526315</v>
      </c>
      <c r="Z24" s="7">
        <f t="shared" si="5"/>
        <v>17.473684210526315</v>
      </c>
      <c r="AA24" s="7"/>
      <c r="AB24" s="10">
        <v>93</v>
      </c>
      <c r="AC24" s="10">
        <v>108</v>
      </c>
      <c r="AD24" s="15">
        <f>F24+(J$26-F$26)*((AB24+AC24)/SUM($AB$7:$AC$24))</f>
        <v>-3.1817532918834646</v>
      </c>
      <c r="AE24" s="7">
        <f t="shared" si="6"/>
        <v>2.1817532918834646</v>
      </c>
    </row>
    <row r="25" spans="2:31" x14ac:dyDescent="0.25">
      <c r="D25" s="5"/>
      <c r="E25" s="5"/>
      <c r="F25" s="9"/>
      <c r="G25" s="9"/>
      <c r="H25"/>
      <c r="I25"/>
      <c r="L25" s="5"/>
      <c r="M25" s="6"/>
      <c r="N25" s="6"/>
      <c r="O25" s="5"/>
      <c r="P25" s="6"/>
      <c r="Q25" s="6"/>
      <c r="R25" s="5"/>
      <c r="S25" s="6"/>
      <c r="T25" s="6"/>
      <c r="U25" s="6"/>
      <c r="V25" s="6"/>
      <c r="W25" s="6"/>
      <c r="X25" s="6"/>
      <c r="Y25" s="15"/>
      <c r="Z25" s="6"/>
      <c r="AA25" s="6"/>
      <c r="AB25" s="16"/>
      <c r="AC25" s="16"/>
      <c r="AD25" s="15"/>
      <c r="AE25" s="6"/>
    </row>
    <row r="26" spans="2:31" x14ac:dyDescent="0.25">
      <c r="B26" t="s">
        <v>5</v>
      </c>
      <c r="D26" s="9">
        <f>SUM(D7:D25)</f>
        <v>2759</v>
      </c>
      <c r="E26" s="9">
        <f>SUM(E7:E25)</f>
        <v>2658</v>
      </c>
      <c r="F26" s="9">
        <f>SUM(F7:F25)</f>
        <v>101</v>
      </c>
      <c r="G26" s="9"/>
      <c r="H26" s="10">
        <f>SUM(H7:H25)</f>
        <v>2562</v>
      </c>
      <c r="I26" s="10">
        <f>SUM(I7:I25)</f>
        <v>2774</v>
      </c>
      <c r="J26" s="10">
        <f>SUM(J7:J24)</f>
        <v>-212</v>
      </c>
      <c r="K26" s="10"/>
      <c r="L26" s="11">
        <f>SUM(L7:L25)</f>
        <v>-211.99999999999997</v>
      </c>
      <c r="M26" s="7">
        <f>SUM(M7:M25)</f>
        <v>181.24682856107287</v>
      </c>
      <c r="N26" s="7"/>
      <c r="O26" s="11">
        <f>SUM(O7:O25)</f>
        <v>-211.99999999999997</v>
      </c>
      <c r="P26" s="7">
        <f>SUM(P7:P25)</f>
        <v>208.70805116629046</v>
      </c>
      <c r="Q26" s="7"/>
      <c r="R26" s="11">
        <f>SUM(R7:R25)</f>
        <v>-212.00000000000003</v>
      </c>
      <c r="S26" s="7">
        <f>SUM(S7:S25)</f>
        <v>194.05796566365146</v>
      </c>
      <c r="T26" s="7"/>
      <c r="U26" s="6">
        <f>SUM(U7:U25)</f>
        <v>455</v>
      </c>
      <c r="V26" s="15">
        <f>SUM(V7:V25)</f>
        <v>-212</v>
      </c>
      <c r="W26" s="7">
        <f>SUM(W7:W25)</f>
        <v>262.78241758241757</v>
      </c>
      <c r="X26" s="7"/>
      <c r="Y26" s="15">
        <f>SUM(Y7:Y25)</f>
        <v>-195.52631578947364</v>
      </c>
      <c r="Z26" s="7">
        <f>SUM(Z7:Z25)</f>
        <v>327.94736842105254</v>
      </c>
      <c r="AA26" s="7"/>
      <c r="AB26" s="10">
        <f>SUM(AB7:AB25)</f>
        <v>25608</v>
      </c>
      <c r="AC26" s="10">
        <f>SUM(AC7:AC25)</f>
        <v>27629</v>
      </c>
      <c r="AD26" s="15">
        <f>SUM(AD7:AD25)</f>
        <v>-212.00000000000003</v>
      </c>
      <c r="AE26" s="7">
        <f>SUM(AE7:AE25)</f>
        <v>210.62719537164006</v>
      </c>
    </row>
    <row r="27" spans="2:31" x14ac:dyDescent="0.25">
      <c r="D27" s="5"/>
      <c r="E27" s="5"/>
      <c r="G27" s="10"/>
      <c r="H27" s="10"/>
      <c r="I27" s="10"/>
      <c r="J27" s="6"/>
      <c r="K27" s="6"/>
      <c r="L27" s="6"/>
      <c r="M27" s="6"/>
      <c r="N27" s="6"/>
      <c r="O27" s="6"/>
      <c r="P27" s="6"/>
      <c r="Q27" s="6"/>
      <c r="R27" s="6"/>
    </row>
    <row r="28" spans="2:31" x14ac:dyDescent="0.25">
      <c r="D28" s="5"/>
      <c r="E28" s="5"/>
      <c r="F28" s="5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</row>
    <row r="29" spans="2:31" ht="14.4" x14ac:dyDescent="0.3">
      <c r="B29" t="s">
        <v>16</v>
      </c>
      <c r="D29" s="5"/>
      <c r="E29" s="5"/>
      <c r="J29" s="6"/>
      <c r="K29" s="6"/>
      <c r="L29" s="6"/>
      <c r="M29" s="6"/>
      <c r="N29" s="6"/>
      <c r="O29" s="6"/>
      <c r="P29" s="6"/>
      <c r="Q29" s="6"/>
      <c r="R29" s="6"/>
      <c r="U29" t="s">
        <v>17</v>
      </c>
      <c r="V29" s="1"/>
    </row>
    <row r="30" spans="2:31" x14ac:dyDescent="0.25">
      <c r="B30" t="s">
        <v>15</v>
      </c>
      <c r="U30" s="1" t="s">
        <v>11</v>
      </c>
    </row>
    <row r="31" spans="2:31" x14ac:dyDescent="0.25">
      <c r="U31" t="s">
        <v>12</v>
      </c>
    </row>
  </sheetData>
  <mergeCells count="8">
    <mergeCell ref="Y5:Z5"/>
    <mergeCell ref="AB5:AE5"/>
    <mergeCell ref="O5:P5"/>
    <mergeCell ref="H5:J5"/>
    <mergeCell ref="D5:F5"/>
    <mergeCell ref="L5:M5"/>
    <mergeCell ref="R5:S5"/>
    <mergeCell ref="U5:W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NetMigrationLevelAdjustmentWays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edynivn</cp:lastModifiedBy>
  <dcterms:created xsi:type="dcterms:W3CDTF">2019-09-12T17:09:14Z</dcterms:created>
  <dcterms:modified xsi:type="dcterms:W3CDTF">2019-09-23T06:16:48Z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