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155" tabRatio="874" activeTab="3"/>
  </bookViews>
  <sheets>
    <sheet name="Passagem Aérea" sheetId="1" r:id="rId1"/>
    <sheet name="Hospedagem" sheetId="2" r:id="rId2"/>
    <sheet name="Alimentação" sheetId="3" r:id="rId3"/>
    <sheet name="Transporte" sheetId="4" r:id="rId4"/>
    <sheet name="Pró-labore" sheetId="5" r:id="rId5"/>
    <sheet name="Material Esportivo" sheetId="13" r:id="rId6"/>
    <sheet name="Seguro Viagem" sheetId="9" r:id="rId7"/>
    <sheet name="Consolidado" sheetId="8" r:id="rId8"/>
    <sheet name="TOTAL EVENTO" sheetId="11" r:id="rId9"/>
    <sheet name="RESUMO" sheetId="15" r:id="rId10"/>
    <sheet name="PLANEJAMENTO" sheetId="16" r:id="rId11"/>
  </sheets>
  <externalReferences>
    <externalReference r:id="rId12"/>
  </externalReferences>
  <definedNames>
    <definedName name="_xlnm._FilterDatabase" localSheetId="8" hidden="1">'TOTAL EVENTO'!$A$5:$H$7</definedName>
    <definedName name="_xlnm.Print_Area" localSheetId="2">Alimentação!$A$1:$L$131</definedName>
    <definedName name="_xlnm.Print_Area" localSheetId="1">Hospedagem!$A$1:$M$129</definedName>
  </definedNames>
  <calcPr calcId="14562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</workbook>
</file>

<file path=xl/calcChain.xml><?xml version="1.0" encoding="utf-8"?>
<calcChain xmlns="http://schemas.openxmlformats.org/spreadsheetml/2006/main">
  <c r="H164" i="1" l="1"/>
  <c r="H165" i="1"/>
  <c r="H166" i="1"/>
  <c r="H167" i="1"/>
  <c r="H168" i="1"/>
  <c r="H163" i="1"/>
  <c r="H139" i="1"/>
  <c r="H140" i="1"/>
  <c r="H141" i="1"/>
  <c r="H142" i="1"/>
  <c r="H138" i="1"/>
  <c r="H125" i="1"/>
  <c r="H126" i="1"/>
  <c r="H127" i="1"/>
  <c r="H128" i="1"/>
  <c r="H124" i="1"/>
  <c r="H105" i="1"/>
  <c r="H106" i="1"/>
  <c r="H107" i="1"/>
  <c r="H108" i="1"/>
  <c r="H109" i="1"/>
  <c r="H110" i="1"/>
  <c r="H104" i="1"/>
  <c r="H77" i="1"/>
  <c r="H78" i="1"/>
  <c r="H79" i="1"/>
  <c r="H80" i="1"/>
  <c r="H81" i="1"/>
  <c r="H82" i="1"/>
  <c r="H76" i="1"/>
  <c r="H60" i="1"/>
  <c r="H61" i="1"/>
  <c r="H62" i="1"/>
  <c r="H63" i="1"/>
  <c r="H64" i="1"/>
  <c r="H65" i="1"/>
  <c r="H66" i="1"/>
  <c r="H59" i="1"/>
  <c r="H45" i="1"/>
  <c r="H46" i="1"/>
  <c r="H47" i="1"/>
  <c r="H48" i="1"/>
  <c r="H49" i="1"/>
  <c r="H44" i="1"/>
  <c r="H31" i="1"/>
  <c r="H32" i="1"/>
  <c r="H33" i="1"/>
  <c r="H34" i="1"/>
  <c r="H30" i="1"/>
  <c r="H16" i="1"/>
  <c r="H17" i="1"/>
  <c r="H18" i="1"/>
  <c r="H19" i="1"/>
  <c r="H20" i="1"/>
  <c r="H15" i="1"/>
  <c r="E15" i="9" l="1"/>
  <c r="E104" i="5"/>
  <c r="F134" i="5" s="1"/>
  <c r="C104" i="5"/>
  <c r="F131" i="5" s="1"/>
  <c r="E91" i="5"/>
  <c r="C91" i="5"/>
  <c r="E77" i="5"/>
  <c r="C77" i="5"/>
  <c r="E63" i="5"/>
  <c r="C63" i="5"/>
  <c r="E48" i="5"/>
  <c r="C48" i="5"/>
  <c r="E33" i="5"/>
  <c r="C33" i="5"/>
  <c r="E19" i="5"/>
  <c r="C19" i="5"/>
  <c r="F133" i="5" l="1"/>
  <c r="F130" i="5"/>
  <c r="K127" i="3"/>
  <c r="K128" i="3" s="1"/>
  <c r="H92" i="1"/>
  <c r="F76" i="4" l="1"/>
  <c r="E75" i="3"/>
  <c r="F72" i="2"/>
  <c r="F74" i="2" s="1"/>
  <c r="F83" i="2" s="1"/>
  <c r="C23" i="11" s="1"/>
  <c r="F79" i="2"/>
  <c r="F82" i="2" s="1"/>
  <c r="H113" i="1"/>
  <c r="H114" i="1" s="1"/>
  <c r="E78" i="3"/>
  <c r="E83" i="3"/>
  <c r="E86" i="3" s="1"/>
  <c r="F75" i="4"/>
  <c r="F78" i="4" s="1"/>
  <c r="F84" i="4"/>
  <c r="F87" i="4" s="1"/>
  <c r="H14" i="16"/>
  <c r="H12" i="16"/>
  <c r="H11" i="16"/>
  <c r="H3" i="16"/>
  <c r="H2" i="16"/>
  <c r="I13" i="8"/>
  <c r="I20" i="8" s="1"/>
  <c r="J7" i="8"/>
  <c r="L46" i="9"/>
  <c r="L41" i="9"/>
  <c r="K38" i="9"/>
  <c r="E38" i="9"/>
  <c r="E41" i="9" s="1"/>
  <c r="F31" i="11" s="1"/>
  <c r="L30" i="9"/>
  <c r="K27" i="9"/>
  <c r="E27" i="9"/>
  <c r="E30" i="9" s="1"/>
  <c r="F23" i="11" s="1"/>
  <c r="L18" i="9"/>
  <c r="E18" i="9"/>
  <c r="L7" i="9"/>
  <c r="F62" i="13"/>
  <c r="I30" i="13"/>
  <c r="I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I7" i="13"/>
  <c r="B125" i="5"/>
  <c r="M105" i="5"/>
  <c r="D101" i="5"/>
  <c r="G101" i="5" s="1"/>
  <c r="G105" i="5" s="1"/>
  <c r="M92" i="5"/>
  <c r="G90" i="5"/>
  <c r="D90" i="5"/>
  <c r="D89" i="5"/>
  <c r="G89" i="5" s="1"/>
  <c r="G88" i="5"/>
  <c r="D88" i="5"/>
  <c r="D87" i="5"/>
  <c r="G87" i="5" s="1"/>
  <c r="G86" i="5"/>
  <c r="D86" i="5"/>
  <c r="D85" i="5"/>
  <c r="G85" i="5" s="1"/>
  <c r="M78" i="5"/>
  <c r="G76" i="5"/>
  <c r="D76" i="5"/>
  <c r="D75" i="5"/>
  <c r="G75" i="5" s="1"/>
  <c r="G74" i="5"/>
  <c r="D74" i="5"/>
  <c r="D73" i="5"/>
  <c r="G73" i="5" s="1"/>
  <c r="G72" i="5"/>
  <c r="D72" i="5"/>
  <c r="M64" i="5"/>
  <c r="G62" i="5"/>
  <c r="D62" i="5"/>
  <c r="D61" i="5"/>
  <c r="G61" i="5" s="1"/>
  <c r="G60" i="5"/>
  <c r="D60" i="5"/>
  <c r="D59" i="5"/>
  <c r="G59" i="5" s="1"/>
  <c r="G58" i="5"/>
  <c r="D58" i="5"/>
  <c r="D57" i="5"/>
  <c r="G57" i="5" s="1"/>
  <c r="G64" i="5" s="1"/>
  <c r="G15" i="11" s="1"/>
  <c r="M49" i="5"/>
  <c r="G47" i="5"/>
  <c r="D47" i="5"/>
  <c r="D46" i="5"/>
  <c r="G46" i="5" s="1"/>
  <c r="G45" i="5"/>
  <c r="D45" i="5"/>
  <c r="D44" i="5"/>
  <c r="G44" i="5" s="1"/>
  <c r="G43" i="5"/>
  <c r="D43" i="5"/>
  <c r="D42" i="5"/>
  <c r="G42" i="5" s="1"/>
  <c r="M34" i="5"/>
  <c r="D32" i="5"/>
  <c r="G32" i="5" s="1"/>
  <c r="G31" i="5"/>
  <c r="D31" i="5"/>
  <c r="D30" i="5"/>
  <c r="G30" i="5" s="1"/>
  <c r="G29" i="5"/>
  <c r="D29" i="5"/>
  <c r="D28" i="5"/>
  <c r="G28" i="5" s="1"/>
  <c r="M20" i="5"/>
  <c r="G18" i="5"/>
  <c r="D18" i="5"/>
  <c r="D17" i="5"/>
  <c r="G17" i="5" s="1"/>
  <c r="G16" i="5"/>
  <c r="D16" i="5"/>
  <c r="D15" i="5"/>
  <c r="G15" i="5" s="1"/>
  <c r="G14" i="5"/>
  <c r="D14" i="5"/>
  <c r="D13" i="5"/>
  <c r="G13" i="5" s="1"/>
  <c r="M7" i="5"/>
  <c r="M124" i="4"/>
  <c r="F121" i="4"/>
  <c r="F124" i="4" s="1"/>
  <c r="E35" i="11" s="1"/>
  <c r="M112" i="4"/>
  <c r="F112" i="4"/>
  <c r="E31" i="11" s="1"/>
  <c r="F109" i="4"/>
  <c r="M100" i="4"/>
  <c r="F98" i="4"/>
  <c r="F97" i="4"/>
  <c r="F100" i="4" s="1"/>
  <c r="E27" i="11" s="1"/>
  <c r="M88" i="4"/>
  <c r="M87" i="4"/>
  <c r="M78" i="4"/>
  <c r="M66" i="4"/>
  <c r="F63" i="4"/>
  <c r="F66" i="4" s="1"/>
  <c r="E19" i="11" s="1"/>
  <c r="M54" i="4"/>
  <c r="F51" i="4"/>
  <c r="F54" i="4" s="1"/>
  <c r="E15" i="11" s="1"/>
  <c r="M42" i="4"/>
  <c r="F39" i="4"/>
  <c r="F42" i="4" s="1"/>
  <c r="E11" i="11" s="1"/>
  <c r="M30" i="4"/>
  <c r="F30" i="4"/>
  <c r="E7" i="11" s="1"/>
  <c r="F27" i="4"/>
  <c r="M18" i="4"/>
  <c r="F15" i="4"/>
  <c r="F18" i="4" s="1"/>
  <c r="M7" i="4"/>
  <c r="E120" i="3"/>
  <c r="XFD120" i="3" s="1"/>
  <c r="B120" i="3"/>
  <c r="XFD115" i="3"/>
  <c r="L111" i="3"/>
  <c r="E111" i="3"/>
  <c r="D31" i="11" s="1"/>
  <c r="E108" i="3"/>
  <c r="B108" i="3"/>
  <c r="L99" i="3"/>
  <c r="E96" i="3"/>
  <c r="E99" i="3" s="1"/>
  <c r="D27" i="11" s="1"/>
  <c r="B96" i="3"/>
  <c r="L87" i="3"/>
  <c r="B83" i="3"/>
  <c r="L78" i="3"/>
  <c r="B75" i="3"/>
  <c r="L66" i="3"/>
  <c r="E63" i="3"/>
  <c r="E66" i="3" s="1"/>
  <c r="D19" i="11" s="1"/>
  <c r="B63" i="3"/>
  <c r="L54" i="3"/>
  <c r="E51" i="3"/>
  <c r="E54" i="3" s="1"/>
  <c r="D15" i="11" s="1"/>
  <c r="B51" i="3"/>
  <c r="L42" i="3"/>
  <c r="E39" i="3"/>
  <c r="E42" i="3" s="1"/>
  <c r="D11" i="11" s="1"/>
  <c r="B39" i="3"/>
  <c r="L30" i="3"/>
  <c r="E27" i="3"/>
  <c r="E30" i="3" s="1"/>
  <c r="D7" i="11" s="1"/>
  <c r="B27" i="3"/>
  <c r="L18" i="3"/>
  <c r="E15" i="3"/>
  <c r="E18" i="3" s="1"/>
  <c r="D3" i="11" s="1"/>
  <c r="B15" i="3"/>
  <c r="L7" i="3"/>
  <c r="M119" i="2"/>
  <c r="F119" i="2"/>
  <c r="F116" i="2"/>
  <c r="M107" i="2"/>
  <c r="F104" i="2"/>
  <c r="F107" i="2" s="1"/>
  <c r="M95" i="2"/>
  <c r="F95" i="2"/>
  <c r="C27" i="11" s="1"/>
  <c r="F92" i="2"/>
  <c r="M83" i="2"/>
  <c r="M82" i="2"/>
  <c r="M63" i="2"/>
  <c r="F61" i="2"/>
  <c r="F63" i="2" s="1"/>
  <c r="C19" i="11" s="1"/>
  <c r="M52" i="2"/>
  <c r="F52" i="2"/>
  <c r="C15" i="11" s="1"/>
  <c r="F50" i="2"/>
  <c r="M41" i="2"/>
  <c r="F38" i="2"/>
  <c r="F41" i="2" s="1"/>
  <c r="C11" i="11" s="1"/>
  <c r="M29" i="2"/>
  <c r="F29" i="2"/>
  <c r="C7" i="11" s="1"/>
  <c r="F26" i="2"/>
  <c r="M17" i="2"/>
  <c r="F14" i="2"/>
  <c r="F17" i="2" s="1"/>
  <c r="M7" i="2"/>
  <c r="O169" i="1"/>
  <c r="K169" i="1"/>
  <c r="E169" i="1"/>
  <c r="H169" i="1"/>
  <c r="B35" i="11" s="1"/>
  <c r="O154" i="1"/>
  <c r="K154" i="1"/>
  <c r="E154" i="1"/>
  <c r="E153" i="1"/>
  <c r="H152" i="1"/>
  <c r="O143" i="1"/>
  <c r="K143" i="1"/>
  <c r="E143" i="1"/>
  <c r="O129" i="1"/>
  <c r="K129" i="1"/>
  <c r="E129" i="1"/>
  <c r="O115" i="1"/>
  <c r="E114" i="1"/>
  <c r="E115" i="1"/>
  <c r="O111" i="1"/>
  <c r="K111" i="1"/>
  <c r="K115" i="1" s="1"/>
  <c r="E111" i="1"/>
  <c r="O95" i="1"/>
  <c r="K95" i="1"/>
  <c r="E95" i="1"/>
  <c r="E94" i="1"/>
  <c r="H94" i="1"/>
  <c r="O83" i="1"/>
  <c r="K83" i="1"/>
  <c r="E83" i="1"/>
  <c r="O67" i="1"/>
  <c r="K67" i="1"/>
  <c r="E67" i="1"/>
  <c r="H67" i="1"/>
  <c r="B15" i="11" s="1"/>
  <c r="O50" i="1"/>
  <c r="K50" i="1"/>
  <c r="E50" i="1"/>
  <c r="H50" i="1"/>
  <c r="O35" i="1"/>
  <c r="K35" i="1"/>
  <c r="E35" i="1"/>
  <c r="H35" i="1"/>
  <c r="B7" i="11" s="1"/>
  <c r="O21" i="1"/>
  <c r="K21" i="1"/>
  <c r="E21" i="1"/>
  <c r="H21" i="1"/>
  <c r="O8" i="1"/>
  <c r="G34" i="5" l="1"/>
  <c r="G7" i="11" s="1"/>
  <c r="G49" i="5"/>
  <c r="G11" i="11" s="1"/>
  <c r="G112" i="5"/>
  <c r="G111" i="5"/>
  <c r="G110" i="5"/>
  <c r="D25" i="13"/>
  <c r="D36" i="13" s="1"/>
  <c r="D37" i="13" s="1"/>
  <c r="H39" i="11" s="1"/>
  <c r="G78" i="5"/>
  <c r="G27" i="11" s="1"/>
  <c r="G113" i="5"/>
  <c r="G114" i="5"/>
  <c r="G109" i="5"/>
  <c r="G20" i="5"/>
  <c r="G3" i="11" s="1"/>
  <c r="E3" i="11"/>
  <c r="F128" i="4"/>
  <c r="G115" i="5"/>
  <c r="H42" i="11"/>
  <c r="H13" i="16" s="1"/>
  <c r="D30" i="13"/>
  <c r="D18" i="8" s="1"/>
  <c r="G116" i="5"/>
  <c r="D17" i="8" s="1"/>
  <c r="C31" i="11"/>
  <c r="F124" i="2"/>
  <c r="H129" i="1"/>
  <c r="B27" i="11" s="1"/>
  <c r="C35" i="11"/>
  <c r="F123" i="2"/>
  <c r="H83" i="1"/>
  <c r="H95" i="1" s="1"/>
  <c r="B19" i="11" s="1"/>
  <c r="H111" i="1"/>
  <c r="H115" i="1" s="1"/>
  <c r="B23" i="11" s="1"/>
  <c r="H143" i="1"/>
  <c r="H154" i="1" s="1"/>
  <c r="B31" i="11" s="1"/>
  <c r="H31" i="11" s="1"/>
  <c r="G92" i="5"/>
  <c r="F129" i="4"/>
  <c r="E12" i="15"/>
  <c r="E123" i="3"/>
  <c r="D35" i="11" s="1"/>
  <c r="E45" i="9"/>
  <c r="D19" i="8" s="1"/>
  <c r="F19" i="11"/>
  <c r="F88" i="4"/>
  <c r="E23" i="11" s="1"/>
  <c r="F130" i="4"/>
  <c r="D16" i="8" s="1"/>
  <c r="E87" i="3"/>
  <c r="D23" i="11" s="1"/>
  <c r="H27" i="11"/>
  <c r="E8" i="15" s="1"/>
  <c r="H15" i="11"/>
  <c r="E4" i="16" s="1"/>
  <c r="F125" i="2"/>
  <c r="D14" i="8" s="1"/>
  <c r="H7" i="11"/>
  <c r="E3" i="15" s="1"/>
  <c r="C3" i="11"/>
  <c r="H174" i="1"/>
  <c r="H153" i="1"/>
  <c r="B11" i="11"/>
  <c r="H11" i="11" s="1"/>
  <c r="B3" i="11"/>
  <c r="H173" i="1"/>
  <c r="H175" i="1" s="1"/>
  <c r="D13" i="8" s="1"/>
  <c r="E127" i="3" l="1"/>
  <c r="E128" i="3" s="1"/>
  <c r="E129" i="3" s="1"/>
  <c r="D15" i="8" s="1"/>
  <c r="E2" i="16"/>
  <c r="E9" i="15"/>
  <c r="E5" i="16"/>
  <c r="H23" i="11"/>
  <c r="E7" i="15" s="1"/>
  <c r="H35" i="11"/>
  <c r="E10" i="15" s="1"/>
  <c r="G35" i="11"/>
  <c r="G94" i="5"/>
  <c r="E11" i="15"/>
  <c r="H9" i="16"/>
  <c r="H17" i="16" s="1"/>
  <c r="E3" i="16"/>
  <c r="H19" i="11"/>
  <c r="B6" i="16" s="1"/>
  <c r="E5" i="15"/>
  <c r="B5" i="16"/>
  <c r="H3" i="11"/>
  <c r="B3" i="16"/>
  <c r="E4" i="15"/>
  <c r="B4" i="16" l="1"/>
  <c r="E7" i="16"/>
  <c r="B7" i="16"/>
  <c r="H44" i="11"/>
  <c r="E6" i="15"/>
  <c r="E2" i="15"/>
  <c r="B2" i="16"/>
  <c r="D20" i="8"/>
  <c r="B9" i="16" l="1"/>
  <c r="H47" i="11"/>
  <c r="G19" i="16"/>
  <c r="E1" i="15"/>
</calcChain>
</file>

<file path=xl/sharedStrings.xml><?xml version="1.0" encoding="utf-8"?>
<sst xmlns="http://schemas.openxmlformats.org/spreadsheetml/2006/main" count="2062" uniqueCount="264">
  <si>
    <t>PROJETADO</t>
  </si>
  <si>
    <t>ITINERÁRIO</t>
  </si>
  <si>
    <t>PAX</t>
  </si>
  <si>
    <t>CUSTO POR TRECHO</t>
  </si>
  <si>
    <t xml:space="preserve">CONSOLIDADO </t>
  </si>
  <si>
    <t>NACIONAL</t>
  </si>
  <si>
    <t>INTERNACIONAL</t>
  </si>
  <si>
    <t>NATAL/SP/NATAL</t>
  </si>
  <si>
    <t>RJ/SP/RJ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</si>
  <si>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</si>
  <si>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7</t>
    </r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</si>
  <si>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</si>
  <si>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</si>
  <si>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</si>
  <si>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</si>
  <si>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</si>
  <si>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Aéreo Nacional</t>
  </si>
  <si>
    <t>Aéreo Internacional</t>
  </si>
  <si>
    <t>GOIANIA/SP/GOIANIA</t>
  </si>
  <si>
    <t xml:space="preserve">DESCONTO </t>
  </si>
  <si>
    <t>TX DE EMBARQUE</t>
  </si>
  <si>
    <t>CONSOLIDADO GERAL - PROJETADO</t>
  </si>
  <si>
    <t>CONSOLIDADO GERAL - REALIZADO</t>
  </si>
  <si>
    <t>DIÁRIA</t>
  </si>
  <si>
    <t>Hospedagem</t>
  </si>
  <si>
    <t>ISS</t>
  </si>
  <si>
    <t>TIPO</t>
  </si>
  <si>
    <t>QUANTIDADE</t>
  </si>
  <si>
    <t>DUPLO</t>
  </si>
  <si>
    <t>Almoço e Jantar</t>
  </si>
  <si>
    <t>Refeição</t>
  </si>
  <si>
    <t>Atualizado:</t>
  </si>
  <si>
    <t>TÉCNICO</t>
  </si>
  <si>
    <t>FISIOTERAPEUTA</t>
  </si>
  <si>
    <t>VALOR</t>
  </si>
  <si>
    <t>FUNÇÃO</t>
  </si>
  <si>
    <t>QTS</t>
  </si>
  <si>
    <t>Dias:</t>
  </si>
  <si>
    <t>Pró-labore</t>
  </si>
  <si>
    <t>PATRONAL</t>
  </si>
  <si>
    <t>PASSAGEM AÉREA</t>
  </si>
  <si>
    <t>HOSPEDAGEM</t>
  </si>
  <si>
    <t>ALIMENTAÇÃO</t>
  </si>
  <si>
    <t>TRANSPORTE</t>
  </si>
  <si>
    <t>PRÓ-LABORE</t>
  </si>
  <si>
    <t>MASSOTERAPEUTA</t>
  </si>
  <si>
    <t>CONTRAPARTIDA</t>
  </si>
  <si>
    <t>Período Realizado:</t>
  </si>
  <si>
    <t>UBERLANDIA/SP/UBERLANDIA</t>
  </si>
  <si>
    <t>CURITIBA/SP/CURITIBA</t>
  </si>
  <si>
    <t>NAVEGANTES/SP/NAVEGANTES</t>
  </si>
  <si>
    <t>PETROLINA/SP/PETROLINA</t>
  </si>
  <si>
    <t>ENFERMEIRO</t>
  </si>
  <si>
    <t>Período Previsto: 29  de abril a 05 de maio</t>
  </si>
  <si>
    <t>I INTERCÂMBIO INTERNACIONAL - GERMAN CHAMPIONSHIPS  - SELEÇÃO PERMANENTE PRINCIPAL E SELEÇÃO DE JOVENS DE PARA-NATAÇÃO - BERLIM/ ALEMANHA</t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</si>
  <si>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 </t>
    </r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</si>
  <si>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NOVEMBRO</t>
    </r>
  </si>
  <si>
    <t>STAFF TECNICO</t>
  </si>
  <si>
    <t>Seguro Viagem</t>
  </si>
  <si>
    <t xml:space="preserve"> </t>
  </si>
  <si>
    <r>
      <t>Local:</t>
    </r>
    <r>
      <rPr>
        <sz val="11"/>
        <color theme="1"/>
        <rFont val="Calibri"/>
        <family val="2"/>
        <scheme val="minor"/>
      </rPr>
      <t xml:space="preserve"> SÃO PAULO</t>
    </r>
  </si>
  <si>
    <t>TOTAL INTERNACIONAL</t>
  </si>
  <si>
    <t>TOTAL GERAL</t>
  </si>
  <si>
    <t>Aéreo Nacional e Internacional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</si>
  <si>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NOVEMBRO</t>
    </r>
  </si>
  <si>
    <t>TOTAL NACIONAL</t>
  </si>
  <si>
    <t>AEREOS</t>
  </si>
  <si>
    <t>SEGURO VIAGEM</t>
  </si>
  <si>
    <t>PAGAMENTO MENSAL DE PROFISSIONAIS</t>
  </si>
  <si>
    <t>CONSOLIDADO DAS AÇÕES - NATAÇÃO</t>
  </si>
  <si>
    <t>PAGAMENTO MENSAL</t>
  </si>
  <si>
    <t>NOMENCLATURA</t>
  </si>
  <si>
    <t>PERCENTUAL %</t>
  </si>
  <si>
    <t xml:space="preserve">INSS </t>
  </si>
  <si>
    <t xml:space="preserve">FGTS </t>
  </si>
  <si>
    <t>PIS</t>
  </si>
  <si>
    <t>1/12 13º C/ENCARGOS</t>
  </si>
  <si>
    <t>1/3 FÉRIAS  C/ENCARGOS</t>
  </si>
  <si>
    <t>funcionários contratrados com encargos mensais de 49,46%, de acordo com tabela abaixo:</t>
  </si>
  <si>
    <t>ASSISTENTE TÉCNICO NIVEL III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</si>
  <si>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ABRIL</t>
    </r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</si>
  <si>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>JULHO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</si>
  <si>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JANEIRO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</si>
  <si>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JUNHO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</si>
  <si>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SETEMBRO</t>
    </r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</si>
  <si>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JULHO</t>
    </r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</si>
  <si>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ABRIL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</si>
  <si>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JANEIRO A DEZEMBRO 2015</t>
    </r>
  </si>
  <si>
    <t>SÃO PAULO/BOGOTÁ/SÃO PAULO</t>
  </si>
  <si>
    <t>SÃO PAULO/BERLIM/SÃO PAULO</t>
  </si>
  <si>
    <t>TOTAL INTERNACIONAL MANCHESTER</t>
  </si>
  <si>
    <t>ASSISTENTE TECNICO</t>
  </si>
  <si>
    <t>TECNICO</t>
  </si>
  <si>
    <t>ASSISTENTE TECNICO III</t>
  </si>
  <si>
    <t>TOTAL PRO-LABORE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</si>
  <si>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</si>
  <si>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</si>
  <si>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Material Esportivo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</si>
  <si>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</si>
  <si>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ITENS</t>
  </si>
  <si>
    <t xml:space="preserve">MATERIAL ESPORTIVO </t>
  </si>
  <si>
    <t>SELEÇÕES PRINCIPAL E DE JOVENS - NATAÇÃO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</si>
  <si>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</t>
    </r>
  </si>
  <si>
    <t>ELASTICO COM CINTA, 7,5 METROS</t>
  </si>
  <si>
    <t>ELASTICO TREINO 4 METROS</t>
  </si>
  <si>
    <t xml:space="preserve">REFLOTRON </t>
  </si>
  <si>
    <t>MONITORES CARDÍACOS</t>
  </si>
  <si>
    <t>FILMADORA SUB-AQUATICA</t>
  </si>
  <si>
    <t>BANHEIRA DE CRIOTERAPIA COM MOTOR</t>
  </si>
  <si>
    <t>CÉLULAS DE CARGA (MEDIDOR DE FORÇA ATÉ 250 KG)</t>
  </si>
  <si>
    <t>CAIXA DE LANCETA ESTÉRIL DESCARTÁVEL</t>
  </si>
  <si>
    <t>CAIXA DE CAPILAR HEPARINIZADO PARA REFLOTRON</t>
  </si>
  <si>
    <t>FITAS REAGENTES PARA REFLOTRON</t>
  </si>
  <si>
    <t>BOBINA DE IMPRESSÃO PARA REFLOTRON</t>
  </si>
  <si>
    <t xml:space="preserve">OXÍMETRO DE PULSO </t>
  </si>
  <si>
    <t xml:space="preserve">Material Esportivo </t>
  </si>
  <si>
    <t xml:space="preserve">Total </t>
  </si>
  <si>
    <t>MATERIAL ESPORTIVO</t>
  </si>
  <si>
    <t>TOTAL GERAL NATAÇÃO 2014/2015</t>
  </si>
  <si>
    <t>valor:</t>
  </si>
  <si>
    <t>Local : São Caetano do Sul</t>
  </si>
  <si>
    <t>Local : BERLIM/ALEMANHA</t>
  </si>
  <si>
    <t>Local : São Caetano do sul</t>
  </si>
  <si>
    <t>Local :  São Caetano do Sul</t>
  </si>
  <si>
    <t>Local : MANCHESTER/ GLASGOW</t>
  </si>
  <si>
    <t>Local : COLOMBIA</t>
  </si>
  <si>
    <t>1ª Fase de Treinamento e Avaliações - SELEÇÃO BRASILEIRA DE NATAÇÃO DE JOVENS</t>
  </si>
  <si>
    <t>ARARAQUARA(SP)/SP/ARARAQUARA(SP)</t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</si>
  <si>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</si>
  <si>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</si>
  <si>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SÃO CAETANO DO SUL</t>
    </r>
  </si>
  <si>
    <r>
      <t>Dias:</t>
    </r>
    <r>
      <rPr>
        <sz val="11"/>
        <color theme="1"/>
        <rFont val="Calibri"/>
        <family val="2"/>
        <scheme val="minor"/>
      </rPr>
      <t xml:space="preserve"> 07</t>
    </r>
  </si>
  <si>
    <r>
      <t>Local:</t>
    </r>
    <r>
      <rPr>
        <sz val="11"/>
        <color theme="1"/>
        <rFont val="Calibri"/>
        <family val="2"/>
        <scheme val="minor"/>
      </rPr>
      <t xml:space="preserve"> Berlim/Alemanha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</si>
  <si>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</si>
  <si>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Local:</t>
  </si>
  <si>
    <t>3º Evento | 2015 (PRINCIPAL)</t>
  </si>
  <si>
    <t>1ª Fase de Treinamento e Avaliações - SELEÇÃO BRASILEIRA DE NATAÇÃO PRINCIPAL</t>
  </si>
  <si>
    <t>4º Evento | 2015 (PRINCIPAL | JOVENS)</t>
  </si>
  <si>
    <r>
      <t>Local:</t>
    </r>
    <r>
      <rPr>
        <sz val="11"/>
        <color theme="1"/>
        <rFont val="Calibri"/>
        <family val="2"/>
        <scheme val="minor"/>
      </rPr>
      <t xml:space="preserve"> SÃO PAULO</t>
    </r>
  </si>
  <si>
    <t>Open BRASIL CAIXA LOTERIAS de NATAÇÃO - SELEÇÃO BRASILEIRA DE ATLETISMO PRINCIPAL e DE JOVENS</t>
  </si>
  <si>
    <r>
      <t xml:space="preserve">Dias: </t>
    </r>
    <r>
      <rPr>
        <sz val="11"/>
        <color theme="1"/>
        <rFont val="Calibri"/>
        <family val="2"/>
        <scheme val="minor"/>
      </rPr>
      <t>8</t>
    </r>
  </si>
  <si>
    <r>
      <t>Local:</t>
    </r>
    <r>
      <rPr>
        <sz val="11"/>
        <color theme="1"/>
        <rFont val="Calibri"/>
        <family val="2"/>
        <scheme val="minor"/>
      </rPr>
      <t xml:space="preserve"> BERLIM/ALE</t>
    </r>
  </si>
  <si>
    <t>OPEN INTERNACIONAL DE BERLIM - SELEÇÃO BRASILEIRA PRINCIPAL DE NATAÇÃO - BERLIM/ALE</t>
  </si>
  <si>
    <t>5º Evento | 2015 (PRINCIPAL)</t>
  </si>
  <si>
    <r>
      <t xml:space="preserve">Período Previsto: </t>
    </r>
    <r>
      <rPr>
        <sz val="10"/>
        <color theme="1"/>
        <rFont val="Calibri"/>
        <family val="2"/>
        <scheme val="minor"/>
      </rPr>
      <t>JULHO</t>
    </r>
  </si>
  <si>
    <t>2ª Fase de Treinamento e Avaliações - SELEÇÃO BRASILEIRA DE NATAÇÃO PRINCIPAL</t>
  </si>
  <si>
    <t>6º Evento | 2015 (PRINCIPAL)</t>
  </si>
  <si>
    <t>2ª Fase de Treinamento e Avaliações - SELEÇÃO BRASILEIRA DE NATAÇÃO DE JOVENS</t>
  </si>
  <si>
    <t>7º Evento | 2015 (JOVENS)</t>
  </si>
  <si>
    <t>Aclimatação e Campeonato Mundial de Natação do IPC - SELEÇÃO BRASILEIRA DE NATAÇÃO PRINCIPAL - MANCHESTER/GLASGOW</t>
  </si>
  <si>
    <t>8º Evento | 2015 (PRINCIPAL)</t>
  </si>
  <si>
    <t xml:space="preserve">Dias: </t>
  </si>
  <si>
    <r>
      <t>Local:</t>
    </r>
    <r>
      <rPr>
        <sz val="11"/>
        <color theme="1"/>
        <rFont val="Calibri"/>
        <family val="2"/>
        <scheme val="minor"/>
      </rPr>
      <t xml:space="preserve"> MANCHESTER/GLASGOW</t>
    </r>
  </si>
  <si>
    <t xml:space="preserve">TOTAL </t>
  </si>
  <si>
    <r>
      <t>Local:</t>
    </r>
    <r>
      <rPr>
        <sz val="11"/>
        <color theme="1"/>
        <rFont val="Calibri"/>
        <family val="2"/>
        <scheme val="minor"/>
      </rPr>
      <t xml:space="preserve"> BOGOTÁ/COL</t>
    </r>
  </si>
  <si>
    <t>10º Evento | 2015 (JOVENS)</t>
  </si>
  <si>
    <t>Open Internacional de Natação da Colômbia - SELEÇÃO BRASILEIRA DE NATAÇÃO DE JOVENS - BOGOTÁ/COLÔMBIA</t>
  </si>
  <si>
    <t>3ª Fase de Treinamento e Avaliações - SELEÇÃO BRASILEIRA DE NATAÇÃO PRINCIPAL</t>
  </si>
  <si>
    <t xml:space="preserve">Diárias: </t>
  </si>
  <si>
    <r>
      <rPr>
        <b/>
        <sz val="11"/>
        <color theme="1"/>
        <rFont val="Calibri"/>
        <family val="2"/>
        <scheme val="minor"/>
      </rPr>
      <t xml:space="preserve">Período Previsto: </t>
    </r>
    <r>
      <rPr>
        <sz val="11"/>
        <color theme="1"/>
        <rFont val="Calibri"/>
        <family val="2"/>
        <scheme val="minor"/>
      </rPr>
      <t>JULHO</t>
    </r>
  </si>
  <si>
    <t>TOTAL INTERNACIONAL GLASGOW</t>
  </si>
  <si>
    <r>
      <t>Local:</t>
    </r>
    <r>
      <rPr>
        <sz val="11"/>
        <color theme="1"/>
        <rFont val="Calibri"/>
        <family val="2"/>
        <scheme val="minor"/>
      </rPr>
      <t xml:space="preserve">  BOGOTÁ/COLÔMBIA</t>
    </r>
  </si>
  <si>
    <t>TOTAL MANCHESTER</t>
  </si>
  <si>
    <t>TOTAL GLASGOW</t>
  </si>
  <si>
    <r>
      <t xml:space="preserve">Local: </t>
    </r>
    <r>
      <rPr>
        <sz val="11"/>
        <color theme="1"/>
        <rFont val="Calibri"/>
        <family val="2"/>
        <scheme val="minor"/>
      </rPr>
      <t>GLASGOW/SCO</t>
    </r>
  </si>
  <si>
    <r>
      <t>Local:</t>
    </r>
    <r>
      <rPr>
        <sz val="11"/>
        <color theme="1"/>
        <rFont val="Calibri"/>
        <family val="2"/>
        <scheme val="minor"/>
      </rPr>
      <t xml:space="preserve"> GLASGOW/SCO</t>
    </r>
  </si>
  <si>
    <t>Refeições</t>
  </si>
  <si>
    <t>UNIDADE</t>
  </si>
  <si>
    <t>Transporte</t>
  </si>
  <si>
    <t>Seleção Principal</t>
  </si>
  <si>
    <t>Seleção de Jovens</t>
  </si>
  <si>
    <t>Pagamentos Extras - ANO</t>
  </si>
  <si>
    <t>2ª Fase de Treinamento</t>
  </si>
  <si>
    <t>1ª Fase de Treinamento</t>
  </si>
  <si>
    <t>1 Médico Modalidade</t>
  </si>
  <si>
    <t>3ª Fase de Treinamento</t>
  </si>
  <si>
    <t>4ª Fase de Treinamento</t>
  </si>
  <si>
    <t>Custos Extras Fases Treino</t>
  </si>
  <si>
    <t>Custo escritório</t>
  </si>
  <si>
    <t>TOTAL JOVENS</t>
  </si>
  <si>
    <t>Academia</t>
  </si>
  <si>
    <t>AFIP</t>
  </si>
  <si>
    <t>Aclimatação/Mundial</t>
  </si>
  <si>
    <t>Uniformes</t>
  </si>
  <si>
    <t>Suprimento de Fundos</t>
  </si>
  <si>
    <t>Auxílio Viagem</t>
  </si>
  <si>
    <t>TOTAL EXTRAS</t>
  </si>
  <si>
    <t>TOTAL PRINCIPAL</t>
  </si>
  <si>
    <t>Evento:  1ª Fase de Treinamento e Avaliações - SELEÇÃO BRASILEIRA DE NATAÇÃO DE JOVENS</t>
  </si>
  <si>
    <t>Evento:   1ª Fase de Treinamento e Avaliações - SELEÇÃO BRASILEIRA DE NATAÇÃO PRINCIPAL</t>
  </si>
  <si>
    <t>Evento:  2ª Fase de Treinamento e Avaliações - SELEÇÃO BRASILEIRA DE NATAÇÃO PRINCIPAL</t>
  </si>
  <si>
    <t>Evento:  2ª Fase de Treinamento e Avaliações - SELEÇÃO BRASILEIRA DE NATAÇÃO DE JOVENS</t>
  </si>
  <si>
    <t>Evento:   3ª Fase de Treinamento e Avaliações - SELEÇÃO BRASILEIRA DE NATAÇÃO PRINCIPAL</t>
  </si>
  <si>
    <t>Local : São Paulo</t>
  </si>
  <si>
    <r>
      <t xml:space="preserve">Período Previsto: </t>
    </r>
    <r>
      <rPr>
        <sz val="10"/>
        <color theme="1"/>
        <rFont val="Calibri"/>
        <family val="2"/>
        <scheme val="minor"/>
      </rPr>
      <t>ABRIL/MAIO</t>
    </r>
  </si>
  <si>
    <t>Open Berlim</t>
  </si>
  <si>
    <t>Open Brasil</t>
  </si>
  <si>
    <t>Open Colômbia</t>
  </si>
  <si>
    <t>2 Funcionários Adm</t>
  </si>
  <si>
    <t>VALOR TOTAL PLANEJAMENTO NATAÇÃO 2015</t>
  </si>
  <si>
    <t>RH Mensal</t>
  </si>
  <si>
    <t>Inscrições Competições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</si>
  <si>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FEVEREIRO</t>
    </r>
  </si>
  <si>
    <t>1º Evento | 2015 (PRINCIPAL)</t>
  </si>
  <si>
    <t>2º Evento | 2015  (JOVENS)</t>
  </si>
  <si>
    <t>8º Evento | 2015 (JOVENS)</t>
  </si>
  <si>
    <t>9º Evento | 2015 (PRINCIPAL)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</si>
  <si>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OUTUBRO/NOVEMBRO</t>
    </r>
  </si>
  <si>
    <t>Aluguel 1 apartamento</t>
  </si>
  <si>
    <t>SÃO PAULO/GLASGOW/SÃO PAULO</t>
  </si>
  <si>
    <r>
      <t>Local:</t>
    </r>
    <r>
      <rPr>
        <sz val="11"/>
        <color theme="1"/>
        <rFont val="Calibri"/>
        <family val="2"/>
        <scheme val="minor"/>
      </rPr>
      <t xml:space="preserve"> São Paulo</t>
    </r>
  </si>
  <si>
    <t>TOTAL GERAL NATAÇÃO /2015</t>
  </si>
  <si>
    <t>Data: JANEIRO/2015</t>
  </si>
  <si>
    <t>Data: FEVEREIRO/2015</t>
  </si>
  <si>
    <t>Data:ABRIL/2015</t>
  </si>
  <si>
    <t>Data: ABRIL/MAIO/2015</t>
  </si>
  <si>
    <t>Data: JULHO/2015</t>
  </si>
  <si>
    <t>Data: SETEMBRO/2015</t>
  </si>
  <si>
    <t>Data: NOVEMBRO/2015</t>
  </si>
  <si>
    <t>Data: OUTUBRO/NOVEMBRO/2015</t>
  </si>
  <si>
    <t>Evento:  Open BRASIL CAIXA LOTERIAS - SELEÇÃO BRASILEIRA DE ATLETISMO PRINCIPAL e DE JOVENS</t>
  </si>
  <si>
    <t>Evento:  Open Internacional de Berlim - SELEÇÃO BRASILEIRA PRINCIPAL - BERLIM/ALE</t>
  </si>
  <si>
    <t>Evento:  Aclimatação e Campeonato Mundial do IPC - SELEÇÃO BRASILEIRA PRINCIPAL - MANCHESTER/GLASGOW</t>
  </si>
  <si>
    <t>Evento:  Open Internacional da Colômbia - SELEÇÃO BRASILEIRA DE JOVENS - BOGOTÁ/COLÔMBIA</t>
  </si>
  <si>
    <t>CUSTO POR TRECHO I</t>
  </si>
  <si>
    <t>CUSTO POR TRECHO II</t>
  </si>
  <si>
    <t>HOSPEDAGEM - NACIONAL</t>
  </si>
  <si>
    <t>HOSPEDAGEM - INTERNACIONAL</t>
  </si>
  <si>
    <t>Refeição - Nacional</t>
  </si>
  <si>
    <t>Refeição - Internacional</t>
  </si>
  <si>
    <t>Locação de Van - Nacional</t>
  </si>
  <si>
    <t>Locação de Van - Internacional</t>
  </si>
  <si>
    <t>PAGAMENTOS -  PRÓ LABORE</t>
  </si>
  <si>
    <t>Pontual</t>
  </si>
  <si>
    <t>Permanente</t>
  </si>
  <si>
    <t>PAGAMENTOS -  TRIBUTOS</t>
  </si>
  <si>
    <t>RESUMO DETALHADO - NATAÇÃO</t>
  </si>
  <si>
    <t>BOLSA (s/ patronal)</t>
  </si>
  <si>
    <t>Encargos</t>
  </si>
  <si>
    <t>PERÍODO</t>
  </si>
  <si>
    <t>ORGEM</t>
  </si>
  <si>
    <t>DESTINO</t>
  </si>
  <si>
    <t>São Paulo</t>
  </si>
  <si>
    <t>Araraquara</t>
  </si>
  <si>
    <t>ida e volta</t>
  </si>
  <si>
    <t>Curitiba</t>
  </si>
  <si>
    <t>Natal</t>
  </si>
  <si>
    <t>Navegantes</t>
  </si>
  <si>
    <t>Rio de Janeiro</t>
  </si>
  <si>
    <t>Uberlândia</t>
  </si>
  <si>
    <t>Goiania</t>
  </si>
  <si>
    <t>Petrolina</t>
  </si>
  <si>
    <t>Uberlânida</t>
  </si>
  <si>
    <t>SP</t>
  </si>
  <si>
    <t>BERLIM (ALE)</t>
  </si>
  <si>
    <t>SÃO PAULO</t>
  </si>
  <si>
    <t>GLASGOW (ESC)</t>
  </si>
  <si>
    <t>BOGOTÁ (COL)</t>
  </si>
  <si>
    <t>LOCAL</t>
  </si>
  <si>
    <t>SÃO CAETANO DO SUL</t>
  </si>
  <si>
    <t>BOGOTÁ (COLOMBIA)</t>
  </si>
  <si>
    <t>São Caetano</t>
  </si>
  <si>
    <t>VAN</t>
  </si>
  <si>
    <t>BOGOTÁ(COLOMBIA)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</si>
</sst>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_([$R$ -416]* #,##0.00_);_([$R$ -416]* \(#,##0.00\);_([$R$ -416]* &quot;-&quot;??_);_(@_)"/>
    <numFmt numFmtId="167" formatCode="&quot;R$ &quot;#,##0.00"/>
    <numFmt numFmtId="168" formatCode="_-[$R$-416]\ * #,##0.00_-;\-[$R$-416]\ * #,##0.00_-;_-[$R$-416]\ 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gradientFill>
        <stop position="0">
          <color rgb="FFFFC000"/>
        </stop>
        <stop position="1">
          <color rgb="FF00B0F0"/>
        </stop>
      </gradientFill>
    </fill>
    <fill>
      <patternFill patternType="solid">
        <fgColor theme="5" tint="0.39997558519241921"/>
        <bgColor indexed="64"/>
      </patternFill>
    </fill>
    <fill>
      <gradientFill degree="90">
        <stop position="0">
          <color rgb="FF00B0F0"/>
        </stop>
        <stop position="1">
          <color rgb="FFFFC000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2" fillId="0" borderId="0"/>
  </cellStyleXfs>
  <cellXfs count="396">
    <xf numFmtId="0" fontId="0" fillId="0" borderId="0" xfId="0"/>
    <xf numFmtId="0" fontId="0" fillId="2" borderId="0" xfId="0" applyFill="1"/>
    <xf numFmtId="0" fontId="2" fillId="2" borderId="0" xfId="0" applyFont="1" applyFill="1"/>
    <xf numFmtId="0" fontId="7" fillId="4" borderId="3" xfId="0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/>
    <xf numFmtId="0" fontId="7" fillId="0" borderId="3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right" vertical="center"/>
    </xf>
    <xf numFmtId="165" fontId="7" fillId="4" borderId="3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11" fillId="3" borderId="5" xfId="0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 wrapText="1"/>
    </xf>
    <xf numFmtId="165" fontId="11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65" fontId="9" fillId="3" borderId="5" xfId="0" applyNumberFormat="1" applyFont="1" applyFill="1" applyBorder="1" applyAlignment="1">
      <alignment horizontal="center" vertical="center" wrapText="1"/>
    </xf>
    <xf numFmtId="165" fontId="9" fillId="3" borderId="5" xfId="0" applyNumberFormat="1" applyFont="1" applyFill="1" applyBorder="1" applyAlignment="1">
      <alignment horizontal="center" vertical="center"/>
    </xf>
    <xf numFmtId="0" fontId="0" fillId="0" borderId="3" xfId="0" applyBorder="1"/>
    <xf numFmtId="0" fontId="15" fillId="0" borderId="0" xfId="0" applyFont="1" applyBorder="1" applyAlignment="1">
      <alignment horizontal="center"/>
    </xf>
    <xf numFmtId="0" fontId="0" fillId="0" borderId="0" xfId="0" applyBorder="1"/>
    <xf numFmtId="0" fontId="12" fillId="2" borderId="0" xfId="0" applyFont="1" applyFill="1"/>
    <xf numFmtId="165" fontId="5" fillId="4" borderId="9" xfId="0" applyNumberFormat="1" applyFont="1" applyFill="1" applyBorder="1" applyAlignment="1">
      <alignment horizontal="right" vertical="center"/>
    </xf>
    <xf numFmtId="165" fontId="9" fillId="3" borderId="2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2" fillId="6" borderId="0" xfId="0" applyNumberFormat="1" applyFont="1" applyFill="1"/>
    <xf numFmtId="0" fontId="0" fillId="2" borderId="0" xfId="0" applyFill="1" applyAlignment="1">
      <alignment horizontal="left"/>
    </xf>
    <xf numFmtId="0" fontId="0" fillId="2" borderId="0" xfId="0" applyFont="1" applyFill="1"/>
    <xf numFmtId="0" fontId="10" fillId="0" borderId="0" xfId="0" applyFont="1"/>
    <xf numFmtId="22" fontId="10" fillId="0" borderId="0" xfId="0" applyNumberFormat="1" applyFont="1"/>
    <xf numFmtId="0" fontId="16" fillId="4" borderId="3" xfId="0" applyFont="1" applyFill="1" applyBorder="1" applyAlignment="1">
      <alignment vertical="center"/>
    </xf>
    <xf numFmtId="167" fontId="7" fillId="4" borderId="3" xfId="2" applyNumberFormat="1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4" fontId="0" fillId="0" borderId="0" xfId="0" applyNumberFormat="1"/>
    <xf numFmtId="0" fontId="0" fillId="6" borderId="0" xfId="0" applyFill="1"/>
    <xf numFmtId="165" fontId="0" fillId="0" borderId="0" xfId="0" applyNumberFormat="1"/>
    <xf numFmtId="166" fontId="2" fillId="0" borderId="0" xfId="0" applyNumberFormat="1" applyFont="1" applyFill="1" applyAlignment="1">
      <alignment horizontal="center"/>
    </xf>
    <xf numFmtId="0" fontId="2" fillId="6" borderId="0" xfId="0" applyFont="1" applyFill="1" applyAlignment="1"/>
    <xf numFmtId="166" fontId="2" fillId="6" borderId="0" xfId="0" applyNumberFormat="1" applyFont="1" applyFill="1" applyAlignment="1"/>
    <xf numFmtId="166" fontId="0" fillId="0" borderId="11" xfId="0" applyNumberFormat="1" applyBorder="1"/>
    <xf numFmtId="166" fontId="2" fillId="6" borderId="0" xfId="0" applyNumberFormat="1" applyFont="1" applyFill="1"/>
    <xf numFmtId="4" fontId="7" fillId="0" borderId="0" xfId="0" applyNumberFormat="1" applyFont="1"/>
    <xf numFmtId="165" fontId="7" fillId="0" borderId="0" xfId="0" applyNumberFormat="1" applyFont="1"/>
    <xf numFmtId="0" fontId="2" fillId="3" borderId="6" xfId="0" applyFont="1" applyFill="1" applyBorder="1" applyAlignment="1"/>
    <xf numFmtId="0" fontId="2" fillId="3" borderId="4" xfId="0" applyFont="1" applyFill="1" applyBorder="1" applyAlignment="1"/>
    <xf numFmtId="1" fontId="2" fillId="3" borderId="7" xfId="0" applyNumberFormat="1" applyFont="1" applyFill="1" applyBorder="1" applyAlignment="1">
      <alignment horizontal="center"/>
    </xf>
    <xf numFmtId="165" fontId="7" fillId="4" borderId="9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4" borderId="0" xfId="0" applyFill="1"/>
    <xf numFmtId="0" fontId="15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5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" fontId="2" fillId="6" borderId="0" xfId="0" applyNumberFormat="1" applyFont="1" applyFill="1"/>
    <xf numFmtId="165" fontId="7" fillId="4" borderId="3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2" fillId="6" borderId="0" xfId="0" applyNumberFormat="1" applyFont="1" applyFill="1"/>
    <xf numFmtId="165" fontId="2" fillId="6" borderId="0" xfId="0" applyNumberFormat="1" applyFont="1" applyFill="1"/>
    <xf numFmtId="0" fontId="5" fillId="0" borderId="6" xfId="0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right" vertical="center"/>
    </xf>
    <xf numFmtId="0" fontId="15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65" fontId="9" fillId="3" borderId="3" xfId="0" applyNumberFormat="1" applyFont="1" applyFill="1" applyBorder="1" applyAlignment="1">
      <alignment horizontal="center" vertical="center" wrapText="1"/>
    </xf>
    <xf numFmtId="165" fontId="9" fillId="3" borderId="3" xfId="0" applyNumberFormat="1" applyFont="1" applyFill="1" applyBorder="1" applyAlignment="1">
      <alignment horizontal="center" vertical="center"/>
    </xf>
    <xf numFmtId="165" fontId="17" fillId="4" borderId="4" xfId="0" applyNumberFormat="1" applyFont="1" applyFill="1" applyBorder="1" applyAlignment="1">
      <alignment horizontal="center" vertical="center"/>
    </xf>
    <xf numFmtId="165" fontId="17" fillId="4" borderId="3" xfId="0" applyNumberFormat="1" applyFont="1" applyFill="1" applyBorder="1" applyAlignment="1">
      <alignment horizontal="center" vertical="center"/>
    </xf>
    <xf numFmtId="165" fontId="4" fillId="9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7" fillId="4" borderId="0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68" fontId="2" fillId="0" borderId="11" xfId="0" applyNumberFormat="1" applyFont="1" applyFill="1" applyBorder="1" applyAlignment="1">
      <alignment horizontal="center"/>
    </xf>
    <xf numFmtId="168" fontId="2" fillId="6" borderId="0" xfId="0" applyNumberFormat="1" applyFont="1" applyFill="1" applyAlignment="1">
      <alignment horizontal="center"/>
    </xf>
    <xf numFmtId="0" fontId="16" fillId="4" borderId="0" xfId="0" applyFont="1" applyFill="1" applyBorder="1" applyAlignment="1">
      <alignment vertical="center"/>
    </xf>
    <xf numFmtId="0" fontId="21" fillId="12" borderId="20" xfId="0" applyFont="1" applyFill="1" applyBorder="1" applyAlignment="1"/>
    <xf numFmtId="4" fontId="21" fillId="12" borderId="19" xfId="0" applyNumberFormat="1" applyFont="1" applyFill="1" applyBorder="1" applyAlignment="1">
      <alignment horizontal="right"/>
    </xf>
    <xf numFmtId="0" fontId="19" fillId="4" borderId="20" xfId="0" applyFont="1" applyFill="1" applyBorder="1" applyAlignment="1"/>
    <xf numFmtId="10" fontId="19" fillId="4" borderId="19" xfId="0" applyNumberFormat="1" applyFont="1" applyFill="1" applyBorder="1"/>
    <xf numFmtId="0" fontId="21" fillId="13" borderId="20" xfId="0" applyFont="1" applyFill="1" applyBorder="1" applyAlignment="1"/>
    <xf numFmtId="10" fontId="21" fillId="13" borderId="19" xfId="0" applyNumberFormat="1" applyFont="1" applyFill="1" applyBorder="1"/>
    <xf numFmtId="0" fontId="2" fillId="3" borderId="4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166" fontId="7" fillId="0" borderId="4" xfId="0" applyNumberFormat="1" applyFont="1" applyFill="1" applyBorder="1" applyAlignment="1">
      <alignment horizontal="center" vertical="center"/>
    </xf>
    <xf numFmtId="165" fontId="5" fillId="4" borderId="14" xfId="0" applyNumberFormat="1" applyFont="1" applyFill="1" applyBorder="1" applyAlignment="1">
      <alignment horizontal="right" vertical="center"/>
    </xf>
    <xf numFmtId="0" fontId="23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right" vertical="center"/>
    </xf>
    <xf numFmtId="165" fontId="8" fillId="4" borderId="0" xfId="0" applyNumberFormat="1" applyFont="1" applyFill="1" applyBorder="1"/>
    <xf numFmtId="0" fontId="3" fillId="2" borderId="0" xfId="0" applyFont="1" applyFill="1" applyAlignment="1">
      <alignment horizontal="center"/>
    </xf>
    <xf numFmtId="165" fontId="4" fillId="4" borderId="3" xfId="0" applyNumberFormat="1" applyFont="1" applyFill="1" applyBorder="1" applyAlignment="1">
      <alignment horizontal="center" vertical="center"/>
    </xf>
    <xf numFmtId="165" fontId="13" fillId="7" borderId="3" xfId="0" applyNumberFormat="1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vertical="center"/>
    </xf>
    <xf numFmtId="1" fontId="7" fillId="4" borderId="4" xfId="0" applyNumberFormat="1" applyFont="1" applyFill="1" applyBorder="1" applyAlignment="1">
      <alignment horizontal="center" vertical="center"/>
    </xf>
    <xf numFmtId="168" fontId="0" fillId="0" borderId="0" xfId="0" applyNumberFormat="1"/>
    <xf numFmtId="0" fontId="18" fillId="4" borderId="3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vertical="center"/>
    </xf>
    <xf numFmtId="0" fontId="18" fillId="4" borderId="6" xfId="0" applyFont="1" applyFill="1" applyBorder="1" applyAlignment="1">
      <alignment vertical="center"/>
    </xf>
    <xf numFmtId="4" fontId="2" fillId="6" borderId="0" xfId="0" applyNumberFormat="1" applyFont="1" applyFill="1" applyAlignment="1">
      <alignment horizontal="center"/>
    </xf>
    <xf numFmtId="165" fontId="18" fillId="0" borderId="3" xfId="0" applyNumberFormat="1" applyFont="1" applyBorder="1" applyAlignment="1">
      <alignment horizontal="center" vertical="center"/>
    </xf>
    <xf numFmtId="4" fontId="7" fillId="4" borderId="3" xfId="0" applyNumberFormat="1" applyFont="1" applyFill="1" applyBorder="1" applyAlignment="1">
      <alignment horizontal="right" vertical="center"/>
    </xf>
    <xf numFmtId="164" fontId="2" fillId="9" borderId="3" xfId="1" applyFont="1" applyFill="1" applyBorder="1"/>
    <xf numFmtId="164" fontId="2" fillId="10" borderId="3" xfId="0" applyNumberFormat="1" applyFont="1" applyFill="1" applyBorder="1"/>
    <xf numFmtId="166" fontId="2" fillId="4" borderId="0" xfId="0" applyNumberFormat="1" applyFont="1" applyFill="1" applyAlignment="1">
      <alignment horizontal="center"/>
    </xf>
    <xf numFmtId="0" fontId="21" fillId="4" borderId="3" xfId="0" applyFont="1" applyFill="1" applyBorder="1"/>
    <xf numFmtId="0" fontId="19" fillId="4" borderId="3" xfId="0" applyFont="1" applyFill="1" applyBorder="1"/>
    <xf numFmtId="168" fontId="20" fillId="9" borderId="24" xfId="0" applyNumberFormat="1" applyFont="1" applyFill="1" applyBorder="1" applyAlignment="1">
      <alignment vertical="center"/>
    </xf>
    <xf numFmtId="0" fontId="21" fillId="4" borderId="9" xfId="0" applyFont="1" applyFill="1" applyBorder="1"/>
    <xf numFmtId="0" fontId="19" fillId="4" borderId="9" xfId="0" applyFont="1" applyFill="1" applyBorder="1"/>
    <xf numFmtId="0" fontId="15" fillId="0" borderId="3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5" fillId="0" borderId="3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0" fontId="1" fillId="4" borderId="0" xfId="0" applyFont="1" applyFill="1"/>
    <xf numFmtId="0" fontId="1" fillId="0" borderId="0" xfId="0" applyFont="1"/>
    <xf numFmtId="0" fontId="2" fillId="17" borderId="3" xfId="0" applyFont="1" applyFill="1" applyBorder="1" applyAlignment="1">
      <alignment horizontal="center"/>
    </xf>
    <xf numFmtId="0" fontId="2" fillId="2" borderId="8" xfId="0" applyFont="1" applyFill="1" applyBorder="1"/>
    <xf numFmtId="0" fontId="3" fillId="2" borderId="27" xfId="0" applyFont="1" applyFill="1" applyBorder="1" applyAlignment="1">
      <alignment horizontal="center"/>
    </xf>
    <xf numFmtId="0" fontId="2" fillId="2" borderId="0" xfId="0" applyFont="1" applyFill="1" applyBorder="1"/>
    <xf numFmtId="0" fontId="7" fillId="2" borderId="25" xfId="0" applyFont="1" applyFill="1" applyBorder="1"/>
    <xf numFmtId="0" fontId="0" fillId="0" borderId="0" xfId="0" applyFont="1"/>
    <xf numFmtId="0" fontId="0" fillId="4" borderId="0" xfId="0" applyFont="1" applyFill="1"/>
    <xf numFmtId="0" fontId="0" fillId="2" borderId="8" xfId="0" applyFont="1" applyFill="1" applyBorder="1"/>
    <xf numFmtId="0" fontId="0" fillId="2" borderId="26" xfId="0" applyFont="1" applyFill="1" applyBorder="1"/>
    <xf numFmtId="0" fontId="0" fillId="2" borderId="25" xfId="0" applyFont="1" applyFill="1" applyBorder="1"/>
    <xf numFmtId="0" fontId="0" fillId="2" borderId="0" xfId="0" applyFont="1" applyFill="1" applyBorder="1"/>
    <xf numFmtId="0" fontId="0" fillId="2" borderId="28" xfId="0" applyFont="1" applyFill="1" applyBorder="1"/>
    <xf numFmtId="0" fontId="28" fillId="3" borderId="5" xfId="0" applyFont="1" applyFill="1" applyBorder="1" applyAlignment="1">
      <alignment horizontal="center" vertical="center"/>
    </xf>
    <xf numFmtId="165" fontId="28" fillId="3" borderId="5" xfId="0" applyNumberFormat="1" applyFont="1" applyFill="1" applyBorder="1" applyAlignment="1">
      <alignment horizontal="center" vertical="center" wrapText="1"/>
    </xf>
    <xf numFmtId="165" fontId="28" fillId="3" borderId="5" xfId="0" applyNumberFormat="1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165" fontId="29" fillId="3" borderId="5" xfId="0" applyNumberFormat="1" applyFont="1" applyFill="1" applyBorder="1" applyAlignment="1">
      <alignment horizontal="center" vertical="center" wrapText="1"/>
    </xf>
    <xf numFmtId="165" fontId="29" fillId="3" borderId="12" xfId="0" applyNumberFormat="1" applyFont="1" applyFill="1" applyBorder="1" applyAlignment="1">
      <alignment horizontal="center" vertical="center" wrapText="1"/>
    </xf>
    <xf numFmtId="165" fontId="29" fillId="3" borderId="5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/>
    <xf numFmtId="0" fontId="0" fillId="0" borderId="3" xfId="0" applyFont="1" applyBorder="1"/>
    <xf numFmtId="0" fontId="0" fillId="0" borderId="0" xfId="0" applyFont="1" applyBorder="1"/>
    <xf numFmtId="44" fontId="5" fillId="0" borderId="3" xfId="1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right" vertical="center"/>
    </xf>
    <xf numFmtId="0" fontId="0" fillId="6" borderId="0" xfId="0" applyFont="1" applyFill="1"/>
    <xf numFmtId="166" fontId="0" fillId="0" borderId="0" xfId="0" applyNumberFormat="1" applyFont="1"/>
    <xf numFmtId="167" fontId="0" fillId="6" borderId="0" xfId="0" applyNumberFormat="1" applyFont="1" applyFill="1"/>
    <xf numFmtId="165" fontId="0" fillId="0" borderId="0" xfId="0" applyNumberFormat="1" applyFont="1"/>
    <xf numFmtId="0" fontId="31" fillId="0" borderId="0" xfId="0" applyFont="1"/>
    <xf numFmtId="165" fontId="4" fillId="15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/>
    <xf numFmtId="0" fontId="12" fillId="2" borderId="25" xfId="0" applyFont="1" applyFill="1" applyBorder="1"/>
    <xf numFmtId="0" fontId="2" fillId="3" borderId="3" xfId="0" applyFont="1" applyFill="1" applyBorder="1" applyAlignment="1">
      <alignment horizontal="center" vertical="center" wrapText="1"/>
    </xf>
    <xf numFmtId="165" fontId="7" fillId="3" borderId="3" xfId="0" applyNumberFormat="1" applyFont="1" applyFill="1" applyBorder="1"/>
    <xf numFmtId="0" fontId="2" fillId="18" borderId="3" xfId="0" applyFont="1" applyFill="1" applyBorder="1" applyAlignment="1">
      <alignment horizontal="center"/>
    </xf>
    <xf numFmtId="0" fontId="2" fillId="2" borderId="25" xfId="0" applyFont="1" applyFill="1" applyBorder="1"/>
    <xf numFmtId="165" fontId="7" fillId="0" borderId="3" xfId="0" applyNumberFormat="1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2" fillId="3" borderId="3" xfId="0" applyFont="1" applyFill="1" applyBorder="1" applyAlignment="1"/>
    <xf numFmtId="0" fontId="7" fillId="2" borderId="8" xfId="0" applyFont="1" applyFill="1" applyBorder="1"/>
    <xf numFmtId="0" fontId="7" fillId="2" borderId="8" xfId="0" applyFont="1" applyFill="1" applyBorder="1" applyAlignment="1">
      <alignment horizontal="left"/>
    </xf>
    <xf numFmtId="0" fontId="0" fillId="2" borderId="26" xfId="0" applyFill="1" applyBorder="1"/>
    <xf numFmtId="0" fontId="0" fillId="2" borderId="0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left"/>
    </xf>
    <xf numFmtId="165" fontId="8" fillId="15" borderId="3" xfId="0" applyNumberFormat="1" applyFont="1" applyFill="1" applyBorder="1"/>
    <xf numFmtId="0" fontId="2" fillId="2" borderId="13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11" fillId="3" borderId="3" xfId="0" applyFont="1" applyFill="1" applyBorder="1" applyAlignment="1">
      <alignment horizontal="center" vertical="center"/>
    </xf>
    <xf numFmtId="165" fontId="11" fillId="3" borderId="3" xfId="0" applyNumberFormat="1" applyFont="1" applyFill="1" applyBorder="1" applyAlignment="1">
      <alignment horizontal="center" vertical="center" wrapText="1"/>
    </xf>
    <xf numFmtId="165" fontId="11" fillId="3" borderId="3" xfId="0" applyNumberFormat="1" applyFont="1" applyFill="1" applyBorder="1" applyAlignment="1">
      <alignment horizontal="center" vertical="center"/>
    </xf>
    <xf numFmtId="0" fontId="0" fillId="2" borderId="27" xfId="0" applyFill="1" applyBorder="1"/>
    <xf numFmtId="0" fontId="0" fillId="2" borderId="0" xfId="0" applyFill="1" applyBorder="1" applyAlignment="1">
      <alignment horizontal="left"/>
    </xf>
    <xf numFmtId="0" fontId="0" fillId="2" borderId="27" xfId="0" applyFont="1" applyFill="1" applyBorder="1"/>
    <xf numFmtId="0" fontId="7" fillId="2" borderId="0" xfId="0" applyFont="1" applyFill="1" applyBorder="1"/>
    <xf numFmtId="0" fontId="7" fillId="4" borderId="9" xfId="0" applyFont="1" applyFill="1" applyBorder="1" applyAlignment="1">
      <alignment horizontal="center" vertical="center"/>
    </xf>
    <xf numFmtId="166" fontId="7" fillId="0" borderId="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165" fontId="19" fillId="0" borderId="0" xfId="0" applyNumberFormat="1" applyFont="1" applyAlignment="1">
      <alignment vertical="center"/>
    </xf>
    <xf numFmtId="0" fontId="0" fillId="4" borderId="0" xfId="0" applyFill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8" xfId="0" applyFont="1" applyFill="1" applyBorder="1" applyAlignment="1">
      <alignment horizontal="left"/>
    </xf>
    <xf numFmtId="0" fontId="1" fillId="0" borderId="3" xfId="0" applyFont="1" applyBorder="1"/>
    <xf numFmtId="165" fontId="0" fillId="0" borderId="3" xfId="0" applyNumberFormat="1" applyBorder="1"/>
    <xf numFmtId="0" fontId="30" fillId="19" borderId="3" xfId="0" applyFont="1" applyFill="1" applyBorder="1"/>
    <xf numFmtId="0" fontId="1" fillId="0" borderId="3" xfId="0" applyFont="1" applyFill="1" applyBorder="1"/>
    <xf numFmtId="165" fontId="0" fillId="0" borderId="3" xfId="0" applyNumberForma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165" fontId="0" fillId="0" borderId="0" xfId="0" applyNumberFormat="1" applyFill="1" applyBorder="1"/>
    <xf numFmtId="0" fontId="30" fillId="10" borderId="3" xfId="0" applyFont="1" applyFill="1" applyBorder="1"/>
    <xf numFmtId="0" fontId="30" fillId="21" borderId="3" xfId="0" applyFont="1" applyFill="1" applyBorder="1"/>
    <xf numFmtId="165" fontId="0" fillId="0" borderId="0" xfId="0" applyNumberFormat="1" applyBorder="1"/>
    <xf numFmtId="0" fontId="30" fillId="0" borderId="0" xfId="0" applyFont="1" applyFill="1" applyBorder="1"/>
    <xf numFmtId="0" fontId="0" fillId="0" borderId="3" xfId="0" applyFont="1" applyFill="1" applyBorder="1"/>
    <xf numFmtId="0" fontId="15" fillId="0" borderId="3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165" fontId="2" fillId="15" borderId="35" xfId="0" applyNumberFormat="1" applyFont="1" applyFill="1" applyBorder="1"/>
    <xf numFmtId="0" fontId="12" fillId="2" borderId="27" xfId="0" applyFont="1" applyFill="1" applyBorder="1"/>
    <xf numFmtId="0" fontId="0" fillId="0" borderId="0" xfId="0" applyFont="1" applyFill="1" applyBorder="1"/>
    <xf numFmtId="0" fontId="27" fillId="4" borderId="36" xfId="0" applyFont="1" applyFill="1" applyBorder="1"/>
    <xf numFmtId="168" fontId="2" fillId="0" borderId="37" xfId="0" applyNumberFormat="1" applyFont="1" applyBorder="1"/>
    <xf numFmtId="0" fontId="27" fillId="4" borderId="38" xfId="0" applyFont="1" applyFill="1" applyBorder="1"/>
    <xf numFmtId="168" fontId="2" fillId="0" borderId="19" xfId="0" applyNumberFormat="1" applyFont="1" applyBorder="1"/>
    <xf numFmtId="0" fontId="19" fillId="4" borderId="40" xfId="0" applyFont="1" applyFill="1" applyBorder="1"/>
    <xf numFmtId="168" fontId="2" fillId="0" borderId="41" xfId="0" applyNumberFormat="1" applyFont="1" applyBorder="1"/>
    <xf numFmtId="0" fontId="2" fillId="3" borderId="7" xfId="0" applyFont="1" applyFill="1" applyBorder="1" applyAlignment="1">
      <alignment horizontal="center"/>
    </xf>
    <xf numFmtId="164" fontId="0" fillId="0" borderId="0" xfId="1" applyFont="1"/>
    <xf numFmtId="164" fontId="2" fillId="6" borderId="0" xfId="1" applyFont="1" applyFill="1"/>
    <xf numFmtId="164" fontId="7" fillId="0" borderId="0" xfId="1" applyFont="1"/>
    <xf numFmtId="164" fontId="0" fillId="6" borderId="0" xfId="1" applyFont="1" applyFill="1"/>
    <xf numFmtId="164" fontId="1" fillId="0" borderId="0" xfId="1" applyFont="1" applyFill="1"/>
    <xf numFmtId="165" fontId="0" fillId="0" borderId="0" xfId="0" applyNumberFormat="1" applyFill="1"/>
    <xf numFmtId="0" fontId="0" fillId="0" borderId="0" xfId="0" applyFill="1"/>
    <xf numFmtId="164" fontId="0" fillId="0" borderId="0" xfId="1" applyNumberFormat="1" applyFont="1" applyAlignment="1"/>
    <xf numFmtId="10" fontId="19" fillId="4" borderId="0" xfId="0" applyNumberFormat="1" applyFont="1" applyFill="1" applyBorder="1"/>
    <xf numFmtId="167" fontId="7" fillId="4" borderId="4" xfId="2" applyNumberFormat="1" applyFont="1" applyFill="1" applyBorder="1" applyAlignment="1">
      <alignment vertical="center"/>
    </xf>
    <xf numFmtId="0" fontId="11" fillId="16" borderId="5" xfId="0" applyFont="1" applyFill="1" applyBorder="1" applyAlignment="1">
      <alignment horizontal="center" vertical="center"/>
    </xf>
    <xf numFmtId="165" fontId="8" fillId="15" borderId="18" xfId="0" applyNumberFormat="1" applyFont="1" applyFill="1" applyBorder="1"/>
    <xf numFmtId="0" fontId="11" fillId="0" borderId="8" xfId="0" applyFont="1" applyFill="1" applyBorder="1" applyAlignment="1">
      <alignment horizontal="center" vertical="center"/>
    </xf>
    <xf numFmtId="165" fontId="11" fillId="0" borderId="8" xfId="0" applyNumberFormat="1" applyFont="1" applyFill="1" applyBorder="1" applyAlignment="1">
      <alignment horizontal="center" vertical="center" wrapText="1"/>
    </xf>
    <xf numFmtId="165" fontId="11" fillId="0" borderId="8" xfId="0" applyNumberFormat="1" applyFont="1" applyFill="1" applyBorder="1" applyAlignment="1">
      <alignment horizontal="center" vertical="center"/>
    </xf>
    <xf numFmtId="0" fontId="0" fillId="0" borderId="8" xfId="0" applyFill="1" applyBorder="1"/>
    <xf numFmtId="0" fontId="16" fillId="4" borderId="25" xfId="0" applyFont="1" applyFill="1" applyBorder="1" applyAlignment="1">
      <alignment vertical="center"/>
    </xf>
    <xf numFmtId="167" fontId="7" fillId="4" borderId="8" xfId="2" applyNumberFormat="1" applyFont="1" applyFill="1" applyBorder="1" applyAlignment="1">
      <alignment vertical="center"/>
    </xf>
    <xf numFmtId="1" fontId="7" fillId="4" borderId="26" xfId="0" applyNumberFormat="1" applyFont="1" applyFill="1" applyBorder="1" applyAlignment="1">
      <alignment horizontal="center" vertical="center"/>
    </xf>
    <xf numFmtId="165" fontId="7" fillId="4" borderId="18" xfId="0" applyNumberFormat="1" applyFont="1" applyFill="1" applyBorder="1" applyAlignment="1">
      <alignment vertical="center"/>
    </xf>
    <xf numFmtId="167" fontId="7" fillId="4" borderId="7" xfId="2" applyNumberFormat="1" applyFont="1" applyFill="1" applyBorder="1" applyAlignment="1">
      <alignment vertical="center"/>
    </xf>
    <xf numFmtId="167" fontId="7" fillId="16" borderId="3" xfId="2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horizontal="right"/>
    </xf>
    <xf numFmtId="10" fontId="21" fillId="0" borderId="0" xfId="0" applyNumberFormat="1" applyFont="1" applyFill="1" applyBorder="1"/>
    <xf numFmtId="164" fontId="2" fillId="15" borderId="11" xfId="1" applyFont="1" applyFill="1" applyBorder="1" applyAlignment="1">
      <alignment horizontal="center"/>
    </xf>
    <xf numFmtId="168" fontId="2" fillId="0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0" fillId="0" borderId="0" xfId="0" applyFont="1" applyAlignment="1"/>
    <xf numFmtId="0" fontId="2" fillId="16" borderId="6" xfId="0" applyFont="1" applyFill="1" applyBorder="1" applyAlignment="1">
      <alignment horizontal="center"/>
    </xf>
    <xf numFmtId="0" fontId="2" fillId="17" borderId="6" xfId="0" applyFont="1" applyFill="1" applyBorder="1" applyAlignment="1">
      <alignment horizontal="center"/>
    </xf>
    <xf numFmtId="0" fontId="12" fillId="2" borderId="0" xfId="0" applyFont="1" applyFill="1" applyBorder="1"/>
    <xf numFmtId="0" fontId="2" fillId="3" borderId="7" xfId="0" applyFont="1" applyFill="1" applyBorder="1" applyAlignment="1"/>
    <xf numFmtId="0" fontId="2" fillId="4" borderId="0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4" fillId="7" borderId="29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3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4" fontId="2" fillId="6" borderId="0" xfId="0" applyNumberFormat="1" applyFont="1" applyFill="1"/>
    <xf numFmtId="0" fontId="2" fillId="6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166" fontId="0" fillId="0" borderId="0" xfId="0" applyNumberFormat="1" applyFont="1"/>
    <xf numFmtId="0" fontId="2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0" fillId="5" borderId="1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18" borderId="7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0" fontId="14" fillId="7" borderId="28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7" borderId="31" xfId="0" applyFont="1" applyFill="1" applyBorder="1" applyAlignment="1">
      <alignment horizontal="center"/>
    </xf>
    <xf numFmtId="0" fontId="14" fillId="7" borderId="32" xfId="0" applyFont="1" applyFill="1" applyBorder="1" applyAlignment="1">
      <alignment horizontal="center"/>
    </xf>
    <xf numFmtId="0" fontId="14" fillId="7" borderId="33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3" fillId="8" borderId="0" xfId="0" applyFont="1" applyFill="1" applyAlignment="1">
      <alignment horizontal="center"/>
    </xf>
    <xf numFmtId="0" fontId="28" fillId="5" borderId="0" xfId="0" applyFont="1" applyFill="1" applyAlignment="1">
      <alignment horizontal="center"/>
    </xf>
    <xf numFmtId="0" fontId="0" fillId="0" borderId="13" xfId="0" applyFill="1" applyBorder="1" applyAlignment="1">
      <alignment horizontal="center"/>
    </xf>
    <xf numFmtId="0" fontId="18" fillId="4" borderId="1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34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left"/>
    </xf>
    <xf numFmtId="0" fontId="2" fillId="9" borderId="7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10" borderId="7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7" borderId="3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horizontal="center" vertical="center"/>
    </xf>
    <xf numFmtId="0" fontId="20" fillId="9" borderId="22" xfId="0" applyFont="1" applyFill="1" applyBorder="1" applyAlignment="1">
      <alignment horizontal="center" vertical="center"/>
    </xf>
    <xf numFmtId="0" fontId="20" fillId="9" borderId="23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left"/>
    </xf>
    <xf numFmtId="0" fontId="19" fillId="4" borderId="7" xfId="0" applyFont="1" applyFill="1" applyBorder="1" applyAlignment="1">
      <alignment horizontal="left"/>
    </xf>
    <xf numFmtId="0" fontId="19" fillId="4" borderId="4" xfId="0" applyFont="1" applyFill="1" applyBorder="1" applyAlignment="1">
      <alignment horizontal="left"/>
    </xf>
    <xf numFmtId="0" fontId="19" fillId="4" borderId="39" xfId="0" applyFont="1" applyFill="1" applyBorder="1" applyAlignment="1">
      <alignment horizontal="left"/>
    </xf>
    <xf numFmtId="0" fontId="19" fillId="4" borderId="32" xfId="0" applyFont="1" applyFill="1" applyBorder="1" applyAlignment="1">
      <alignment horizontal="left"/>
    </xf>
    <xf numFmtId="0" fontId="19" fillId="4" borderId="33" xfId="0" applyFont="1" applyFill="1" applyBorder="1" applyAlignment="1">
      <alignment horizontal="left"/>
    </xf>
    <xf numFmtId="0" fontId="4" fillId="21" borderId="3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32" fillId="22" borderId="25" xfId="0" applyFont="1" applyFill="1" applyBorder="1" applyAlignment="1">
      <alignment horizontal="center" vertical="center"/>
    </xf>
    <xf numFmtId="0" fontId="32" fillId="22" borderId="8" xfId="0" applyFont="1" applyFill="1" applyBorder="1" applyAlignment="1">
      <alignment horizontal="center" vertical="center"/>
    </xf>
    <xf numFmtId="0" fontId="32" fillId="22" borderId="26" xfId="0" applyFont="1" applyFill="1" applyBorder="1" applyAlignment="1">
      <alignment horizontal="center" vertical="center"/>
    </xf>
    <xf numFmtId="0" fontId="32" fillId="22" borderId="15" xfId="0" applyFont="1" applyFill="1" applyBorder="1" applyAlignment="1">
      <alignment horizontal="center" vertical="center"/>
    </xf>
    <xf numFmtId="0" fontId="32" fillId="22" borderId="13" xfId="0" applyFont="1" applyFill="1" applyBorder="1" applyAlignment="1">
      <alignment horizontal="center" vertical="center"/>
    </xf>
    <xf numFmtId="0" fontId="32" fillId="22" borderId="14" xfId="0" applyFont="1" applyFill="1" applyBorder="1" applyAlignment="1">
      <alignment horizontal="center" vertical="center"/>
    </xf>
    <xf numFmtId="165" fontId="32" fillId="9" borderId="3" xfId="0" applyNumberFormat="1" applyFont="1" applyFill="1" applyBorder="1" applyAlignment="1">
      <alignment horizontal="center" vertical="center"/>
    </xf>
    <xf numFmtId="0" fontId="12" fillId="2" borderId="8" xfId="0" applyFont="1" applyFill="1" applyBorder="1"/>
  </cellXfs>
  <cellStyles count="4">
    <cellStyle name="Moeda" xfId="1" builtinId="4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450523</xdr:colOff>
      <xdr:row>1</xdr:row>
      <xdr:rowOff>28575</xdr:rowOff>
    </xdr:from>
    <xdr:to>
      <xdr:col>0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72105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1314450</xdr:colOff>
      <xdr:row>1</xdr:row>
      <xdr:rowOff>47625</xdr:rowOff>
    </xdr:from>
    <xdr:to>
      <xdr:col>11</xdr:col>
      <xdr:colOff>581025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314450" y="238125"/>
          <a:ext cx="68008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PASSAGEM AÉREA</a:t>
          </a:r>
        </a:p>
        <a:p>
          <a:pPr algn="ctr"/>
          <a:r>
            <a:rPr lang="pt-BR" sz="1400" b="1" baseline="0"/>
            <a:t>PREPARAÇÃO DAS SELEÇÕES PARALÍMPICA PERMANENTES -  2015</a:t>
          </a:r>
        </a:p>
        <a:p>
          <a:pPr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  NATAÇÃO  -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450523</xdr:colOff>
      <xdr:row>1</xdr:row>
      <xdr:rowOff>28575</xdr:rowOff>
    </xdr:from>
    <xdr:to>
      <xdr:col>0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72105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447675</xdr:colOff>
      <xdr:row>1</xdr:row>
      <xdr:rowOff>47625</xdr:rowOff>
    </xdr:from>
    <xdr:to>
      <xdr:col>11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562100" y="238125"/>
          <a:ext cx="66103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  NATAÇÃO  -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450523</xdr:colOff>
      <xdr:row>1</xdr:row>
      <xdr:rowOff>28575</xdr:rowOff>
    </xdr:from>
    <xdr:to>
      <xdr:col>0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66390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1076325</xdr:colOff>
      <xdr:row>1</xdr:row>
      <xdr:rowOff>47625</xdr:rowOff>
    </xdr:from>
    <xdr:to>
      <xdr:col>11</xdr:col>
      <xdr:colOff>295276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190750" y="238125"/>
          <a:ext cx="65436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 2015</a:t>
          </a:r>
        </a:p>
        <a:p>
          <a:pPr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  NATAÇÃO  </a:t>
          </a:r>
          <a:r>
            <a:rPr lang="pt-BR" sz="1400" b="1" baseline="0"/>
            <a:t>- </a:t>
          </a:r>
          <a:endParaRPr lang="pt-BR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450523</xdr:colOff>
      <xdr:row>1</xdr:row>
      <xdr:rowOff>28575</xdr:rowOff>
    </xdr:from>
    <xdr:to>
      <xdr:col>0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66390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981075</xdr:colOff>
      <xdr:row>1</xdr:row>
      <xdr:rowOff>47625</xdr:rowOff>
    </xdr:from>
    <xdr:to>
      <xdr:col>11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95500" y="238125"/>
          <a:ext cx="63150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 TERRESTRE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/>
            <a:t>- NATAÇÃO - 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450523</xdr:colOff>
      <xdr:row>1</xdr:row>
      <xdr:rowOff>28575</xdr:rowOff>
    </xdr:from>
    <xdr:to>
      <xdr:col>0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72105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2752724</xdr:colOff>
      <xdr:row>1</xdr:row>
      <xdr:rowOff>47625</xdr:rowOff>
    </xdr:from>
    <xdr:to>
      <xdr:col>11</xdr:col>
      <xdr:colOff>590550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752724" y="238125"/>
          <a:ext cx="771525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  NATAÇÃO  </a:t>
          </a:r>
          <a:r>
            <a:rPr lang="pt-BR" sz="1400" b="1" baseline="0"/>
            <a:t>- 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1936750</xdr:colOff>
      <xdr:row>1</xdr:row>
      <xdr:rowOff>57150</xdr:rowOff>
    </xdr:from>
    <xdr:to>
      <xdr:col>8</xdr:col>
      <xdr:colOff>225407</xdr:colOff>
      <xdr:row>5</xdr:row>
      <xdr:rowOff>155624</xdr:rowOff>
    </xdr:to>
    <xdr:sp macro="" textlink="">
      <xdr:nvSpPr>
        <xdr:cNvPr id="3" name="CaixaDeTexto 2"/>
        <xdr:cNvSpPr txBox="1"/>
      </xdr:nvSpPr>
      <xdr:spPr>
        <a:xfrm>
          <a:off x="1936750" y="247650"/>
          <a:ext cx="7994632" cy="860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1936750</xdr:colOff>
      <xdr:row>1</xdr:row>
      <xdr:rowOff>57150</xdr:rowOff>
    </xdr:from>
    <xdr:to>
      <xdr:col>9</xdr:col>
      <xdr:colOff>128028</xdr:colOff>
      <xdr:row>5</xdr:row>
      <xdr:rowOff>155624</xdr:rowOff>
    </xdr:to>
    <xdr:sp macro="" textlink="">
      <xdr:nvSpPr>
        <xdr:cNvPr id="4" name="CaixaDeTexto 3"/>
        <xdr:cNvSpPr txBox="1"/>
      </xdr:nvSpPr>
      <xdr:spPr>
        <a:xfrm>
          <a:off x="1936750" y="247650"/>
          <a:ext cx="8783078" cy="860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NATAÇÃO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450523</xdr:colOff>
      <xdr:row>1</xdr:row>
      <xdr:rowOff>28575</xdr:rowOff>
    </xdr:from>
    <xdr:to>
      <xdr:col>0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66390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981075</xdr:colOff>
      <xdr:row>1</xdr:row>
      <xdr:rowOff>47625</xdr:rowOff>
    </xdr:from>
    <xdr:to>
      <xdr:col>10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591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/>
            <a:t>- NATAÇÃO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450523</xdr:colOff>
      <xdr:row>1</xdr:row>
      <xdr:rowOff>28575</xdr:rowOff>
    </xdr:from>
    <xdr:to>
      <xdr:col>0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72105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1466850</xdr:colOff>
      <xdr:row>1</xdr:row>
      <xdr:rowOff>47625</xdr:rowOff>
    </xdr:from>
    <xdr:to>
      <xdr:col>7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466850" y="238125"/>
          <a:ext cx="74771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</a:t>
          </a:r>
        </a:p>
        <a:p>
          <a:pPr algn="ctr"/>
          <a:r>
            <a:rPr lang="pt-BR" sz="1400" b="1" baseline="0"/>
            <a:t>PREPARAÇÃO DAS SELEÇÕES PARALÍMPICA PERMANENTES - 2014</a:t>
          </a:r>
        </a:p>
        <a:p>
          <a:pPr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  NATAÇÃO  </a:t>
          </a:r>
          <a:r>
            <a:rPr lang="pt-BR" sz="1400" b="1" baseline="0"/>
            <a:t>- </a:t>
          </a:r>
          <a:endParaRPr lang="pt-BR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tos/SICONV/2014/2%20-%20Planejamento%20Or&#231;ament&#225;rio%20-%20ATUALIZADO%20para%202014/Nata&#231;&#227;o/NATA&#199;&#195;O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-labore"/>
      <sheetName val="Seguro Viagem"/>
      <sheetName val="Uniformes"/>
      <sheetName val="Material Esportivo"/>
      <sheetName val="Avaliações Físicas"/>
      <sheetName val="Consolidado"/>
      <sheetName val="TOTAL EV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D30">
            <v>70336.7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176"/>
  <sheetViews>
    <sheetView showGridLines="0" topLeftCell="A154" zoomScale="90" zoomScaleNormal="90" zoomScaleSheetLayoutView="100" workbookViewId="0">
      <selection activeCell="H165" sqref="H165"/>
    </sheetView>
  </sheetViews>
  <sheetFormatPr defaultRowHeight="15" x14ac:dyDescent="0.25"/>
  <cols>
    <col min="1" max="1" width="46.140625" style="152" customWidth="1"/>
    <col min="2" max="3" width="18.140625" style="152" customWidth="1"/>
    <col min="4" max="4" width="16.28515625" style="152" customWidth="1"/>
    <col min="5" max="6" width="14.140625" style="152" customWidth="1"/>
    <col min="7" max="7" width="16" style="152" customWidth="1"/>
    <col min="8" max="8" width="18" style="152" customWidth="1"/>
    <col min="9" max="9" width="2.7109375" style="152" customWidth="1"/>
    <col min="10" max="10" width="25.85546875" style="152" customWidth="1"/>
    <col min="11" max="11" width="8.28515625" style="152" customWidth="1"/>
    <col min="12" max="12" width="14.140625" style="152" bestFit="1" customWidth="1"/>
    <col min="13" max="13" width="10.85546875" style="152" bestFit="1" customWidth="1"/>
    <col min="14" max="14" width="13.5703125" style="152" bestFit="1" customWidth="1"/>
    <col min="15" max="15" width="18" style="152" customWidth="1"/>
    <col min="16" max="16" width="9.140625" style="153"/>
    <col min="17" max="16384" width="9.140625" style="152"/>
  </cols>
  <sheetData>
    <row r="8" spans="1:15" x14ac:dyDescent="0.25">
      <c r="N8" s="30" t="s">
        <v>31</v>
      </c>
      <c r="O8" s="31">
        <f ca="1">NOW()</f>
        <v>41864.755208680559</v>
      </c>
    </row>
    <row r="9" spans="1:15" ht="14.25" customHeight="1" x14ac:dyDescent="0.25">
      <c r="A9" s="234" t="s">
        <v>203</v>
      </c>
      <c r="B9" s="279"/>
      <c r="C9" s="279"/>
      <c r="D9" s="279"/>
      <c r="E9" s="284" t="s">
        <v>136</v>
      </c>
      <c r="F9" s="285"/>
      <c r="G9" s="285"/>
      <c r="H9" s="285"/>
      <c r="I9" s="285"/>
      <c r="J9" s="285"/>
      <c r="K9" s="285"/>
      <c r="L9" s="285"/>
      <c r="M9" s="285"/>
      <c r="N9" s="285"/>
      <c r="O9" s="286"/>
    </row>
    <row r="10" spans="1:15" x14ac:dyDescent="0.25">
      <c r="A10" s="151" t="s">
        <v>82</v>
      </c>
      <c r="B10" s="188"/>
      <c r="C10" s="188"/>
      <c r="D10" s="188"/>
      <c r="E10" s="148" t="s">
        <v>12</v>
      </c>
      <c r="F10" s="148"/>
      <c r="G10" s="154"/>
      <c r="H10" s="155"/>
      <c r="J10" s="156" t="s">
        <v>11</v>
      </c>
      <c r="K10" s="148" t="s">
        <v>12</v>
      </c>
      <c r="L10" s="154"/>
      <c r="M10" s="154"/>
      <c r="N10" s="154"/>
      <c r="O10" s="155"/>
    </row>
    <row r="11" spans="1:15" x14ac:dyDescent="0.25">
      <c r="A11" s="235" t="s">
        <v>16</v>
      </c>
      <c r="B11" s="273"/>
      <c r="C11" s="273"/>
      <c r="D11" s="273"/>
      <c r="E11" s="150" t="s">
        <v>130</v>
      </c>
      <c r="F11" s="150"/>
      <c r="G11" s="157"/>
      <c r="H11" s="158"/>
      <c r="J11" s="235" t="s">
        <v>16</v>
      </c>
      <c r="K11" s="150" t="s">
        <v>9</v>
      </c>
      <c r="L11" s="157"/>
      <c r="M11" s="157"/>
      <c r="N11" s="157"/>
      <c r="O11" s="158"/>
    </row>
    <row r="12" spans="1:15" ht="16.5" thickBot="1" x14ac:dyDescent="0.3">
      <c r="A12" s="287" t="s">
        <v>0</v>
      </c>
      <c r="B12" s="288"/>
      <c r="C12" s="288"/>
      <c r="D12" s="288"/>
      <c r="E12" s="288"/>
      <c r="F12" s="288"/>
      <c r="G12" s="288"/>
      <c r="H12" s="289"/>
      <c r="J12" s="287" t="s">
        <v>13</v>
      </c>
      <c r="K12" s="288"/>
      <c r="L12" s="288"/>
      <c r="M12" s="288"/>
      <c r="N12" s="288"/>
      <c r="O12" s="289"/>
    </row>
    <row r="13" spans="1:15" ht="30" x14ac:dyDescent="0.25">
      <c r="A13" s="180" t="s">
        <v>1</v>
      </c>
      <c r="B13" s="180" t="s">
        <v>240</v>
      </c>
      <c r="C13" s="180" t="s">
        <v>241</v>
      </c>
      <c r="D13" s="180" t="s">
        <v>26</v>
      </c>
      <c r="E13" s="180" t="s">
        <v>2</v>
      </c>
      <c r="F13" s="180" t="s">
        <v>224</v>
      </c>
      <c r="G13" s="180" t="s">
        <v>225</v>
      </c>
      <c r="H13" s="180" t="s">
        <v>4</v>
      </c>
      <c r="J13" s="180" t="s">
        <v>1</v>
      </c>
      <c r="K13" s="180" t="s">
        <v>2</v>
      </c>
      <c r="L13" s="180" t="s">
        <v>3</v>
      </c>
      <c r="M13" s="180" t="s">
        <v>19</v>
      </c>
      <c r="N13" s="180" t="s">
        <v>20</v>
      </c>
      <c r="O13" s="180" t="s">
        <v>4</v>
      </c>
    </row>
    <row r="14" spans="1:15" ht="15.75" x14ac:dyDescent="0.25">
      <c r="A14" s="290" t="s">
        <v>5</v>
      </c>
      <c r="B14" s="291"/>
      <c r="C14" s="291"/>
      <c r="D14" s="291"/>
      <c r="E14" s="291"/>
      <c r="F14" s="291"/>
      <c r="G14" s="291"/>
      <c r="H14" s="292"/>
      <c r="J14" s="293" t="s">
        <v>5</v>
      </c>
      <c r="K14" s="294"/>
      <c r="L14" s="294"/>
      <c r="M14" s="294"/>
      <c r="N14" s="294"/>
      <c r="O14" s="295"/>
    </row>
    <row r="15" spans="1:15" ht="15.75" x14ac:dyDescent="0.25">
      <c r="A15" s="3" t="s">
        <v>127</v>
      </c>
      <c r="B15" s="3" t="s">
        <v>243</v>
      </c>
      <c r="C15" s="3" t="s">
        <v>242</v>
      </c>
      <c r="D15" s="3" t="s">
        <v>244</v>
      </c>
      <c r="E15" s="4">
        <v>1</v>
      </c>
      <c r="F15" s="4"/>
      <c r="G15" s="12"/>
      <c r="H15" s="12">
        <f>E15*(G15+F15)</f>
        <v>0</v>
      </c>
      <c r="J15" s="3"/>
      <c r="K15" s="4"/>
      <c r="L15" s="8"/>
      <c r="M15" s="24"/>
      <c r="N15" s="24"/>
      <c r="O15" s="8"/>
    </row>
    <row r="16" spans="1:15" x14ac:dyDescent="0.25">
      <c r="A16" s="3" t="s">
        <v>49</v>
      </c>
      <c r="B16" s="3" t="s">
        <v>245</v>
      </c>
      <c r="C16" s="3" t="s">
        <v>242</v>
      </c>
      <c r="D16" s="3" t="s">
        <v>244</v>
      </c>
      <c r="E16" s="3">
        <v>1</v>
      </c>
      <c r="F16" s="3"/>
      <c r="G16" s="12"/>
      <c r="H16" s="12">
        <f t="shared" ref="H16:H20" si="0">E16*(G16+F16)</f>
        <v>0</v>
      </c>
      <c r="J16" s="3"/>
      <c r="K16" s="3"/>
      <c r="L16" s="8"/>
      <c r="M16" s="8"/>
      <c r="N16" s="8"/>
      <c r="O16" s="8"/>
    </row>
    <row r="17" spans="1:15" x14ac:dyDescent="0.25">
      <c r="A17" s="3" t="s">
        <v>7</v>
      </c>
      <c r="B17" s="3" t="s">
        <v>246</v>
      </c>
      <c r="C17" s="3" t="s">
        <v>242</v>
      </c>
      <c r="D17" s="3" t="s">
        <v>244</v>
      </c>
      <c r="E17" s="3">
        <v>6</v>
      </c>
      <c r="F17" s="3"/>
      <c r="G17" s="12"/>
      <c r="H17" s="12">
        <f t="shared" si="0"/>
        <v>0</v>
      </c>
      <c r="J17" s="3"/>
      <c r="K17" s="3"/>
      <c r="L17" s="8"/>
      <c r="M17" s="8"/>
      <c r="N17" s="8"/>
      <c r="O17" s="8"/>
    </row>
    <row r="18" spans="1:15" x14ac:dyDescent="0.25">
      <c r="A18" s="3" t="s">
        <v>50</v>
      </c>
      <c r="B18" s="3" t="s">
        <v>247</v>
      </c>
      <c r="C18" s="3" t="s">
        <v>242</v>
      </c>
      <c r="D18" s="3" t="s">
        <v>244</v>
      </c>
      <c r="E18" s="4">
        <v>1</v>
      </c>
      <c r="F18" s="4"/>
      <c r="G18" s="12"/>
      <c r="H18" s="12">
        <f t="shared" si="0"/>
        <v>0</v>
      </c>
      <c r="J18" s="3"/>
      <c r="K18" s="3"/>
      <c r="L18" s="8"/>
      <c r="M18" s="8"/>
      <c r="N18" s="8"/>
      <c r="O18" s="8"/>
    </row>
    <row r="19" spans="1:15" x14ac:dyDescent="0.25">
      <c r="A19" s="3" t="s">
        <v>8</v>
      </c>
      <c r="B19" s="3" t="s">
        <v>248</v>
      </c>
      <c r="C19" s="3" t="s">
        <v>242</v>
      </c>
      <c r="D19" s="3" t="s">
        <v>244</v>
      </c>
      <c r="E19" s="3">
        <v>1</v>
      </c>
      <c r="F19" s="3"/>
      <c r="G19" s="12"/>
      <c r="H19" s="12">
        <f t="shared" si="0"/>
        <v>0</v>
      </c>
      <c r="J19" s="3"/>
      <c r="K19" s="4"/>
      <c r="L19" s="8"/>
      <c r="M19" s="8"/>
      <c r="N19" s="8"/>
      <c r="O19" s="8"/>
    </row>
    <row r="20" spans="1:15" ht="15.75" x14ac:dyDescent="0.25">
      <c r="A20" s="3" t="s">
        <v>48</v>
      </c>
      <c r="B20" s="3" t="s">
        <v>249</v>
      </c>
      <c r="C20" s="3" t="s">
        <v>242</v>
      </c>
      <c r="D20" s="3" t="s">
        <v>244</v>
      </c>
      <c r="E20" s="4">
        <v>5</v>
      </c>
      <c r="F20" s="4"/>
      <c r="G20" s="12"/>
      <c r="H20" s="12">
        <f t="shared" si="0"/>
        <v>0</v>
      </c>
      <c r="J20" s="3"/>
      <c r="K20" s="4"/>
      <c r="L20" s="169"/>
      <c r="M20" s="169"/>
      <c r="N20" s="169"/>
      <c r="O20" s="170"/>
    </row>
    <row r="21" spans="1:15" ht="15.75" x14ac:dyDescent="0.25">
      <c r="A21" s="232" t="s">
        <v>14</v>
      </c>
      <c r="B21" s="274"/>
      <c r="C21" s="274"/>
      <c r="D21" s="274"/>
      <c r="E21" s="177">
        <f>SUM(E15:E20)</f>
        <v>15</v>
      </c>
      <c r="F21" s="177"/>
      <c r="G21" s="178"/>
      <c r="H21" s="176">
        <f>SUM(H15:H20)</f>
        <v>0</v>
      </c>
      <c r="J21" s="47" t="s">
        <v>14</v>
      </c>
      <c r="K21" s="49">
        <f>SUM(K15:K20)</f>
        <v>0</v>
      </c>
      <c r="L21" s="48"/>
      <c r="M21" s="233"/>
      <c r="N21" s="233"/>
      <c r="O21" s="166">
        <f>SUM(O15:O20)</f>
        <v>0</v>
      </c>
    </row>
    <row r="22" spans="1:15" x14ac:dyDescent="0.25">
      <c r="K22" s="296" t="s">
        <v>15</v>
      </c>
      <c r="L22" s="296"/>
      <c r="M22" s="231"/>
      <c r="N22" s="231"/>
      <c r="O22" s="167"/>
    </row>
    <row r="24" spans="1:15" ht="14.25" customHeight="1" x14ac:dyDescent="0.25">
      <c r="A24" s="147" t="s">
        <v>204</v>
      </c>
      <c r="B24" s="280"/>
      <c r="C24" s="280"/>
      <c r="D24" s="280"/>
      <c r="E24" s="284" t="s">
        <v>126</v>
      </c>
      <c r="F24" s="285"/>
      <c r="G24" s="285"/>
      <c r="H24" s="285"/>
      <c r="I24" s="285"/>
      <c r="J24" s="285"/>
      <c r="K24" s="285"/>
      <c r="L24" s="285"/>
      <c r="M24" s="285"/>
      <c r="N24" s="285"/>
      <c r="O24" s="286"/>
    </row>
    <row r="25" spans="1:15" x14ac:dyDescent="0.25">
      <c r="A25" s="151" t="s">
        <v>202</v>
      </c>
      <c r="B25" s="188"/>
      <c r="C25" s="188"/>
      <c r="D25" s="188"/>
      <c r="E25" s="148" t="s">
        <v>128</v>
      </c>
      <c r="F25" s="148"/>
      <c r="G25" s="154"/>
      <c r="H25" s="155"/>
      <c r="J25" s="156" t="s">
        <v>129</v>
      </c>
      <c r="K25" s="148" t="s">
        <v>37</v>
      </c>
      <c r="L25" s="154"/>
      <c r="M25" s="154"/>
      <c r="N25" s="154"/>
      <c r="O25" s="155"/>
    </row>
    <row r="26" spans="1:15" x14ac:dyDescent="0.25">
      <c r="A26" s="149" t="s">
        <v>16</v>
      </c>
      <c r="B26" s="273"/>
      <c r="C26" s="273"/>
      <c r="D26" s="273"/>
      <c r="E26" s="150" t="s">
        <v>130</v>
      </c>
      <c r="F26" s="150"/>
      <c r="G26" s="157"/>
      <c r="H26" s="158"/>
      <c r="J26" s="149" t="s">
        <v>16</v>
      </c>
      <c r="K26" s="150" t="s">
        <v>133</v>
      </c>
      <c r="L26" s="157"/>
      <c r="M26" s="157"/>
      <c r="N26" s="157"/>
      <c r="O26" s="158"/>
    </row>
    <row r="27" spans="1:15" ht="16.5" thickBot="1" x14ac:dyDescent="0.3">
      <c r="A27" s="287" t="s">
        <v>0</v>
      </c>
      <c r="B27" s="288"/>
      <c r="C27" s="288"/>
      <c r="D27" s="288"/>
      <c r="E27" s="288"/>
      <c r="F27" s="288"/>
      <c r="G27" s="288"/>
      <c r="H27" s="289"/>
      <c r="J27" s="287" t="s">
        <v>13</v>
      </c>
      <c r="K27" s="288"/>
      <c r="L27" s="288"/>
      <c r="M27" s="288"/>
      <c r="N27" s="288"/>
      <c r="O27" s="289"/>
    </row>
    <row r="28" spans="1:15" ht="30" x14ac:dyDescent="0.25">
      <c r="A28" s="180" t="s">
        <v>1</v>
      </c>
      <c r="B28" s="180" t="s">
        <v>240</v>
      </c>
      <c r="C28" s="180" t="s">
        <v>241</v>
      </c>
      <c r="D28" s="180" t="s">
        <v>26</v>
      </c>
      <c r="E28" s="180" t="s">
        <v>2</v>
      </c>
      <c r="F28" s="180" t="s">
        <v>224</v>
      </c>
      <c r="G28" s="180" t="s">
        <v>225</v>
      </c>
      <c r="H28" s="180" t="s">
        <v>4</v>
      </c>
      <c r="I28" s="175"/>
      <c r="J28" s="180" t="s">
        <v>1</v>
      </c>
      <c r="K28" s="180" t="s">
        <v>2</v>
      </c>
      <c r="L28" s="180" t="s">
        <v>3</v>
      </c>
      <c r="M28" s="180" t="s">
        <v>19</v>
      </c>
      <c r="N28" s="180" t="s">
        <v>20</v>
      </c>
      <c r="O28" s="180" t="s">
        <v>4</v>
      </c>
    </row>
    <row r="29" spans="1:15" ht="15.75" x14ac:dyDescent="0.25">
      <c r="A29" s="290" t="s">
        <v>5</v>
      </c>
      <c r="B29" s="291"/>
      <c r="C29" s="291"/>
      <c r="D29" s="291"/>
      <c r="E29" s="291"/>
      <c r="F29" s="291"/>
      <c r="G29" s="291"/>
      <c r="H29" s="292"/>
      <c r="J29" s="293" t="s">
        <v>5</v>
      </c>
      <c r="K29" s="294"/>
      <c r="L29" s="294"/>
      <c r="M29" s="294"/>
      <c r="N29" s="294"/>
      <c r="O29" s="295"/>
    </row>
    <row r="30" spans="1:15" x14ac:dyDescent="0.25">
      <c r="A30" s="6" t="s">
        <v>49</v>
      </c>
      <c r="B30" s="6" t="s">
        <v>245</v>
      </c>
      <c r="C30" s="6" t="s">
        <v>242</v>
      </c>
      <c r="D30" s="6" t="s">
        <v>244</v>
      </c>
      <c r="E30" s="6">
        <v>2</v>
      </c>
      <c r="F30" s="6"/>
      <c r="G30" s="12"/>
      <c r="H30" s="12">
        <f>E30*(G30+F30)</f>
        <v>0</v>
      </c>
      <c r="J30" s="3"/>
      <c r="K30" s="3"/>
      <c r="L30" s="8"/>
      <c r="M30" s="8"/>
      <c r="N30" s="8"/>
      <c r="O30" s="8"/>
    </row>
    <row r="31" spans="1:15" x14ac:dyDescent="0.25">
      <c r="A31" s="6" t="s">
        <v>18</v>
      </c>
      <c r="B31" s="6" t="s">
        <v>250</v>
      </c>
      <c r="C31" s="6" t="s">
        <v>242</v>
      </c>
      <c r="D31" s="6" t="s">
        <v>244</v>
      </c>
      <c r="E31" s="6">
        <v>1</v>
      </c>
      <c r="F31" s="6"/>
      <c r="G31" s="12"/>
      <c r="H31" s="12">
        <f t="shared" ref="H31:H34" si="1">E31*(G31+F31)</f>
        <v>0</v>
      </c>
      <c r="J31" s="3"/>
      <c r="K31" s="3"/>
      <c r="L31" s="8"/>
      <c r="M31" s="8"/>
      <c r="N31" s="8"/>
      <c r="O31" s="8"/>
    </row>
    <row r="32" spans="1:15" x14ac:dyDescent="0.25">
      <c r="A32" s="6" t="s">
        <v>7</v>
      </c>
      <c r="B32" s="6" t="s">
        <v>246</v>
      </c>
      <c r="C32" s="6" t="s">
        <v>242</v>
      </c>
      <c r="D32" s="6" t="s">
        <v>244</v>
      </c>
      <c r="E32" s="6">
        <v>3</v>
      </c>
      <c r="F32" s="6"/>
      <c r="G32" s="12"/>
      <c r="H32" s="12">
        <f t="shared" si="1"/>
        <v>0</v>
      </c>
      <c r="J32" s="3"/>
      <c r="K32" s="3"/>
      <c r="L32" s="8"/>
      <c r="M32" s="8"/>
      <c r="N32" s="8"/>
      <c r="O32" s="8"/>
    </row>
    <row r="33" spans="1:15" ht="15.75" x14ac:dyDescent="0.25">
      <c r="A33" s="9" t="s">
        <v>8</v>
      </c>
      <c r="B33" s="9" t="s">
        <v>248</v>
      </c>
      <c r="C33" s="6" t="s">
        <v>242</v>
      </c>
      <c r="D33" s="6" t="s">
        <v>244</v>
      </c>
      <c r="E33" s="10">
        <v>2</v>
      </c>
      <c r="F33" s="10"/>
      <c r="G33" s="12"/>
      <c r="H33" s="12">
        <f t="shared" si="1"/>
        <v>0</v>
      </c>
      <c r="J33" s="3"/>
      <c r="K33" s="3"/>
      <c r="L33" s="8"/>
      <c r="M33" s="8"/>
      <c r="N33" s="8"/>
      <c r="O33" s="8"/>
    </row>
    <row r="34" spans="1:15" x14ac:dyDescent="0.25">
      <c r="A34" s="6" t="s">
        <v>48</v>
      </c>
      <c r="B34" s="6" t="s">
        <v>249</v>
      </c>
      <c r="C34" s="6" t="s">
        <v>242</v>
      </c>
      <c r="D34" s="6" t="s">
        <v>244</v>
      </c>
      <c r="E34" s="7">
        <v>3</v>
      </c>
      <c r="F34" s="7"/>
      <c r="G34" s="12"/>
      <c r="H34" s="12">
        <f t="shared" si="1"/>
        <v>0</v>
      </c>
      <c r="J34" s="3"/>
      <c r="K34" s="3"/>
      <c r="L34" s="8"/>
      <c r="M34" s="8"/>
      <c r="N34" s="8"/>
      <c r="O34" s="8"/>
    </row>
    <row r="35" spans="1:15" ht="15.75" x14ac:dyDescent="0.25">
      <c r="A35" s="136" t="s">
        <v>14</v>
      </c>
      <c r="B35" s="274"/>
      <c r="C35" s="274"/>
      <c r="D35" s="274"/>
      <c r="E35" s="177">
        <f>SUM(E30:E34)</f>
        <v>11</v>
      </c>
      <c r="F35" s="177"/>
      <c r="G35" s="178"/>
      <c r="H35" s="176">
        <f>SUM(H30:H34)</f>
        <v>0</v>
      </c>
      <c r="J35" s="47" t="s">
        <v>14</v>
      </c>
      <c r="K35" s="49">
        <f>SUM(K29:K34)</f>
        <v>0</v>
      </c>
      <c r="L35" s="48"/>
      <c r="M35" s="138"/>
      <c r="N35" s="138"/>
      <c r="O35" s="166">
        <f>SUM(O30:O34)</f>
        <v>0</v>
      </c>
    </row>
    <row r="36" spans="1:15" x14ac:dyDescent="0.25">
      <c r="K36" s="296" t="s">
        <v>15</v>
      </c>
      <c r="L36" s="296"/>
      <c r="M36" s="135"/>
      <c r="N36" s="135"/>
      <c r="O36" s="167"/>
    </row>
    <row r="37" spans="1:15" x14ac:dyDescent="0.25">
      <c r="K37" s="21"/>
      <c r="L37" s="21"/>
      <c r="M37" s="21"/>
      <c r="N37" s="21"/>
      <c r="O37" s="168"/>
    </row>
    <row r="38" spans="1:15" ht="14.25" customHeight="1" x14ac:dyDescent="0.25">
      <c r="A38" s="144" t="s">
        <v>135</v>
      </c>
      <c r="B38" s="279"/>
      <c r="C38" s="279"/>
      <c r="D38" s="279"/>
      <c r="E38" s="284" t="s">
        <v>145</v>
      </c>
      <c r="F38" s="285"/>
      <c r="G38" s="285"/>
      <c r="H38" s="285"/>
      <c r="I38" s="285"/>
      <c r="J38" s="285"/>
      <c r="K38" s="285"/>
      <c r="L38" s="285"/>
      <c r="M38" s="285"/>
      <c r="N38" s="285"/>
      <c r="O38" s="286"/>
    </row>
    <row r="39" spans="1:15" x14ac:dyDescent="0.25">
      <c r="A39" s="151" t="s">
        <v>80</v>
      </c>
      <c r="B39" s="188"/>
      <c r="C39" s="188"/>
      <c r="D39" s="188"/>
      <c r="E39" s="148" t="s">
        <v>12</v>
      </c>
      <c r="F39" s="148"/>
      <c r="G39" s="154"/>
      <c r="H39" s="155"/>
      <c r="J39" s="156" t="s">
        <v>129</v>
      </c>
      <c r="K39" s="148" t="s">
        <v>128</v>
      </c>
      <c r="L39" s="154"/>
      <c r="M39" s="154"/>
      <c r="N39" s="154"/>
      <c r="O39" s="155"/>
    </row>
    <row r="40" spans="1:15" x14ac:dyDescent="0.25">
      <c r="A40" s="149" t="s">
        <v>16</v>
      </c>
      <c r="B40" s="273"/>
      <c r="C40" s="273"/>
      <c r="D40" s="273"/>
      <c r="E40" s="150" t="s">
        <v>130</v>
      </c>
      <c r="F40" s="150"/>
      <c r="G40" s="157"/>
      <c r="H40" s="158"/>
      <c r="J40" s="149" t="s">
        <v>16</v>
      </c>
      <c r="K40" s="150" t="s">
        <v>133</v>
      </c>
      <c r="L40" s="157"/>
      <c r="M40" s="157"/>
      <c r="N40" s="157"/>
      <c r="O40" s="158"/>
    </row>
    <row r="41" spans="1:15" ht="16.5" thickBot="1" x14ac:dyDescent="0.3">
      <c r="A41" s="287" t="s">
        <v>0</v>
      </c>
      <c r="B41" s="288"/>
      <c r="C41" s="288"/>
      <c r="D41" s="288"/>
      <c r="E41" s="288"/>
      <c r="F41" s="288"/>
      <c r="G41" s="288"/>
      <c r="H41" s="289"/>
      <c r="J41" s="287" t="s">
        <v>13</v>
      </c>
      <c r="K41" s="288"/>
      <c r="L41" s="288"/>
      <c r="M41" s="288"/>
      <c r="N41" s="288"/>
      <c r="O41" s="289"/>
    </row>
    <row r="42" spans="1:15" ht="30" x14ac:dyDescent="0.25">
      <c r="A42" s="180" t="s">
        <v>1</v>
      </c>
      <c r="B42" s="180" t="s">
        <v>240</v>
      </c>
      <c r="C42" s="180" t="s">
        <v>241</v>
      </c>
      <c r="D42" s="180" t="s">
        <v>26</v>
      </c>
      <c r="E42" s="180" t="s">
        <v>2</v>
      </c>
      <c r="F42" s="180" t="s">
        <v>224</v>
      </c>
      <c r="G42" s="180" t="s">
        <v>225</v>
      </c>
      <c r="H42" s="180" t="s">
        <v>4</v>
      </c>
      <c r="J42" s="180" t="s">
        <v>1</v>
      </c>
      <c r="K42" s="180" t="s">
        <v>2</v>
      </c>
      <c r="L42" s="180" t="s">
        <v>3</v>
      </c>
      <c r="M42" s="180" t="s">
        <v>19</v>
      </c>
      <c r="N42" s="180" t="s">
        <v>20</v>
      </c>
      <c r="O42" s="180" t="s">
        <v>4</v>
      </c>
    </row>
    <row r="43" spans="1:15" ht="15.75" x14ac:dyDescent="0.25">
      <c r="A43" s="290" t="s">
        <v>5</v>
      </c>
      <c r="B43" s="291"/>
      <c r="C43" s="291"/>
      <c r="D43" s="291"/>
      <c r="E43" s="291"/>
      <c r="F43" s="291"/>
      <c r="G43" s="291"/>
      <c r="H43" s="292"/>
      <c r="J43" s="293" t="s">
        <v>5</v>
      </c>
      <c r="K43" s="294"/>
      <c r="L43" s="294"/>
      <c r="M43" s="294"/>
      <c r="N43" s="294"/>
      <c r="O43" s="295"/>
    </row>
    <row r="44" spans="1:15" ht="15.75" x14ac:dyDescent="0.25">
      <c r="A44" s="3" t="s">
        <v>127</v>
      </c>
      <c r="B44" s="3" t="s">
        <v>243</v>
      </c>
      <c r="C44" s="3" t="s">
        <v>242</v>
      </c>
      <c r="D44" s="3" t="s">
        <v>244</v>
      </c>
      <c r="E44" s="4">
        <v>1</v>
      </c>
      <c r="F44" s="4"/>
      <c r="G44" s="12"/>
      <c r="H44" s="12">
        <f>E44*(G44+F44)</f>
        <v>0</v>
      </c>
      <c r="J44" s="3"/>
      <c r="K44" s="4"/>
      <c r="L44" s="8"/>
      <c r="M44" s="24"/>
      <c r="N44" s="24"/>
      <c r="O44" s="8"/>
    </row>
    <row r="45" spans="1:15" x14ac:dyDescent="0.25">
      <c r="A45" s="3" t="s">
        <v>49</v>
      </c>
      <c r="B45" s="3" t="s">
        <v>245</v>
      </c>
      <c r="C45" s="3" t="s">
        <v>242</v>
      </c>
      <c r="D45" s="3" t="s">
        <v>244</v>
      </c>
      <c r="E45" s="3">
        <v>1</v>
      </c>
      <c r="F45" s="3"/>
      <c r="G45" s="12"/>
      <c r="H45" s="12">
        <f t="shared" ref="H45:H49" si="2">E45*(G45+F45)</f>
        <v>0</v>
      </c>
      <c r="J45" s="3"/>
      <c r="K45" s="3"/>
      <c r="L45" s="8"/>
      <c r="M45" s="8"/>
      <c r="N45" s="8"/>
      <c r="O45" s="8"/>
    </row>
    <row r="46" spans="1:15" x14ac:dyDescent="0.25">
      <c r="A46" s="3" t="s">
        <v>7</v>
      </c>
      <c r="B46" s="3" t="s">
        <v>246</v>
      </c>
      <c r="C46" s="3" t="s">
        <v>242</v>
      </c>
      <c r="D46" s="3" t="s">
        <v>244</v>
      </c>
      <c r="E46" s="3">
        <v>6</v>
      </c>
      <c r="F46" s="3"/>
      <c r="G46" s="12"/>
      <c r="H46" s="12">
        <f t="shared" si="2"/>
        <v>0</v>
      </c>
      <c r="J46" s="3"/>
      <c r="K46" s="3"/>
      <c r="L46" s="8"/>
      <c r="M46" s="8"/>
      <c r="N46" s="8"/>
      <c r="O46" s="8"/>
    </row>
    <row r="47" spans="1:15" x14ac:dyDescent="0.25">
      <c r="A47" s="3" t="s">
        <v>50</v>
      </c>
      <c r="B47" s="3" t="s">
        <v>247</v>
      </c>
      <c r="C47" s="3" t="s">
        <v>242</v>
      </c>
      <c r="D47" s="3" t="s">
        <v>244</v>
      </c>
      <c r="E47" s="4">
        <v>1</v>
      </c>
      <c r="F47" s="4"/>
      <c r="G47" s="12"/>
      <c r="H47" s="12">
        <f t="shared" si="2"/>
        <v>0</v>
      </c>
      <c r="J47" s="3"/>
      <c r="K47" s="3"/>
      <c r="L47" s="8"/>
      <c r="M47" s="8"/>
      <c r="N47" s="8"/>
      <c r="O47" s="8"/>
    </row>
    <row r="48" spans="1:15" x14ac:dyDescent="0.25">
      <c r="A48" s="3" t="s">
        <v>8</v>
      </c>
      <c r="B48" s="3" t="s">
        <v>248</v>
      </c>
      <c r="C48" s="3" t="s">
        <v>242</v>
      </c>
      <c r="D48" s="3" t="s">
        <v>244</v>
      </c>
      <c r="E48" s="3">
        <v>1</v>
      </c>
      <c r="F48" s="3"/>
      <c r="G48" s="12"/>
      <c r="H48" s="12">
        <f t="shared" si="2"/>
        <v>0</v>
      </c>
      <c r="J48" s="3"/>
      <c r="K48" s="4"/>
      <c r="L48" s="8"/>
      <c r="M48" s="8"/>
      <c r="N48" s="8"/>
      <c r="O48" s="8"/>
    </row>
    <row r="49" spans="1:16" ht="15.75" x14ac:dyDescent="0.25">
      <c r="A49" s="3" t="s">
        <v>48</v>
      </c>
      <c r="B49" s="3" t="s">
        <v>249</v>
      </c>
      <c r="C49" s="3" t="s">
        <v>242</v>
      </c>
      <c r="D49" s="3" t="s">
        <v>244</v>
      </c>
      <c r="E49" s="4">
        <v>5</v>
      </c>
      <c r="F49" s="4"/>
      <c r="G49" s="12"/>
      <c r="H49" s="12">
        <f t="shared" si="2"/>
        <v>0</v>
      </c>
      <c r="J49" s="3"/>
      <c r="K49" s="4"/>
      <c r="L49" s="169"/>
      <c r="M49" s="169"/>
      <c r="N49" s="169"/>
      <c r="O49" s="170"/>
    </row>
    <row r="50" spans="1:16" ht="15.75" x14ac:dyDescent="0.25">
      <c r="A50" s="136" t="s">
        <v>14</v>
      </c>
      <c r="B50" s="274"/>
      <c r="C50" s="274"/>
      <c r="D50" s="274"/>
      <c r="E50" s="177">
        <f>SUM(E44:E49)</f>
        <v>15</v>
      </c>
      <c r="F50" s="177"/>
      <c r="G50" s="178"/>
      <c r="H50" s="176">
        <f>SUM(H44:H49)</f>
        <v>0</v>
      </c>
      <c r="J50" s="47" t="s">
        <v>14</v>
      </c>
      <c r="K50" s="49">
        <f>SUM(K44:K49)</f>
        <v>0</v>
      </c>
      <c r="L50" s="48"/>
      <c r="M50" s="138"/>
      <c r="N50" s="138"/>
      <c r="O50" s="166">
        <f>SUM(O44:O49)</f>
        <v>0</v>
      </c>
    </row>
    <row r="51" spans="1:16" x14ac:dyDescent="0.25">
      <c r="K51" s="296" t="s">
        <v>15</v>
      </c>
      <c r="L51" s="296"/>
      <c r="M51" s="135"/>
      <c r="N51" s="135"/>
      <c r="O51" s="167"/>
    </row>
    <row r="53" spans="1:16" s="146" customFormat="1" ht="15.75" x14ac:dyDescent="0.25">
      <c r="A53" s="182" t="s">
        <v>137</v>
      </c>
      <c r="B53" s="277"/>
      <c r="C53" s="277"/>
      <c r="D53" s="277"/>
      <c r="E53" s="284" t="s">
        <v>139</v>
      </c>
      <c r="F53" s="285"/>
      <c r="G53" s="285"/>
      <c r="H53" s="285"/>
      <c r="I53" s="285"/>
      <c r="J53" s="285"/>
      <c r="K53" s="285"/>
      <c r="L53" s="285"/>
      <c r="M53" s="285"/>
      <c r="N53" s="285"/>
      <c r="O53" s="286"/>
      <c r="P53" s="145"/>
    </row>
    <row r="54" spans="1:16" x14ac:dyDescent="0.25">
      <c r="A54" s="151" t="s">
        <v>80</v>
      </c>
      <c r="B54" s="188"/>
      <c r="C54" s="188"/>
      <c r="D54" s="188"/>
      <c r="E54" s="148" t="s">
        <v>37</v>
      </c>
      <c r="F54" s="148"/>
      <c r="G54" s="154"/>
      <c r="H54" s="155"/>
      <c r="J54" s="183" t="s">
        <v>47</v>
      </c>
      <c r="K54" s="148" t="s">
        <v>128</v>
      </c>
      <c r="L54" s="154"/>
      <c r="M54" s="154"/>
      <c r="N54" s="154"/>
      <c r="O54" s="155"/>
    </row>
    <row r="55" spans="1:16" x14ac:dyDescent="0.25">
      <c r="A55" s="149" t="s">
        <v>16</v>
      </c>
      <c r="B55" s="273"/>
      <c r="C55" s="273"/>
      <c r="D55" s="273"/>
      <c r="E55" s="150" t="s">
        <v>138</v>
      </c>
      <c r="F55" s="150"/>
      <c r="G55" s="157"/>
      <c r="H55" s="158"/>
      <c r="J55" s="149" t="s">
        <v>16</v>
      </c>
      <c r="K55" s="150" t="s">
        <v>133</v>
      </c>
      <c r="L55" s="157"/>
      <c r="M55" s="157"/>
      <c r="N55" s="157"/>
      <c r="O55" s="158"/>
    </row>
    <row r="56" spans="1:16" ht="16.5" thickBot="1" x14ac:dyDescent="0.3">
      <c r="A56" s="287" t="s">
        <v>0</v>
      </c>
      <c r="B56" s="288"/>
      <c r="C56" s="288"/>
      <c r="D56" s="288"/>
      <c r="E56" s="288"/>
      <c r="F56" s="288"/>
      <c r="G56" s="288"/>
      <c r="H56" s="289"/>
      <c r="J56" s="287" t="s">
        <v>13</v>
      </c>
      <c r="K56" s="288"/>
      <c r="L56" s="288"/>
      <c r="M56" s="288"/>
      <c r="N56" s="288"/>
      <c r="O56" s="289"/>
    </row>
    <row r="57" spans="1:16" ht="30" x14ac:dyDescent="0.25">
      <c r="A57" s="180" t="s">
        <v>1</v>
      </c>
      <c r="B57" s="180" t="s">
        <v>240</v>
      </c>
      <c r="C57" s="180" t="s">
        <v>241</v>
      </c>
      <c r="D57" s="180" t="s">
        <v>26</v>
      </c>
      <c r="E57" s="180" t="s">
        <v>2</v>
      </c>
      <c r="F57" s="180" t="s">
        <v>224</v>
      </c>
      <c r="G57" s="180" t="s">
        <v>225</v>
      </c>
      <c r="H57" s="180" t="s">
        <v>4</v>
      </c>
      <c r="J57" s="180" t="s">
        <v>1</v>
      </c>
      <c r="K57" s="180" t="s">
        <v>2</v>
      </c>
      <c r="L57" s="180" t="s">
        <v>3</v>
      </c>
      <c r="M57" s="180" t="s">
        <v>19</v>
      </c>
      <c r="N57" s="180" t="s">
        <v>20</v>
      </c>
      <c r="O57" s="180" t="s">
        <v>4</v>
      </c>
    </row>
    <row r="58" spans="1:16" ht="15.75" x14ac:dyDescent="0.25">
      <c r="A58" s="290" t="s">
        <v>5</v>
      </c>
      <c r="B58" s="291"/>
      <c r="C58" s="291"/>
      <c r="D58" s="291"/>
      <c r="E58" s="291"/>
      <c r="F58" s="291"/>
      <c r="G58" s="291"/>
      <c r="H58" s="292"/>
      <c r="J58" s="293" t="s">
        <v>5</v>
      </c>
      <c r="K58" s="294"/>
      <c r="L58" s="294"/>
      <c r="M58" s="294"/>
      <c r="N58" s="294"/>
      <c r="O58" s="295"/>
    </row>
    <row r="59" spans="1:16" ht="15.75" x14ac:dyDescent="0.25">
      <c r="A59" s="6" t="s">
        <v>127</v>
      </c>
      <c r="B59" s="3" t="s">
        <v>243</v>
      </c>
      <c r="C59" s="3" t="s">
        <v>242</v>
      </c>
      <c r="D59" s="3" t="s">
        <v>244</v>
      </c>
      <c r="E59" s="7">
        <v>1</v>
      </c>
      <c r="F59" s="7"/>
      <c r="G59" s="184"/>
      <c r="H59" s="12">
        <f>E59*(G59+F59)</f>
        <v>0</v>
      </c>
      <c r="J59" s="3"/>
      <c r="K59" s="4"/>
      <c r="L59" s="8"/>
      <c r="M59" s="24"/>
      <c r="N59" s="24"/>
      <c r="O59" s="8"/>
    </row>
    <row r="60" spans="1:16" x14ac:dyDescent="0.25">
      <c r="A60" s="6" t="s">
        <v>49</v>
      </c>
      <c r="B60" s="3" t="s">
        <v>245</v>
      </c>
      <c r="C60" s="3" t="s">
        <v>242</v>
      </c>
      <c r="D60" s="3" t="s">
        <v>244</v>
      </c>
      <c r="E60" s="6">
        <v>3</v>
      </c>
      <c r="F60" s="6"/>
      <c r="G60" s="184"/>
      <c r="H60" s="12">
        <f t="shared" ref="H60:H66" si="3">E60*(G60+F60)</f>
        <v>0</v>
      </c>
      <c r="J60" s="3"/>
      <c r="K60" s="3"/>
      <c r="L60" s="8"/>
      <c r="M60" s="8"/>
      <c r="N60" s="8"/>
      <c r="O60" s="8"/>
    </row>
    <row r="61" spans="1:16" x14ac:dyDescent="0.25">
      <c r="A61" s="6" t="s">
        <v>18</v>
      </c>
      <c r="B61" s="3" t="s">
        <v>250</v>
      </c>
      <c r="C61" s="3" t="s">
        <v>242</v>
      </c>
      <c r="D61" s="3" t="s">
        <v>244</v>
      </c>
      <c r="E61" s="6">
        <v>1</v>
      </c>
      <c r="F61" s="6"/>
      <c r="G61" s="184"/>
      <c r="H61" s="12">
        <f t="shared" si="3"/>
        <v>0</v>
      </c>
      <c r="J61" s="3"/>
      <c r="K61" s="3"/>
      <c r="L61" s="8"/>
      <c r="M61" s="8"/>
      <c r="N61" s="8"/>
      <c r="O61" s="8"/>
    </row>
    <row r="62" spans="1:16" x14ac:dyDescent="0.25">
      <c r="A62" s="6" t="s">
        <v>7</v>
      </c>
      <c r="B62" s="3" t="s">
        <v>246</v>
      </c>
      <c r="C62" s="3" t="s">
        <v>242</v>
      </c>
      <c r="D62" s="3" t="s">
        <v>244</v>
      </c>
      <c r="E62" s="6">
        <v>8</v>
      </c>
      <c r="F62" s="6"/>
      <c r="G62" s="184"/>
      <c r="H62" s="12">
        <f t="shared" si="3"/>
        <v>0</v>
      </c>
      <c r="J62" s="3"/>
      <c r="K62" s="3"/>
      <c r="L62" s="8"/>
      <c r="M62" s="8"/>
      <c r="N62" s="8"/>
      <c r="O62" s="8"/>
    </row>
    <row r="63" spans="1:16" x14ac:dyDescent="0.25">
      <c r="A63" s="6" t="s">
        <v>50</v>
      </c>
      <c r="B63" s="3" t="s">
        <v>247</v>
      </c>
      <c r="C63" s="3" t="s">
        <v>242</v>
      </c>
      <c r="D63" s="3" t="s">
        <v>244</v>
      </c>
      <c r="E63" s="7">
        <v>1</v>
      </c>
      <c r="F63" s="7"/>
      <c r="G63" s="184"/>
      <c r="H63" s="12">
        <f t="shared" si="3"/>
        <v>0</v>
      </c>
      <c r="J63" s="3"/>
      <c r="K63" s="3"/>
      <c r="L63" s="8"/>
      <c r="M63" s="8"/>
      <c r="N63" s="8"/>
      <c r="O63" s="8"/>
    </row>
    <row r="64" spans="1:16" x14ac:dyDescent="0.25">
      <c r="A64" s="6" t="s">
        <v>51</v>
      </c>
      <c r="B64" s="3" t="s">
        <v>251</v>
      </c>
      <c r="C64" s="3" t="s">
        <v>242</v>
      </c>
      <c r="D64" s="3" t="s">
        <v>244</v>
      </c>
      <c r="E64" s="7">
        <v>1</v>
      </c>
      <c r="F64" s="7"/>
      <c r="G64" s="184"/>
      <c r="H64" s="12">
        <f t="shared" si="3"/>
        <v>0</v>
      </c>
      <c r="J64" s="3"/>
      <c r="K64" s="4"/>
      <c r="L64" s="8"/>
      <c r="M64" s="8"/>
      <c r="N64" s="8"/>
      <c r="O64" s="8"/>
    </row>
    <row r="65" spans="1:15" x14ac:dyDescent="0.25">
      <c r="A65" s="6" t="s">
        <v>8</v>
      </c>
      <c r="B65" s="6" t="s">
        <v>248</v>
      </c>
      <c r="C65" s="3" t="s">
        <v>242</v>
      </c>
      <c r="D65" s="3" t="s">
        <v>244</v>
      </c>
      <c r="E65" s="6">
        <v>3</v>
      </c>
      <c r="F65" s="6"/>
      <c r="G65" s="184"/>
      <c r="H65" s="12">
        <f t="shared" si="3"/>
        <v>0</v>
      </c>
      <c r="J65" s="3"/>
      <c r="K65" s="4"/>
      <c r="L65" s="8"/>
      <c r="M65" s="8"/>
      <c r="N65" s="8"/>
      <c r="O65" s="8"/>
    </row>
    <row r="66" spans="1:15" ht="15.75" x14ac:dyDescent="0.25">
      <c r="A66" s="6" t="s">
        <v>48</v>
      </c>
      <c r="B66" s="6" t="s">
        <v>249</v>
      </c>
      <c r="C66" s="3" t="s">
        <v>242</v>
      </c>
      <c r="D66" s="3" t="s">
        <v>244</v>
      </c>
      <c r="E66" s="7">
        <v>8</v>
      </c>
      <c r="F66" s="7"/>
      <c r="G66" s="184"/>
      <c r="H66" s="12">
        <f t="shared" si="3"/>
        <v>0</v>
      </c>
      <c r="J66" s="3"/>
      <c r="K66" s="4"/>
      <c r="L66" s="169"/>
      <c r="M66" s="169"/>
      <c r="N66" s="169"/>
      <c r="O66" s="170"/>
    </row>
    <row r="67" spans="1:15" ht="15.75" x14ac:dyDescent="0.25">
      <c r="A67" s="136" t="s">
        <v>14</v>
      </c>
      <c r="B67" s="274"/>
      <c r="C67" s="274"/>
      <c r="D67" s="274"/>
      <c r="E67" s="177">
        <f>SUM(E59:E66)</f>
        <v>26</v>
      </c>
      <c r="F67" s="177"/>
      <c r="G67" s="178"/>
      <c r="H67" s="176">
        <f>SUM(H59:H66)</f>
        <v>0</v>
      </c>
      <c r="J67" s="47" t="s">
        <v>14</v>
      </c>
      <c r="K67" s="49">
        <f>SUM(K61:K66)</f>
        <v>0</v>
      </c>
      <c r="L67" s="48"/>
      <c r="M67" s="138"/>
      <c r="N67" s="138"/>
      <c r="O67" s="166">
        <f>SUM(O59:O66)</f>
        <v>0</v>
      </c>
    </row>
    <row r="68" spans="1:15" x14ac:dyDescent="0.25">
      <c r="K68" s="296" t="s">
        <v>15</v>
      </c>
      <c r="L68" s="296"/>
      <c r="M68" s="135"/>
      <c r="N68" s="135"/>
      <c r="O68" s="167"/>
    </row>
    <row r="69" spans="1:15" x14ac:dyDescent="0.25">
      <c r="K69" s="21"/>
      <c r="L69" s="21"/>
      <c r="M69" s="21"/>
      <c r="N69" s="21"/>
      <c r="O69" s="168"/>
    </row>
    <row r="70" spans="1:15" ht="15.75" x14ac:dyDescent="0.25">
      <c r="A70" s="234" t="s">
        <v>143</v>
      </c>
      <c r="B70" s="276"/>
      <c r="C70" s="276"/>
      <c r="D70" s="276"/>
      <c r="E70" s="306" t="s">
        <v>142</v>
      </c>
      <c r="F70" s="306"/>
      <c r="G70" s="306"/>
      <c r="H70" s="306"/>
      <c r="I70" s="306"/>
      <c r="J70" s="306"/>
      <c r="K70" s="306"/>
      <c r="L70" s="306"/>
      <c r="M70" s="306"/>
      <c r="N70" s="306"/>
      <c r="O70" s="306"/>
    </row>
    <row r="71" spans="1:15" x14ac:dyDescent="0.25">
      <c r="A71" s="237" t="s">
        <v>194</v>
      </c>
      <c r="B71" s="281"/>
      <c r="C71" s="281"/>
      <c r="D71" s="281"/>
      <c r="E71" s="150" t="s">
        <v>140</v>
      </c>
      <c r="F71" s="150"/>
      <c r="G71" s="157"/>
      <c r="H71" s="158"/>
      <c r="J71" s="205" t="s">
        <v>129</v>
      </c>
      <c r="K71" s="150" t="s">
        <v>128</v>
      </c>
      <c r="L71" s="157"/>
      <c r="M71" s="157"/>
      <c r="N71" s="157"/>
      <c r="O71" s="158"/>
    </row>
    <row r="72" spans="1:15" x14ac:dyDescent="0.25">
      <c r="A72" s="149" t="s">
        <v>63</v>
      </c>
      <c r="B72" s="273"/>
      <c r="C72" s="273"/>
      <c r="D72" s="273"/>
      <c r="E72" s="150" t="s">
        <v>141</v>
      </c>
      <c r="F72" s="150"/>
      <c r="G72" s="157"/>
      <c r="H72" s="158"/>
      <c r="J72" s="149" t="s">
        <v>16</v>
      </c>
      <c r="K72" s="150" t="s">
        <v>133</v>
      </c>
      <c r="L72" s="157"/>
      <c r="M72" s="157"/>
      <c r="N72" s="157"/>
      <c r="O72" s="158"/>
    </row>
    <row r="73" spans="1:15" ht="16.5" thickBot="1" x14ac:dyDescent="0.3">
      <c r="A73" s="287" t="s">
        <v>0</v>
      </c>
      <c r="B73" s="288"/>
      <c r="C73" s="288"/>
      <c r="D73" s="288"/>
      <c r="E73" s="288"/>
      <c r="F73" s="288"/>
      <c r="G73" s="288"/>
      <c r="H73" s="289"/>
      <c r="J73" s="287" t="s">
        <v>13</v>
      </c>
      <c r="K73" s="288"/>
      <c r="L73" s="288"/>
      <c r="M73" s="288"/>
      <c r="N73" s="288"/>
      <c r="O73" s="289"/>
    </row>
    <row r="74" spans="1:15" ht="30" x14ac:dyDescent="0.25">
      <c r="A74" s="180" t="s">
        <v>1</v>
      </c>
      <c r="B74" s="180" t="s">
        <v>240</v>
      </c>
      <c r="C74" s="180" t="s">
        <v>241</v>
      </c>
      <c r="D74" s="180" t="s">
        <v>26</v>
      </c>
      <c r="E74" s="180" t="s">
        <v>2</v>
      </c>
      <c r="F74" s="180" t="s">
        <v>224</v>
      </c>
      <c r="G74" s="180" t="s">
        <v>225</v>
      </c>
      <c r="H74" s="180" t="s">
        <v>4</v>
      </c>
      <c r="J74" s="180" t="s">
        <v>1</v>
      </c>
      <c r="K74" s="180" t="s">
        <v>2</v>
      </c>
      <c r="L74" s="180" t="s">
        <v>3</v>
      </c>
      <c r="M74" s="180" t="s">
        <v>19</v>
      </c>
      <c r="N74" s="180" t="s">
        <v>20</v>
      </c>
      <c r="O74" s="180" t="s">
        <v>4</v>
      </c>
    </row>
    <row r="75" spans="1:15" ht="15.75" x14ac:dyDescent="0.25">
      <c r="A75" s="290" t="s">
        <v>5</v>
      </c>
      <c r="B75" s="291"/>
      <c r="C75" s="291"/>
      <c r="D75" s="291"/>
      <c r="E75" s="291"/>
      <c r="F75" s="291"/>
      <c r="G75" s="291"/>
      <c r="H75" s="292"/>
      <c r="J75" s="293" t="s">
        <v>5</v>
      </c>
      <c r="K75" s="294"/>
      <c r="L75" s="294"/>
      <c r="M75" s="294"/>
      <c r="N75" s="294"/>
      <c r="O75" s="295"/>
    </row>
    <row r="76" spans="1:15" ht="15.75" x14ac:dyDescent="0.25">
      <c r="A76" s="3" t="s">
        <v>127</v>
      </c>
      <c r="B76" s="3" t="s">
        <v>243</v>
      </c>
      <c r="C76" s="3" t="s">
        <v>242</v>
      </c>
      <c r="D76" s="3" t="s">
        <v>244</v>
      </c>
      <c r="E76" s="4">
        <v>1</v>
      </c>
      <c r="F76" s="4"/>
      <c r="G76" s="12"/>
      <c r="H76" s="12">
        <f>E76*(G76+F76)</f>
        <v>0</v>
      </c>
      <c r="J76" s="3"/>
      <c r="K76" s="4"/>
      <c r="L76" s="8"/>
      <c r="M76" s="24"/>
      <c r="N76" s="24"/>
      <c r="O76" s="8"/>
    </row>
    <row r="77" spans="1:15" x14ac:dyDescent="0.25">
      <c r="A77" s="3" t="s">
        <v>49</v>
      </c>
      <c r="B77" s="3" t="s">
        <v>245</v>
      </c>
      <c r="C77" s="3" t="s">
        <v>242</v>
      </c>
      <c r="D77" s="3" t="s">
        <v>244</v>
      </c>
      <c r="E77" s="3">
        <v>1</v>
      </c>
      <c r="F77" s="3"/>
      <c r="G77" s="12"/>
      <c r="H77" s="12">
        <f t="shared" ref="H77:H82" si="4">E77*(G77+F77)</f>
        <v>0</v>
      </c>
      <c r="J77" s="3"/>
      <c r="K77" s="3"/>
      <c r="L77" s="8"/>
      <c r="M77" s="8"/>
      <c r="N77" s="8"/>
      <c r="O77" s="8"/>
    </row>
    <row r="78" spans="1:15" x14ac:dyDescent="0.25">
      <c r="A78" s="3" t="s">
        <v>7</v>
      </c>
      <c r="B78" s="3" t="s">
        <v>246</v>
      </c>
      <c r="C78" s="3" t="s">
        <v>242</v>
      </c>
      <c r="D78" s="3" t="s">
        <v>244</v>
      </c>
      <c r="E78" s="3">
        <v>6</v>
      </c>
      <c r="F78" s="3"/>
      <c r="G78" s="12"/>
      <c r="H78" s="12">
        <f t="shared" si="4"/>
        <v>0</v>
      </c>
      <c r="J78" s="3"/>
      <c r="K78" s="3"/>
      <c r="L78" s="8"/>
      <c r="M78" s="8"/>
      <c r="N78" s="8"/>
      <c r="O78" s="8"/>
    </row>
    <row r="79" spans="1:15" x14ac:dyDescent="0.25">
      <c r="A79" s="3" t="s">
        <v>50</v>
      </c>
      <c r="B79" s="3" t="s">
        <v>247</v>
      </c>
      <c r="C79" s="3" t="s">
        <v>242</v>
      </c>
      <c r="D79" s="3" t="s">
        <v>244</v>
      </c>
      <c r="E79" s="4">
        <v>1</v>
      </c>
      <c r="F79" s="4"/>
      <c r="G79" s="12"/>
      <c r="H79" s="12">
        <f t="shared" si="4"/>
        <v>0</v>
      </c>
      <c r="J79" s="3"/>
      <c r="K79" s="3"/>
      <c r="L79" s="8"/>
      <c r="M79" s="8"/>
      <c r="N79" s="8"/>
      <c r="O79" s="8"/>
    </row>
    <row r="80" spans="1:15" x14ac:dyDescent="0.25">
      <c r="A80" s="3" t="s">
        <v>51</v>
      </c>
      <c r="B80" s="3" t="s">
        <v>251</v>
      </c>
      <c r="C80" s="3" t="s">
        <v>242</v>
      </c>
      <c r="D80" s="3" t="s">
        <v>244</v>
      </c>
      <c r="E80" s="4">
        <v>1</v>
      </c>
      <c r="F80" s="4"/>
      <c r="G80" s="12"/>
      <c r="H80" s="12">
        <f t="shared" si="4"/>
        <v>0</v>
      </c>
      <c r="J80" s="3"/>
      <c r="K80" s="4"/>
      <c r="L80" s="8"/>
      <c r="M80" s="8"/>
      <c r="N80" s="8"/>
      <c r="O80" s="8"/>
    </row>
    <row r="81" spans="1:15" x14ac:dyDescent="0.25">
      <c r="A81" s="3" t="s">
        <v>8</v>
      </c>
      <c r="B81" s="6" t="s">
        <v>248</v>
      </c>
      <c r="C81" s="3" t="s">
        <v>242</v>
      </c>
      <c r="D81" s="3" t="s">
        <v>244</v>
      </c>
      <c r="E81" s="3">
        <v>1</v>
      </c>
      <c r="F81" s="3"/>
      <c r="G81" s="12"/>
      <c r="H81" s="12">
        <f t="shared" si="4"/>
        <v>0</v>
      </c>
      <c r="J81" s="3"/>
      <c r="K81" s="4"/>
      <c r="L81" s="8"/>
      <c r="M81" s="8"/>
      <c r="N81" s="8"/>
      <c r="O81" s="8"/>
    </row>
    <row r="82" spans="1:15" ht="15.75" x14ac:dyDescent="0.25">
      <c r="A82" s="3" t="s">
        <v>48</v>
      </c>
      <c r="B82" s="6" t="s">
        <v>249</v>
      </c>
      <c r="C82" s="3" t="s">
        <v>242</v>
      </c>
      <c r="D82" s="3" t="s">
        <v>244</v>
      </c>
      <c r="E82" s="4">
        <v>5</v>
      </c>
      <c r="F82" s="4"/>
      <c r="G82" s="12"/>
      <c r="H82" s="12">
        <f t="shared" si="4"/>
        <v>0</v>
      </c>
      <c r="J82" s="3"/>
      <c r="K82" s="4"/>
      <c r="L82" s="169"/>
      <c r="M82" s="169"/>
      <c r="N82" s="169"/>
      <c r="O82" s="170"/>
    </row>
    <row r="83" spans="1:15" ht="15.75" x14ac:dyDescent="0.25">
      <c r="A83" s="136" t="s">
        <v>65</v>
      </c>
      <c r="B83" s="275"/>
      <c r="C83" s="275"/>
      <c r="D83" s="275"/>
      <c r="E83" s="137">
        <f>SUM(E76:E82)</f>
        <v>16</v>
      </c>
      <c r="F83" s="245"/>
      <c r="G83" s="48"/>
      <c r="H83" s="181">
        <f>SUM(H76:H82)</f>
        <v>0</v>
      </c>
      <c r="J83" s="47" t="s">
        <v>14</v>
      </c>
      <c r="K83" s="49">
        <f>SUM(K77:K82)</f>
        <v>0</v>
      </c>
      <c r="L83" s="48"/>
      <c r="M83" s="138"/>
      <c r="N83" s="138"/>
      <c r="O83" s="166">
        <f>SUM(O76:O82)</f>
        <v>0</v>
      </c>
    </row>
    <row r="84" spans="1:15" hidden="1" x14ac:dyDescent="0.25">
      <c r="K84" s="296" t="s">
        <v>15</v>
      </c>
      <c r="L84" s="296"/>
      <c r="M84" s="135"/>
      <c r="N84" s="135"/>
      <c r="O84" s="167"/>
    </row>
    <row r="85" spans="1:15" hidden="1" x14ac:dyDescent="0.25">
      <c r="K85" s="21"/>
      <c r="L85" s="21"/>
      <c r="M85" s="21"/>
      <c r="N85" s="21"/>
      <c r="O85" s="168"/>
    </row>
    <row r="86" spans="1:15" ht="15.75" hidden="1" x14ac:dyDescent="0.25">
      <c r="A86" s="303" t="s">
        <v>54</v>
      </c>
      <c r="B86" s="303"/>
      <c r="C86" s="303"/>
      <c r="D86" s="303"/>
      <c r="E86" s="304"/>
      <c r="F86" s="304"/>
      <c r="G86" s="304"/>
      <c r="H86" s="304"/>
      <c r="I86" s="304"/>
      <c r="J86" s="304"/>
      <c r="K86" s="304"/>
      <c r="L86" s="304"/>
      <c r="M86" s="304"/>
      <c r="N86" s="304"/>
      <c r="O86" s="304"/>
    </row>
    <row r="87" spans="1:15" hidden="1" x14ac:dyDescent="0.25">
      <c r="A87" s="23" t="s">
        <v>53</v>
      </c>
      <c r="B87" s="23"/>
      <c r="C87" s="23"/>
      <c r="D87" s="23"/>
      <c r="E87" s="2" t="s">
        <v>131</v>
      </c>
      <c r="F87" s="2"/>
      <c r="G87" s="29"/>
      <c r="H87" s="29"/>
      <c r="J87" s="29" t="s">
        <v>129</v>
      </c>
      <c r="K87" s="2" t="s">
        <v>128</v>
      </c>
      <c r="L87" s="29"/>
      <c r="M87" s="29"/>
      <c r="N87" s="29"/>
      <c r="O87" s="29"/>
    </row>
    <row r="88" spans="1:15" hidden="1" x14ac:dyDescent="0.25">
      <c r="A88" s="139" t="s">
        <v>17</v>
      </c>
      <c r="B88" s="139"/>
      <c r="C88" s="139"/>
      <c r="D88" s="139"/>
      <c r="E88" s="2" t="s">
        <v>132</v>
      </c>
      <c r="F88" s="2"/>
      <c r="G88" s="29"/>
      <c r="H88" s="29"/>
      <c r="J88" s="139" t="s">
        <v>17</v>
      </c>
      <c r="K88" s="2" t="s">
        <v>133</v>
      </c>
      <c r="L88" s="29"/>
      <c r="M88" s="29"/>
      <c r="N88" s="29"/>
      <c r="O88" s="29"/>
    </row>
    <row r="89" spans="1:15" ht="16.5" hidden="1" thickBot="1" x14ac:dyDescent="0.3">
      <c r="A89" s="288" t="s">
        <v>0</v>
      </c>
      <c r="B89" s="288"/>
      <c r="C89" s="288"/>
      <c r="D89" s="288"/>
      <c r="E89" s="288"/>
      <c r="F89" s="288"/>
      <c r="G89" s="288"/>
      <c r="H89" s="288"/>
      <c r="J89" s="288" t="s">
        <v>13</v>
      </c>
      <c r="K89" s="288"/>
      <c r="L89" s="288"/>
      <c r="M89" s="288"/>
      <c r="N89" s="288"/>
      <c r="O89" s="288"/>
    </row>
    <row r="90" spans="1:15" ht="24" hidden="1" x14ac:dyDescent="0.25">
      <c r="A90" s="159" t="s">
        <v>1</v>
      </c>
      <c r="B90" s="159"/>
      <c r="C90" s="159"/>
      <c r="D90" s="159"/>
      <c r="E90" s="159" t="s">
        <v>2</v>
      </c>
      <c r="F90" s="159"/>
      <c r="G90" s="160" t="s">
        <v>3</v>
      </c>
      <c r="H90" s="161" t="s">
        <v>4</v>
      </c>
      <c r="J90" s="162" t="s">
        <v>1</v>
      </c>
      <c r="K90" s="162" t="s">
        <v>2</v>
      </c>
      <c r="L90" s="163" t="s">
        <v>3</v>
      </c>
      <c r="M90" s="164" t="s">
        <v>19</v>
      </c>
      <c r="N90" s="164" t="s">
        <v>20</v>
      </c>
      <c r="O90" s="165" t="s">
        <v>4</v>
      </c>
    </row>
    <row r="91" spans="1:15" ht="15.75" x14ac:dyDescent="0.25">
      <c r="A91" s="290" t="s">
        <v>6</v>
      </c>
      <c r="B91" s="291"/>
      <c r="C91" s="291"/>
      <c r="D91" s="291"/>
      <c r="E91" s="291"/>
      <c r="F91" s="291"/>
      <c r="G91" s="291"/>
      <c r="H91" s="292"/>
      <c r="J91" s="293" t="s">
        <v>6</v>
      </c>
      <c r="K91" s="294"/>
      <c r="L91" s="294"/>
      <c r="M91" s="305"/>
      <c r="N91" s="305"/>
      <c r="O91" s="295"/>
    </row>
    <row r="92" spans="1:15" ht="15.75" x14ac:dyDescent="0.25">
      <c r="A92" s="3" t="s">
        <v>89</v>
      </c>
      <c r="B92" s="3" t="s">
        <v>253</v>
      </c>
      <c r="C92" s="3" t="s">
        <v>254</v>
      </c>
      <c r="D92" s="3" t="s">
        <v>244</v>
      </c>
      <c r="E92" s="3">
        <v>42</v>
      </c>
      <c r="F92" s="3"/>
      <c r="G92" s="12"/>
      <c r="H92" s="12">
        <f>E92*G92</f>
        <v>0</v>
      </c>
      <c r="J92" s="6"/>
      <c r="K92" s="7"/>
      <c r="L92" s="8"/>
      <c r="M92" s="24"/>
      <c r="N92" s="24"/>
      <c r="O92" s="8"/>
    </row>
    <row r="93" spans="1:15" ht="15.75" x14ac:dyDescent="0.25">
      <c r="A93" s="107"/>
      <c r="B93" s="107"/>
      <c r="C93" s="107"/>
      <c r="D93" s="107"/>
      <c r="E93" s="3"/>
      <c r="F93" s="3"/>
      <c r="G93" s="12"/>
      <c r="H93" s="12"/>
      <c r="J93" s="103"/>
      <c r="K93" s="104"/>
      <c r="L93" s="105"/>
      <c r="M93" s="106"/>
      <c r="N93" s="106"/>
      <c r="O93" s="8"/>
    </row>
    <row r="94" spans="1:15" ht="15.75" x14ac:dyDescent="0.25">
      <c r="A94" s="136" t="s">
        <v>61</v>
      </c>
      <c r="B94" s="274"/>
      <c r="C94" s="274"/>
      <c r="D94" s="274"/>
      <c r="E94" s="177">
        <f>SUM(E92)</f>
        <v>42</v>
      </c>
      <c r="F94" s="177"/>
      <c r="G94" s="178"/>
      <c r="H94" s="181">
        <f>H92</f>
        <v>0</v>
      </c>
      <c r="J94" s="68"/>
      <c r="K94" s="69"/>
      <c r="L94" s="70"/>
      <c r="M94" s="70"/>
      <c r="N94" s="70"/>
      <c r="O94" s="11"/>
    </row>
    <row r="95" spans="1:15" ht="15.75" x14ac:dyDescent="0.25">
      <c r="A95" s="136" t="s">
        <v>14</v>
      </c>
      <c r="B95" s="274"/>
      <c r="C95" s="274"/>
      <c r="D95" s="274"/>
      <c r="E95" s="177">
        <f>E94+E83</f>
        <v>58</v>
      </c>
      <c r="F95" s="177"/>
      <c r="G95" s="178"/>
      <c r="H95" s="176">
        <f>H92+H83</f>
        <v>0</v>
      </c>
      <c r="J95" s="47" t="s">
        <v>14</v>
      </c>
      <c r="K95" s="49">
        <f>SUM(K89:K94)</f>
        <v>0</v>
      </c>
      <c r="L95" s="48"/>
      <c r="M95" s="138"/>
      <c r="N95" s="138"/>
      <c r="O95" s="166">
        <f>SUM(O92:O92)</f>
        <v>0</v>
      </c>
    </row>
    <row r="96" spans="1:15" ht="15.75" customHeight="1" x14ac:dyDescent="0.25">
      <c r="I96" s="153"/>
      <c r="J96" s="153"/>
      <c r="K96" s="296" t="s">
        <v>15</v>
      </c>
      <c r="L96" s="296"/>
      <c r="M96" s="135"/>
      <c r="N96" s="135"/>
      <c r="O96" s="167"/>
    </row>
    <row r="97" spans="1:15" ht="15.75" customHeight="1" x14ac:dyDescent="0.25">
      <c r="I97" s="153"/>
      <c r="J97" s="153"/>
      <c r="K97" s="21"/>
      <c r="L97" s="21"/>
      <c r="M97" s="21"/>
      <c r="N97" s="21"/>
      <c r="O97" s="168"/>
    </row>
    <row r="98" spans="1:15" ht="15.75" x14ac:dyDescent="0.25">
      <c r="A98" s="234" t="s">
        <v>146</v>
      </c>
      <c r="B98" s="276"/>
      <c r="C98" s="276"/>
      <c r="D98" s="276"/>
      <c r="E98" s="306" t="s">
        <v>149</v>
      </c>
      <c r="F98" s="306"/>
      <c r="G98" s="306"/>
      <c r="H98" s="306"/>
      <c r="I98" s="306"/>
      <c r="J98" s="306"/>
      <c r="K98" s="306"/>
      <c r="L98" s="306"/>
      <c r="M98" s="306"/>
      <c r="N98" s="306"/>
      <c r="O98" s="306"/>
    </row>
    <row r="99" spans="1:15" x14ac:dyDescent="0.25">
      <c r="A99" s="237" t="s">
        <v>144</v>
      </c>
      <c r="B99" s="281"/>
      <c r="C99" s="281"/>
      <c r="D99" s="281"/>
      <c r="E99" s="150" t="s">
        <v>151</v>
      </c>
      <c r="F99" s="150"/>
      <c r="G99" s="157"/>
      <c r="H99" s="158"/>
      <c r="J99" s="205" t="s">
        <v>129</v>
      </c>
      <c r="K99" s="150" t="s">
        <v>128</v>
      </c>
      <c r="L99" s="157"/>
      <c r="M99" s="157"/>
      <c r="N99" s="157"/>
      <c r="O99" s="158"/>
    </row>
    <row r="100" spans="1:15" x14ac:dyDescent="0.25">
      <c r="A100" s="149" t="s">
        <v>63</v>
      </c>
      <c r="B100" s="273"/>
      <c r="C100" s="273"/>
      <c r="D100" s="273"/>
      <c r="E100" s="150" t="s">
        <v>152</v>
      </c>
      <c r="F100" s="150"/>
      <c r="G100" s="157"/>
      <c r="H100" s="158"/>
      <c r="J100" s="149" t="s">
        <v>16</v>
      </c>
      <c r="K100" s="150" t="s">
        <v>134</v>
      </c>
      <c r="L100" s="157"/>
      <c r="M100" s="157"/>
      <c r="N100" s="157"/>
      <c r="O100" s="158"/>
    </row>
    <row r="101" spans="1:15" ht="16.5" thickBot="1" x14ac:dyDescent="0.3">
      <c r="A101" s="287" t="s">
        <v>0</v>
      </c>
      <c r="B101" s="288"/>
      <c r="C101" s="288"/>
      <c r="D101" s="288"/>
      <c r="E101" s="288"/>
      <c r="F101" s="288"/>
      <c r="G101" s="288"/>
      <c r="H101" s="289"/>
      <c r="J101" s="287" t="s">
        <v>13</v>
      </c>
      <c r="K101" s="288"/>
      <c r="L101" s="288"/>
      <c r="M101" s="288"/>
      <c r="N101" s="288"/>
      <c r="O101" s="289"/>
    </row>
    <row r="102" spans="1:15" ht="30" x14ac:dyDescent="0.25">
      <c r="A102" s="180" t="s">
        <v>1</v>
      </c>
      <c r="B102" s="180" t="s">
        <v>240</v>
      </c>
      <c r="C102" s="180" t="s">
        <v>241</v>
      </c>
      <c r="D102" s="180" t="s">
        <v>26</v>
      </c>
      <c r="E102" s="180" t="s">
        <v>2</v>
      </c>
      <c r="F102" s="180" t="s">
        <v>224</v>
      </c>
      <c r="G102" s="180" t="s">
        <v>225</v>
      </c>
      <c r="H102" s="180" t="s">
        <v>4</v>
      </c>
      <c r="J102" s="180" t="s">
        <v>1</v>
      </c>
      <c r="K102" s="180" t="s">
        <v>2</v>
      </c>
      <c r="L102" s="180" t="s">
        <v>3</v>
      </c>
      <c r="M102" s="180" t="s">
        <v>19</v>
      </c>
      <c r="N102" s="180" t="s">
        <v>20</v>
      </c>
      <c r="O102" s="180" t="s">
        <v>4</v>
      </c>
    </row>
    <row r="103" spans="1:15" ht="15.75" x14ac:dyDescent="0.25">
      <c r="A103" s="290" t="s">
        <v>5</v>
      </c>
      <c r="B103" s="291"/>
      <c r="C103" s="291"/>
      <c r="D103" s="291"/>
      <c r="E103" s="291"/>
      <c r="F103" s="291"/>
      <c r="G103" s="291"/>
      <c r="H103" s="292"/>
      <c r="J103" s="293" t="s">
        <v>5</v>
      </c>
      <c r="K103" s="294"/>
      <c r="L103" s="294"/>
      <c r="M103" s="294"/>
      <c r="N103" s="294"/>
      <c r="O103" s="295"/>
    </row>
    <row r="104" spans="1:15" ht="15.75" x14ac:dyDescent="0.25">
      <c r="A104" s="3" t="s">
        <v>127</v>
      </c>
      <c r="B104" s="3" t="s">
        <v>243</v>
      </c>
      <c r="C104" s="3" t="s">
        <v>242</v>
      </c>
      <c r="D104" s="3" t="s">
        <v>244</v>
      </c>
      <c r="E104" s="4">
        <v>1</v>
      </c>
      <c r="F104" s="4"/>
      <c r="G104" s="12"/>
      <c r="H104" s="12">
        <f>E104*(G104+F104)</f>
        <v>0</v>
      </c>
      <c r="J104" s="3"/>
      <c r="K104" s="4"/>
      <c r="L104" s="8"/>
      <c r="M104" s="24"/>
      <c r="N104" s="24"/>
      <c r="O104" s="8"/>
    </row>
    <row r="105" spans="1:15" x14ac:dyDescent="0.25">
      <c r="A105" s="3" t="s">
        <v>49</v>
      </c>
      <c r="B105" s="3" t="s">
        <v>245</v>
      </c>
      <c r="C105" s="3" t="s">
        <v>242</v>
      </c>
      <c r="D105" s="3" t="s">
        <v>244</v>
      </c>
      <c r="E105" s="3">
        <v>1</v>
      </c>
      <c r="F105" s="3"/>
      <c r="G105" s="12"/>
      <c r="H105" s="12">
        <f t="shared" ref="H105:H110" si="5">E105*(G105+F105)</f>
        <v>0</v>
      </c>
      <c r="J105" s="3"/>
      <c r="K105" s="3"/>
      <c r="L105" s="8"/>
      <c r="M105" s="8"/>
      <c r="N105" s="8"/>
      <c r="O105" s="8"/>
    </row>
    <row r="106" spans="1:15" x14ac:dyDescent="0.25">
      <c r="A106" s="3" t="s">
        <v>7</v>
      </c>
      <c r="B106" s="3" t="s">
        <v>246</v>
      </c>
      <c r="C106" s="3" t="s">
        <v>242</v>
      </c>
      <c r="D106" s="3" t="s">
        <v>244</v>
      </c>
      <c r="E106" s="3">
        <v>6</v>
      </c>
      <c r="F106" s="3"/>
      <c r="G106" s="12"/>
      <c r="H106" s="12">
        <f t="shared" si="5"/>
        <v>0</v>
      </c>
      <c r="J106" s="3"/>
      <c r="K106" s="3"/>
      <c r="L106" s="8"/>
      <c r="M106" s="8"/>
      <c r="N106" s="8"/>
      <c r="O106" s="8"/>
    </row>
    <row r="107" spans="1:15" x14ac:dyDescent="0.25">
      <c r="A107" s="3" t="s">
        <v>50</v>
      </c>
      <c r="B107" s="3" t="s">
        <v>247</v>
      </c>
      <c r="C107" s="3" t="s">
        <v>242</v>
      </c>
      <c r="D107" s="3" t="s">
        <v>244</v>
      </c>
      <c r="E107" s="4">
        <v>1</v>
      </c>
      <c r="F107" s="4"/>
      <c r="G107" s="12"/>
      <c r="H107" s="12">
        <f t="shared" si="5"/>
        <v>0</v>
      </c>
      <c r="J107" s="3"/>
      <c r="K107" s="3"/>
      <c r="L107" s="8"/>
      <c r="M107" s="8"/>
      <c r="N107" s="8"/>
      <c r="O107" s="8"/>
    </row>
    <row r="108" spans="1:15" x14ac:dyDescent="0.25">
      <c r="A108" s="3" t="s">
        <v>51</v>
      </c>
      <c r="B108" s="3" t="s">
        <v>251</v>
      </c>
      <c r="C108" s="3" t="s">
        <v>242</v>
      </c>
      <c r="D108" s="3" t="s">
        <v>244</v>
      </c>
      <c r="E108" s="4">
        <v>1</v>
      </c>
      <c r="F108" s="4"/>
      <c r="G108" s="12"/>
      <c r="H108" s="12">
        <f t="shared" si="5"/>
        <v>0</v>
      </c>
      <c r="J108" s="3"/>
      <c r="K108" s="4"/>
      <c r="L108" s="8"/>
      <c r="M108" s="8"/>
      <c r="N108" s="8"/>
      <c r="O108" s="8"/>
    </row>
    <row r="109" spans="1:15" x14ac:dyDescent="0.25">
      <c r="A109" s="3" t="s">
        <v>8</v>
      </c>
      <c r="B109" s="6" t="s">
        <v>248</v>
      </c>
      <c r="C109" s="3" t="s">
        <v>242</v>
      </c>
      <c r="D109" s="3" t="s">
        <v>244</v>
      </c>
      <c r="E109" s="3">
        <v>1</v>
      </c>
      <c r="F109" s="3"/>
      <c r="G109" s="12"/>
      <c r="H109" s="12">
        <f t="shared" si="5"/>
        <v>0</v>
      </c>
      <c r="J109" s="3"/>
      <c r="K109" s="4"/>
      <c r="L109" s="8"/>
      <c r="M109" s="8"/>
      <c r="N109" s="8"/>
      <c r="O109" s="8"/>
    </row>
    <row r="110" spans="1:15" ht="15.75" x14ac:dyDescent="0.25">
      <c r="A110" s="3" t="s">
        <v>48</v>
      </c>
      <c r="B110" s="6" t="s">
        <v>249</v>
      </c>
      <c r="C110" s="3" t="s">
        <v>242</v>
      </c>
      <c r="D110" s="3" t="s">
        <v>244</v>
      </c>
      <c r="E110" s="4">
        <v>5</v>
      </c>
      <c r="F110" s="4"/>
      <c r="G110" s="12"/>
      <c r="H110" s="12">
        <f t="shared" si="5"/>
        <v>0</v>
      </c>
      <c r="J110" s="3"/>
      <c r="K110" s="4"/>
      <c r="L110" s="169"/>
      <c r="M110" s="169"/>
      <c r="N110" s="169"/>
      <c r="O110" s="170"/>
    </row>
    <row r="111" spans="1:15" ht="15.75" x14ac:dyDescent="0.25">
      <c r="A111" s="177" t="s">
        <v>65</v>
      </c>
      <c r="B111" s="177"/>
      <c r="C111" s="177"/>
      <c r="D111" s="177"/>
      <c r="E111" s="177">
        <f>SUM(E104:E110)</f>
        <v>16</v>
      </c>
      <c r="F111" s="177"/>
      <c r="G111" s="177"/>
      <c r="H111" s="181">
        <f>SUM(H104:H110)</f>
        <v>0</v>
      </c>
      <c r="J111" s="47" t="s">
        <v>14</v>
      </c>
      <c r="K111" s="49">
        <f>SUM(K105:K110)</f>
        <v>0</v>
      </c>
      <c r="L111" s="48"/>
      <c r="M111" s="142"/>
      <c r="N111" s="142"/>
      <c r="O111" s="166">
        <f>SUM(O104:O110)</f>
        <v>0</v>
      </c>
    </row>
    <row r="112" spans="1:15" ht="15.75" x14ac:dyDescent="0.25">
      <c r="A112" s="290" t="s">
        <v>6</v>
      </c>
      <c r="B112" s="291"/>
      <c r="C112" s="291"/>
      <c r="D112" s="291"/>
      <c r="E112" s="291"/>
      <c r="F112" s="291"/>
      <c r="G112" s="291"/>
      <c r="H112" s="292"/>
      <c r="J112" s="293" t="s">
        <v>6</v>
      </c>
      <c r="K112" s="294"/>
      <c r="L112" s="294"/>
      <c r="M112" s="305"/>
      <c r="N112" s="305"/>
      <c r="O112" s="295"/>
    </row>
    <row r="113" spans="1:15" ht="15.75" x14ac:dyDescent="0.25">
      <c r="A113" s="3" t="s">
        <v>209</v>
      </c>
      <c r="B113" s="3" t="s">
        <v>255</v>
      </c>
      <c r="C113" s="3" t="s">
        <v>256</v>
      </c>
      <c r="D113" s="3" t="s">
        <v>244</v>
      </c>
      <c r="E113" s="3">
        <v>45</v>
      </c>
      <c r="F113" s="3"/>
      <c r="G113" s="12"/>
      <c r="H113" s="12">
        <f>E113*G113</f>
        <v>0</v>
      </c>
      <c r="J113" s="6"/>
      <c r="K113" s="7"/>
      <c r="L113" s="8"/>
      <c r="M113" s="24"/>
      <c r="N113" s="24"/>
      <c r="O113" s="8"/>
    </row>
    <row r="114" spans="1:15" ht="15.75" x14ac:dyDescent="0.25">
      <c r="A114" s="177" t="s">
        <v>61</v>
      </c>
      <c r="B114" s="177"/>
      <c r="C114" s="177"/>
      <c r="D114" s="177"/>
      <c r="E114" s="177">
        <f>SUM(E113)</f>
        <v>45</v>
      </c>
      <c r="F114" s="177"/>
      <c r="G114" s="177"/>
      <c r="H114" s="181">
        <f>SUM(H113:H113)</f>
        <v>0</v>
      </c>
      <c r="J114" s="68"/>
      <c r="K114" s="69"/>
      <c r="L114" s="70"/>
      <c r="M114" s="70"/>
      <c r="N114" s="70"/>
      <c r="O114" s="11"/>
    </row>
    <row r="115" spans="1:15" ht="15.75" x14ac:dyDescent="0.25">
      <c r="A115" s="177" t="s">
        <v>14</v>
      </c>
      <c r="B115" s="177"/>
      <c r="C115" s="177"/>
      <c r="D115" s="177"/>
      <c r="E115" s="177">
        <f>E114+E111</f>
        <v>61</v>
      </c>
      <c r="F115" s="177"/>
      <c r="G115" s="177"/>
      <c r="H115" s="176">
        <f>H111+H114</f>
        <v>0</v>
      </c>
      <c r="J115" s="47" t="s">
        <v>14</v>
      </c>
      <c r="K115" s="49">
        <f>SUM(K109:K114)</f>
        <v>0</v>
      </c>
      <c r="L115" s="48"/>
      <c r="M115" s="138"/>
      <c r="N115" s="138"/>
      <c r="O115" s="166">
        <f>SUM(O113:O113)</f>
        <v>0</v>
      </c>
    </row>
    <row r="116" spans="1:15" ht="15.75" customHeight="1" x14ac:dyDescent="0.25">
      <c r="I116" s="153"/>
      <c r="J116" s="153"/>
      <c r="K116" s="296" t="s">
        <v>15</v>
      </c>
      <c r="L116" s="296"/>
      <c r="M116" s="135"/>
      <c r="N116" s="135"/>
      <c r="O116" s="167"/>
    </row>
    <row r="117" spans="1:15" ht="15.75" customHeight="1" x14ac:dyDescent="0.25">
      <c r="I117" s="153"/>
      <c r="J117" s="153"/>
      <c r="K117" s="21"/>
      <c r="L117" s="21"/>
      <c r="M117" s="21"/>
      <c r="N117" s="21"/>
      <c r="O117" s="168"/>
    </row>
    <row r="118" spans="1:15" ht="14.25" customHeight="1" x14ac:dyDescent="0.25">
      <c r="A118" s="147" t="s">
        <v>148</v>
      </c>
      <c r="B118" s="280"/>
      <c r="C118" s="280"/>
      <c r="D118" s="280"/>
      <c r="E118" s="284" t="s">
        <v>147</v>
      </c>
      <c r="F118" s="285"/>
      <c r="G118" s="285"/>
      <c r="H118" s="285"/>
      <c r="I118" s="285"/>
      <c r="J118" s="285"/>
      <c r="K118" s="285"/>
      <c r="L118" s="285"/>
      <c r="M118" s="285"/>
      <c r="N118" s="285"/>
      <c r="O118" s="286"/>
    </row>
    <row r="119" spans="1:15" x14ac:dyDescent="0.25">
      <c r="A119" s="151" t="s">
        <v>84</v>
      </c>
      <c r="B119" s="188"/>
      <c r="C119" s="188"/>
      <c r="D119" s="188"/>
      <c r="E119" s="148" t="s">
        <v>128</v>
      </c>
      <c r="F119" s="148"/>
      <c r="G119" s="154"/>
      <c r="H119" s="155"/>
      <c r="J119" s="156" t="s">
        <v>129</v>
      </c>
      <c r="K119" s="148" t="s">
        <v>37</v>
      </c>
      <c r="L119" s="154"/>
      <c r="M119" s="154"/>
      <c r="N119" s="154"/>
      <c r="O119" s="155"/>
    </row>
    <row r="120" spans="1:15" x14ac:dyDescent="0.25">
      <c r="A120" s="149" t="s">
        <v>16</v>
      </c>
      <c r="B120" s="273"/>
      <c r="C120" s="273"/>
      <c r="D120" s="273"/>
      <c r="E120" s="150" t="s">
        <v>130</v>
      </c>
      <c r="F120" s="150"/>
      <c r="G120" s="157"/>
      <c r="H120" s="158"/>
      <c r="J120" s="149" t="s">
        <v>16</v>
      </c>
      <c r="K120" s="150" t="s">
        <v>133</v>
      </c>
      <c r="L120" s="157"/>
      <c r="M120" s="157"/>
      <c r="N120" s="157"/>
      <c r="O120" s="158"/>
    </row>
    <row r="121" spans="1:15" ht="16.5" thickBot="1" x14ac:dyDescent="0.3">
      <c r="A121" s="287" t="s">
        <v>0</v>
      </c>
      <c r="B121" s="288"/>
      <c r="C121" s="288"/>
      <c r="D121" s="288"/>
      <c r="E121" s="288"/>
      <c r="F121" s="288"/>
      <c r="G121" s="288"/>
      <c r="H121" s="289"/>
      <c r="J121" s="287" t="s">
        <v>13</v>
      </c>
      <c r="K121" s="288"/>
      <c r="L121" s="288"/>
      <c r="M121" s="288"/>
      <c r="N121" s="288"/>
      <c r="O121" s="289"/>
    </row>
    <row r="122" spans="1:15" ht="30" x14ac:dyDescent="0.25">
      <c r="A122" s="180" t="s">
        <v>1</v>
      </c>
      <c r="B122" s="180" t="s">
        <v>240</v>
      </c>
      <c r="C122" s="180" t="s">
        <v>241</v>
      </c>
      <c r="D122" s="180" t="s">
        <v>26</v>
      </c>
      <c r="E122" s="180" t="s">
        <v>2</v>
      </c>
      <c r="F122" s="180" t="s">
        <v>224</v>
      </c>
      <c r="G122" s="180" t="s">
        <v>225</v>
      </c>
      <c r="H122" s="180" t="s">
        <v>4</v>
      </c>
      <c r="I122" s="175"/>
      <c r="J122" s="180" t="s">
        <v>1</v>
      </c>
      <c r="K122" s="180" t="s">
        <v>2</v>
      </c>
      <c r="L122" s="180" t="s">
        <v>3</v>
      </c>
      <c r="M122" s="180" t="s">
        <v>19</v>
      </c>
      <c r="N122" s="180" t="s">
        <v>20</v>
      </c>
      <c r="O122" s="180" t="s">
        <v>4</v>
      </c>
    </row>
    <row r="123" spans="1:15" ht="15.75" x14ac:dyDescent="0.25">
      <c r="A123" s="290" t="s">
        <v>5</v>
      </c>
      <c r="B123" s="291"/>
      <c r="C123" s="291"/>
      <c r="D123" s="291"/>
      <c r="E123" s="291"/>
      <c r="F123" s="291"/>
      <c r="G123" s="291"/>
      <c r="H123" s="292"/>
      <c r="J123" s="293" t="s">
        <v>5</v>
      </c>
      <c r="K123" s="294"/>
      <c r="L123" s="294"/>
      <c r="M123" s="294"/>
      <c r="N123" s="294"/>
      <c r="O123" s="295"/>
    </row>
    <row r="124" spans="1:15" x14ac:dyDescent="0.25">
      <c r="A124" s="6" t="s">
        <v>49</v>
      </c>
      <c r="B124" s="6" t="s">
        <v>245</v>
      </c>
      <c r="C124" s="6" t="s">
        <v>242</v>
      </c>
      <c r="D124" s="6" t="s">
        <v>244</v>
      </c>
      <c r="E124" s="6">
        <v>2</v>
      </c>
      <c r="F124" s="6"/>
      <c r="G124" s="12"/>
      <c r="H124" s="12">
        <f>E124*(G124+F124)</f>
        <v>0</v>
      </c>
      <c r="J124" s="3"/>
      <c r="K124" s="3"/>
      <c r="L124" s="8"/>
      <c r="M124" s="8"/>
      <c r="N124" s="8"/>
      <c r="O124" s="8"/>
    </row>
    <row r="125" spans="1:15" x14ac:dyDescent="0.25">
      <c r="A125" s="6" t="s">
        <v>18</v>
      </c>
      <c r="B125" s="6" t="s">
        <v>250</v>
      </c>
      <c r="C125" s="6" t="s">
        <v>242</v>
      </c>
      <c r="D125" s="6" t="s">
        <v>244</v>
      </c>
      <c r="E125" s="6">
        <v>1</v>
      </c>
      <c r="F125" s="6"/>
      <c r="G125" s="12"/>
      <c r="H125" s="12">
        <f t="shared" ref="H125:H128" si="6">E125*(G125+F125)</f>
        <v>0</v>
      </c>
      <c r="J125" s="3"/>
      <c r="K125" s="3"/>
      <c r="L125" s="8"/>
      <c r="M125" s="8"/>
      <c r="N125" s="8"/>
      <c r="O125" s="8"/>
    </row>
    <row r="126" spans="1:15" x14ac:dyDescent="0.25">
      <c r="A126" s="6" t="s">
        <v>7</v>
      </c>
      <c r="B126" s="6" t="s">
        <v>246</v>
      </c>
      <c r="C126" s="6" t="s">
        <v>242</v>
      </c>
      <c r="D126" s="6" t="s">
        <v>244</v>
      </c>
      <c r="E126" s="6">
        <v>3</v>
      </c>
      <c r="F126" s="6"/>
      <c r="G126" s="12"/>
      <c r="H126" s="12">
        <f t="shared" si="6"/>
        <v>0</v>
      </c>
      <c r="J126" s="3"/>
      <c r="K126" s="3"/>
      <c r="L126" s="8"/>
      <c r="M126" s="8"/>
      <c r="N126" s="8"/>
      <c r="O126" s="8"/>
    </row>
    <row r="127" spans="1:15" ht="15.75" x14ac:dyDescent="0.25">
      <c r="A127" s="9" t="s">
        <v>8</v>
      </c>
      <c r="B127" s="9" t="s">
        <v>248</v>
      </c>
      <c r="C127" s="6" t="s">
        <v>242</v>
      </c>
      <c r="D127" s="6" t="s">
        <v>244</v>
      </c>
      <c r="E127" s="10">
        <v>2</v>
      </c>
      <c r="F127" s="10"/>
      <c r="G127" s="12"/>
      <c r="H127" s="12">
        <f t="shared" si="6"/>
        <v>0</v>
      </c>
      <c r="J127" s="3"/>
      <c r="K127" s="3"/>
      <c r="L127" s="8"/>
      <c r="M127" s="8"/>
      <c r="N127" s="8"/>
      <c r="O127" s="8"/>
    </row>
    <row r="128" spans="1:15" x14ac:dyDescent="0.25">
      <c r="A128" s="6" t="s">
        <v>48</v>
      </c>
      <c r="B128" s="6" t="s">
        <v>252</v>
      </c>
      <c r="C128" s="6" t="s">
        <v>242</v>
      </c>
      <c r="D128" s="6" t="s">
        <v>244</v>
      </c>
      <c r="E128" s="7">
        <v>3</v>
      </c>
      <c r="F128" s="7"/>
      <c r="G128" s="12"/>
      <c r="H128" s="12">
        <f t="shared" si="6"/>
        <v>0</v>
      </c>
      <c r="J128" s="3"/>
      <c r="K128" s="3"/>
      <c r="L128" s="8"/>
      <c r="M128" s="8"/>
      <c r="N128" s="8"/>
      <c r="O128" s="8"/>
    </row>
    <row r="129" spans="1:15" ht="15.75" x14ac:dyDescent="0.25">
      <c r="A129" s="47" t="s">
        <v>14</v>
      </c>
      <c r="B129" s="282"/>
      <c r="C129" s="282"/>
      <c r="D129" s="282"/>
      <c r="E129" s="137">
        <f>SUM(E124:E128)</f>
        <v>11</v>
      </c>
      <c r="F129" s="245"/>
      <c r="G129" s="48"/>
      <c r="H129" s="176">
        <f>SUM(H124:H128)</f>
        <v>0</v>
      </c>
      <c r="J129" s="47" t="s">
        <v>14</v>
      </c>
      <c r="K129" s="49">
        <f>SUM(K123:K128)</f>
        <v>0</v>
      </c>
      <c r="L129" s="48"/>
      <c r="M129" s="138"/>
      <c r="N129" s="138"/>
      <c r="O129" s="166">
        <f>SUM(O124:O128)</f>
        <v>0</v>
      </c>
    </row>
    <row r="130" spans="1:15" x14ac:dyDescent="0.25">
      <c r="K130" s="296" t="s">
        <v>15</v>
      </c>
      <c r="L130" s="296"/>
      <c r="M130" s="135"/>
      <c r="N130" s="135"/>
      <c r="O130" s="167"/>
    </row>
    <row r="131" spans="1:15" x14ac:dyDescent="0.25">
      <c r="K131" s="21"/>
      <c r="L131" s="21"/>
      <c r="M131" s="21"/>
      <c r="N131" s="21"/>
      <c r="O131" s="168"/>
    </row>
    <row r="132" spans="1:15" ht="14.25" customHeight="1" x14ac:dyDescent="0.25">
      <c r="A132" s="147" t="s">
        <v>205</v>
      </c>
      <c r="B132" s="280"/>
      <c r="C132" s="280"/>
      <c r="D132" s="280"/>
      <c r="E132" s="284" t="s">
        <v>156</v>
      </c>
      <c r="F132" s="285"/>
      <c r="G132" s="285"/>
      <c r="H132" s="285"/>
      <c r="I132" s="285"/>
      <c r="J132" s="285"/>
      <c r="K132" s="285"/>
      <c r="L132" s="285"/>
      <c r="M132" s="285"/>
      <c r="N132" s="285"/>
      <c r="O132" s="286"/>
    </row>
    <row r="133" spans="1:15" x14ac:dyDescent="0.25">
      <c r="A133" s="151" t="s">
        <v>207</v>
      </c>
      <c r="B133" s="188"/>
      <c r="C133" s="188"/>
      <c r="D133" s="188"/>
      <c r="E133" s="148" t="s">
        <v>12</v>
      </c>
      <c r="F133" s="148"/>
      <c r="G133" s="154"/>
      <c r="H133" s="155"/>
      <c r="J133" s="156" t="s">
        <v>11</v>
      </c>
      <c r="K133" s="148" t="s">
        <v>37</v>
      </c>
      <c r="L133" s="154"/>
      <c r="M133" s="154"/>
      <c r="N133" s="154"/>
      <c r="O133" s="155"/>
    </row>
    <row r="134" spans="1:15" x14ac:dyDescent="0.25">
      <c r="A134" s="149" t="s">
        <v>16</v>
      </c>
      <c r="B134" s="273"/>
      <c r="C134" s="273"/>
      <c r="D134" s="273"/>
      <c r="E134" s="150" t="s">
        <v>154</v>
      </c>
      <c r="F134" s="150"/>
      <c r="G134" s="157"/>
      <c r="H134" s="158"/>
      <c r="J134" s="149" t="s">
        <v>16</v>
      </c>
      <c r="K134" s="150" t="s">
        <v>9</v>
      </c>
      <c r="L134" s="157"/>
      <c r="M134" s="157"/>
      <c r="N134" s="157"/>
      <c r="O134" s="158"/>
    </row>
    <row r="135" spans="1:15" ht="16.5" thickBot="1" x14ac:dyDescent="0.3">
      <c r="A135" s="287" t="s">
        <v>0</v>
      </c>
      <c r="B135" s="288"/>
      <c r="C135" s="288"/>
      <c r="D135" s="288"/>
      <c r="E135" s="288"/>
      <c r="F135" s="288"/>
      <c r="G135" s="288"/>
      <c r="H135" s="289"/>
      <c r="J135" s="287" t="s">
        <v>13</v>
      </c>
      <c r="K135" s="288"/>
      <c r="L135" s="288"/>
      <c r="M135" s="288"/>
      <c r="N135" s="288"/>
      <c r="O135" s="289"/>
    </row>
    <row r="136" spans="1:15" ht="30" x14ac:dyDescent="0.25">
      <c r="A136" s="180" t="s">
        <v>1</v>
      </c>
      <c r="B136" s="180" t="s">
        <v>240</v>
      </c>
      <c r="C136" s="180" t="s">
        <v>241</v>
      </c>
      <c r="D136" s="180" t="s">
        <v>26</v>
      </c>
      <c r="E136" s="180" t="s">
        <v>2</v>
      </c>
      <c r="F136" s="180" t="s">
        <v>224</v>
      </c>
      <c r="G136" s="180" t="s">
        <v>225</v>
      </c>
      <c r="H136" s="180" t="s">
        <v>4</v>
      </c>
      <c r="I136" s="175"/>
      <c r="J136" s="180" t="s">
        <v>1</v>
      </c>
      <c r="K136" s="180" t="s">
        <v>2</v>
      </c>
      <c r="L136" s="180" t="s">
        <v>3</v>
      </c>
      <c r="M136" s="180" t="s">
        <v>19</v>
      </c>
      <c r="N136" s="180" t="s">
        <v>20</v>
      </c>
      <c r="O136" s="180" t="s">
        <v>4</v>
      </c>
    </row>
    <row r="137" spans="1:15" ht="15.75" x14ac:dyDescent="0.25">
      <c r="A137" s="290" t="s">
        <v>5</v>
      </c>
      <c r="B137" s="291"/>
      <c r="C137" s="291"/>
      <c r="D137" s="291"/>
      <c r="E137" s="291"/>
      <c r="F137" s="291"/>
      <c r="G137" s="291"/>
      <c r="H137" s="292"/>
      <c r="J137" s="293" t="s">
        <v>5</v>
      </c>
      <c r="K137" s="294"/>
      <c r="L137" s="294"/>
      <c r="M137" s="294"/>
      <c r="N137" s="294"/>
      <c r="O137" s="295"/>
    </row>
    <row r="138" spans="1:15" x14ac:dyDescent="0.25">
      <c r="A138" s="6" t="s">
        <v>49</v>
      </c>
      <c r="B138" s="6" t="s">
        <v>245</v>
      </c>
      <c r="C138" s="6" t="s">
        <v>242</v>
      </c>
      <c r="D138" s="6" t="s">
        <v>244</v>
      </c>
      <c r="E138" s="6">
        <v>2</v>
      </c>
      <c r="F138" s="6"/>
      <c r="G138" s="12"/>
      <c r="H138" s="12">
        <f>E138*(G138+F138)</f>
        <v>0</v>
      </c>
      <c r="J138" s="3"/>
      <c r="K138" s="3"/>
      <c r="L138" s="8"/>
      <c r="M138" s="8"/>
      <c r="N138" s="8"/>
      <c r="O138" s="8"/>
    </row>
    <row r="139" spans="1:15" x14ac:dyDescent="0.25">
      <c r="A139" s="6" t="s">
        <v>18</v>
      </c>
      <c r="B139" s="6" t="s">
        <v>250</v>
      </c>
      <c r="C139" s="6" t="s">
        <v>242</v>
      </c>
      <c r="D139" s="6" t="s">
        <v>244</v>
      </c>
      <c r="E139" s="6">
        <v>1</v>
      </c>
      <c r="F139" s="6"/>
      <c r="G139" s="12"/>
      <c r="H139" s="12">
        <f t="shared" ref="H139:H142" si="7">E139*(G139+F139)</f>
        <v>0</v>
      </c>
      <c r="J139" s="3"/>
      <c r="K139" s="3"/>
      <c r="L139" s="8"/>
      <c r="M139" s="8"/>
      <c r="N139" s="8"/>
      <c r="O139" s="8"/>
    </row>
    <row r="140" spans="1:15" x14ac:dyDescent="0.25">
      <c r="A140" s="6" t="s">
        <v>7</v>
      </c>
      <c r="B140" s="6" t="s">
        <v>246</v>
      </c>
      <c r="C140" s="6" t="s">
        <v>242</v>
      </c>
      <c r="D140" s="6" t="s">
        <v>244</v>
      </c>
      <c r="E140" s="6">
        <v>3</v>
      </c>
      <c r="F140" s="6"/>
      <c r="G140" s="12"/>
      <c r="H140" s="12">
        <f t="shared" si="7"/>
        <v>0</v>
      </c>
      <c r="J140" s="3"/>
      <c r="K140" s="3"/>
      <c r="L140" s="8"/>
      <c r="M140" s="8"/>
      <c r="N140" s="8"/>
      <c r="O140" s="8"/>
    </row>
    <row r="141" spans="1:15" ht="15.75" x14ac:dyDescent="0.25">
      <c r="A141" s="9" t="s">
        <v>8</v>
      </c>
      <c r="B141" s="9" t="s">
        <v>248</v>
      </c>
      <c r="C141" s="6" t="s">
        <v>242</v>
      </c>
      <c r="D141" s="6" t="s">
        <v>244</v>
      </c>
      <c r="E141" s="10">
        <v>2</v>
      </c>
      <c r="F141" s="10"/>
      <c r="G141" s="12"/>
      <c r="H141" s="12">
        <f t="shared" si="7"/>
        <v>0</v>
      </c>
      <c r="J141" s="3"/>
      <c r="K141" s="3"/>
      <c r="L141" s="8"/>
      <c r="M141" s="8"/>
      <c r="N141" s="8"/>
      <c r="O141" s="8"/>
    </row>
    <row r="142" spans="1:15" x14ac:dyDescent="0.25">
      <c r="A142" s="6" t="s">
        <v>48</v>
      </c>
      <c r="B142" s="6" t="s">
        <v>252</v>
      </c>
      <c r="C142" s="6" t="s">
        <v>242</v>
      </c>
      <c r="D142" s="6" t="s">
        <v>244</v>
      </c>
      <c r="E142" s="7">
        <v>3</v>
      </c>
      <c r="F142" s="7"/>
      <c r="G142" s="12"/>
      <c r="H142" s="12">
        <f t="shared" si="7"/>
        <v>0</v>
      </c>
      <c r="J142" s="3"/>
      <c r="K142" s="3"/>
      <c r="L142" s="8"/>
      <c r="M142" s="8"/>
      <c r="N142" s="8"/>
      <c r="O142" s="8"/>
    </row>
    <row r="143" spans="1:15" ht="15.75" x14ac:dyDescent="0.25">
      <c r="A143" s="141" t="s">
        <v>65</v>
      </c>
      <c r="B143" s="274"/>
      <c r="C143" s="274"/>
      <c r="D143" s="274"/>
      <c r="E143" s="177">
        <f>SUM(E138:E142)</f>
        <v>11</v>
      </c>
      <c r="F143" s="177"/>
      <c r="G143" s="178"/>
      <c r="H143" s="181">
        <f>SUM(H138:H142)</f>
        <v>0</v>
      </c>
      <c r="J143" s="47" t="s">
        <v>14</v>
      </c>
      <c r="K143" s="49">
        <f>SUM(K137:K142)</f>
        <v>0</v>
      </c>
      <c r="L143" s="48"/>
      <c r="M143" s="142"/>
      <c r="N143" s="142"/>
      <c r="O143" s="166">
        <f>SUM(O138:O142)</f>
        <v>0</v>
      </c>
    </row>
    <row r="144" spans="1:15" hidden="1" x14ac:dyDescent="0.25">
      <c r="K144" s="296" t="s">
        <v>15</v>
      </c>
      <c r="L144" s="296"/>
      <c r="M144" s="135"/>
      <c r="N144" s="135"/>
      <c r="O144" s="167"/>
    </row>
    <row r="145" spans="1:15" hidden="1" x14ac:dyDescent="0.25">
      <c r="K145" s="21"/>
      <c r="L145" s="21"/>
      <c r="M145" s="21"/>
      <c r="N145" s="21"/>
      <c r="O145" s="168"/>
    </row>
    <row r="146" spans="1:15" ht="15.75" hidden="1" x14ac:dyDescent="0.25">
      <c r="A146" s="303" t="s">
        <v>54</v>
      </c>
      <c r="B146" s="303"/>
      <c r="C146" s="303"/>
      <c r="D146" s="303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</row>
    <row r="147" spans="1:15" hidden="1" x14ac:dyDescent="0.25">
      <c r="A147" s="23" t="s">
        <v>53</v>
      </c>
      <c r="B147" s="23"/>
      <c r="C147" s="23"/>
      <c r="D147" s="23"/>
      <c r="E147" s="2" t="s">
        <v>131</v>
      </c>
      <c r="F147" s="2"/>
      <c r="G147" s="29"/>
      <c r="H147" s="29"/>
      <c r="J147" s="29" t="s">
        <v>129</v>
      </c>
      <c r="K147" s="2" t="s">
        <v>128</v>
      </c>
      <c r="L147" s="29"/>
      <c r="M147" s="29"/>
      <c r="N147" s="29"/>
      <c r="O147" s="29"/>
    </row>
    <row r="148" spans="1:15" hidden="1" x14ac:dyDescent="0.25">
      <c r="A148" s="139" t="s">
        <v>17</v>
      </c>
      <c r="B148" s="139"/>
      <c r="C148" s="139"/>
      <c r="D148" s="139"/>
      <c r="E148" s="2" t="s">
        <v>132</v>
      </c>
      <c r="F148" s="2"/>
      <c r="G148" s="29"/>
      <c r="H148" s="29"/>
      <c r="J148" s="139" t="s">
        <v>17</v>
      </c>
      <c r="K148" s="2" t="s">
        <v>133</v>
      </c>
      <c r="L148" s="29"/>
      <c r="M148" s="29"/>
      <c r="N148" s="29"/>
      <c r="O148" s="29"/>
    </row>
    <row r="149" spans="1:15" ht="16.5" hidden="1" thickBot="1" x14ac:dyDescent="0.3">
      <c r="A149" s="288" t="s">
        <v>0</v>
      </c>
      <c r="B149" s="288"/>
      <c r="C149" s="288"/>
      <c r="D149" s="288"/>
      <c r="E149" s="288"/>
      <c r="F149" s="288"/>
      <c r="G149" s="288"/>
      <c r="H149" s="288"/>
      <c r="J149" s="288" t="s">
        <v>13</v>
      </c>
      <c r="K149" s="288"/>
      <c r="L149" s="288"/>
      <c r="M149" s="288"/>
      <c r="N149" s="288"/>
      <c r="O149" s="288"/>
    </row>
    <row r="150" spans="1:15" ht="24" hidden="1" x14ac:dyDescent="0.25">
      <c r="A150" s="159" t="s">
        <v>1</v>
      </c>
      <c r="B150" s="159"/>
      <c r="C150" s="159"/>
      <c r="D150" s="159"/>
      <c r="E150" s="159" t="s">
        <v>2</v>
      </c>
      <c r="F150" s="159"/>
      <c r="G150" s="160" t="s">
        <v>3</v>
      </c>
      <c r="H150" s="161" t="s">
        <v>4</v>
      </c>
      <c r="J150" s="162" t="s">
        <v>1</v>
      </c>
      <c r="K150" s="162" t="s">
        <v>2</v>
      </c>
      <c r="L150" s="163" t="s">
        <v>3</v>
      </c>
      <c r="M150" s="164" t="s">
        <v>19</v>
      </c>
      <c r="N150" s="164" t="s">
        <v>20</v>
      </c>
      <c r="O150" s="165" t="s">
        <v>4</v>
      </c>
    </row>
    <row r="151" spans="1:15" ht="15.75" x14ac:dyDescent="0.25">
      <c r="A151" s="290" t="s">
        <v>6</v>
      </c>
      <c r="B151" s="291"/>
      <c r="C151" s="291"/>
      <c r="D151" s="291"/>
      <c r="E151" s="291"/>
      <c r="F151" s="291"/>
      <c r="G151" s="291"/>
      <c r="H151" s="292"/>
      <c r="J151" s="293" t="s">
        <v>6</v>
      </c>
      <c r="K151" s="294"/>
      <c r="L151" s="294"/>
      <c r="M151" s="305"/>
      <c r="N151" s="305"/>
      <c r="O151" s="295"/>
    </row>
    <row r="152" spans="1:15" ht="15.75" x14ac:dyDescent="0.25">
      <c r="A152" s="3" t="s">
        <v>88</v>
      </c>
      <c r="B152" s="3" t="s">
        <v>253</v>
      </c>
      <c r="C152" s="3" t="s">
        <v>257</v>
      </c>
      <c r="D152" s="3"/>
      <c r="E152" s="3">
        <v>30</v>
      </c>
      <c r="F152" s="3"/>
      <c r="G152" s="12"/>
      <c r="H152" s="12">
        <f>E152*G152</f>
        <v>0</v>
      </c>
      <c r="J152" s="6"/>
      <c r="K152" s="7"/>
      <c r="L152" s="8"/>
      <c r="M152" s="24"/>
      <c r="N152" s="24"/>
      <c r="O152" s="8"/>
    </row>
    <row r="153" spans="1:15" ht="15.75" x14ac:dyDescent="0.25">
      <c r="A153" s="141" t="s">
        <v>61</v>
      </c>
      <c r="B153" s="274"/>
      <c r="C153" s="274"/>
      <c r="D153" s="274"/>
      <c r="E153" s="186">
        <f>E152</f>
        <v>30</v>
      </c>
      <c r="F153" s="186"/>
      <c r="G153" s="187"/>
      <c r="H153" s="181">
        <f>H152</f>
        <v>0</v>
      </c>
      <c r="J153" s="9"/>
      <c r="K153" s="10"/>
      <c r="L153" s="11"/>
      <c r="M153" s="70"/>
      <c r="N153" s="70"/>
      <c r="O153" s="11"/>
    </row>
    <row r="154" spans="1:15" ht="15.75" x14ac:dyDescent="0.25">
      <c r="A154" s="141" t="s">
        <v>153</v>
      </c>
      <c r="B154" s="274"/>
      <c r="C154" s="274"/>
      <c r="D154" s="274"/>
      <c r="E154" s="185">
        <f>E153+E143</f>
        <v>41</v>
      </c>
      <c r="F154" s="185"/>
      <c r="G154" s="178"/>
      <c r="H154" s="176">
        <f>H152+H143</f>
        <v>0</v>
      </c>
      <c r="J154" s="47" t="s">
        <v>14</v>
      </c>
      <c r="K154" s="49">
        <f>SUM(K148:K153)</f>
        <v>0</v>
      </c>
      <c r="L154" s="48"/>
      <c r="M154" s="138"/>
      <c r="N154" s="138"/>
      <c r="O154" s="166">
        <f>SUM(O152:O152)</f>
        <v>0</v>
      </c>
    </row>
    <row r="155" spans="1:15" ht="15.75" customHeight="1" x14ac:dyDescent="0.25">
      <c r="A155" s="301"/>
      <c r="B155" s="301"/>
      <c r="C155" s="301"/>
      <c r="D155" s="301"/>
      <c r="E155" s="301"/>
      <c r="F155" s="301"/>
      <c r="G155" s="301"/>
      <c r="H155" s="301"/>
      <c r="I155" s="153"/>
      <c r="J155" s="153"/>
      <c r="K155" s="296" t="s">
        <v>15</v>
      </c>
      <c r="L155" s="296"/>
      <c r="M155" s="135"/>
      <c r="N155" s="135"/>
      <c r="O155" s="167"/>
    </row>
    <row r="156" spans="1:15" x14ac:dyDescent="0.25">
      <c r="A156" s="302"/>
      <c r="B156" s="302"/>
      <c r="C156" s="302"/>
      <c r="D156" s="302"/>
      <c r="E156" s="302"/>
      <c r="F156" s="302"/>
      <c r="G156" s="302"/>
      <c r="H156" s="302"/>
    </row>
    <row r="157" spans="1:15" ht="14.25" customHeight="1" x14ac:dyDescent="0.25">
      <c r="A157" s="144" t="s">
        <v>206</v>
      </c>
      <c r="B157" s="279"/>
      <c r="C157" s="279"/>
      <c r="D157" s="279"/>
      <c r="E157" s="284" t="s">
        <v>157</v>
      </c>
      <c r="F157" s="285"/>
      <c r="G157" s="285"/>
      <c r="H157" s="285"/>
      <c r="I157" s="285"/>
      <c r="J157" s="285"/>
      <c r="K157" s="285"/>
      <c r="L157" s="285"/>
      <c r="M157" s="285"/>
      <c r="N157" s="285"/>
      <c r="O157" s="286"/>
    </row>
    <row r="158" spans="1:15" x14ac:dyDescent="0.25">
      <c r="A158" s="151" t="s">
        <v>64</v>
      </c>
      <c r="B158" s="188"/>
      <c r="C158" s="188"/>
      <c r="D158" s="188"/>
      <c r="E158" s="148" t="s">
        <v>10</v>
      </c>
      <c r="F158" s="148"/>
      <c r="G158" s="154"/>
      <c r="H158" s="155"/>
      <c r="J158" s="156" t="s">
        <v>11</v>
      </c>
      <c r="K158" s="148" t="s">
        <v>12</v>
      </c>
      <c r="L158" s="154"/>
      <c r="M158" s="154"/>
      <c r="N158" s="154"/>
      <c r="O158" s="155"/>
    </row>
    <row r="159" spans="1:15" x14ac:dyDescent="0.25">
      <c r="A159" s="149" t="s">
        <v>16</v>
      </c>
      <c r="B159" s="273"/>
      <c r="C159" s="273"/>
      <c r="D159" s="273"/>
      <c r="E159" s="150" t="s">
        <v>130</v>
      </c>
      <c r="F159" s="150"/>
      <c r="G159" s="157"/>
      <c r="H159" s="158"/>
      <c r="J159" s="149" t="s">
        <v>16</v>
      </c>
      <c r="K159" s="150" t="s">
        <v>9</v>
      </c>
      <c r="L159" s="157"/>
      <c r="M159" s="157"/>
      <c r="N159" s="157"/>
      <c r="O159" s="158"/>
    </row>
    <row r="160" spans="1:15" ht="16.5" thickBot="1" x14ac:dyDescent="0.3">
      <c r="A160" s="287" t="s">
        <v>0</v>
      </c>
      <c r="B160" s="288"/>
      <c r="C160" s="288"/>
      <c r="D160" s="288"/>
      <c r="E160" s="288"/>
      <c r="F160" s="288"/>
      <c r="G160" s="288"/>
      <c r="H160" s="289"/>
      <c r="J160" s="287" t="s">
        <v>13</v>
      </c>
      <c r="K160" s="288"/>
      <c r="L160" s="288"/>
      <c r="M160" s="288"/>
      <c r="N160" s="288"/>
      <c r="O160" s="289"/>
    </row>
    <row r="161" spans="1:15" ht="30" x14ac:dyDescent="0.25">
      <c r="A161" s="180" t="s">
        <v>1</v>
      </c>
      <c r="B161" s="180" t="s">
        <v>240</v>
      </c>
      <c r="C161" s="180" t="s">
        <v>241</v>
      </c>
      <c r="D161" s="180" t="s">
        <v>26</v>
      </c>
      <c r="E161" s="180" t="s">
        <v>2</v>
      </c>
      <c r="F161" s="180" t="s">
        <v>224</v>
      </c>
      <c r="G161" s="180" t="s">
        <v>225</v>
      </c>
      <c r="H161" s="180" t="s">
        <v>4</v>
      </c>
      <c r="J161" s="180" t="s">
        <v>1</v>
      </c>
      <c r="K161" s="180" t="s">
        <v>2</v>
      </c>
      <c r="L161" s="180" t="s">
        <v>3</v>
      </c>
      <c r="M161" s="180" t="s">
        <v>19</v>
      </c>
      <c r="N161" s="180" t="s">
        <v>20</v>
      </c>
      <c r="O161" s="180" t="s">
        <v>4</v>
      </c>
    </row>
    <row r="162" spans="1:15" ht="15.75" x14ac:dyDescent="0.25">
      <c r="A162" s="290" t="s">
        <v>5</v>
      </c>
      <c r="B162" s="291"/>
      <c r="C162" s="291"/>
      <c r="D162" s="291"/>
      <c r="E162" s="291"/>
      <c r="F162" s="291"/>
      <c r="G162" s="291"/>
      <c r="H162" s="292"/>
      <c r="J162" s="293" t="s">
        <v>5</v>
      </c>
      <c r="K162" s="294"/>
      <c r="L162" s="294"/>
      <c r="M162" s="294"/>
      <c r="N162" s="294"/>
      <c r="O162" s="295"/>
    </row>
    <row r="163" spans="1:15" ht="15.75" x14ac:dyDescent="0.25">
      <c r="A163" s="3" t="s">
        <v>127</v>
      </c>
      <c r="B163" s="3" t="s">
        <v>243</v>
      </c>
      <c r="C163" s="6" t="s">
        <v>242</v>
      </c>
      <c r="D163" s="6" t="s">
        <v>244</v>
      </c>
      <c r="E163" s="4">
        <v>1</v>
      </c>
      <c r="F163" s="4"/>
      <c r="G163" s="12"/>
      <c r="H163" s="12">
        <f>E163*(G163+F163)</f>
        <v>0</v>
      </c>
      <c r="J163" s="3"/>
      <c r="K163" s="4"/>
      <c r="L163" s="8"/>
      <c r="M163" s="24"/>
      <c r="N163" s="24"/>
      <c r="O163" s="8"/>
    </row>
    <row r="164" spans="1:15" x14ac:dyDescent="0.25">
      <c r="A164" s="3" t="s">
        <v>49</v>
      </c>
      <c r="B164" s="3" t="s">
        <v>245</v>
      </c>
      <c r="C164" s="6" t="s">
        <v>242</v>
      </c>
      <c r="D164" s="6" t="s">
        <v>244</v>
      </c>
      <c r="E164" s="3">
        <v>1</v>
      </c>
      <c r="F164" s="3"/>
      <c r="G164" s="12"/>
      <c r="H164" s="12">
        <f t="shared" ref="H164:H168" si="8">E164*(G164+F164)</f>
        <v>0</v>
      </c>
      <c r="J164" s="3"/>
      <c r="K164" s="3"/>
      <c r="L164" s="8"/>
      <c r="M164" s="8"/>
      <c r="N164" s="8"/>
      <c r="O164" s="8"/>
    </row>
    <row r="165" spans="1:15" x14ac:dyDescent="0.25">
      <c r="A165" s="3" t="s">
        <v>7</v>
      </c>
      <c r="B165" s="3" t="s">
        <v>246</v>
      </c>
      <c r="C165" s="6" t="s">
        <v>242</v>
      </c>
      <c r="D165" s="6" t="s">
        <v>244</v>
      </c>
      <c r="E165" s="3">
        <v>6</v>
      </c>
      <c r="F165" s="3"/>
      <c r="G165" s="12"/>
      <c r="H165" s="12">
        <f t="shared" si="8"/>
        <v>0</v>
      </c>
      <c r="J165" s="3"/>
      <c r="K165" s="3"/>
      <c r="L165" s="8"/>
      <c r="M165" s="8"/>
      <c r="N165" s="8"/>
      <c r="O165" s="8"/>
    </row>
    <row r="166" spans="1:15" x14ac:dyDescent="0.25">
      <c r="A166" s="3" t="s">
        <v>50</v>
      </c>
      <c r="B166" s="3" t="s">
        <v>247</v>
      </c>
      <c r="C166" s="6" t="s">
        <v>242</v>
      </c>
      <c r="D166" s="6" t="s">
        <v>244</v>
      </c>
      <c r="E166" s="4">
        <v>1</v>
      </c>
      <c r="F166" s="4"/>
      <c r="G166" s="12"/>
      <c r="H166" s="12">
        <f t="shared" si="8"/>
        <v>0</v>
      </c>
      <c r="J166" s="3"/>
      <c r="K166" s="3"/>
      <c r="L166" s="8"/>
      <c r="M166" s="8"/>
      <c r="N166" s="8"/>
      <c r="O166" s="8"/>
    </row>
    <row r="167" spans="1:15" x14ac:dyDescent="0.25">
      <c r="A167" s="3" t="s">
        <v>8</v>
      </c>
      <c r="B167" s="3" t="s">
        <v>248</v>
      </c>
      <c r="C167" s="6" t="s">
        <v>242</v>
      </c>
      <c r="D167" s="6" t="s">
        <v>244</v>
      </c>
      <c r="E167" s="3">
        <v>1</v>
      </c>
      <c r="F167" s="3"/>
      <c r="G167" s="12"/>
      <c r="H167" s="12">
        <f t="shared" si="8"/>
        <v>0</v>
      </c>
      <c r="J167" s="3"/>
      <c r="K167" s="4"/>
      <c r="L167" s="8"/>
      <c r="M167" s="8"/>
      <c r="N167" s="8"/>
      <c r="O167" s="8"/>
    </row>
    <row r="168" spans="1:15" ht="15.75" x14ac:dyDescent="0.25">
      <c r="A168" s="3" t="s">
        <v>48</v>
      </c>
      <c r="B168" s="3" t="s">
        <v>249</v>
      </c>
      <c r="C168" s="6" t="s">
        <v>242</v>
      </c>
      <c r="D168" s="6" t="s">
        <v>244</v>
      </c>
      <c r="E168" s="4">
        <v>5</v>
      </c>
      <c r="F168" s="4"/>
      <c r="G168" s="12"/>
      <c r="H168" s="12">
        <f t="shared" si="8"/>
        <v>0</v>
      </c>
      <c r="J168" s="3"/>
      <c r="K168" s="4"/>
      <c r="L168" s="169"/>
      <c r="M168" s="169"/>
      <c r="N168" s="169"/>
      <c r="O168" s="170"/>
    </row>
    <row r="169" spans="1:15" ht="15.75" x14ac:dyDescent="0.25">
      <c r="A169" s="47" t="s">
        <v>14</v>
      </c>
      <c r="B169" s="47"/>
      <c r="C169" s="47"/>
      <c r="D169" s="47"/>
      <c r="E169" s="177">
        <f>SUM(E163:E168)</f>
        <v>15</v>
      </c>
      <c r="F169" s="177"/>
      <c r="G169" s="178"/>
      <c r="H169" s="176">
        <f>SUM(H163:H168)</f>
        <v>0</v>
      </c>
      <c r="J169" s="47" t="s">
        <v>14</v>
      </c>
      <c r="K169" s="49">
        <f>SUM(K163:K168)</f>
        <v>0</v>
      </c>
      <c r="L169" s="48"/>
      <c r="M169" s="142"/>
      <c r="N169" s="142"/>
      <c r="O169" s="166">
        <f>SUM(O163:O168)</f>
        <v>0</v>
      </c>
    </row>
    <row r="170" spans="1:15" x14ac:dyDescent="0.25">
      <c r="K170" s="307" t="s">
        <v>15</v>
      </c>
      <c r="L170" s="308"/>
      <c r="M170" s="140"/>
      <c r="N170" s="140"/>
      <c r="O170" s="167"/>
    </row>
    <row r="172" spans="1:15" x14ac:dyDescent="0.25">
      <c r="A172" s="298" t="s">
        <v>21</v>
      </c>
      <c r="B172" s="298"/>
      <c r="C172" s="298"/>
      <c r="D172" s="298"/>
      <c r="E172" s="298"/>
      <c r="F172" s="298"/>
      <c r="G172" s="298"/>
      <c r="H172" s="298"/>
      <c r="J172" s="298" t="s">
        <v>22</v>
      </c>
      <c r="K172" s="298"/>
      <c r="L172" s="298"/>
      <c r="M172" s="298"/>
      <c r="N172" s="298"/>
      <c r="O172" s="171"/>
    </row>
    <row r="173" spans="1:15" x14ac:dyDescent="0.25">
      <c r="A173" s="299" t="s">
        <v>16</v>
      </c>
      <c r="B173" s="299"/>
      <c r="C173" s="299"/>
      <c r="D173" s="299"/>
      <c r="E173" s="299"/>
      <c r="F173" s="299"/>
      <c r="G173" s="299"/>
      <c r="H173" s="246">
        <f>SUM(H35,H50,H67,H83,H129,H111,H143,H169,H21)</f>
        <v>0</v>
      </c>
      <c r="J173" s="278" t="s">
        <v>16</v>
      </c>
      <c r="K173" s="278"/>
      <c r="L173" s="278"/>
      <c r="M173" s="300"/>
      <c r="N173" s="300"/>
      <c r="O173" s="172"/>
    </row>
    <row r="174" spans="1:15" x14ac:dyDescent="0.25">
      <c r="A174" s="299" t="s">
        <v>17</v>
      </c>
      <c r="B174" s="299"/>
      <c r="C174" s="299"/>
      <c r="D174" s="299"/>
      <c r="E174" s="299"/>
      <c r="F174" s="299"/>
      <c r="G174" s="299"/>
      <c r="H174" s="246">
        <f>SUM(H92,H113,H152)</f>
        <v>0</v>
      </c>
      <c r="J174" s="299" t="s">
        <v>17</v>
      </c>
      <c r="K174" s="299"/>
      <c r="L174" s="299"/>
      <c r="M174" s="300"/>
      <c r="N174" s="300"/>
      <c r="O174" s="172"/>
    </row>
    <row r="175" spans="1:15" x14ac:dyDescent="0.25">
      <c r="A175" s="298" t="s">
        <v>14</v>
      </c>
      <c r="B175" s="298"/>
      <c r="C175" s="298"/>
      <c r="D175" s="298"/>
      <c r="E175" s="298"/>
      <c r="F175" s="298"/>
      <c r="G175" s="298"/>
      <c r="H175" s="247">
        <f>SUM(H173:H174)</f>
        <v>0</v>
      </c>
      <c r="J175" s="298" t="s">
        <v>14</v>
      </c>
      <c r="K175" s="298"/>
      <c r="L175" s="298"/>
      <c r="M175" s="297"/>
      <c r="N175" s="297"/>
      <c r="O175" s="173"/>
    </row>
    <row r="176" spans="1:15" x14ac:dyDescent="0.25">
      <c r="H176" s="174"/>
    </row>
  </sheetData>
  <sortState ref="A71:C78">
    <sortCondition ref="A71:A78"/>
  </sortState>
  <customSheetViews>
    <customSheetView guid="{6B2C8637-78CC-4CB6-97F7-DEE04A596283}" showGridLines="0" topLeftCell="A8">
      <selection activeCell="A8" sqref="A8:K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79">
    <mergeCell ref="K170:L170"/>
    <mergeCell ref="E24:O24"/>
    <mergeCell ref="E38:O38"/>
    <mergeCell ref="E53:O53"/>
    <mergeCell ref="E70:O70"/>
    <mergeCell ref="E118:O118"/>
    <mergeCell ref="A162:H162"/>
    <mergeCell ref="J162:O162"/>
    <mergeCell ref="A112:H112"/>
    <mergeCell ref="J112:O112"/>
    <mergeCell ref="K116:L116"/>
    <mergeCell ref="A123:H123"/>
    <mergeCell ref="J123:O123"/>
    <mergeCell ref="K130:L130"/>
    <mergeCell ref="A101:H101"/>
    <mergeCell ref="A160:H160"/>
    <mergeCell ref="J160:O160"/>
    <mergeCell ref="A151:H151"/>
    <mergeCell ref="J151:O151"/>
    <mergeCell ref="A29:H29"/>
    <mergeCell ref="J29:O29"/>
    <mergeCell ref="K36:L36"/>
    <mergeCell ref="J101:O101"/>
    <mergeCell ref="A103:H103"/>
    <mergeCell ref="J103:O103"/>
    <mergeCell ref="E98:O98"/>
    <mergeCell ref="K96:L96"/>
    <mergeCell ref="E157:O157"/>
    <mergeCell ref="A58:H58"/>
    <mergeCell ref="J58:O58"/>
    <mergeCell ref="K68:L68"/>
    <mergeCell ref="A56:H56"/>
    <mergeCell ref="A149:H149"/>
    <mergeCell ref="J149:O149"/>
    <mergeCell ref="J56:O56"/>
    <mergeCell ref="A121:H121"/>
    <mergeCell ref="J121:O121"/>
    <mergeCell ref="J135:O135"/>
    <mergeCell ref="A137:H137"/>
    <mergeCell ref="J137:O137"/>
    <mergeCell ref="A91:H91"/>
    <mergeCell ref="J91:O91"/>
    <mergeCell ref="K155:L155"/>
    <mergeCell ref="A41:H41"/>
    <mergeCell ref="J41:O41"/>
    <mergeCell ref="A43:H43"/>
    <mergeCell ref="J43:O43"/>
    <mergeCell ref="K51:L51"/>
    <mergeCell ref="E132:O132"/>
    <mergeCell ref="A75:H75"/>
    <mergeCell ref="J75:O75"/>
    <mergeCell ref="K84:L84"/>
    <mergeCell ref="A86:O86"/>
    <mergeCell ref="A89:H89"/>
    <mergeCell ref="J89:O89"/>
    <mergeCell ref="K144:L144"/>
    <mergeCell ref="A135:H135"/>
    <mergeCell ref="A146:O146"/>
    <mergeCell ref="K22:L22"/>
    <mergeCell ref="M175:N175"/>
    <mergeCell ref="J172:N172"/>
    <mergeCell ref="A172:H172"/>
    <mergeCell ref="A173:G173"/>
    <mergeCell ref="A174:G174"/>
    <mergeCell ref="A175:G175"/>
    <mergeCell ref="J174:L174"/>
    <mergeCell ref="J175:L175"/>
    <mergeCell ref="A27:H27"/>
    <mergeCell ref="J27:O27"/>
    <mergeCell ref="M173:N173"/>
    <mergeCell ref="M174:N174"/>
    <mergeCell ref="A73:H73"/>
    <mergeCell ref="J73:O73"/>
    <mergeCell ref="A155:H156"/>
    <mergeCell ref="E9:O9"/>
    <mergeCell ref="A12:H12"/>
    <mergeCell ref="J12:O12"/>
    <mergeCell ref="A14:H14"/>
    <mergeCell ref="J14:O14"/>
  </mergeCells>
  <pageMargins left="0.51181102362204722" right="0.51181102362204722" top="0.78740157480314965" bottom="0.78740157480314965" header="0.31496062992125984" footer="0.31496062992125984"/>
  <pageSetup scale="41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131" max="16383" man="1"/>
  </row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zoomScaleNormal="100" workbookViewId="0">
      <selection sqref="A1:E12"/>
    </sheetView>
  </sheetViews>
  <sheetFormatPr defaultRowHeight="15" x14ac:dyDescent="0.25"/>
  <cols>
    <col min="1" max="1" width="28.85546875" customWidth="1"/>
    <col min="2" max="2" width="29.5703125" customWidth="1"/>
    <col min="3" max="3" width="97.28515625" customWidth="1"/>
    <col min="4" max="4" width="6" bestFit="1" customWidth="1"/>
    <col min="5" max="5" width="26.140625" bestFit="1" customWidth="1"/>
  </cols>
  <sheetData>
    <row r="1" spans="1:5" ht="30" customHeight="1" thickBot="1" x14ac:dyDescent="0.3">
      <c r="A1" s="376" t="s">
        <v>211</v>
      </c>
      <c r="B1" s="377"/>
      <c r="C1" s="377"/>
      <c r="D1" s="378"/>
      <c r="E1" s="132">
        <f>SUM(E2:E12)</f>
        <v>347196.81686399999</v>
      </c>
    </row>
    <row r="2" spans="1:5" x14ac:dyDescent="0.25">
      <c r="A2" s="239" t="s">
        <v>212</v>
      </c>
      <c r="B2" s="130" t="s">
        <v>120</v>
      </c>
      <c r="C2" s="131" t="s">
        <v>189</v>
      </c>
      <c r="D2" s="134" t="s">
        <v>119</v>
      </c>
      <c r="E2" s="240">
        <f>SUM('TOTAL EVENTO'!H3)</f>
        <v>13020</v>
      </c>
    </row>
    <row r="3" spans="1:5" x14ac:dyDescent="0.25">
      <c r="A3" s="241" t="s">
        <v>213</v>
      </c>
      <c r="B3" s="133" t="s">
        <v>120</v>
      </c>
      <c r="C3" s="134" t="s">
        <v>188</v>
      </c>
      <c r="D3" s="131" t="s">
        <v>119</v>
      </c>
      <c r="E3" s="240">
        <f>SUM('TOTAL EVENTO'!H7)</f>
        <v>8904</v>
      </c>
    </row>
    <row r="4" spans="1:5" x14ac:dyDescent="0.25">
      <c r="A4" s="241" t="s">
        <v>214</v>
      </c>
      <c r="B4" s="130" t="s">
        <v>122</v>
      </c>
      <c r="C4" s="131" t="s">
        <v>190</v>
      </c>
      <c r="D4" s="131" t="s">
        <v>119</v>
      </c>
      <c r="E4" s="240">
        <f>SUM('TOTAL EVENTO'!H11)</f>
        <v>13020</v>
      </c>
    </row>
    <row r="5" spans="1:5" x14ac:dyDescent="0.25">
      <c r="A5" s="241" t="s">
        <v>214</v>
      </c>
      <c r="B5" s="130" t="s">
        <v>193</v>
      </c>
      <c r="C5" s="131" t="s">
        <v>220</v>
      </c>
      <c r="D5" s="131" t="s">
        <v>119</v>
      </c>
      <c r="E5" s="240">
        <f>SUM('TOTAL EVENTO'!H15)</f>
        <v>13020</v>
      </c>
    </row>
    <row r="6" spans="1:5" x14ac:dyDescent="0.25">
      <c r="A6" s="241" t="s">
        <v>215</v>
      </c>
      <c r="B6" s="130" t="s">
        <v>121</v>
      </c>
      <c r="C6" s="131" t="s">
        <v>221</v>
      </c>
      <c r="D6" s="131" t="s">
        <v>119</v>
      </c>
      <c r="E6" s="240">
        <f>SUM('TOTAL EVENTO'!H19)</f>
        <v>0</v>
      </c>
    </row>
    <row r="7" spans="1:5" x14ac:dyDescent="0.25">
      <c r="A7" s="241" t="s">
        <v>216</v>
      </c>
      <c r="B7" s="130" t="s">
        <v>124</v>
      </c>
      <c r="C7" s="131" t="s">
        <v>222</v>
      </c>
      <c r="D7" s="131" t="s">
        <v>119</v>
      </c>
      <c r="E7" s="240">
        <f>SUM('TOTAL EVENTO'!H23)</f>
        <v>0</v>
      </c>
    </row>
    <row r="8" spans="1:5" x14ac:dyDescent="0.25">
      <c r="A8" s="241" t="s">
        <v>217</v>
      </c>
      <c r="B8" s="130" t="s">
        <v>123</v>
      </c>
      <c r="C8" s="131" t="s">
        <v>191</v>
      </c>
      <c r="D8" s="131" t="s">
        <v>119</v>
      </c>
      <c r="E8" s="240">
        <f>SUM('TOTAL EVENTO'!H27)</f>
        <v>27104</v>
      </c>
    </row>
    <row r="9" spans="1:5" x14ac:dyDescent="0.25">
      <c r="A9" s="241" t="s">
        <v>219</v>
      </c>
      <c r="B9" s="130" t="s">
        <v>125</v>
      </c>
      <c r="C9" s="131" t="s">
        <v>223</v>
      </c>
      <c r="D9" s="131" t="s">
        <v>119</v>
      </c>
      <c r="E9" s="240">
        <f>SUM('TOTAL EVENTO'!H31)</f>
        <v>22750</v>
      </c>
    </row>
    <row r="10" spans="1:5" x14ac:dyDescent="0.25">
      <c r="A10" s="241" t="s">
        <v>218</v>
      </c>
      <c r="B10" s="130" t="s">
        <v>120</v>
      </c>
      <c r="C10" s="131" t="s">
        <v>192</v>
      </c>
      <c r="D10" s="131" t="s">
        <v>119</v>
      </c>
      <c r="E10" s="242">
        <f>SUM('TOTAL EVENTO'!H35)</f>
        <v>35770</v>
      </c>
    </row>
    <row r="11" spans="1:5" x14ac:dyDescent="0.25">
      <c r="A11" s="379" t="s">
        <v>117</v>
      </c>
      <c r="B11" s="380"/>
      <c r="C11" s="381"/>
      <c r="D11" s="131" t="s">
        <v>119</v>
      </c>
      <c r="E11" s="242">
        <f>'TOTAL EVENTO'!H39</f>
        <v>70336.7</v>
      </c>
    </row>
    <row r="12" spans="1:5" ht="15.75" thickBot="1" x14ac:dyDescent="0.3">
      <c r="A12" s="382" t="s">
        <v>70</v>
      </c>
      <c r="B12" s="383"/>
      <c r="C12" s="384"/>
      <c r="D12" s="243" t="s">
        <v>119</v>
      </c>
      <c r="E12" s="244">
        <f>'TOTAL EVENTO'!H42</f>
        <v>143272.11686399998</v>
      </c>
    </row>
    <row r="14" spans="1:5" x14ac:dyDescent="0.25">
      <c r="A14" s="39"/>
      <c r="B14" s="39"/>
      <c r="C14" s="39"/>
      <c r="D14" s="39"/>
      <c r="E14" s="39"/>
    </row>
    <row r="15" spans="1:5" x14ac:dyDescent="0.25">
      <c r="A15" s="39"/>
      <c r="B15" s="39"/>
      <c r="C15" s="39"/>
      <c r="D15" s="39"/>
      <c r="E15" s="39"/>
    </row>
  </sheetData>
  <mergeCells count="3">
    <mergeCell ref="A1:D1"/>
    <mergeCell ref="A11:C11"/>
    <mergeCell ref="A12:C12"/>
  </mergeCells>
  <pageMargins left="0.51181102362204722" right="0.51181102362204722" top="0.78740157480314965" bottom="0.78740157480314965" header="0.31496062992125984" footer="0.31496062992125984"/>
  <pageSetup paperSize="9" scale="72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2" sqref="G22"/>
    </sheetView>
  </sheetViews>
  <sheetFormatPr defaultRowHeight="15" x14ac:dyDescent="0.25"/>
  <cols>
    <col min="1" max="1" width="29.85546875" bestFit="1" customWidth="1"/>
    <col min="2" max="2" width="14.42578125" bestFit="1" customWidth="1"/>
    <col min="3" max="3" width="4.140625" customWidth="1"/>
    <col min="4" max="4" width="23.42578125" customWidth="1"/>
    <col min="5" max="5" width="13.7109375" customWidth="1"/>
    <col min="7" max="7" width="32.5703125" bestFit="1" customWidth="1"/>
    <col min="8" max="8" width="20" bestFit="1" customWidth="1"/>
  </cols>
  <sheetData>
    <row r="1" spans="1:8" ht="15.75" x14ac:dyDescent="0.25">
      <c r="A1" s="385" t="s">
        <v>169</v>
      </c>
      <c r="B1" s="385"/>
      <c r="D1" s="386" t="s">
        <v>170</v>
      </c>
      <c r="E1" s="386"/>
      <c r="G1" s="387" t="s">
        <v>171</v>
      </c>
      <c r="H1" s="387"/>
    </row>
    <row r="2" spans="1:8" x14ac:dyDescent="0.25">
      <c r="A2" s="217" t="s">
        <v>172</v>
      </c>
      <c r="B2" s="218">
        <f>SUM('TOTAL EVENTO'!H3)</f>
        <v>13020</v>
      </c>
      <c r="D2" s="217" t="s">
        <v>173</v>
      </c>
      <c r="E2" s="218">
        <f>SUM('TOTAL EVENTO'!H7)</f>
        <v>8904</v>
      </c>
      <c r="G2" s="217" t="s">
        <v>174</v>
      </c>
      <c r="H2" s="218">
        <f>((5000*0.5)+(5000))*(13)</f>
        <v>97500</v>
      </c>
    </row>
    <row r="3" spans="1:8" x14ac:dyDescent="0.25">
      <c r="A3" s="217" t="s">
        <v>175</v>
      </c>
      <c r="B3" s="218">
        <f>SUM('TOTAL EVENTO'!H11)</f>
        <v>13020</v>
      </c>
      <c r="D3" s="217" t="s">
        <v>172</v>
      </c>
      <c r="E3" s="218">
        <f>SUM('TOTAL EVENTO'!H27)</f>
        <v>27104</v>
      </c>
      <c r="G3" s="167" t="s">
        <v>198</v>
      </c>
      <c r="H3" s="218">
        <f>((4000*0.5)+(4000))*(13)*2</f>
        <v>156000</v>
      </c>
    </row>
    <row r="4" spans="1:8" x14ac:dyDescent="0.25">
      <c r="A4" s="217" t="s">
        <v>176</v>
      </c>
      <c r="B4" s="218">
        <f>SUM('TOTAL EVENTO'!H35)</f>
        <v>35770</v>
      </c>
      <c r="D4" s="167" t="s">
        <v>196</v>
      </c>
      <c r="E4" s="218">
        <f>SUM('TOTAL EVENTO'!H15)/2</f>
        <v>6510</v>
      </c>
      <c r="G4" s="217" t="s">
        <v>177</v>
      </c>
      <c r="H4" s="218">
        <v>140000</v>
      </c>
    </row>
    <row r="5" spans="1:8" x14ac:dyDescent="0.25">
      <c r="A5" s="167" t="s">
        <v>196</v>
      </c>
      <c r="B5" s="218">
        <f>SUM('TOTAL EVENTO'!H15)/2</f>
        <v>6510</v>
      </c>
      <c r="D5" s="230" t="s">
        <v>197</v>
      </c>
      <c r="E5" s="218">
        <f>SUM('TOTAL EVENTO'!H31)</f>
        <v>22750</v>
      </c>
      <c r="G5" s="167" t="s">
        <v>208</v>
      </c>
      <c r="H5" s="218">
        <v>50000</v>
      </c>
    </row>
    <row r="6" spans="1:8" x14ac:dyDescent="0.25">
      <c r="A6" s="167" t="s">
        <v>195</v>
      </c>
      <c r="B6" s="218">
        <f>SUM('TOTAL EVENTO'!H19)</f>
        <v>0</v>
      </c>
      <c r="G6" s="217" t="s">
        <v>178</v>
      </c>
      <c r="H6" s="218">
        <v>50000</v>
      </c>
    </row>
    <row r="7" spans="1:8" ht="15.75" x14ac:dyDescent="0.25">
      <c r="A7" s="217" t="s">
        <v>182</v>
      </c>
      <c r="B7" s="218">
        <f>SUM('TOTAL EVENTO'!H23)</f>
        <v>0</v>
      </c>
      <c r="D7" s="219" t="s">
        <v>179</v>
      </c>
      <c r="E7" s="218">
        <f>SUM(E2:E5)</f>
        <v>65268</v>
      </c>
      <c r="G7" s="217" t="s">
        <v>180</v>
      </c>
      <c r="H7" s="218">
        <v>20000</v>
      </c>
    </row>
    <row r="8" spans="1:8" x14ac:dyDescent="0.25">
      <c r="A8" s="224"/>
      <c r="B8" s="228"/>
      <c r="G8" s="220" t="s">
        <v>181</v>
      </c>
      <c r="H8" s="221">
        <v>50000</v>
      </c>
    </row>
    <row r="9" spans="1:8" ht="15.75" x14ac:dyDescent="0.25">
      <c r="A9" s="227" t="s">
        <v>187</v>
      </c>
      <c r="B9" s="218">
        <f>SUM(B2:B7)</f>
        <v>68320</v>
      </c>
      <c r="G9" s="217" t="s">
        <v>97</v>
      </c>
      <c r="H9" s="218">
        <f>SUM('TOTAL EVENTO'!H39)</f>
        <v>70336.7</v>
      </c>
    </row>
    <row r="10" spans="1:8" ht="15.75" x14ac:dyDescent="0.25">
      <c r="A10" s="229"/>
      <c r="B10" s="228"/>
      <c r="G10" s="220" t="s">
        <v>183</v>
      </c>
      <c r="H10" s="221"/>
    </row>
    <row r="11" spans="1:8" x14ac:dyDescent="0.25">
      <c r="A11" s="224"/>
      <c r="B11" s="228"/>
      <c r="G11" s="217" t="s">
        <v>184</v>
      </c>
      <c r="H11" s="221">
        <f>6000+2500+15000+3000</f>
        <v>26500</v>
      </c>
    </row>
    <row r="12" spans="1:8" x14ac:dyDescent="0.25">
      <c r="A12" s="224"/>
      <c r="B12" s="228"/>
      <c r="G12" s="217" t="s">
        <v>185</v>
      </c>
      <c r="H12" s="221">
        <f>47250+24750+36000+11340+32130+16830+28800+6930</f>
        <v>204030</v>
      </c>
    </row>
    <row r="13" spans="1:8" x14ac:dyDescent="0.25">
      <c r="A13" s="224"/>
      <c r="B13" s="228"/>
      <c r="G13" s="167" t="s">
        <v>200</v>
      </c>
      <c r="H13" s="221">
        <f>SUM('TOTAL EVENTO'!H42)</f>
        <v>143272.11686399998</v>
      </c>
    </row>
    <row r="14" spans="1:8" x14ac:dyDescent="0.25">
      <c r="A14" s="224"/>
      <c r="B14" s="228"/>
      <c r="D14" s="222"/>
      <c r="E14" s="223"/>
      <c r="F14" s="223"/>
      <c r="G14" s="230" t="s">
        <v>201</v>
      </c>
      <c r="H14" s="221">
        <f>70680</f>
        <v>70680</v>
      </c>
    </row>
    <row r="15" spans="1:8" x14ac:dyDescent="0.25">
      <c r="D15" s="222"/>
      <c r="E15" s="223"/>
      <c r="F15" s="223"/>
      <c r="G15" s="238"/>
      <c r="H15" s="225"/>
    </row>
    <row r="16" spans="1:8" ht="15.75" x14ac:dyDescent="0.25">
      <c r="A16" s="229"/>
      <c r="B16" s="228"/>
      <c r="D16" s="223"/>
      <c r="E16" s="223"/>
      <c r="G16" s="224"/>
      <c r="H16" s="225"/>
    </row>
    <row r="17" spans="1:8" ht="15.75" x14ac:dyDescent="0.25">
      <c r="A17" s="229"/>
      <c r="B17" s="228"/>
      <c r="G17" s="226" t="s">
        <v>186</v>
      </c>
      <c r="H17" s="218">
        <f>SUM(H2:H14)</f>
        <v>1078318.8168639999</v>
      </c>
    </row>
    <row r="19" spans="1:8" ht="15" customHeight="1" x14ac:dyDescent="0.25">
      <c r="A19" s="388" t="s">
        <v>199</v>
      </c>
      <c r="B19" s="389"/>
      <c r="C19" s="389"/>
      <c r="D19" s="389"/>
      <c r="E19" s="389"/>
      <c r="F19" s="390"/>
      <c r="G19" s="394">
        <f>SUM(B9,E7,H17)</f>
        <v>1211906.8168639999</v>
      </c>
      <c r="H19" s="394"/>
    </row>
    <row r="20" spans="1:8" ht="15" customHeight="1" x14ac:dyDescent="0.25">
      <c r="A20" s="391"/>
      <c r="B20" s="392"/>
      <c r="C20" s="392"/>
      <c r="D20" s="392"/>
      <c r="E20" s="392"/>
      <c r="F20" s="393"/>
      <c r="G20" s="394"/>
      <c r="H20" s="394"/>
    </row>
  </sheetData>
  <mergeCells count="5">
    <mergeCell ref="A1:B1"/>
    <mergeCell ref="D1:E1"/>
    <mergeCell ref="G1:H1"/>
    <mergeCell ref="A19:F20"/>
    <mergeCell ref="G19:H2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26"/>
  <sheetViews>
    <sheetView showGridLines="0" zoomScaleNormal="100" workbookViewId="0">
      <selection activeCell="A8" sqref="A8:C8"/>
    </sheetView>
  </sheetViews>
  <sheetFormatPr defaultRowHeight="15" x14ac:dyDescent="0.25"/>
  <cols>
    <col min="1" max="2" width="24.28515625" customWidth="1"/>
    <col min="3" max="3" width="22" customWidth="1"/>
    <col min="4" max="4" width="7.7109375" customWidth="1"/>
    <col min="5" max="5" width="11.42578125" bestFit="1" customWidth="1"/>
    <col min="6" max="6" width="22.140625" customWidth="1"/>
    <col min="7" max="7" width="4.28515625" customWidth="1"/>
    <col min="8" max="8" width="22.85546875" customWidth="1"/>
    <col min="9" max="9" width="17" customWidth="1"/>
    <col min="10" max="10" width="9.85546875" customWidth="1"/>
    <col min="11" max="11" width="10" bestFit="1" customWidth="1"/>
    <col min="12" max="12" width="9.7109375" customWidth="1"/>
    <col min="13" max="13" width="13.28515625" bestFit="1" customWidth="1"/>
    <col min="14" max="14" width="9.140625" style="55"/>
  </cols>
  <sheetData>
    <row r="7" spans="1:13" x14ac:dyDescent="0.25">
      <c r="L7" s="30" t="s">
        <v>31</v>
      </c>
      <c r="M7" s="31">
        <f ca="1">NOW()</f>
        <v>41864.755208680559</v>
      </c>
    </row>
    <row r="8" spans="1:13" s="152" customFormat="1" ht="14.25" customHeight="1" x14ac:dyDescent="0.25">
      <c r="A8" s="310" t="s">
        <v>203</v>
      </c>
      <c r="B8" s="310"/>
      <c r="C8" s="310"/>
      <c r="D8" s="306" t="s">
        <v>136</v>
      </c>
      <c r="E8" s="306"/>
      <c r="F8" s="306"/>
      <c r="G8" s="306"/>
      <c r="H8" s="306"/>
      <c r="I8" s="306"/>
      <c r="J8" s="306"/>
      <c r="K8" s="306"/>
      <c r="L8" s="306"/>
      <c r="M8" s="306"/>
    </row>
    <row r="9" spans="1:13" x14ac:dyDescent="0.25">
      <c r="A9" s="151" t="s">
        <v>82</v>
      </c>
      <c r="B9" s="188"/>
      <c r="C9" s="188"/>
      <c r="D9" s="148" t="s">
        <v>158</v>
      </c>
      <c r="E9" s="195">
        <v>6</v>
      </c>
      <c r="F9" s="190"/>
      <c r="H9" s="193" t="s">
        <v>11</v>
      </c>
      <c r="I9" s="194"/>
      <c r="J9" s="148" t="s">
        <v>158</v>
      </c>
      <c r="K9" s="195"/>
      <c r="L9" s="194"/>
      <c r="M9" s="190"/>
    </row>
    <row r="10" spans="1:13" x14ac:dyDescent="0.25">
      <c r="A10" s="331" t="s">
        <v>24</v>
      </c>
      <c r="B10" s="332"/>
      <c r="C10" s="332"/>
      <c r="D10" s="150" t="s">
        <v>130</v>
      </c>
      <c r="E10" s="191"/>
      <c r="F10" s="192"/>
      <c r="H10" s="331" t="s">
        <v>24</v>
      </c>
      <c r="I10" s="332"/>
      <c r="J10" s="150" t="s">
        <v>9</v>
      </c>
      <c r="K10" s="191"/>
      <c r="L10" s="191"/>
      <c r="M10" s="192"/>
    </row>
    <row r="11" spans="1:13" ht="15.75" x14ac:dyDescent="0.25">
      <c r="A11" s="315" t="s">
        <v>0</v>
      </c>
      <c r="B11" s="315"/>
      <c r="C11" s="315"/>
      <c r="D11" s="315"/>
      <c r="E11" s="315"/>
      <c r="F11" s="315"/>
      <c r="H11" s="315" t="s">
        <v>13</v>
      </c>
      <c r="I11" s="315"/>
      <c r="J11" s="315"/>
      <c r="K11" s="315"/>
      <c r="L11" s="315"/>
      <c r="M11" s="315"/>
    </row>
    <row r="12" spans="1:13" x14ac:dyDescent="0.25">
      <c r="A12" s="200" t="s">
        <v>26</v>
      </c>
      <c r="B12" s="200" t="s">
        <v>258</v>
      </c>
      <c r="C12" s="200" t="s">
        <v>27</v>
      </c>
      <c r="D12" s="200" t="s">
        <v>2</v>
      </c>
      <c r="E12" s="201" t="s">
        <v>23</v>
      </c>
      <c r="F12" s="202" t="s">
        <v>4</v>
      </c>
      <c r="H12" s="76" t="s">
        <v>26</v>
      </c>
      <c r="I12" s="76" t="s">
        <v>27</v>
      </c>
      <c r="J12" s="76" t="s">
        <v>2</v>
      </c>
      <c r="K12" s="77" t="s">
        <v>23</v>
      </c>
      <c r="L12" s="77" t="s">
        <v>25</v>
      </c>
      <c r="M12" s="78" t="s">
        <v>4</v>
      </c>
    </row>
    <row r="13" spans="1:13" ht="15.75" x14ac:dyDescent="0.25">
      <c r="A13" s="316" t="s">
        <v>5</v>
      </c>
      <c r="B13" s="317"/>
      <c r="C13" s="317"/>
      <c r="D13" s="317"/>
      <c r="E13" s="317"/>
      <c r="F13" s="318"/>
      <c r="H13" s="319" t="s">
        <v>5</v>
      </c>
      <c r="I13" s="320"/>
      <c r="J13" s="320"/>
      <c r="K13" s="320"/>
      <c r="L13" s="320"/>
      <c r="M13" s="321"/>
    </row>
    <row r="14" spans="1:13" x14ac:dyDescent="0.25">
      <c r="A14" s="3" t="s">
        <v>28</v>
      </c>
      <c r="B14" s="3" t="s">
        <v>259</v>
      </c>
      <c r="C14" s="3">
        <v>23</v>
      </c>
      <c r="D14" s="3">
        <v>42</v>
      </c>
      <c r="E14" s="12"/>
      <c r="F14" s="12">
        <f>E9*C14*E14</f>
        <v>0</v>
      </c>
      <c r="H14" s="3"/>
      <c r="I14" s="3"/>
      <c r="J14" s="3"/>
      <c r="K14" s="12"/>
      <c r="L14" s="50"/>
      <c r="M14" s="8"/>
    </row>
    <row r="15" spans="1:13" ht="15" customHeight="1" x14ac:dyDescent="0.25">
      <c r="A15" s="3"/>
      <c r="B15" s="3"/>
      <c r="C15" s="3"/>
      <c r="D15" s="3"/>
      <c r="E15" s="12"/>
      <c r="F15" s="12"/>
      <c r="H15" s="6"/>
      <c r="I15" s="6"/>
      <c r="J15" s="7"/>
      <c r="K15" s="8"/>
      <c r="L15" s="8"/>
      <c r="M15" s="8"/>
    </row>
    <row r="16" spans="1:13" ht="15.75" x14ac:dyDescent="0.25">
      <c r="A16" s="9"/>
      <c r="B16" s="9"/>
      <c r="C16" s="9"/>
      <c r="D16" s="10"/>
      <c r="E16" s="11"/>
      <c r="F16" s="12"/>
      <c r="H16" s="9"/>
      <c r="I16" s="9"/>
      <c r="J16" s="10"/>
      <c r="K16" s="11"/>
      <c r="L16" s="11"/>
      <c r="M16" s="11"/>
    </row>
    <row r="17" spans="1:13" ht="15.75" x14ac:dyDescent="0.25">
      <c r="A17" s="322" t="s">
        <v>14</v>
      </c>
      <c r="B17" s="323"/>
      <c r="C17" s="323"/>
      <c r="D17" s="323"/>
      <c r="E17" s="324"/>
      <c r="F17" s="196">
        <f>SUM(F14:F16)</f>
        <v>0</v>
      </c>
      <c r="H17" s="322" t="s">
        <v>14</v>
      </c>
      <c r="I17" s="323"/>
      <c r="J17" s="323"/>
      <c r="K17" s="324"/>
      <c r="L17" s="142"/>
      <c r="M17" s="5">
        <f>SUM(M14:M16)</f>
        <v>0</v>
      </c>
    </row>
    <row r="18" spans="1:13" x14ac:dyDescent="0.25">
      <c r="J18" s="307" t="s">
        <v>15</v>
      </c>
      <c r="K18" s="308"/>
      <c r="L18" s="54"/>
      <c r="M18" s="20"/>
    </row>
    <row r="19" spans="1:13" x14ac:dyDescent="0.25">
      <c r="J19" s="21"/>
      <c r="K19" s="21"/>
      <c r="L19" s="21"/>
      <c r="M19" s="22"/>
    </row>
    <row r="20" spans="1:13" s="152" customFormat="1" ht="14.25" customHeight="1" x14ac:dyDescent="0.25">
      <c r="A20" s="314" t="s">
        <v>204</v>
      </c>
      <c r="B20" s="314"/>
      <c r="C20" s="314"/>
      <c r="D20" s="306" t="s">
        <v>136</v>
      </c>
      <c r="E20" s="306"/>
      <c r="F20" s="306"/>
      <c r="G20" s="306"/>
      <c r="H20" s="306"/>
      <c r="I20" s="306"/>
      <c r="J20" s="306"/>
      <c r="K20" s="306"/>
      <c r="L20" s="306"/>
      <c r="M20" s="306"/>
    </row>
    <row r="21" spans="1:13" x14ac:dyDescent="0.25">
      <c r="A21" s="151" t="s">
        <v>202</v>
      </c>
      <c r="B21" s="188"/>
      <c r="C21" s="188"/>
      <c r="D21" s="148" t="s">
        <v>158</v>
      </c>
      <c r="E21" s="189">
        <v>6</v>
      </c>
      <c r="F21" s="190"/>
      <c r="H21" s="193" t="s">
        <v>11</v>
      </c>
      <c r="I21" s="194"/>
      <c r="J21" s="148" t="s">
        <v>158</v>
      </c>
      <c r="K21" s="195"/>
      <c r="L21" s="194"/>
      <c r="M21" s="190"/>
    </row>
    <row r="22" spans="1:13" x14ac:dyDescent="0.25">
      <c r="A22" s="331" t="s">
        <v>24</v>
      </c>
      <c r="B22" s="332"/>
      <c r="C22" s="332"/>
      <c r="D22" s="150" t="s">
        <v>130</v>
      </c>
      <c r="E22" s="191"/>
      <c r="F22" s="192"/>
      <c r="H22" s="331" t="s">
        <v>24</v>
      </c>
      <c r="I22" s="332"/>
      <c r="J22" s="150" t="s">
        <v>9</v>
      </c>
      <c r="K22" s="191"/>
      <c r="L22" s="191"/>
      <c r="M22" s="192"/>
    </row>
    <row r="23" spans="1:13" ht="16.5" thickBot="1" x14ac:dyDescent="0.3">
      <c r="A23" s="287" t="s">
        <v>0</v>
      </c>
      <c r="B23" s="288"/>
      <c r="C23" s="288"/>
      <c r="D23" s="288"/>
      <c r="E23" s="288"/>
      <c r="F23" s="289"/>
      <c r="H23" s="326" t="s">
        <v>13</v>
      </c>
      <c r="I23" s="327"/>
      <c r="J23" s="327"/>
      <c r="K23" s="327"/>
      <c r="L23" s="327"/>
      <c r="M23" s="328"/>
    </row>
    <row r="24" spans="1:13" x14ac:dyDescent="0.25">
      <c r="A24" s="14" t="s">
        <v>26</v>
      </c>
      <c r="B24" s="200" t="s">
        <v>258</v>
      </c>
      <c r="C24" s="14" t="s">
        <v>27</v>
      </c>
      <c r="D24" s="14" t="s">
        <v>2</v>
      </c>
      <c r="E24" s="15" t="s">
        <v>23</v>
      </c>
      <c r="F24" s="16" t="s">
        <v>4</v>
      </c>
      <c r="H24" s="76" t="s">
        <v>26</v>
      </c>
      <c r="I24" s="76" t="s">
        <v>27</v>
      </c>
      <c r="J24" s="76" t="s">
        <v>2</v>
      </c>
      <c r="K24" s="77" t="s">
        <v>23</v>
      </c>
      <c r="L24" s="77" t="s">
        <v>25</v>
      </c>
      <c r="M24" s="78" t="s">
        <v>4</v>
      </c>
    </row>
    <row r="25" spans="1:13" ht="15.75" x14ac:dyDescent="0.25">
      <c r="A25" s="316" t="s">
        <v>5</v>
      </c>
      <c r="B25" s="317"/>
      <c r="C25" s="317"/>
      <c r="D25" s="317"/>
      <c r="E25" s="317"/>
      <c r="F25" s="318"/>
      <c r="H25" s="325" t="s">
        <v>5</v>
      </c>
      <c r="I25" s="325"/>
      <c r="J25" s="325"/>
      <c r="K25" s="325"/>
      <c r="L25" s="325"/>
      <c r="M25" s="325"/>
    </row>
    <row r="26" spans="1:13" x14ac:dyDescent="0.25">
      <c r="A26" s="3" t="s">
        <v>28</v>
      </c>
      <c r="B26" s="3" t="s">
        <v>259</v>
      </c>
      <c r="C26" s="3">
        <v>17</v>
      </c>
      <c r="D26" s="3">
        <v>30</v>
      </c>
      <c r="E26" s="12"/>
      <c r="F26" s="12">
        <f>E21*C26*E26</f>
        <v>0</v>
      </c>
      <c r="H26" s="3"/>
      <c r="I26" s="3"/>
      <c r="J26" s="3"/>
      <c r="K26" s="12"/>
      <c r="L26" s="50"/>
      <c r="M26" s="8"/>
    </row>
    <row r="27" spans="1:13" ht="15" customHeight="1" x14ac:dyDescent="0.25">
      <c r="A27" s="3"/>
      <c r="B27" s="3"/>
      <c r="C27" s="3"/>
      <c r="D27" s="3"/>
      <c r="E27" s="12"/>
      <c r="F27" s="12"/>
      <c r="H27" s="6"/>
      <c r="I27" s="6"/>
      <c r="J27" s="7"/>
      <c r="K27" s="8"/>
      <c r="L27" s="8"/>
      <c r="M27" s="8"/>
    </row>
    <row r="28" spans="1:13" ht="15.75" x14ac:dyDescent="0.25">
      <c r="A28" s="9"/>
      <c r="B28" s="9"/>
      <c r="C28" s="9"/>
      <c r="D28" s="10"/>
      <c r="E28" s="11"/>
      <c r="F28" s="12"/>
      <c r="H28" s="9"/>
      <c r="I28" s="9"/>
      <c r="J28" s="10"/>
      <c r="K28" s="11"/>
      <c r="L28" s="11"/>
      <c r="M28" s="11"/>
    </row>
    <row r="29" spans="1:13" ht="15.75" x14ac:dyDescent="0.25">
      <c r="A29" s="322" t="s">
        <v>14</v>
      </c>
      <c r="B29" s="323"/>
      <c r="C29" s="323"/>
      <c r="D29" s="323"/>
      <c r="E29" s="324"/>
      <c r="F29" s="196">
        <f>SUM(F26:F28)</f>
        <v>0</v>
      </c>
      <c r="H29" s="322" t="s">
        <v>14</v>
      </c>
      <c r="I29" s="323"/>
      <c r="J29" s="323"/>
      <c r="K29" s="324"/>
      <c r="L29" s="142"/>
      <c r="M29" s="5">
        <f>SUM(M26:M28)</f>
        <v>0</v>
      </c>
    </row>
    <row r="30" spans="1:13" x14ac:dyDescent="0.25">
      <c r="J30" s="307" t="s">
        <v>15</v>
      </c>
      <c r="K30" s="308"/>
      <c r="L30" s="52"/>
      <c r="M30" s="20"/>
    </row>
    <row r="31" spans="1:13" x14ac:dyDescent="0.25">
      <c r="J31" s="21"/>
      <c r="K31" s="21"/>
      <c r="L31" s="21"/>
      <c r="M31" s="22"/>
    </row>
    <row r="32" spans="1:13" s="152" customFormat="1" ht="14.25" customHeight="1" x14ac:dyDescent="0.25">
      <c r="A32" s="310" t="s">
        <v>135</v>
      </c>
      <c r="B32" s="310"/>
      <c r="C32" s="310"/>
      <c r="D32" s="306" t="s">
        <v>145</v>
      </c>
      <c r="E32" s="306"/>
      <c r="F32" s="306"/>
      <c r="G32" s="306"/>
      <c r="H32" s="306"/>
      <c r="I32" s="306"/>
      <c r="J32" s="306"/>
      <c r="K32" s="306"/>
      <c r="L32" s="306"/>
      <c r="M32" s="306"/>
    </row>
    <row r="33" spans="1:13" x14ac:dyDescent="0.25">
      <c r="A33" s="151" t="s">
        <v>80</v>
      </c>
      <c r="B33" s="188"/>
      <c r="C33" s="188"/>
      <c r="D33" s="148" t="s">
        <v>158</v>
      </c>
      <c r="E33" s="195">
        <v>6</v>
      </c>
      <c r="F33" s="190"/>
      <c r="H33" s="193" t="s">
        <v>11</v>
      </c>
      <c r="I33" s="194"/>
      <c r="J33" s="148" t="s">
        <v>158</v>
      </c>
      <c r="K33" s="195"/>
      <c r="L33" s="194"/>
      <c r="M33" s="190"/>
    </row>
    <row r="34" spans="1:13" x14ac:dyDescent="0.25">
      <c r="A34" s="329" t="s">
        <v>24</v>
      </c>
      <c r="B34" s="330"/>
      <c r="C34" s="330"/>
      <c r="D34" s="197" t="s">
        <v>130</v>
      </c>
      <c r="E34" s="198"/>
      <c r="F34" s="199"/>
      <c r="H34" s="329" t="s">
        <v>24</v>
      </c>
      <c r="I34" s="330"/>
      <c r="J34" s="197" t="s">
        <v>9</v>
      </c>
      <c r="K34" s="198"/>
      <c r="L34" s="198"/>
      <c r="M34" s="199"/>
    </row>
    <row r="35" spans="1:13" ht="15.75" x14ac:dyDescent="0.25">
      <c r="A35" s="315" t="s">
        <v>0</v>
      </c>
      <c r="B35" s="315"/>
      <c r="C35" s="315"/>
      <c r="D35" s="315"/>
      <c r="E35" s="315"/>
      <c r="F35" s="315"/>
      <c r="H35" s="315" t="s">
        <v>13</v>
      </c>
      <c r="I35" s="315"/>
      <c r="J35" s="315"/>
      <c r="K35" s="315"/>
      <c r="L35" s="315"/>
      <c r="M35" s="315"/>
    </row>
    <row r="36" spans="1:13" x14ac:dyDescent="0.25">
      <c r="A36" s="200" t="s">
        <v>26</v>
      </c>
      <c r="B36" s="200" t="s">
        <v>258</v>
      </c>
      <c r="C36" s="200" t="s">
        <v>27</v>
      </c>
      <c r="D36" s="200" t="s">
        <v>2</v>
      </c>
      <c r="E36" s="201" t="s">
        <v>23</v>
      </c>
      <c r="F36" s="202" t="s">
        <v>4</v>
      </c>
      <c r="H36" s="76" t="s">
        <v>26</v>
      </c>
      <c r="I36" s="76" t="s">
        <v>27</v>
      </c>
      <c r="J36" s="76" t="s">
        <v>2</v>
      </c>
      <c r="K36" s="77" t="s">
        <v>23</v>
      </c>
      <c r="L36" s="77" t="s">
        <v>25</v>
      </c>
      <c r="M36" s="78" t="s">
        <v>4</v>
      </c>
    </row>
    <row r="37" spans="1:13" ht="15.75" x14ac:dyDescent="0.25">
      <c r="A37" s="316" t="s">
        <v>5</v>
      </c>
      <c r="B37" s="317"/>
      <c r="C37" s="317"/>
      <c r="D37" s="317"/>
      <c r="E37" s="317"/>
      <c r="F37" s="318"/>
      <c r="H37" s="319" t="s">
        <v>5</v>
      </c>
      <c r="I37" s="320"/>
      <c r="J37" s="320"/>
      <c r="K37" s="320"/>
      <c r="L37" s="320"/>
      <c r="M37" s="321"/>
    </row>
    <row r="38" spans="1:13" x14ac:dyDescent="0.25">
      <c r="A38" s="3" t="s">
        <v>28</v>
      </c>
      <c r="B38" s="3" t="s">
        <v>259</v>
      </c>
      <c r="C38" s="3">
        <v>23</v>
      </c>
      <c r="D38" s="3">
        <v>42</v>
      </c>
      <c r="E38" s="12"/>
      <c r="F38" s="12">
        <f>E33*C38*E38</f>
        <v>0</v>
      </c>
      <c r="H38" s="3"/>
      <c r="I38" s="3"/>
      <c r="J38" s="3"/>
      <c r="K38" s="12"/>
      <c r="L38" s="50"/>
      <c r="M38" s="8"/>
    </row>
    <row r="39" spans="1:13" ht="15" customHeight="1" x14ac:dyDescent="0.25">
      <c r="A39" s="3"/>
      <c r="B39" s="3"/>
      <c r="C39" s="3"/>
      <c r="D39" s="3"/>
      <c r="E39" s="12"/>
      <c r="F39" s="12"/>
      <c r="H39" s="6"/>
      <c r="I39" s="6"/>
      <c r="J39" s="7"/>
      <c r="K39" s="8"/>
      <c r="L39" s="8"/>
      <c r="M39" s="8"/>
    </row>
    <row r="40" spans="1:13" ht="15.75" x14ac:dyDescent="0.25">
      <c r="A40" s="9"/>
      <c r="B40" s="9"/>
      <c r="C40" s="9"/>
      <c r="D40" s="10"/>
      <c r="E40" s="11"/>
      <c r="F40" s="12"/>
      <c r="H40" s="9"/>
      <c r="I40" s="9"/>
      <c r="J40" s="10"/>
      <c r="K40" s="11"/>
      <c r="L40" s="11"/>
      <c r="M40" s="11"/>
    </row>
    <row r="41" spans="1:13" ht="15.75" x14ac:dyDescent="0.25">
      <c r="A41" s="322" t="s">
        <v>14</v>
      </c>
      <c r="B41" s="323"/>
      <c r="C41" s="323"/>
      <c r="D41" s="323"/>
      <c r="E41" s="324"/>
      <c r="F41" s="196">
        <f>SUM(F38:F40)</f>
        <v>0</v>
      </c>
      <c r="H41" s="322" t="s">
        <v>14</v>
      </c>
      <c r="I41" s="323"/>
      <c r="J41" s="323"/>
      <c r="K41" s="324"/>
      <c r="L41" s="98"/>
      <c r="M41" s="5">
        <f>SUM(M38:M40)</f>
        <v>0</v>
      </c>
    </row>
    <row r="42" spans="1:13" x14ac:dyDescent="0.25">
      <c r="J42" s="307" t="s">
        <v>15</v>
      </c>
      <c r="K42" s="308"/>
      <c r="L42" s="99"/>
      <c r="M42" s="20"/>
    </row>
    <row r="43" spans="1:13" x14ac:dyDescent="0.25">
      <c r="J43" s="21"/>
      <c r="K43" s="21"/>
      <c r="L43" s="21"/>
      <c r="M43" s="22"/>
    </row>
    <row r="44" spans="1:13" s="146" customFormat="1" ht="15.75" x14ac:dyDescent="0.25">
      <c r="A44" s="311" t="s">
        <v>137</v>
      </c>
      <c r="B44" s="312"/>
      <c r="C44" s="313"/>
      <c r="D44" s="306" t="s">
        <v>139</v>
      </c>
      <c r="E44" s="306"/>
      <c r="F44" s="306"/>
      <c r="G44" s="306"/>
      <c r="H44" s="306"/>
      <c r="I44" s="306"/>
      <c r="J44" s="306"/>
      <c r="K44" s="306"/>
      <c r="L44" s="306"/>
      <c r="M44" s="306"/>
    </row>
    <row r="45" spans="1:13" x14ac:dyDescent="0.25">
      <c r="A45" s="151" t="s">
        <v>80</v>
      </c>
      <c r="B45" s="188"/>
      <c r="C45" s="188"/>
      <c r="D45" s="148" t="s">
        <v>158</v>
      </c>
      <c r="E45" s="195">
        <v>6</v>
      </c>
      <c r="F45" s="190"/>
      <c r="H45" s="193" t="s">
        <v>11</v>
      </c>
      <c r="I45" s="194"/>
      <c r="J45" s="148" t="s">
        <v>158</v>
      </c>
      <c r="K45" s="195"/>
      <c r="L45" s="194"/>
      <c r="M45" s="190"/>
    </row>
    <row r="46" spans="1:13" x14ac:dyDescent="0.25">
      <c r="A46" s="331" t="s">
        <v>24</v>
      </c>
      <c r="B46" s="332"/>
      <c r="C46" s="332"/>
      <c r="D46" s="150" t="s">
        <v>60</v>
      </c>
      <c r="E46" s="191"/>
      <c r="F46" s="192"/>
      <c r="H46" s="331" t="s">
        <v>24</v>
      </c>
      <c r="I46" s="332"/>
      <c r="J46" s="150" t="s">
        <v>9</v>
      </c>
      <c r="K46" s="191"/>
      <c r="L46" s="191"/>
      <c r="M46" s="192"/>
    </row>
    <row r="47" spans="1:13" ht="15.75" x14ac:dyDescent="0.25">
      <c r="A47" s="315" t="s">
        <v>0</v>
      </c>
      <c r="B47" s="315"/>
      <c r="C47" s="315"/>
      <c r="D47" s="315"/>
      <c r="E47" s="315"/>
      <c r="F47" s="315"/>
      <c r="H47" s="315" t="s">
        <v>13</v>
      </c>
      <c r="I47" s="315"/>
      <c r="J47" s="315"/>
      <c r="K47" s="315"/>
      <c r="L47" s="315"/>
      <c r="M47" s="315"/>
    </row>
    <row r="48" spans="1:13" x14ac:dyDescent="0.25">
      <c r="A48" s="200" t="s">
        <v>26</v>
      </c>
      <c r="B48" s="200" t="s">
        <v>258</v>
      </c>
      <c r="C48" s="200" t="s">
        <v>27</v>
      </c>
      <c r="D48" s="200" t="s">
        <v>2</v>
      </c>
      <c r="E48" s="201" t="s">
        <v>23</v>
      </c>
      <c r="F48" s="202" t="s">
        <v>4</v>
      </c>
      <c r="H48" s="76" t="s">
        <v>26</v>
      </c>
      <c r="I48" s="76" t="s">
        <v>27</v>
      </c>
      <c r="J48" s="76" t="s">
        <v>2</v>
      </c>
      <c r="K48" s="77" t="s">
        <v>23</v>
      </c>
      <c r="L48" s="77" t="s">
        <v>25</v>
      </c>
      <c r="M48" s="78" t="s">
        <v>4</v>
      </c>
    </row>
    <row r="49" spans="1:13" ht="15.75" x14ac:dyDescent="0.25">
      <c r="A49" s="316" t="s">
        <v>5</v>
      </c>
      <c r="B49" s="317"/>
      <c r="C49" s="317"/>
      <c r="D49" s="317"/>
      <c r="E49" s="317"/>
      <c r="F49" s="318"/>
      <c r="H49" s="319" t="s">
        <v>5</v>
      </c>
      <c r="I49" s="320"/>
      <c r="J49" s="320"/>
      <c r="K49" s="320"/>
      <c r="L49" s="320"/>
      <c r="M49" s="321"/>
    </row>
    <row r="50" spans="1:13" x14ac:dyDescent="0.25">
      <c r="A50" s="3" t="s">
        <v>28</v>
      </c>
      <c r="B50" s="3" t="s">
        <v>255</v>
      </c>
      <c r="C50" s="3">
        <v>35</v>
      </c>
      <c r="D50" s="3">
        <v>67</v>
      </c>
      <c r="E50" s="12"/>
      <c r="F50" s="12">
        <f>E45*C50*E50</f>
        <v>0</v>
      </c>
      <c r="H50" s="3"/>
      <c r="I50" s="3"/>
      <c r="J50" s="3"/>
      <c r="K50" s="12"/>
      <c r="L50" s="50"/>
      <c r="M50" s="8"/>
    </row>
    <row r="51" spans="1:13" ht="15" customHeight="1" x14ac:dyDescent="0.25">
      <c r="A51" s="3"/>
      <c r="B51" s="3"/>
      <c r="C51" s="3"/>
      <c r="D51" s="3"/>
      <c r="E51" s="12"/>
      <c r="F51" s="12"/>
      <c r="H51" s="6"/>
      <c r="I51" s="6"/>
      <c r="J51" s="7"/>
      <c r="K51" s="8"/>
      <c r="L51" s="8"/>
      <c r="M51" s="8"/>
    </row>
    <row r="52" spans="1:13" ht="15.75" x14ac:dyDescent="0.25">
      <c r="A52" s="322" t="s">
        <v>14</v>
      </c>
      <c r="B52" s="323"/>
      <c r="C52" s="323"/>
      <c r="D52" s="323"/>
      <c r="E52" s="324"/>
      <c r="F52" s="196">
        <f>SUM(F50:F51)</f>
        <v>0</v>
      </c>
      <c r="H52" s="322" t="s">
        <v>14</v>
      </c>
      <c r="I52" s="323"/>
      <c r="J52" s="323"/>
      <c r="K52" s="324"/>
      <c r="L52" s="142"/>
      <c r="M52" s="5">
        <f>SUM(M50:M51)</f>
        <v>0</v>
      </c>
    </row>
    <row r="53" spans="1:13" x14ac:dyDescent="0.25">
      <c r="J53" s="307" t="s">
        <v>15</v>
      </c>
      <c r="K53" s="308"/>
      <c r="L53" s="99"/>
      <c r="M53" s="20"/>
    </row>
    <row r="54" spans="1:13" x14ac:dyDescent="0.25">
      <c r="J54" s="21"/>
      <c r="K54" s="21"/>
      <c r="L54" s="21"/>
      <c r="M54" s="22"/>
    </row>
    <row r="55" spans="1:13" s="152" customFormat="1" ht="15.75" x14ac:dyDescent="0.25">
      <c r="A55" s="310" t="s">
        <v>143</v>
      </c>
      <c r="B55" s="310"/>
      <c r="C55" s="310"/>
      <c r="D55" s="306" t="s">
        <v>142</v>
      </c>
      <c r="E55" s="306"/>
      <c r="F55" s="306"/>
      <c r="G55" s="306"/>
      <c r="H55" s="306"/>
      <c r="I55" s="306"/>
      <c r="J55" s="306"/>
      <c r="K55" s="306"/>
      <c r="L55" s="306"/>
      <c r="M55" s="306"/>
    </row>
    <row r="56" spans="1:13" x14ac:dyDescent="0.25">
      <c r="A56" s="237" t="s">
        <v>194</v>
      </c>
      <c r="B56" s="281"/>
      <c r="C56" s="188"/>
      <c r="D56" s="148" t="s">
        <v>158</v>
      </c>
      <c r="E56" s="189">
        <v>10</v>
      </c>
      <c r="F56" s="190"/>
      <c r="H56" s="193" t="s">
        <v>11</v>
      </c>
      <c r="I56" s="194"/>
      <c r="J56" s="148" t="s">
        <v>158</v>
      </c>
      <c r="K56" s="195"/>
      <c r="L56" s="194"/>
      <c r="M56" s="190"/>
    </row>
    <row r="57" spans="1:13" x14ac:dyDescent="0.25">
      <c r="A57" s="331" t="s">
        <v>24</v>
      </c>
      <c r="B57" s="332"/>
      <c r="C57" s="332"/>
      <c r="D57" s="150" t="s">
        <v>141</v>
      </c>
      <c r="E57" s="191"/>
      <c r="F57" s="192"/>
      <c r="H57" s="331" t="s">
        <v>24</v>
      </c>
      <c r="I57" s="332"/>
      <c r="J57" s="150" t="s">
        <v>9</v>
      </c>
      <c r="K57" s="191"/>
      <c r="L57" s="191"/>
      <c r="M57" s="192"/>
    </row>
    <row r="58" spans="1:13" ht="15.75" x14ac:dyDescent="0.25">
      <c r="A58" s="315" t="s">
        <v>0</v>
      </c>
      <c r="B58" s="315"/>
      <c r="C58" s="315"/>
      <c r="D58" s="315"/>
      <c r="E58" s="315"/>
      <c r="F58" s="315"/>
      <c r="H58" s="315" t="s">
        <v>13</v>
      </c>
      <c r="I58" s="315"/>
      <c r="J58" s="315"/>
      <c r="K58" s="315"/>
      <c r="L58" s="315"/>
      <c r="M58" s="315"/>
    </row>
    <row r="59" spans="1:13" x14ac:dyDescent="0.25">
      <c r="A59" s="200" t="s">
        <v>26</v>
      </c>
      <c r="B59" s="200" t="s">
        <v>258</v>
      </c>
      <c r="C59" s="200" t="s">
        <v>27</v>
      </c>
      <c r="D59" s="200" t="s">
        <v>2</v>
      </c>
      <c r="E59" s="201" t="s">
        <v>23</v>
      </c>
      <c r="F59" s="202" t="s">
        <v>4</v>
      </c>
      <c r="H59" s="76" t="s">
        <v>26</v>
      </c>
      <c r="I59" s="76" t="s">
        <v>27</v>
      </c>
      <c r="J59" s="76" t="s">
        <v>2</v>
      </c>
      <c r="K59" s="77" t="s">
        <v>23</v>
      </c>
      <c r="L59" s="77" t="s">
        <v>25</v>
      </c>
      <c r="M59" s="78" t="s">
        <v>4</v>
      </c>
    </row>
    <row r="60" spans="1:13" ht="15.75" x14ac:dyDescent="0.25">
      <c r="A60" s="316" t="s">
        <v>5</v>
      </c>
      <c r="B60" s="317"/>
      <c r="C60" s="317"/>
      <c r="D60" s="317"/>
      <c r="E60" s="317"/>
      <c r="F60" s="318"/>
      <c r="H60" s="319" t="s">
        <v>5</v>
      </c>
      <c r="I60" s="320"/>
      <c r="J60" s="320"/>
      <c r="K60" s="320"/>
      <c r="L60" s="320"/>
      <c r="M60" s="321"/>
    </row>
    <row r="61" spans="1:13" x14ac:dyDescent="0.25">
      <c r="A61" s="3" t="s">
        <v>28</v>
      </c>
      <c r="B61" s="3" t="s">
        <v>254</v>
      </c>
      <c r="C61" s="3">
        <v>25</v>
      </c>
      <c r="D61" s="3">
        <v>45</v>
      </c>
      <c r="E61" s="12"/>
      <c r="F61" s="12">
        <f>E56*C61*E61</f>
        <v>0</v>
      </c>
      <c r="H61" s="3"/>
      <c r="I61" s="3"/>
      <c r="J61" s="3"/>
      <c r="K61" s="12"/>
      <c r="L61" s="50"/>
      <c r="M61" s="8"/>
    </row>
    <row r="62" spans="1:13" ht="15" customHeight="1" x14ac:dyDescent="0.25">
      <c r="A62" s="3"/>
      <c r="B62" s="3"/>
      <c r="C62" s="3"/>
      <c r="D62" s="3"/>
      <c r="E62" s="12"/>
      <c r="F62" s="12"/>
      <c r="H62" s="6"/>
      <c r="I62" s="6"/>
      <c r="J62" s="7"/>
      <c r="K62" s="8"/>
      <c r="L62" s="8"/>
      <c r="M62" s="8"/>
    </row>
    <row r="63" spans="1:13" ht="15.75" x14ac:dyDescent="0.25">
      <c r="A63" s="322" t="s">
        <v>153</v>
      </c>
      <c r="B63" s="323"/>
      <c r="C63" s="323"/>
      <c r="D63" s="323"/>
      <c r="E63" s="324"/>
      <c r="F63" s="196">
        <f>SUM(F60:F62)</f>
        <v>0</v>
      </c>
      <c r="H63" s="322" t="s">
        <v>14</v>
      </c>
      <c r="I63" s="323"/>
      <c r="J63" s="323"/>
      <c r="K63" s="323"/>
      <c r="L63" s="324"/>
      <c r="M63" s="5">
        <f>SUM(M61:M62)</f>
        <v>0</v>
      </c>
    </row>
    <row r="64" spans="1:13" x14ac:dyDescent="0.25">
      <c r="J64" s="307" t="s">
        <v>15</v>
      </c>
      <c r="K64" s="308"/>
      <c r="L64" s="140"/>
      <c r="M64" s="20"/>
    </row>
    <row r="65" spans="1:13" ht="15.75" x14ac:dyDescent="0.25">
      <c r="A65" s="111"/>
      <c r="B65" s="111"/>
      <c r="C65" s="111"/>
      <c r="D65" s="112"/>
      <c r="E65" s="113"/>
      <c r="F65" s="113"/>
      <c r="H65" s="111"/>
      <c r="I65" s="111"/>
      <c r="J65" s="112"/>
      <c r="K65" s="113"/>
      <c r="L65" s="113"/>
      <c r="M65" s="113"/>
    </row>
    <row r="66" spans="1:13" s="152" customFormat="1" ht="15.75" x14ac:dyDescent="0.25">
      <c r="A66" s="310" t="s">
        <v>146</v>
      </c>
      <c r="B66" s="310"/>
      <c r="C66" s="310"/>
      <c r="D66" s="306" t="s">
        <v>149</v>
      </c>
      <c r="E66" s="306"/>
      <c r="F66" s="306"/>
      <c r="G66" s="306"/>
      <c r="H66" s="306"/>
      <c r="I66" s="306"/>
      <c r="J66" s="306"/>
      <c r="K66" s="306"/>
      <c r="L66" s="306"/>
      <c r="M66" s="306"/>
    </row>
    <row r="67" spans="1:13" x14ac:dyDescent="0.25">
      <c r="A67" s="237" t="s">
        <v>144</v>
      </c>
      <c r="B67" s="281"/>
      <c r="C67" s="206"/>
      <c r="D67" s="150" t="s">
        <v>158</v>
      </c>
      <c r="E67" s="192">
        <v>1</v>
      </c>
      <c r="F67" s="192"/>
      <c r="H67" s="203" t="s">
        <v>11</v>
      </c>
      <c r="I67" s="191"/>
      <c r="J67" s="150" t="s">
        <v>158</v>
      </c>
      <c r="K67" s="204"/>
      <c r="L67" s="191"/>
      <c r="M67" s="192"/>
    </row>
    <row r="68" spans="1:13" x14ac:dyDescent="0.25">
      <c r="A68" s="329" t="s">
        <v>24</v>
      </c>
      <c r="B68" s="330"/>
      <c r="C68" s="330"/>
      <c r="D68" s="197" t="s">
        <v>210</v>
      </c>
      <c r="E68" s="198"/>
      <c r="F68" s="199"/>
      <c r="H68" s="329" t="s">
        <v>24</v>
      </c>
      <c r="I68" s="330"/>
      <c r="J68" s="197" t="s">
        <v>9</v>
      </c>
      <c r="K68" s="198"/>
      <c r="L68" s="198"/>
      <c r="M68" s="199"/>
    </row>
    <row r="69" spans="1:13" ht="16.5" thickBot="1" x14ac:dyDescent="0.3">
      <c r="A69" s="288" t="s">
        <v>0</v>
      </c>
      <c r="B69" s="288"/>
      <c r="C69" s="288"/>
      <c r="D69" s="288"/>
      <c r="E69" s="288"/>
      <c r="F69" s="288"/>
      <c r="H69" s="315" t="s">
        <v>13</v>
      </c>
      <c r="I69" s="315"/>
      <c r="J69" s="315"/>
      <c r="K69" s="315"/>
      <c r="L69" s="315"/>
      <c r="M69" s="315"/>
    </row>
    <row r="70" spans="1:13" x14ac:dyDescent="0.25">
      <c r="A70" s="14" t="s">
        <v>26</v>
      </c>
      <c r="B70" s="200" t="s">
        <v>258</v>
      </c>
      <c r="C70" s="14" t="s">
        <v>27</v>
      </c>
      <c r="D70" s="14" t="s">
        <v>2</v>
      </c>
      <c r="E70" s="15" t="s">
        <v>23</v>
      </c>
      <c r="F70" s="16" t="s">
        <v>4</v>
      </c>
      <c r="H70" s="76" t="s">
        <v>26</v>
      </c>
      <c r="I70" s="76" t="s">
        <v>27</v>
      </c>
      <c r="J70" s="76" t="s">
        <v>2</v>
      </c>
      <c r="K70" s="77" t="s">
        <v>23</v>
      </c>
      <c r="L70" s="77" t="s">
        <v>25</v>
      </c>
      <c r="M70" s="78" t="s">
        <v>4</v>
      </c>
    </row>
    <row r="71" spans="1:13" ht="15.75" x14ac:dyDescent="0.25">
      <c r="A71" s="316" t="s">
        <v>6</v>
      </c>
      <c r="B71" s="317"/>
      <c r="C71" s="317"/>
      <c r="D71" s="317"/>
      <c r="E71" s="317"/>
      <c r="F71" s="318"/>
      <c r="H71" s="319" t="s">
        <v>6</v>
      </c>
      <c r="I71" s="320"/>
      <c r="J71" s="320"/>
      <c r="K71" s="320"/>
      <c r="L71" s="320"/>
      <c r="M71" s="321"/>
    </row>
    <row r="72" spans="1:13" x14ac:dyDescent="0.25">
      <c r="A72" s="3" t="s">
        <v>28</v>
      </c>
      <c r="B72" s="3" t="s">
        <v>255</v>
      </c>
      <c r="C72" s="3">
        <v>25</v>
      </c>
      <c r="D72" s="3">
        <v>45</v>
      </c>
      <c r="E72" s="12"/>
      <c r="F72" s="12">
        <f>E67*C72*E72</f>
        <v>0</v>
      </c>
      <c r="H72" s="3"/>
      <c r="I72" s="3"/>
      <c r="J72" s="3"/>
      <c r="K72" s="12"/>
      <c r="L72" s="50"/>
      <c r="M72" s="8"/>
    </row>
    <row r="73" spans="1:13" ht="15" customHeight="1" x14ac:dyDescent="0.25">
      <c r="A73" s="3"/>
      <c r="B73" s="3"/>
      <c r="C73" s="3"/>
      <c r="D73" s="3"/>
      <c r="E73" s="12"/>
      <c r="F73" s="12"/>
      <c r="H73" s="6"/>
      <c r="I73" s="6"/>
      <c r="J73" s="7"/>
      <c r="K73" s="8"/>
      <c r="L73" s="8"/>
      <c r="M73" s="8"/>
    </row>
    <row r="74" spans="1:13" ht="15.75" x14ac:dyDescent="0.25">
      <c r="A74" s="322" t="s">
        <v>90</v>
      </c>
      <c r="B74" s="323"/>
      <c r="C74" s="323"/>
      <c r="D74" s="323"/>
      <c r="E74" s="324"/>
      <c r="F74" s="5">
        <f>SUM(F71:F73)</f>
        <v>0</v>
      </c>
      <c r="H74" s="9"/>
      <c r="I74" s="9"/>
      <c r="J74" s="10"/>
      <c r="K74" s="11"/>
      <c r="L74" s="11"/>
      <c r="M74" s="11"/>
    </row>
    <row r="75" spans="1:13" x14ac:dyDescent="0.25">
      <c r="A75" s="156" t="s">
        <v>85</v>
      </c>
      <c r="B75" s="154"/>
      <c r="C75" s="188"/>
      <c r="D75" s="148" t="s">
        <v>158</v>
      </c>
      <c r="E75" s="190">
        <v>16</v>
      </c>
      <c r="F75" s="190"/>
      <c r="H75" s="193" t="s">
        <v>11</v>
      </c>
      <c r="I75" s="194"/>
      <c r="J75" s="148" t="s">
        <v>158</v>
      </c>
      <c r="K75" s="195"/>
      <c r="L75" s="194"/>
      <c r="M75" s="190"/>
    </row>
    <row r="76" spans="1:13" x14ac:dyDescent="0.25">
      <c r="A76" s="331" t="s">
        <v>24</v>
      </c>
      <c r="B76" s="332"/>
      <c r="C76" s="332"/>
      <c r="D76" s="150" t="s">
        <v>165</v>
      </c>
      <c r="E76" s="191"/>
      <c r="F76" s="192"/>
      <c r="H76" s="331" t="s">
        <v>24</v>
      </c>
      <c r="I76" s="332"/>
      <c r="J76" s="150" t="s">
        <v>9</v>
      </c>
      <c r="K76" s="191"/>
      <c r="L76" s="191"/>
      <c r="M76" s="192"/>
    </row>
    <row r="77" spans="1:13" ht="16.5" thickBot="1" x14ac:dyDescent="0.3">
      <c r="A77" s="287" t="s">
        <v>0</v>
      </c>
      <c r="B77" s="288"/>
      <c r="C77" s="288"/>
      <c r="D77" s="288"/>
      <c r="E77" s="288"/>
      <c r="F77" s="289"/>
      <c r="H77" s="315" t="s">
        <v>13</v>
      </c>
      <c r="I77" s="315"/>
      <c r="J77" s="315"/>
      <c r="K77" s="315"/>
      <c r="L77" s="315"/>
      <c r="M77" s="315"/>
    </row>
    <row r="78" spans="1:13" x14ac:dyDescent="0.25">
      <c r="A78" s="14" t="s">
        <v>26</v>
      </c>
      <c r="B78" s="200" t="s">
        <v>258</v>
      </c>
      <c r="C78" s="14" t="s">
        <v>27</v>
      </c>
      <c r="D78" s="14" t="s">
        <v>2</v>
      </c>
      <c r="E78" s="15" t="s">
        <v>23</v>
      </c>
      <c r="F78" s="16" t="s">
        <v>4</v>
      </c>
      <c r="H78" s="76" t="s">
        <v>26</v>
      </c>
      <c r="I78" s="76" t="s">
        <v>27</v>
      </c>
      <c r="J78" s="76" t="s">
        <v>2</v>
      </c>
      <c r="K78" s="77" t="s">
        <v>23</v>
      </c>
      <c r="L78" s="77" t="s">
        <v>25</v>
      </c>
      <c r="M78" s="78" t="s">
        <v>4</v>
      </c>
    </row>
    <row r="79" spans="1:13" x14ac:dyDescent="0.25">
      <c r="A79" s="3" t="s">
        <v>28</v>
      </c>
      <c r="B79" s="3" t="s">
        <v>256</v>
      </c>
      <c r="C79" s="3">
        <v>25</v>
      </c>
      <c r="D79" s="3">
        <v>45</v>
      </c>
      <c r="E79" s="12"/>
      <c r="F79" s="12">
        <f>E75*C79*E79</f>
        <v>0</v>
      </c>
      <c r="H79" s="207"/>
      <c r="I79" s="207"/>
      <c r="J79" s="207"/>
      <c r="K79" s="50"/>
      <c r="L79" s="50"/>
      <c r="M79" s="208"/>
    </row>
    <row r="80" spans="1:13" ht="15" customHeight="1" x14ac:dyDescent="0.25">
      <c r="A80" s="3"/>
      <c r="B80" s="3"/>
      <c r="C80" s="3"/>
      <c r="D80" s="3"/>
      <c r="E80" s="12"/>
      <c r="F80" s="12"/>
      <c r="H80" s="6"/>
      <c r="I80" s="6"/>
      <c r="J80" s="7"/>
      <c r="K80" s="8"/>
      <c r="L80" s="8"/>
      <c r="M80" s="8"/>
    </row>
    <row r="81" spans="1:13" ht="15.75" x14ac:dyDescent="0.25">
      <c r="A81" s="9"/>
      <c r="B81" s="9"/>
      <c r="C81" s="9"/>
      <c r="D81" s="10"/>
      <c r="E81" s="11"/>
      <c r="F81" s="12"/>
      <c r="H81" s="9"/>
      <c r="I81" s="9"/>
      <c r="J81" s="10"/>
      <c r="K81" s="11"/>
      <c r="L81" s="11"/>
      <c r="M81" s="11"/>
    </row>
    <row r="82" spans="1:13" ht="15.75" x14ac:dyDescent="0.25">
      <c r="A82" s="322" t="s">
        <v>160</v>
      </c>
      <c r="B82" s="323"/>
      <c r="C82" s="323"/>
      <c r="D82" s="323"/>
      <c r="E82" s="324"/>
      <c r="F82" s="5">
        <f>SUM(F79)</f>
        <v>0</v>
      </c>
      <c r="H82" s="322" t="s">
        <v>14</v>
      </c>
      <c r="I82" s="323"/>
      <c r="J82" s="323"/>
      <c r="K82" s="324"/>
      <c r="L82" s="142"/>
      <c r="M82" s="5">
        <f>SUM(M72:M74)</f>
        <v>0</v>
      </c>
    </row>
    <row r="83" spans="1:13" ht="15.75" x14ac:dyDescent="0.25">
      <c r="A83" s="322" t="s">
        <v>14</v>
      </c>
      <c r="B83" s="323"/>
      <c r="C83" s="323"/>
      <c r="D83" s="323"/>
      <c r="E83" s="324"/>
      <c r="F83" s="196">
        <f>SUM(F74,F82)</f>
        <v>0</v>
      </c>
      <c r="H83" s="322" t="s">
        <v>14</v>
      </c>
      <c r="I83" s="323"/>
      <c r="J83" s="323"/>
      <c r="K83" s="324"/>
      <c r="L83" s="142"/>
      <c r="M83" s="5">
        <f>SUM(M73:M75)</f>
        <v>0</v>
      </c>
    </row>
    <row r="84" spans="1:13" x14ac:dyDescent="0.25">
      <c r="J84" s="307" t="s">
        <v>15</v>
      </c>
      <c r="K84" s="308"/>
      <c r="L84" s="99"/>
      <c r="M84" s="20"/>
    </row>
    <row r="85" spans="1:13" x14ac:dyDescent="0.25">
      <c r="J85" s="21"/>
      <c r="K85" s="21"/>
      <c r="L85" s="21"/>
      <c r="M85" s="22"/>
    </row>
    <row r="86" spans="1:13" s="152" customFormat="1" ht="14.25" customHeight="1" x14ac:dyDescent="0.25">
      <c r="A86" s="314" t="s">
        <v>148</v>
      </c>
      <c r="B86" s="314"/>
      <c r="C86" s="314"/>
      <c r="D86" s="306" t="s">
        <v>147</v>
      </c>
      <c r="E86" s="306"/>
      <c r="F86" s="306"/>
      <c r="G86" s="306"/>
      <c r="H86" s="306"/>
      <c r="I86" s="306"/>
      <c r="J86" s="306"/>
      <c r="K86" s="306"/>
      <c r="L86" s="306"/>
      <c r="M86" s="306"/>
    </row>
    <row r="87" spans="1:13" x14ac:dyDescent="0.25">
      <c r="A87" s="151" t="s">
        <v>84</v>
      </c>
      <c r="B87" s="188"/>
      <c r="C87" s="188"/>
      <c r="D87" s="148" t="s">
        <v>158</v>
      </c>
      <c r="E87" s="195">
        <v>6</v>
      </c>
      <c r="F87" s="190"/>
      <c r="H87" s="193" t="s">
        <v>11</v>
      </c>
      <c r="I87" s="194"/>
      <c r="J87" s="148" t="s">
        <v>158</v>
      </c>
      <c r="K87" s="195"/>
      <c r="L87" s="194"/>
      <c r="M87" s="190"/>
    </row>
    <row r="88" spans="1:13" x14ac:dyDescent="0.25">
      <c r="A88" s="331" t="s">
        <v>24</v>
      </c>
      <c r="B88" s="332"/>
      <c r="C88" s="332"/>
      <c r="D88" s="150" t="s">
        <v>130</v>
      </c>
      <c r="E88" s="191"/>
      <c r="F88" s="192"/>
      <c r="H88" s="331" t="s">
        <v>24</v>
      </c>
      <c r="I88" s="332"/>
      <c r="J88" s="150" t="s">
        <v>9</v>
      </c>
      <c r="K88" s="191"/>
      <c r="L88" s="191"/>
      <c r="M88" s="192"/>
    </row>
    <row r="89" spans="1:13" ht="15.75" x14ac:dyDescent="0.25">
      <c r="A89" s="315" t="s">
        <v>0</v>
      </c>
      <c r="B89" s="315"/>
      <c r="C89" s="315"/>
      <c r="D89" s="315"/>
      <c r="E89" s="315"/>
      <c r="F89" s="315"/>
      <c r="H89" s="315" t="s">
        <v>13</v>
      </c>
      <c r="I89" s="315"/>
      <c r="J89" s="315"/>
      <c r="K89" s="315"/>
      <c r="L89" s="315"/>
      <c r="M89" s="315"/>
    </row>
    <row r="90" spans="1:13" x14ac:dyDescent="0.25">
      <c r="A90" s="200" t="s">
        <v>26</v>
      </c>
      <c r="B90" s="200" t="s">
        <v>258</v>
      </c>
      <c r="C90" s="200" t="s">
        <v>27</v>
      </c>
      <c r="D90" s="200" t="s">
        <v>2</v>
      </c>
      <c r="E90" s="201" t="s">
        <v>23</v>
      </c>
      <c r="F90" s="202" t="s">
        <v>4</v>
      </c>
      <c r="H90" s="76" t="s">
        <v>26</v>
      </c>
      <c r="I90" s="76" t="s">
        <v>27</v>
      </c>
      <c r="J90" s="76" t="s">
        <v>2</v>
      </c>
      <c r="K90" s="77" t="s">
        <v>23</v>
      </c>
      <c r="L90" s="77" t="s">
        <v>25</v>
      </c>
      <c r="M90" s="78" t="s">
        <v>4</v>
      </c>
    </row>
    <row r="91" spans="1:13" ht="15.75" x14ac:dyDescent="0.25">
      <c r="A91" s="316" t="s">
        <v>5</v>
      </c>
      <c r="B91" s="317"/>
      <c r="C91" s="317"/>
      <c r="D91" s="317"/>
      <c r="E91" s="317"/>
      <c r="F91" s="318"/>
      <c r="H91" s="319" t="s">
        <v>5</v>
      </c>
      <c r="I91" s="320"/>
      <c r="J91" s="320"/>
      <c r="K91" s="320"/>
      <c r="L91" s="320"/>
      <c r="M91" s="321"/>
    </row>
    <row r="92" spans="1:13" x14ac:dyDescent="0.25">
      <c r="A92" s="3" t="s">
        <v>28</v>
      </c>
      <c r="B92" s="3" t="s">
        <v>259</v>
      </c>
      <c r="C92" s="3">
        <v>17</v>
      </c>
      <c r="D92" s="3">
        <v>30</v>
      </c>
      <c r="E92" s="12"/>
      <c r="F92" s="12">
        <f>E87*C92*E92</f>
        <v>0</v>
      </c>
      <c r="H92" s="3"/>
      <c r="I92" s="3"/>
      <c r="J92" s="3"/>
      <c r="K92" s="12"/>
      <c r="L92" s="50"/>
      <c r="M92" s="8"/>
    </row>
    <row r="93" spans="1:13" ht="15" customHeight="1" x14ac:dyDescent="0.25">
      <c r="A93" s="3"/>
      <c r="B93" s="3"/>
      <c r="C93" s="3"/>
      <c r="D93" s="3"/>
      <c r="E93" s="12"/>
      <c r="F93" s="12"/>
      <c r="H93" s="6"/>
      <c r="I93" s="6"/>
      <c r="J93" s="7"/>
      <c r="K93" s="8"/>
      <c r="L93" s="8"/>
      <c r="M93" s="8"/>
    </row>
    <row r="94" spans="1:13" ht="15.75" x14ac:dyDescent="0.25">
      <c r="A94" s="9"/>
      <c r="B94" s="9"/>
      <c r="C94" s="9"/>
      <c r="D94" s="10"/>
      <c r="E94" s="11"/>
      <c r="F94" s="12"/>
      <c r="H94" s="9"/>
      <c r="I94" s="9"/>
      <c r="J94" s="10"/>
      <c r="K94" s="11"/>
      <c r="L94" s="11"/>
      <c r="M94" s="11"/>
    </row>
    <row r="95" spans="1:13" ht="15.75" x14ac:dyDescent="0.25">
      <c r="A95" s="322" t="s">
        <v>14</v>
      </c>
      <c r="B95" s="323"/>
      <c r="C95" s="323"/>
      <c r="D95" s="323"/>
      <c r="E95" s="324"/>
      <c r="F95" s="196">
        <f>SUM(F92:F94)</f>
        <v>0</v>
      </c>
      <c r="H95" s="322" t="s">
        <v>14</v>
      </c>
      <c r="I95" s="323"/>
      <c r="J95" s="323"/>
      <c r="K95" s="324"/>
      <c r="L95" s="142"/>
      <c r="M95" s="5">
        <f>SUM(M92:M94)</f>
        <v>0</v>
      </c>
    </row>
    <row r="96" spans="1:13" x14ac:dyDescent="0.25">
      <c r="J96" s="307" t="s">
        <v>15</v>
      </c>
      <c r="K96" s="308"/>
      <c r="L96" s="99"/>
      <c r="M96" s="20"/>
    </row>
    <row r="97" spans="1:13" x14ac:dyDescent="0.25">
      <c r="J97" s="21"/>
      <c r="K97" s="21"/>
      <c r="L97" s="21"/>
      <c r="M97" s="22"/>
    </row>
    <row r="98" spans="1:13" s="152" customFormat="1" ht="14.25" customHeight="1" x14ac:dyDescent="0.25">
      <c r="A98" s="314" t="s">
        <v>205</v>
      </c>
      <c r="B98" s="314"/>
      <c r="C98" s="314"/>
      <c r="D98" s="306" t="s">
        <v>156</v>
      </c>
      <c r="E98" s="306"/>
      <c r="F98" s="306"/>
      <c r="G98" s="306"/>
      <c r="H98" s="306"/>
      <c r="I98" s="306"/>
      <c r="J98" s="306"/>
      <c r="K98" s="306"/>
      <c r="L98" s="306"/>
      <c r="M98" s="306"/>
    </row>
    <row r="99" spans="1:13" x14ac:dyDescent="0.25">
      <c r="A99" s="151" t="s">
        <v>207</v>
      </c>
      <c r="B99" s="188"/>
      <c r="C99" s="188"/>
      <c r="D99" s="148" t="s">
        <v>158</v>
      </c>
      <c r="E99" s="195">
        <v>6</v>
      </c>
      <c r="F99" s="190"/>
      <c r="H99" s="193" t="s">
        <v>11</v>
      </c>
      <c r="I99" s="194"/>
      <c r="J99" s="148" t="s">
        <v>158</v>
      </c>
      <c r="K99" s="195"/>
      <c r="L99" s="194"/>
      <c r="M99" s="190"/>
    </row>
    <row r="100" spans="1:13" x14ac:dyDescent="0.25">
      <c r="A100" s="331" t="s">
        <v>24</v>
      </c>
      <c r="B100" s="332"/>
      <c r="C100" s="332"/>
      <c r="D100" s="150" t="s">
        <v>161</v>
      </c>
      <c r="E100" s="191"/>
      <c r="F100" s="192"/>
      <c r="H100" s="331" t="s">
        <v>24</v>
      </c>
      <c r="I100" s="332"/>
      <c r="J100" s="150" t="s">
        <v>9</v>
      </c>
      <c r="K100" s="191"/>
      <c r="L100" s="191"/>
      <c r="M100" s="192"/>
    </row>
    <row r="101" spans="1:13" ht="15.75" x14ac:dyDescent="0.25">
      <c r="A101" s="315" t="s">
        <v>0</v>
      </c>
      <c r="B101" s="315"/>
      <c r="C101" s="315"/>
      <c r="D101" s="315"/>
      <c r="E101" s="315"/>
      <c r="F101" s="315"/>
      <c r="H101" s="326" t="s">
        <v>13</v>
      </c>
      <c r="I101" s="327"/>
      <c r="J101" s="327"/>
      <c r="K101" s="327"/>
      <c r="L101" s="327"/>
      <c r="M101" s="328"/>
    </row>
    <row r="102" spans="1:13" x14ac:dyDescent="0.25">
      <c r="A102" s="200" t="s">
        <v>26</v>
      </c>
      <c r="B102" s="200" t="s">
        <v>258</v>
      </c>
      <c r="C102" s="200" t="s">
        <v>27</v>
      </c>
      <c r="D102" s="200" t="s">
        <v>2</v>
      </c>
      <c r="E102" s="201" t="s">
        <v>23</v>
      </c>
      <c r="F102" s="202" t="s">
        <v>4</v>
      </c>
      <c r="H102" s="76" t="s">
        <v>26</v>
      </c>
      <c r="I102" s="76" t="s">
        <v>27</v>
      </c>
      <c r="J102" s="76" t="s">
        <v>2</v>
      </c>
      <c r="K102" s="77" t="s">
        <v>23</v>
      </c>
      <c r="L102" s="77" t="s">
        <v>25</v>
      </c>
      <c r="M102" s="78" t="s">
        <v>4</v>
      </c>
    </row>
    <row r="103" spans="1:13" ht="15.75" x14ac:dyDescent="0.25">
      <c r="A103" s="316" t="s">
        <v>6</v>
      </c>
      <c r="B103" s="317"/>
      <c r="C103" s="317"/>
      <c r="D103" s="317"/>
      <c r="E103" s="317"/>
      <c r="F103" s="318"/>
      <c r="H103" s="325" t="s">
        <v>6</v>
      </c>
      <c r="I103" s="325"/>
      <c r="J103" s="325"/>
      <c r="K103" s="325"/>
      <c r="L103" s="325"/>
      <c r="M103" s="325"/>
    </row>
    <row r="104" spans="1:13" x14ac:dyDescent="0.25">
      <c r="A104" s="3" t="s">
        <v>28</v>
      </c>
      <c r="B104" s="3" t="s">
        <v>260</v>
      </c>
      <c r="C104" s="3">
        <v>17</v>
      </c>
      <c r="D104" s="3">
        <v>30</v>
      </c>
      <c r="E104" s="12"/>
      <c r="F104" s="12">
        <f>E99*C104*E104</f>
        <v>0</v>
      </c>
      <c r="H104" s="3"/>
      <c r="I104" s="3"/>
      <c r="J104" s="3"/>
      <c r="K104" s="12"/>
      <c r="L104" s="50"/>
      <c r="M104" s="8"/>
    </row>
    <row r="105" spans="1:13" ht="15" customHeight="1" x14ac:dyDescent="0.25">
      <c r="A105" s="3"/>
      <c r="B105" s="3"/>
      <c r="C105" s="3"/>
      <c r="D105" s="3"/>
      <c r="E105" s="12"/>
      <c r="F105" s="12"/>
      <c r="H105" s="6"/>
      <c r="I105" s="6"/>
      <c r="J105" s="7"/>
      <c r="K105" s="8"/>
      <c r="L105" s="8"/>
      <c r="M105" s="8"/>
    </row>
    <row r="106" spans="1:13" ht="15.75" x14ac:dyDescent="0.25">
      <c r="A106" s="9"/>
      <c r="B106" s="9"/>
      <c r="C106" s="9"/>
      <c r="D106" s="10"/>
      <c r="E106" s="11"/>
      <c r="F106" s="12"/>
      <c r="H106" s="9"/>
      <c r="I106" s="9"/>
      <c r="J106" s="10"/>
      <c r="K106" s="11"/>
      <c r="L106" s="11"/>
      <c r="M106" s="11"/>
    </row>
    <row r="107" spans="1:13" ht="15.75" x14ac:dyDescent="0.25">
      <c r="A107" s="322" t="s">
        <v>14</v>
      </c>
      <c r="B107" s="323"/>
      <c r="C107" s="323"/>
      <c r="D107" s="323"/>
      <c r="E107" s="324"/>
      <c r="F107" s="196">
        <f>SUM(F104:F106)</f>
        <v>0</v>
      </c>
      <c r="H107" s="322" t="s">
        <v>14</v>
      </c>
      <c r="I107" s="323"/>
      <c r="J107" s="323"/>
      <c r="K107" s="324"/>
      <c r="L107" s="142"/>
      <c r="M107" s="5">
        <f>SUM(M104:M106)</f>
        <v>0</v>
      </c>
    </row>
    <row r="108" spans="1:13" x14ac:dyDescent="0.25">
      <c r="J108" s="307" t="s">
        <v>15</v>
      </c>
      <c r="K108" s="308"/>
      <c r="L108" s="59"/>
      <c r="M108" s="20"/>
    </row>
    <row r="109" spans="1:13" x14ac:dyDescent="0.25">
      <c r="J109" s="21"/>
      <c r="K109" s="21"/>
      <c r="L109" s="21"/>
      <c r="M109" s="22"/>
    </row>
    <row r="110" spans="1:13" s="152" customFormat="1" ht="14.25" customHeight="1" x14ac:dyDescent="0.25">
      <c r="A110" s="310" t="s">
        <v>206</v>
      </c>
      <c r="B110" s="310"/>
      <c r="C110" s="310"/>
      <c r="D110" s="306" t="s">
        <v>157</v>
      </c>
      <c r="E110" s="306"/>
      <c r="F110" s="306"/>
      <c r="G110" s="306"/>
      <c r="H110" s="306"/>
      <c r="I110" s="306"/>
      <c r="J110" s="306"/>
      <c r="K110" s="306"/>
      <c r="L110" s="306"/>
      <c r="M110" s="306"/>
    </row>
    <row r="111" spans="1:13" x14ac:dyDescent="0.25">
      <c r="A111" s="151" t="s">
        <v>64</v>
      </c>
      <c r="B111" s="188"/>
      <c r="C111" s="188"/>
      <c r="D111" s="148" t="s">
        <v>158</v>
      </c>
      <c r="E111" s="195">
        <v>6</v>
      </c>
      <c r="F111" s="190"/>
      <c r="H111" s="193" t="s">
        <v>11</v>
      </c>
      <c r="I111" s="194"/>
      <c r="J111" s="148" t="s">
        <v>158</v>
      </c>
      <c r="K111" s="195"/>
      <c r="L111" s="194"/>
      <c r="M111" s="190"/>
    </row>
    <row r="112" spans="1:13" x14ac:dyDescent="0.25">
      <c r="A112" s="329" t="s">
        <v>24</v>
      </c>
      <c r="B112" s="330"/>
      <c r="C112" s="330"/>
      <c r="D112" s="197" t="s">
        <v>130</v>
      </c>
      <c r="E112" s="198"/>
      <c r="F112" s="199"/>
      <c r="H112" s="329" t="s">
        <v>24</v>
      </c>
      <c r="I112" s="330"/>
      <c r="J112" s="197" t="s">
        <v>9</v>
      </c>
      <c r="K112" s="198"/>
      <c r="L112" s="198"/>
      <c r="M112" s="199"/>
    </row>
    <row r="113" spans="1:13" ht="15.75" x14ac:dyDescent="0.25">
      <c r="A113" s="315" t="s">
        <v>0</v>
      </c>
      <c r="B113" s="315"/>
      <c r="C113" s="315"/>
      <c r="D113" s="315"/>
      <c r="E113" s="315"/>
      <c r="F113" s="315"/>
      <c r="H113" s="315" t="s">
        <v>13</v>
      </c>
      <c r="I113" s="315"/>
      <c r="J113" s="315"/>
      <c r="K113" s="315"/>
      <c r="L113" s="315"/>
      <c r="M113" s="315"/>
    </row>
    <row r="114" spans="1:13" x14ac:dyDescent="0.25">
      <c r="A114" s="200" t="s">
        <v>26</v>
      </c>
      <c r="B114" s="200" t="s">
        <v>258</v>
      </c>
      <c r="C114" s="200" t="s">
        <v>27</v>
      </c>
      <c r="D114" s="200" t="s">
        <v>2</v>
      </c>
      <c r="E114" s="201" t="s">
        <v>23</v>
      </c>
      <c r="F114" s="202" t="s">
        <v>4</v>
      </c>
      <c r="H114" s="76" t="s">
        <v>26</v>
      </c>
      <c r="I114" s="76" t="s">
        <v>27</v>
      </c>
      <c r="J114" s="76" t="s">
        <v>2</v>
      </c>
      <c r="K114" s="77" t="s">
        <v>23</v>
      </c>
      <c r="L114" s="77" t="s">
        <v>25</v>
      </c>
      <c r="M114" s="78" t="s">
        <v>4</v>
      </c>
    </row>
    <row r="115" spans="1:13" ht="15.75" x14ac:dyDescent="0.25">
      <c r="A115" s="316" t="s">
        <v>5</v>
      </c>
      <c r="B115" s="317"/>
      <c r="C115" s="317"/>
      <c r="D115" s="317"/>
      <c r="E115" s="317"/>
      <c r="F115" s="318"/>
      <c r="H115" s="319" t="s">
        <v>5</v>
      </c>
      <c r="I115" s="320"/>
      <c r="J115" s="320"/>
      <c r="K115" s="320"/>
      <c r="L115" s="320"/>
      <c r="M115" s="321"/>
    </row>
    <row r="116" spans="1:13" x14ac:dyDescent="0.25">
      <c r="A116" s="3" t="s">
        <v>28</v>
      </c>
      <c r="B116" s="3" t="s">
        <v>259</v>
      </c>
      <c r="C116" s="3">
        <v>23</v>
      </c>
      <c r="D116" s="3">
        <v>42</v>
      </c>
      <c r="E116" s="12"/>
      <c r="F116" s="12">
        <f>E111*C116*E116</f>
        <v>0</v>
      </c>
      <c r="H116" s="3"/>
      <c r="I116" s="3"/>
      <c r="J116" s="3"/>
      <c r="K116" s="12"/>
      <c r="L116" s="50"/>
      <c r="M116" s="8"/>
    </row>
    <row r="117" spans="1:13" ht="15" customHeight="1" x14ac:dyDescent="0.25">
      <c r="A117" s="3"/>
      <c r="B117" s="3"/>
      <c r="C117" s="3"/>
      <c r="D117" s="3"/>
      <c r="E117" s="12"/>
      <c r="F117" s="12"/>
      <c r="H117" s="6"/>
      <c r="I117" s="6"/>
      <c r="J117" s="7"/>
      <c r="K117" s="8"/>
      <c r="L117" s="8"/>
      <c r="M117" s="8"/>
    </row>
    <row r="118" spans="1:13" ht="15.75" x14ac:dyDescent="0.25">
      <c r="A118" s="9"/>
      <c r="B118" s="9"/>
      <c r="C118" s="9"/>
      <c r="D118" s="10"/>
      <c r="E118" s="11"/>
      <c r="F118" s="12"/>
      <c r="H118" s="9"/>
      <c r="I118" s="9"/>
      <c r="J118" s="10"/>
      <c r="K118" s="11"/>
      <c r="L118" s="11"/>
      <c r="M118" s="11"/>
    </row>
    <row r="119" spans="1:13" ht="15.75" x14ac:dyDescent="0.25">
      <c r="A119" s="322" t="s">
        <v>14</v>
      </c>
      <c r="B119" s="323"/>
      <c r="C119" s="323"/>
      <c r="D119" s="323"/>
      <c r="E119" s="324"/>
      <c r="F119" s="196">
        <f>SUM(F116:F118)</f>
        <v>0</v>
      </c>
      <c r="H119" s="322" t="s">
        <v>14</v>
      </c>
      <c r="I119" s="323"/>
      <c r="J119" s="323"/>
      <c r="K119" s="324"/>
      <c r="L119" s="142"/>
      <c r="M119" s="5">
        <f>SUM(M116:M118)</f>
        <v>0</v>
      </c>
    </row>
    <row r="120" spans="1:13" x14ac:dyDescent="0.25">
      <c r="J120" s="307" t="s">
        <v>15</v>
      </c>
      <c r="K120" s="308"/>
      <c r="L120" s="140"/>
      <c r="M120" s="20"/>
    </row>
    <row r="121" spans="1:13" x14ac:dyDescent="0.25">
      <c r="J121" s="21"/>
      <c r="K121" s="21"/>
      <c r="L121" s="21"/>
      <c r="M121" s="22"/>
    </row>
    <row r="122" spans="1:13" x14ac:dyDescent="0.25">
      <c r="A122" s="298" t="s">
        <v>21</v>
      </c>
      <c r="B122" s="298"/>
      <c r="C122" s="298"/>
      <c r="D122" s="298"/>
      <c r="E122" s="298"/>
      <c r="F122" s="298"/>
      <c r="H122" s="298" t="s">
        <v>22</v>
      </c>
      <c r="I122" s="298"/>
      <c r="J122" s="298"/>
      <c r="K122" s="298"/>
      <c r="L122" s="298"/>
      <c r="M122" s="38"/>
    </row>
    <row r="123" spans="1:13" x14ac:dyDescent="0.25">
      <c r="A123" s="309" t="s">
        <v>226</v>
      </c>
      <c r="B123" s="309"/>
      <c r="C123" s="309"/>
      <c r="D123" s="309"/>
      <c r="E123" s="309"/>
      <c r="F123" s="248">
        <f>F119+F95+F74+F52+F41+F29+F17</f>
        <v>0</v>
      </c>
      <c r="H123" s="309" t="s">
        <v>226</v>
      </c>
      <c r="I123" s="309"/>
      <c r="J123" s="309"/>
      <c r="K123" s="309"/>
      <c r="L123" s="45"/>
      <c r="M123" s="46"/>
    </row>
    <row r="124" spans="1:13" x14ac:dyDescent="0.25">
      <c r="A124" s="309" t="s">
        <v>227</v>
      </c>
      <c r="B124" s="309"/>
      <c r="C124" s="309"/>
      <c r="D124" s="309"/>
      <c r="E124" s="309"/>
      <c r="F124" s="248">
        <f>F107+F82+F63</f>
        <v>0</v>
      </c>
      <c r="H124" s="309" t="s">
        <v>227</v>
      </c>
      <c r="I124" s="309"/>
      <c r="J124" s="309"/>
      <c r="K124" s="309"/>
      <c r="L124" s="45"/>
      <c r="M124" s="46"/>
    </row>
    <row r="125" spans="1:13" x14ac:dyDescent="0.25">
      <c r="A125" s="298" t="s">
        <v>14</v>
      </c>
      <c r="B125" s="298"/>
      <c r="C125" s="298"/>
      <c r="D125" s="298"/>
      <c r="E125" s="298"/>
      <c r="F125" s="247">
        <f>SUM(F123:F123)</f>
        <v>0</v>
      </c>
      <c r="H125" s="298" t="s">
        <v>14</v>
      </c>
      <c r="I125" s="298"/>
      <c r="J125" s="298"/>
      <c r="K125" s="298"/>
      <c r="L125" s="27"/>
      <c r="M125" s="38"/>
    </row>
    <row r="126" spans="1:13" x14ac:dyDescent="0.25">
      <c r="F126" s="39"/>
    </row>
  </sheetData>
  <customSheetViews>
    <customSheetView guid="{6B2C8637-78CC-4CB6-97F7-DEE04A596283}" showGridLines="0" topLeftCell="A31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14">
    <mergeCell ref="A10:C10"/>
    <mergeCell ref="H10:I10"/>
    <mergeCell ref="A11:F11"/>
    <mergeCell ref="H11:M11"/>
    <mergeCell ref="A13:F13"/>
    <mergeCell ref="H13:M13"/>
    <mergeCell ref="A17:E17"/>
    <mergeCell ref="A34:C34"/>
    <mergeCell ref="H34:I34"/>
    <mergeCell ref="J30:K30"/>
    <mergeCell ref="A22:C22"/>
    <mergeCell ref="H22:I22"/>
    <mergeCell ref="A23:F23"/>
    <mergeCell ref="H23:M23"/>
    <mergeCell ref="A25:F25"/>
    <mergeCell ref="H25:M25"/>
    <mergeCell ref="A29:E29"/>
    <mergeCell ref="H29:K29"/>
    <mergeCell ref="H17:K17"/>
    <mergeCell ref="J18:K18"/>
    <mergeCell ref="D20:M20"/>
    <mergeCell ref="A20:C20"/>
    <mergeCell ref="A125:E125"/>
    <mergeCell ref="H125:K125"/>
    <mergeCell ref="A123:E123"/>
    <mergeCell ref="H123:K123"/>
    <mergeCell ref="A122:F122"/>
    <mergeCell ref="H122:L122"/>
    <mergeCell ref="A69:F69"/>
    <mergeCell ref="H69:M69"/>
    <mergeCell ref="A71:F71"/>
    <mergeCell ref="H71:M71"/>
    <mergeCell ref="A82:E82"/>
    <mergeCell ref="H82:K82"/>
    <mergeCell ref="A74:E74"/>
    <mergeCell ref="A91:F91"/>
    <mergeCell ref="H91:M91"/>
    <mergeCell ref="A95:E95"/>
    <mergeCell ref="H95:K95"/>
    <mergeCell ref="J96:K96"/>
    <mergeCell ref="D110:M110"/>
    <mergeCell ref="D98:M98"/>
    <mergeCell ref="A112:C112"/>
    <mergeCell ref="H119:K119"/>
    <mergeCell ref="J120:K120"/>
    <mergeCell ref="J84:K84"/>
    <mergeCell ref="H63:L63"/>
    <mergeCell ref="A63:E63"/>
    <mergeCell ref="A100:C100"/>
    <mergeCell ref="H100:I100"/>
    <mergeCell ref="H83:K83"/>
    <mergeCell ref="D86:M86"/>
    <mergeCell ref="A98:C98"/>
    <mergeCell ref="A88:C88"/>
    <mergeCell ref="H88:I88"/>
    <mergeCell ref="A89:F89"/>
    <mergeCell ref="H112:I112"/>
    <mergeCell ref="A113:F113"/>
    <mergeCell ref="H113:M113"/>
    <mergeCell ref="A115:F115"/>
    <mergeCell ref="H115:M115"/>
    <mergeCell ref="A119:E119"/>
    <mergeCell ref="J108:K108"/>
    <mergeCell ref="A107:E107"/>
    <mergeCell ref="H107:K107"/>
    <mergeCell ref="A110:C110"/>
    <mergeCell ref="H103:M103"/>
    <mergeCell ref="A101:F101"/>
    <mergeCell ref="H101:M101"/>
    <mergeCell ref="A103:F103"/>
    <mergeCell ref="A35:F35"/>
    <mergeCell ref="H35:M35"/>
    <mergeCell ref="A37:F37"/>
    <mergeCell ref="A68:C68"/>
    <mergeCell ref="H68:I68"/>
    <mergeCell ref="A57:C57"/>
    <mergeCell ref="H57:I57"/>
    <mergeCell ref="A58:F58"/>
    <mergeCell ref="H58:M58"/>
    <mergeCell ref="A60:F60"/>
    <mergeCell ref="H60:M60"/>
    <mergeCell ref="A46:C46"/>
    <mergeCell ref="H46:I46"/>
    <mergeCell ref="A47:F47"/>
    <mergeCell ref="D66:M66"/>
    <mergeCell ref="A76:C76"/>
    <mergeCell ref="H76:I76"/>
    <mergeCell ref="A77:F77"/>
    <mergeCell ref="H77:M77"/>
    <mergeCell ref="A83:E83"/>
    <mergeCell ref="A124:E124"/>
    <mergeCell ref="H124:K124"/>
    <mergeCell ref="A8:C8"/>
    <mergeCell ref="A44:C44"/>
    <mergeCell ref="A55:C55"/>
    <mergeCell ref="A32:C32"/>
    <mergeCell ref="A86:C86"/>
    <mergeCell ref="A66:C66"/>
    <mergeCell ref="J64:K64"/>
    <mergeCell ref="D8:M8"/>
    <mergeCell ref="H89:M89"/>
    <mergeCell ref="D32:M32"/>
    <mergeCell ref="D55:M55"/>
    <mergeCell ref="D44:M44"/>
    <mergeCell ref="H47:M47"/>
    <mergeCell ref="A49:F49"/>
    <mergeCell ref="H49:M49"/>
    <mergeCell ref="A52:E52"/>
    <mergeCell ref="H52:K52"/>
    <mergeCell ref="J53:K53"/>
    <mergeCell ref="H37:M37"/>
    <mergeCell ref="A41:E41"/>
    <mergeCell ref="H41:K41"/>
    <mergeCell ref="J42:K42"/>
  </mergeCells>
  <pageMargins left="0.51181102362204722" right="0.51181102362204722" top="0.78740157480314965" bottom="0.78740157480314965" header="0.31496062992125984" footer="0.31496062992125984"/>
  <pageSetup scale="4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XFD129"/>
  <sheetViews>
    <sheetView showGridLines="0" zoomScaleNormal="100" workbookViewId="0">
      <selection activeCell="A9" sqref="A9:B9"/>
    </sheetView>
  </sheetViews>
  <sheetFormatPr defaultRowHeight="15" x14ac:dyDescent="0.25"/>
  <cols>
    <col min="1" max="1" width="28.28515625" customWidth="1"/>
    <col min="2" max="2" width="14.28515625" customWidth="1"/>
    <col min="3" max="3" width="9.42578125" customWidth="1"/>
    <col min="4" max="4" width="13" customWidth="1"/>
    <col min="5" max="5" width="16" customWidth="1"/>
    <col min="6" max="6" width="4.42578125" customWidth="1"/>
    <col min="7" max="7" width="26.7109375" customWidth="1"/>
    <col min="8" max="8" width="15.28515625" customWidth="1"/>
    <col min="9" max="9" width="8.28515625" customWidth="1"/>
    <col min="10" max="10" width="9.7109375" bestFit="1" customWidth="1"/>
    <col min="11" max="11" width="9.7109375" customWidth="1"/>
    <col min="12" max="12" width="14.85546875" bestFit="1" customWidth="1"/>
    <col min="13" max="13" width="9.140625" style="55"/>
  </cols>
  <sheetData>
    <row r="7" spans="1:12" x14ac:dyDescent="0.25">
      <c r="K7" s="30" t="s">
        <v>31</v>
      </c>
      <c r="L7" s="31">
        <f ca="1">NOW()</f>
        <v>41864.755208680559</v>
      </c>
    </row>
    <row r="8" spans="1:12" x14ac:dyDescent="0.25">
      <c r="I8" s="21"/>
      <c r="J8" s="21"/>
      <c r="K8" s="21"/>
      <c r="L8" s="22"/>
    </row>
    <row r="9" spans="1:12" s="152" customFormat="1" ht="14.25" customHeight="1" x14ac:dyDescent="0.25">
      <c r="A9" s="310" t="s">
        <v>203</v>
      </c>
      <c r="B9" s="310"/>
      <c r="C9" s="306" t="s">
        <v>136</v>
      </c>
      <c r="D9" s="306"/>
      <c r="E9" s="306"/>
      <c r="F9" s="306"/>
      <c r="G9" s="306"/>
      <c r="H9" s="306"/>
      <c r="I9" s="306"/>
      <c r="J9" s="306"/>
      <c r="K9" s="306"/>
      <c r="L9" s="306"/>
    </row>
    <row r="10" spans="1:12" x14ac:dyDescent="0.25">
      <c r="A10" s="151" t="s">
        <v>82</v>
      </c>
      <c r="B10" s="188"/>
      <c r="C10" s="148" t="s">
        <v>151</v>
      </c>
      <c r="D10" s="195">
        <v>7</v>
      </c>
      <c r="E10" s="190"/>
      <c r="G10" s="193" t="s">
        <v>11</v>
      </c>
      <c r="H10" s="194"/>
      <c r="I10" s="148" t="s">
        <v>151</v>
      </c>
      <c r="J10" s="195"/>
      <c r="K10" s="194"/>
      <c r="L10" s="190"/>
    </row>
    <row r="11" spans="1:12" x14ac:dyDescent="0.25">
      <c r="A11" s="329" t="s">
        <v>166</v>
      </c>
      <c r="B11" s="330"/>
      <c r="C11" s="150" t="s">
        <v>130</v>
      </c>
      <c r="D11" s="191"/>
      <c r="E11" s="192"/>
      <c r="G11" s="329" t="s">
        <v>166</v>
      </c>
      <c r="H11" s="330"/>
      <c r="I11" s="150" t="s">
        <v>9</v>
      </c>
      <c r="J11" s="191"/>
      <c r="K11" s="191"/>
      <c r="L11" s="192"/>
    </row>
    <row r="12" spans="1:12" ht="15.75" x14ac:dyDescent="0.25">
      <c r="A12" s="315" t="s">
        <v>0</v>
      </c>
      <c r="B12" s="315"/>
      <c r="C12" s="315"/>
      <c r="D12" s="315"/>
      <c r="E12" s="315"/>
      <c r="G12" s="315" t="s">
        <v>13</v>
      </c>
      <c r="H12" s="315"/>
      <c r="I12" s="315"/>
      <c r="J12" s="315"/>
      <c r="K12" s="315"/>
      <c r="L12" s="315"/>
    </row>
    <row r="13" spans="1:12" x14ac:dyDescent="0.25">
      <c r="A13" s="200" t="s">
        <v>26</v>
      </c>
      <c r="B13" s="200" t="s">
        <v>27</v>
      </c>
      <c r="C13" s="200" t="s">
        <v>2</v>
      </c>
      <c r="D13" s="201" t="s">
        <v>167</v>
      </c>
      <c r="E13" s="202" t="s">
        <v>4</v>
      </c>
      <c r="G13" s="76" t="s">
        <v>26</v>
      </c>
      <c r="H13" s="76" t="s">
        <v>27</v>
      </c>
      <c r="I13" s="76" t="s">
        <v>2</v>
      </c>
      <c r="J13" s="77" t="s">
        <v>167</v>
      </c>
      <c r="K13" s="77" t="s">
        <v>25</v>
      </c>
      <c r="L13" s="78" t="s">
        <v>4</v>
      </c>
    </row>
    <row r="14" spans="1:12" ht="15.75" x14ac:dyDescent="0.25">
      <c r="A14" s="316" t="s">
        <v>5</v>
      </c>
      <c r="B14" s="317"/>
      <c r="C14" s="317"/>
      <c r="D14" s="317"/>
      <c r="E14" s="318"/>
      <c r="G14" s="319" t="s">
        <v>5</v>
      </c>
      <c r="H14" s="320"/>
      <c r="I14" s="320"/>
      <c r="J14" s="320"/>
      <c r="K14" s="320"/>
      <c r="L14" s="321"/>
    </row>
    <row r="15" spans="1:12" ht="15.75" x14ac:dyDescent="0.25">
      <c r="A15" s="3" t="s">
        <v>29</v>
      </c>
      <c r="B15" s="3">
        <f>C15*D10</f>
        <v>294</v>
      </c>
      <c r="C15" s="3">
        <v>42</v>
      </c>
      <c r="D15" s="12"/>
      <c r="E15" s="12">
        <f>D10*C15*D15</f>
        <v>0</v>
      </c>
      <c r="G15" s="3"/>
      <c r="H15" s="3"/>
      <c r="I15" s="3"/>
      <c r="J15" s="12"/>
      <c r="K15" s="24"/>
      <c r="L15" s="8"/>
    </row>
    <row r="16" spans="1:12" ht="15" customHeight="1" x14ac:dyDescent="0.25">
      <c r="A16" s="3"/>
      <c r="B16" s="3"/>
      <c r="C16" s="3"/>
      <c r="D16" s="12"/>
      <c r="E16" s="12"/>
      <c r="G16" s="6"/>
      <c r="H16" s="6"/>
      <c r="I16" s="7"/>
      <c r="J16" s="8"/>
      <c r="K16" s="8"/>
      <c r="L16" s="8"/>
    </row>
    <row r="17" spans="1:12" ht="15.75" x14ac:dyDescent="0.25">
      <c r="A17" s="9"/>
      <c r="B17" s="9"/>
      <c r="C17" s="10"/>
      <c r="D17" s="11"/>
      <c r="E17" s="12"/>
      <c r="G17" s="9"/>
      <c r="H17" s="9"/>
      <c r="I17" s="10"/>
      <c r="J17" s="11"/>
      <c r="K17" s="11"/>
      <c r="L17" s="11"/>
    </row>
    <row r="18" spans="1:12" ht="15.75" x14ac:dyDescent="0.25">
      <c r="A18" s="322" t="s">
        <v>14</v>
      </c>
      <c r="B18" s="323"/>
      <c r="C18" s="323"/>
      <c r="D18" s="324"/>
      <c r="E18" s="196">
        <f>SUM(E15:E17)</f>
        <v>0</v>
      </c>
      <c r="G18" s="322" t="s">
        <v>14</v>
      </c>
      <c r="H18" s="323"/>
      <c r="I18" s="323"/>
      <c r="J18" s="324"/>
      <c r="K18" s="53"/>
      <c r="L18" s="5">
        <f>SUM(L15:L17)</f>
        <v>0</v>
      </c>
    </row>
    <row r="19" spans="1:12" x14ac:dyDescent="0.25">
      <c r="I19" s="296" t="s">
        <v>15</v>
      </c>
      <c r="J19" s="296"/>
      <c r="K19" s="54"/>
      <c r="L19" s="20"/>
    </row>
    <row r="20" spans="1:12" ht="18" customHeight="1" x14ac:dyDescent="0.25">
      <c r="I20" s="21"/>
      <c r="J20" s="21"/>
      <c r="K20" s="21"/>
      <c r="L20" s="22"/>
    </row>
    <row r="21" spans="1:12" s="152" customFormat="1" ht="14.25" customHeight="1" x14ac:dyDescent="0.25">
      <c r="A21" s="314" t="s">
        <v>204</v>
      </c>
      <c r="B21" s="314"/>
      <c r="C21" s="306" t="s">
        <v>126</v>
      </c>
      <c r="D21" s="306"/>
      <c r="E21" s="306"/>
      <c r="F21" s="306"/>
      <c r="G21" s="306"/>
      <c r="H21" s="306"/>
      <c r="I21" s="306"/>
      <c r="J21" s="306"/>
      <c r="K21" s="306"/>
      <c r="L21" s="306"/>
    </row>
    <row r="22" spans="1:12" x14ac:dyDescent="0.25">
      <c r="A22" s="151" t="s">
        <v>202</v>
      </c>
      <c r="B22" s="188"/>
      <c r="C22" s="148" t="s">
        <v>151</v>
      </c>
      <c r="D22" s="189">
        <v>7</v>
      </c>
      <c r="E22" s="190"/>
      <c r="G22" s="193" t="s">
        <v>11</v>
      </c>
      <c r="H22" s="194"/>
      <c r="I22" s="148" t="s">
        <v>151</v>
      </c>
      <c r="J22" s="195"/>
      <c r="K22" s="194"/>
      <c r="L22" s="190"/>
    </row>
    <row r="23" spans="1:12" x14ac:dyDescent="0.25">
      <c r="A23" s="331" t="s">
        <v>166</v>
      </c>
      <c r="B23" s="332"/>
      <c r="C23" s="150" t="s">
        <v>130</v>
      </c>
      <c r="D23" s="191"/>
      <c r="E23" s="192"/>
      <c r="G23" s="331" t="s">
        <v>166</v>
      </c>
      <c r="H23" s="332"/>
      <c r="I23" s="150" t="s">
        <v>9</v>
      </c>
      <c r="J23" s="191"/>
      <c r="K23" s="191"/>
      <c r="L23" s="192"/>
    </row>
    <row r="24" spans="1:12" ht="16.5" thickBot="1" x14ac:dyDescent="0.3">
      <c r="A24" s="287" t="s">
        <v>0</v>
      </c>
      <c r="B24" s="288"/>
      <c r="C24" s="288"/>
      <c r="D24" s="288"/>
      <c r="E24" s="289"/>
      <c r="G24" s="326" t="s">
        <v>13</v>
      </c>
      <c r="H24" s="327"/>
      <c r="I24" s="327"/>
      <c r="J24" s="327"/>
      <c r="K24" s="327"/>
      <c r="L24" s="328"/>
    </row>
    <row r="25" spans="1:12" x14ac:dyDescent="0.25">
      <c r="A25" s="14" t="s">
        <v>26</v>
      </c>
      <c r="B25" s="14" t="s">
        <v>27</v>
      </c>
      <c r="C25" s="14" t="s">
        <v>2</v>
      </c>
      <c r="D25" s="15" t="s">
        <v>167</v>
      </c>
      <c r="E25" s="16" t="s">
        <v>4</v>
      </c>
      <c r="G25" s="76" t="s">
        <v>26</v>
      </c>
      <c r="H25" s="76" t="s">
        <v>27</v>
      </c>
      <c r="I25" s="76" t="s">
        <v>2</v>
      </c>
      <c r="J25" s="77" t="s">
        <v>167</v>
      </c>
      <c r="K25" s="77" t="s">
        <v>25</v>
      </c>
      <c r="L25" s="78" t="s">
        <v>4</v>
      </c>
    </row>
    <row r="26" spans="1:12" ht="15.75" x14ac:dyDescent="0.25">
      <c r="A26" s="316" t="s">
        <v>5</v>
      </c>
      <c r="B26" s="317"/>
      <c r="C26" s="317"/>
      <c r="D26" s="317"/>
      <c r="E26" s="318"/>
      <c r="G26" s="325" t="s">
        <v>5</v>
      </c>
      <c r="H26" s="325"/>
      <c r="I26" s="325"/>
      <c r="J26" s="325"/>
      <c r="K26" s="325"/>
      <c r="L26" s="325"/>
    </row>
    <row r="27" spans="1:12" ht="15.75" x14ac:dyDescent="0.25">
      <c r="A27" s="3" t="s">
        <v>29</v>
      </c>
      <c r="B27" s="3">
        <f>C27*D22</f>
        <v>210</v>
      </c>
      <c r="C27" s="3">
        <v>30</v>
      </c>
      <c r="D27" s="12"/>
      <c r="E27" s="12">
        <f>D22*C27*D27</f>
        <v>0</v>
      </c>
      <c r="G27" s="3"/>
      <c r="H27" s="3"/>
      <c r="I27" s="3"/>
      <c r="J27" s="12"/>
      <c r="K27" s="24"/>
      <c r="L27" s="8"/>
    </row>
    <row r="28" spans="1:12" ht="15" customHeight="1" x14ac:dyDescent="0.25">
      <c r="A28" s="3"/>
      <c r="B28" s="3"/>
      <c r="C28" s="3"/>
      <c r="D28" s="12"/>
      <c r="E28" s="12"/>
      <c r="G28" s="6"/>
      <c r="H28" s="6"/>
      <c r="I28" s="7"/>
      <c r="J28" s="8"/>
      <c r="K28" s="8"/>
      <c r="L28" s="8"/>
    </row>
    <row r="29" spans="1:12" ht="15.75" x14ac:dyDescent="0.25">
      <c r="A29" s="9"/>
      <c r="B29" s="9"/>
      <c r="C29" s="10"/>
      <c r="D29" s="11"/>
      <c r="E29" s="12"/>
      <c r="G29" s="9"/>
      <c r="H29" s="9"/>
      <c r="I29" s="10"/>
      <c r="J29" s="11"/>
      <c r="K29" s="11"/>
      <c r="L29" s="11"/>
    </row>
    <row r="30" spans="1:12" ht="15.75" x14ac:dyDescent="0.25">
      <c r="A30" s="322" t="s">
        <v>14</v>
      </c>
      <c r="B30" s="323"/>
      <c r="C30" s="323"/>
      <c r="D30" s="324"/>
      <c r="E30" s="196">
        <f>SUM(E27:E29)</f>
        <v>0</v>
      </c>
      <c r="G30" s="322" t="s">
        <v>14</v>
      </c>
      <c r="H30" s="323"/>
      <c r="I30" s="323"/>
      <c r="J30" s="324"/>
      <c r="K30" s="98"/>
      <c r="L30" s="5">
        <f>SUM(L27:L29)</f>
        <v>0</v>
      </c>
    </row>
    <row r="31" spans="1:12" x14ac:dyDescent="0.25">
      <c r="I31" s="296" t="s">
        <v>15</v>
      </c>
      <c r="J31" s="296"/>
      <c r="K31" s="99"/>
      <c r="L31" s="20"/>
    </row>
    <row r="32" spans="1:12" x14ac:dyDescent="0.25">
      <c r="I32" s="21"/>
      <c r="J32" s="21"/>
      <c r="K32" s="21"/>
      <c r="L32" s="22"/>
    </row>
    <row r="33" spans="1:12" s="152" customFormat="1" ht="14.25" customHeight="1" x14ac:dyDescent="0.25">
      <c r="A33" s="310" t="s">
        <v>135</v>
      </c>
      <c r="B33" s="310"/>
      <c r="C33" s="306" t="s">
        <v>145</v>
      </c>
      <c r="D33" s="306"/>
      <c r="E33" s="306"/>
      <c r="F33" s="306"/>
      <c r="G33" s="306"/>
      <c r="H33" s="306"/>
      <c r="I33" s="306"/>
      <c r="J33" s="306"/>
      <c r="K33" s="306"/>
      <c r="L33" s="306"/>
    </row>
    <row r="34" spans="1:12" x14ac:dyDescent="0.25">
      <c r="A34" s="151" t="s">
        <v>80</v>
      </c>
      <c r="B34" s="188"/>
      <c r="C34" s="148" t="s">
        <v>151</v>
      </c>
      <c r="D34" s="195">
        <v>7</v>
      </c>
      <c r="E34" s="190"/>
      <c r="G34" s="193" t="s">
        <v>11</v>
      </c>
      <c r="H34" s="194"/>
      <c r="I34" s="148" t="s">
        <v>151</v>
      </c>
      <c r="J34" s="195"/>
      <c r="K34" s="194"/>
      <c r="L34" s="190"/>
    </row>
    <row r="35" spans="1:12" x14ac:dyDescent="0.25">
      <c r="A35" s="329" t="s">
        <v>166</v>
      </c>
      <c r="B35" s="330"/>
      <c r="C35" s="197" t="s">
        <v>130</v>
      </c>
      <c r="D35" s="198"/>
      <c r="E35" s="199"/>
      <c r="G35" s="329" t="s">
        <v>166</v>
      </c>
      <c r="H35" s="330"/>
      <c r="I35" s="197" t="s">
        <v>9</v>
      </c>
      <c r="J35" s="198"/>
      <c r="K35" s="198"/>
      <c r="L35" s="199"/>
    </row>
    <row r="36" spans="1:12" ht="15.75" x14ac:dyDescent="0.25">
      <c r="A36" s="315" t="s">
        <v>0</v>
      </c>
      <c r="B36" s="315"/>
      <c r="C36" s="315"/>
      <c r="D36" s="315"/>
      <c r="E36" s="315"/>
      <c r="G36" s="315" t="s">
        <v>13</v>
      </c>
      <c r="H36" s="315"/>
      <c r="I36" s="315"/>
      <c r="J36" s="315"/>
      <c r="K36" s="315"/>
      <c r="L36" s="315"/>
    </row>
    <row r="37" spans="1:12" x14ac:dyDescent="0.25">
      <c r="A37" s="200" t="s">
        <v>26</v>
      </c>
      <c r="B37" s="200" t="s">
        <v>27</v>
      </c>
      <c r="C37" s="200" t="s">
        <v>2</v>
      </c>
      <c r="D37" s="201" t="s">
        <v>167</v>
      </c>
      <c r="E37" s="202" t="s">
        <v>4</v>
      </c>
      <c r="G37" s="76" t="s">
        <v>26</v>
      </c>
      <c r="H37" s="76" t="s">
        <v>27</v>
      </c>
      <c r="I37" s="76" t="s">
        <v>2</v>
      </c>
      <c r="J37" s="77" t="s">
        <v>167</v>
      </c>
      <c r="K37" s="77" t="s">
        <v>25</v>
      </c>
      <c r="L37" s="78" t="s">
        <v>4</v>
      </c>
    </row>
    <row r="38" spans="1:12" ht="15.75" x14ac:dyDescent="0.25">
      <c r="A38" s="316" t="s">
        <v>5</v>
      </c>
      <c r="B38" s="317"/>
      <c r="C38" s="317"/>
      <c r="D38" s="317"/>
      <c r="E38" s="318"/>
      <c r="G38" s="319" t="s">
        <v>5</v>
      </c>
      <c r="H38" s="320"/>
      <c r="I38" s="320"/>
      <c r="J38" s="320"/>
      <c r="K38" s="320"/>
      <c r="L38" s="321"/>
    </row>
    <row r="39" spans="1:12" ht="15.75" x14ac:dyDescent="0.25">
      <c r="A39" s="3" t="s">
        <v>29</v>
      </c>
      <c r="B39" s="3">
        <f>C39*D34</f>
        <v>294</v>
      </c>
      <c r="C39" s="3">
        <v>42</v>
      </c>
      <c r="D39" s="12"/>
      <c r="E39" s="12">
        <f>D34*C39*D39</f>
        <v>0</v>
      </c>
      <c r="G39" s="3"/>
      <c r="H39" s="3"/>
      <c r="I39" s="3"/>
      <c r="J39" s="12"/>
      <c r="K39" s="24"/>
      <c r="L39" s="8"/>
    </row>
    <row r="40" spans="1:12" ht="15" customHeight="1" x14ac:dyDescent="0.25">
      <c r="A40" s="3"/>
      <c r="B40" s="3"/>
      <c r="C40" s="3"/>
      <c r="D40" s="12"/>
      <c r="E40" s="12"/>
      <c r="G40" s="6"/>
      <c r="H40" s="6"/>
      <c r="I40" s="7"/>
      <c r="J40" s="8"/>
      <c r="K40" s="8"/>
      <c r="L40" s="8"/>
    </row>
    <row r="41" spans="1:12" ht="15.75" x14ac:dyDescent="0.25">
      <c r="A41" s="9"/>
      <c r="B41" s="9"/>
      <c r="C41" s="10"/>
      <c r="D41" s="11"/>
      <c r="E41" s="12"/>
      <c r="G41" s="9"/>
      <c r="H41" s="9"/>
      <c r="I41" s="10"/>
      <c r="J41" s="11"/>
      <c r="K41" s="11"/>
      <c r="L41" s="11"/>
    </row>
    <row r="42" spans="1:12" ht="15.75" x14ac:dyDescent="0.25">
      <c r="A42" s="322" t="s">
        <v>14</v>
      </c>
      <c r="B42" s="323"/>
      <c r="C42" s="323"/>
      <c r="D42" s="324"/>
      <c r="E42" s="196">
        <f>SUM(E39:E41)</f>
        <v>0</v>
      </c>
      <c r="G42" s="322" t="s">
        <v>14</v>
      </c>
      <c r="H42" s="323"/>
      <c r="I42" s="323"/>
      <c r="J42" s="324"/>
      <c r="K42" s="100"/>
      <c r="L42" s="5">
        <f>SUM(L39:L41)</f>
        <v>0</v>
      </c>
    </row>
    <row r="43" spans="1:12" x14ac:dyDescent="0.25">
      <c r="I43" s="296" t="s">
        <v>15</v>
      </c>
      <c r="J43" s="296"/>
      <c r="K43" s="101"/>
      <c r="L43" s="20"/>
    </row>
    <row r="44" spans="1:12" x14ac:dyDescent="0.25">
      <c r="I44" s="21"/>
      <c r="J44" s="21"/>
      <c r="K44" s="21"/>
      <c r="L44" s="22"/>
    </row>
    <row r="45" spans="1:12" s="146" customFormat="1" ht="15.75" x14ac:dyDescent="0.25">
      <c r="A45" s="311" t="s">
        <v>137</v>
      </c>
      <c r="B45" s="313"/>
      <c r="C45" s="306" t="s">
        <v>139</v>
      </c>
      <c r="D45" s="306"/>
      <c r="E45" s="306"/>
      <c r="F45" s="306"/>
      <c r="G45" s="306"/>
      <c r="H45" s="306"/>
      <c r="I45" s="306"/>
      <c r="J45" s="306"/>
      <c r="K45" s="306"/>
      <c r="L45" s="306"/>
    </row>
    <row r="46" spans="1:12" x14ac:dyDescent="0.25">
      <c r="A46" s="156" t="s">
        <v>86</v>
      </c>
      <c r="B46" s="188"/>
      <c r="C46" s="148" t="s">
        <v>151</v>
      </c>
      <c r="D46" s="195">
        <v>7</v>
      </c>
      <c r="E46" s="190"/>
      <c r="G46" s="193" t="s">
        <v>11</v>
      </c>
      <c r="H46" s="194"/>
      <c r="I46" s="148" t="s">
        <v>151</v>
      </c>
      <c r="J46" s="195"/>
      <c r="K46" s="194"/>
      <c r="L46" s="190"/>
    </row>
    <row r="47" spans="1:12" x14ac:dyDescent="0.25">
      <c r="A47" s="331" t="s">
        <v>166</v>
      </c>
      <c r="B47" s="332"/>
      <c r="C47" s="150" t="s">
        <v>60</v>
      </c>
      <c r="D47" s="191"/>
      <c r="E47" s="192"/>
      <c r="G47" s="331" t="s">
        <v>166</v>
      </c>
      <c r="H47" s="332"/>
      <c r="I47" s="150" t="s">
        <v>9</v>
      </c>
      <c r="J47" s="191"/>
      <c r="K47" s="191"/>
      <c r="L47" s="192"/>
    </row>
    <row r="48" spans="1:12" ht="15.75" x14ac:dyDescent="0.25">
      <c r="A48" s="315" t="s">
        <v>0</v>
      </c>
      <c r="B48" s="315"/>
      <c r="C48" s="315"/>
      <c r="D48" s="315"/>
      <c r="E48" s="315"/>
      <c r="G48" s="315" t="s">
        <v>13</v>
      </c>
      <c r="H48" s="315"/>
      <c r="I48" s="315"/>
      <c r="J48" s="315"/>
      <c r="K48" s="315"/>
      <c r="L48" s="315"/>
    </row>
    <row r="49" spans="1:12" x14ac:dyDescent="0.25">
      <c r="A49" s="200" t="s">
        <v>26</v>
      </c>
      <c r="B49" s="200" t="s">
        <v>27</v>
      </c>
      <c r="C49" s="200" t="s">
        <v>2</v>
      </c>
      <c r="D49" s="201" t="s">
        <v>167</v>
      </c>
      <c r="E49" s="202" t="s">
        <v>4</v>
      </c>
      <c r="G49" s="76" t="s">
        <v>26</v>
      </c>
      <c r="H49" s="76" t="s">
        <v>27</v>
      </c>
      <c r="I49" s="76" t="s">
        <v>2</v>
      </c>
      <c r="J49" s="77" t="s">
        <v>167</v>
      </c>
      <c r="K49" s="77" t="s">
        <v>25</v>
      </c>
      <c r="L49" s="78" t="s">
        <v>4</v>
      </c>
    </row>
    <row r="50" spans="1:12" ht="15.75" x14ac:dyDescent="0.25">
      <c r="A50" s="316" t="s">
        <v>5</v>
      </c>
      <c r="B50" s="317"/>
      <c r="C50" s="317"/>
      <c r="D50" s="317"/>
      <c r="E50" s="318"/>
      <c r="G50" s="319" t="s">
        <v>5</v>
      </c>
      <c r="H50" s="320"/>
      <c r="I50" s="320"/>
      <c r="J50" s="320"/>
      <c r="K50" s="320"/>
      <c r="L50" s="321"/>
    </row>
    <row r="51" spans="1:12" ht="15.75" x14ac:dyDescent="0.25">
      <c r="A51" s="3" t="s">
        <v>29</v>
      </c>
      <c r="B51" s="3">
        <f>C51*D46</f>
        <v>469</v>
      </c>
      <c r="C51" s="3">
        <v>67</v>
      </c>
      <c r="D51" s="12"/>
      <c r="E51" s="12">
        <f>D46*C51*D51</f>
        <v>0</v>
      </c>
      <c r="G51" s="3"/>
      <c r="H51" s="3"/>
      <c r="I51" s="3"/>
      <c r="J51" s="12"/>
      <c r="K51" s="24"/>
      <c r="L51" s="8"/>
    </row>
    <row r="52" spans="1:12" ht="15" customHeight="1" x14ac:dyDescent="0.25">
      <c r="A52" s="3"/>
      <c r="B52" s="3"/>
      <c r="C52" s="3"/>
      <c r="D52" s="12"/>
      <c r="E52" s="12"/>
      <c r="G52" s="6"/>
      <c r="H52" s="6"/>
      <c r="I52" s="7"/>
      <c r="J52" s="8"/>
      <c r="K52" s="8"/>
      <c r="L52" s="8"/>
    </row>
    <row r="53" spans="1:12" ht="15.75" x14ac:dyDescent="0.25">
      <c r="A53" s="9"/>
      <c r="B53" s="9"/>
      <c r="C53" s="10"/>
      <c r="D53" s="11"/>
      <c r="E53" s="12"/>
      <c r="G53" s="9"/>
      <c r="H53" s="9"/>
      <c r="I53" s="10"/>
      <c r="J53" s="11"/>
      <c r="K53" s="11"/>
      <c r="L53" s="11"/>
    </row>
    <row r="54" spans="1:12" ht="15.75" x14ac:dyDescent="0.25">
      <c r="A54" s="322" t="s">
        <v>14</v>
      </c>
      <c r="B54" s="323"/>
      <c r="C54" s="323"/>
      <c r="D54" s="324"/>
      <c r="E54" s="196">
        <f>SUM(E51:E53)</f>
        <v>0</v>
      </c>
      <c r="G54" s="322" t="s">
        <v>14</v>
      </c>
      <c r="H54" s="323"/>
      <c r="I54" s="323"/>
      <c r="J54" s="324"/>
      <c r="K54" s="72"/>
      <c r="L54" s="5">
        <f>SUM(L51:L53)</f>
        <v>0</v>
      </c>
    </row>
    <row r="55" spans="1:12" x14ac:dyDescent="0.25">
      <c r="I55" s="296" t="s">
        <v>15</v>
      </c>
      <c r="J55" s="296"/>
      <c r="K55" s="71"/>
      <c r="L55" s="20"/>
    </row>
    <row r="56" spans="1:12" ht="15.75" customHeight="1" x14ac:dyDescent="0.25">
      <c r="I56" s="21"/>
      <c r="J56" s="21"/>
      <c r="K56" s="21"/>
      <c r="L56" s="22"/>
    </row>
    <row r="57" spans="1:12" s="152" customFormat="1" ht="15.75" x14ac:dyDescent="0.25">
      <c r="A57" s="310" t="s">
        <v>143</v>
      </c>
      <c r="B57" s="310"/>
      <c r="C57" s="306" t="s">
        <v>142</v>
      </c>
      <c r="D57" s="306"/>
      <c r="E57" s="306"/>
      <c r="F57" s="306"/>
      <c r="G57" s="306"/>
      <c r="H57" s="306"/>
      <c r="I57" s="306"/>
      <c r="J57" s="306"/>
      <c r="K57" s="306"/>
      <c r="L57" s="306"/>
    </row>
    <row r="58" spans="1:12" x14ac:dyDescent="0.25">
      <c r="A58" s="179" t="s">
        <v>194</v>
      </c>
      <c r="B58" s="188"/>
      <c r="C58" s="148" t="s">
        <v>151</v>
      </c>
      <c r="D58" s="189">
        <v>11</v>
      </c>
      <c r="E58" s="190"/>
      <c r="G58" s="193" t="s">
        <v>11</v>
      </c>
      <c r="H58" s="194"/>
      <c r="I58" s="148" t="s">
        <v>151</v>
      </c>
      <c r="J58" s="195"/>
      <c r="K58" s="194"/>
      <c r="L58" s="190"/>
    </row>
    <row r="59" spans="1:12" x14ac:dyDescent="0.25">
      <c r="A59" s="331" t="s">
        <v>166</v>
      </c>
      <c r="B59" s="332"/>
      <c r="C59" s="150" t="s">
        <v>141</v>
      </c>
      <c r="D59" s="191"/>
      <c r="E59" s="192"/>
      <c r="G59" s="331" t="s">
        <v>166</v>
      </c>
      <c r="H59" s="332"/>
      <c r="I59" s="150" t="s">
        <v>9</v>
      </c>
      <c r="J59" s="191"/>
      <c r="K59" s="191"/>
      <c r="L59" s="192"/>
    </row>
    <row r="60" spans="1:12" ht="15.75" x14ac:dyDescent="0.25">
      <c r="A60" s="315" t="s">
        <v>0</v>
      </c>
      <c r="B60" s="315"/>
      <c r="C60" s="315"/>
      <c r="D60" s="315"/>
      <c r="E60" s="315"/>
      <c r="G60" s="315" t="s">
        <v>13</v>
      </c>
      <c r="H60" s="315"/>
      <c r="I60" s="315"/>
      <c r="J60" s="315"/>
      <c r="K60" s="315"/>
      <c r="L60" s="315"/>
    </row>
    <row r="61" spans="1:12" x14ac:dyDescent="0.25">
      <c r="A61" s="200" t="s">
        <v>26</v>
      </c>
      <c r="B61" s="200" t="s">
        <v>27</v>
      </c>
      <c r="C61" s="200" t="s">
        <v>2</v>
      </c>
      <c r="D61" s="201" t="s">
        <v>167</v>
      </c>
      <c r="E61" s="202" t="s">
        <v>4</v>
      </c>
      <c r="G61" s="76" t="s">
        <v>26</v>
      </c>
      <c r="H61" s="76" t="s">
        <v>27</v>
      </c>
      <c r="I61" s="76" t="s">
        <v>2</v>
      </c>
      <c r="J61" s="77" t="s">
        <v>167</v>
      </c>
      <c r="K61" s="77" t="s">
        <v>25</v>
      </c>
      <c r="L61" s="78" t="s">
        <v>4</v>
      </c>
    </row>
    <row r="62" spans="1:12" ht="15.75" x14ac:dyDescent="0.25">
      <c r="A62" s="316" t="s">
        <v>5</v>
      </c>
      <c r="B62" s="317"/>
      <c r="C62" s="317"/>
      <c r="D62" s="317"/>
      <c r="E62" s="318"/>
      <c r="G62" s="319" t="s">
        <v>5</v>
      </c>
      <c r="H62" s="320"/>
      <c r="I62" s="320"/>
      <c r="J62" s="320"/>
      <c r="K62" s="320"/>
      <c r="L62" s="321"/>
    </row>
    <row r="63" spans="1:12" ht="15.75" x14ac:dyDescent="0.25">
      <c r="A63" s="3" t="s">
        <v>29</v>
      </c>
      <c r="B63" s="3">
        <f>C63*D58</f>
        <v>462</v>
      </c>
      <c r="C63" s="3">
        <v>42</v>
      </c>
      <c r="D63" s="12"/>
      <c r="E63" s="12">
        <f>D58*C63*D63</f>
        <v>0</v>
      </c>
      <c r="G63" s="3"/>
      <c r="H63" s="3"/>
      <c r="I63" s="3"/>
      <c r="J63" s="12"/>
      <c r="K63" s="24"/>
      <c r="L63" s="8"/>
    </row>
    <row r="64" spans="1:12" ht="15" customHeight="1" x14ac:dyDescent="0.25">
      <c r="A64" s="3"/>
      <c r="B64" s="3"/>
      <c r="C64" s="3"/>
      <c r="D64" s="12"/>
      <c r="E64" s="12"/>
      <c r="G64" s="6"/>
      <c r="H64" s="6"/>
      <c r="I64" s="7"/>
      <c r="J64" s="8"/>
      <c r="K64" s="8"/>
      <c r="L64" s="8"/>
    </row>
    <row r="65" spans="1:12" ht="15.75" x14ac:dyDescent="0.25">
      <c r="A65" s="9"/>
      <c r="B65" s="9"/>
      <c r="C65" s="10"/>
      <c r="D65" s="11"/>
      <c r="E65" s="12"/>
      <c r="G65" s="9"/>
      <c r="H65" s="9"/>
      <c r="I65" s="10"/>
      <c r="J65" s="11"/>
      <c r="K65" s="11"/>
      <c r="L65" s="11"/>
    </row>
    <row r="66" spans="1:12" ht="15.75" x14ac:dyDescent="0.25">
      <c r="A66" s="322" t="s">
        <v>14</v>
      </c>
      <c r="B66" s="323"/>
      <c r="C66" s="323"/>
      <c r="D66" s="324"/>
      <c r="E66" s="196">
        <f>SUM(E63:E65)</f>
        <v>0</v>
      </c>
      <c r="G66" s="322" t="s">
        <v>14</v>
      </c>
      <c r="H66" s="323"/>
      <c r="I66" s="323"/>
      <c r="J66" s="324"/>
      <c r="K66" s="57"/>
      <c r="L66" s="5">
        <f>SUM(L63:L65)</f>
        <v>0</v>
      </c>
    </row>
    <row r="67" spans="1:12" x14ac:dyDescent="0.25">
      <c r="I67" s="307" t="s">
        <v>15</v>
      </c>
      <c r="J67" s="308"/>
      <c r="K67" s="56"/>
      <c r="L67" s="20"/>
    </row>
    <row r="68" spans="1:12" x14ac:dyDescent="0.25">
      <c r="I68" s="21"/>
      <c r="J68" s="21"/>
      <c r="K68" s="21"/>
      <c r="L68" s="22"/>
    </row>
    <row r="69" spans="1:12" s="152" customFormat="1" ht="15.75" x14ac:dyDescent="0.25">
      <c r="A69" s="310" t="s">
        <v>146</v>
      </c>
      <c r="B69" s="310"/>
      <c r="C69" s="306" t="s">
        <v>149</v>
      </c>
      <c r="D69" s="306"/>
      <c r="E69" s="306"/>
      <c r="F69" s="306"/>
      <c r="G69" s="306"/>
      <c r="H69" s="306"/>
      <c r="I69" s="306"/>
      <c r="J69" s="306"/>
      <c r="K69" s="306"/>
      <c r="L69" s="306"/>
    </row>
    <row r="70" spans="1:12" x14ac:dyDescent="0.25">
      <c r="A70" s="237" t="s">
        <v>144</v>
      </c>
      <c r="B70" s="206"/>
      <c r="C70" s="150" t="s">
        <v>151</v>
      </c>
      <c r="D70" s="204">
        <v>2</v>
      </c>
      <c r="E70" s="192"/>
      <c r="G70" s="193" t="s">
        <v>11</v>
      </c>
      <c r="H70" s="194"/>
      <c r="I70" s="148" t="s">
        <v>151</v>
      </c>
      <c r="J70" s="195"/>
      <c r="K70" s="194"/>
      <c r="L70" s="190"/>
    </row>
    <row r="71" spans="1:12" x14ac:dyDescent="0.25">
      <c r="A71" s="329" t="s">
        <v>166</v>
      </c>
      <c r="B71" s="330"/>
      <c r="C71" s="197" t="s">
        <v>60</v>
      </c>
      <c r="D71" s="198"/>
      <c r="E71" s="199"/>
      <c r="G71" s="329" t="s">
        <v>166</v>
      </c>
      <c r="H71" s="330"/>
      <c r="I71" s="197" t="s">
        <v>9</v>
      </c>
      <c r="J71" s="198"/>
      <c r="K71" s="198"/>
      <c r="L71" s="199"/>
    </row>
    <row r="72" spans="1:12" ht="16.5" thickBot="1" x14ac:dyDescent="0.3">
      <c r="A72" s="334" t="s">
        <v>0</v>
      </c>
      <c r="B72" s="335"/>
      <c r="C72" s="335"/>
      <c r="D72" s="335"/>
      <c r="E72" s="336"/>
      <c r="G72" s="315" t="s">
        <v>13</v>
      </c>
      <c r="H72" s="315"/>
      <c r="I72" s="315"/>
      <c r="J72" s="315"/>
      <c r="K72" s="315"/>
      <c r="L72" s="315"/>
    </row>
    <row r="73" spans="1:12" x14ac:dyDescent="0.25">
      <c r="A73" s="14" t="s">
        <v>26</v>
      </c>
      <c r="B73" s="14" t="s">
        <v>27</v>
      </c>
      <c r="C73" s="14" t="s">
        <v>2</v>
      </c>
      <c r="D73" s="15" t="s">
        <v>167</v>
      </c>
      <c r="E73" s="16" t="s">
        <v>4</v>
      </c>
      <c r="G73" s="76" t="s">
        <v>26</v>
      </c>
      <c r="H73" s="76" t="s">
        <v>27</v>
      </c>
      <c r="I73" s="76" t="s">
        <v>2</v>
      </c>
      <c r="J73" s="77" t="s">
        <v>167</v>
      </c>
      <c r="K73" s="77" t="s">
        <v>25</v>
      </c>
      <c r="L73" s="78" t="s">
        <v>4</v>
      </c>
    </row>
    <row r="74" spans="1:12" ht="15.75" x14ac:dyDescent="0.25">
      <c r="A74" s="316" t="s">
        <v>6</v>
      </c>
      <c r="B74" s="317"/>
      <c r="C74" s="317"/>
      <c r="D74" s="317"/>
      <c r="E74" s="318"/>
      <c r="G74" s="319" t="s">
        <v>6</v>
      </c>
      <c r="H74" s="320"/>
      <c r="I74" s="320"/>
      <c r="J74" s="320"/>
      <c r="K74" s="320"/>
      <c r="L74" s="321"/>
    </row>
    <row r="75" spans="1:12" ht="15.75" x14ac:dyDescent="0.25">
      <c r="A75" s="3" t="s">
        <v>29</v>
      </c>
      <c r="B75" s="3">
        <f>C75*D70</f>
        <v>90</v>
      </c>
      <c r="C75" s="3">
        <v>45</v>
      </c>
      <c r="D75" s="12"/>
      <c r="E75" s="12">
        <f>D70*C75*D75</f>
        <v>0</v>
      </c>
      <c r="G75" s="3"/>
      <c r="H75" s="3"/>
      <c r="I75" s="3"/>
      <c r="J75" s="12"/>
      <c r="K75" s="24"/>
      <c r="L75" s="8"/>
    </row>
    <row r="76" spans="1:12" ht="15" customHeight="1" x14ac:dyDescent="0.25">
      <c r="A76" s="3"/>
      <c r="B76" s="3"/>
      <c r="C76" s="3"/>
      <c r="D76" s="12"/>
      <c r="E76" s="12"/>
      <c r="G76" s="6"/>
      <c r="H76" s="6"/>
      <c r="I76" s="7"/>
      <c r="J76" s="8"/>
      <c r="K76" s="8"/>
      <c r="L76" s="8"/>
    </row>
    <row r="77" spans="1:12" ht="15.75" x14ac:dyDescent="0.25">
      <c r="A77" s="9"/>
      <c r="B77" s="9"/>
      <c r="C77" s="10"/>
      <c r="D77" s="11"/>
      <c r="E77" s="12"/>
      <c r="G77" s="9"/>
      <c r="H77" s="9"/>
      <c r="I77" s="10"/>
      <c r="J77" s="11"/>
      <c r="K77" s="11"/>
      <c r="L77" s="11"/>
    </row>
    <row r="78" spans="1:12" ht="15.75" x14ac:dyDescent="0.25">
      <c r="A78" s="322" t="s">
        <v>162</v>
      </c>
      <c r="B78" s="323"/>
      <c r="C78" s="323"/>
      <c r="D78" s="324"/>
      <c r="E78" s="5">
        <f>SUM(E75:E77)</f>
        <v>0</v>
      </c>
      <c r="G78" s="322" t="s">
        <v>14</v>
      </c>
      <c r="H78" s="323"/>
      <c r="I78" s="323"/>
      <c r="J78" s="324"/>
      <c r="K78" s="142"/>
      <c r="L78" s="5">
        <f>SUM(L75:L77)</f>
        <v>0</v>
      </c>
    </row>
    <row r="79" spans="1:12" x14ac:dyDescent="0.25">
      <c r="A79" s="205" t="s">
        <v>85</v>
      </c>
      <c r="B79" s="206"/>
      <c r="C79" s="150" t="s">
        <v>12</v>
      </c>
      <c r="D79" s="204">
        <v>17</v>
      </c>
      <c r="E79" s="192"/>
      <c r="G79" s="203" t="s">
        <v>11</v>
      </c>
      <c r="H79" s="191"/>
      <c r="I79" s="150" t="s">
        <v>12</v>
      </c>
      <c r="J79" s="204"/>
      <c r="K79" s="191"/>
      <c r="L79" s="192"/>
    </row>
    <row r="80" spans="1:12" x14ac:dyDescent="0.25">
      <c r="A80" s="331" t="s">
        <v>30</v>
      </c>
      <c r="B80" s="332"/>
      <c r="C80" s="150" t="s">
        <v>164</v>
      </c>
      <c r="D80" s="191"/>
      <c r="E80" s="192"/>
      <c r="G80" s="331" t="s">
        <v>30</v>
      </c>
      <c r="H80" s="332"/>
      <c r="I80" s="150" t="s">
        <v>9</v>
      </c>
      <c r="J80" s="191"/>
      <c r="K80" s="191"/>
      <c r="L80" s="192"/>
    </row>
    <row r="81" spans="1:12" ht="16.5" thickBot="1" x14ac:dyDescent="0.3">
      <c r="A81" s="287" t="s">
        <v>0</v>
      </c>
      <c r="B81" s="288"/>
      <c r="C81" s="288"/>
      <c r="D81" s="288"/>
      <c r="E81" s="289"/>
      <c r="G81" s="287" t="s">
        <v>13</v>
      </c>
      <c r="H81" s="288"/>
      <c r="I81" s="288"/>
      <c r="J81" s="288"/>
      <c r="K81" s="288"/>
      <c r="L81" s="289"/>
    </row>
    <row r="82" spans="1:12" ht="15.75" thickBot="1" x14ac:dyDescent="0.3">
      <c r="A82" s="14" t="s">
        <v>26</v>
      </c>
      <c r="B82" s="14" t="s">
        <v>27</v>
      </c>
      <c r="C82" s="14" t="s">
        <v>2</v>
      </c>
      <c r="D82" s="15" t="s">
        <v>167</v>
      </c>
      <c r="E82" s="16" t="s">
        <v>4</v>
      </c>
      <c r="G82" s="17" t="s">
        <v>26</v>
      </c>
      <c r="H82" s="17" t="s">
        <v>27</v>
      </c>
      <c r="I82" s="17" t="s">
        <v>2</v>
      </c>
      <c r="J82" s="18" t="s">
        <v>167</v>
      </c>
      <c r="K82" s="25" t="s">
        <v>25</v>
      </c>
      <c r="L82" s="19" t="s">
        <v>4</v>
      </c>
    </row>
    <row r="83" spans="1:12" ht="15.75" x14ac:dyDescent="0.25">
      <c r="A83" s="3" t="s">
        <v>29</v>
      </c>
      <c r="B83" s="3">
        <f>C83*D79</f>
        <v>714</v>
      </c>
      <c r="C83" s="3">
        <v>42</v>
      </c>
      <c r="D83" s="12"/>
      <c r="E83" s="12">
        <f>D79*C83*D83</f>
        <v>0</v>
      </c>
      <c r="G83" s="3"/>
      <c r="H83" s="3"/>
      <c r="I83" s="3"/>
      <c r="J83" s="12"/>
      <c r="K83" s="24"/>
      <c r="L83" s="8"/>
    </row>
    <row r="84" spans="1:12" ht="15" customHeight="1" x14ac:dyDescent="0.25">
      <c r="A84" s="3"/>
      <c r="B84" s="3"/>
      <c r="C84" s="3"/>
      <c r="D84" s="12"/>
      <c r="E84" s="12"/>
      <c r="G84" s="6"/>
      <c r="H84" s="6"/>
      <c r="I84" s="7"/>
      <c r="J84" s="8"/>
      <c r="K84" s="8"/>
      <c r="L84" s="8"/>
    </row>
    <row r="85" spans="1:12" ht="15.75" x14ac:dyDescent="0.25">
      <c r="A85" s="9"/>
      <c r="B85" s="9"/>
      <c r="C85" s="10"/>
      <c r="D85" s="11"/>
      <c r="E85" s="12"/>
      <c r="G85" s="9"/>
      <c r="H85" s="9"/>
      <c r="I85" s="10"/>
      <c r="J85" s="11"/>
      <c r="K85" s="11"/>
      <c r="L85" s="11"/>
    </row>
    <row r="86" spans="1:12" ht="15.75" x14ac:dyDescent="0.25">
      <c r="A86" s="322" t="s">
        <v>163</v>
      </c>
      <c r="B86" s="323"/>
      <c r="C86" s="323"/>
      <c r="D86" s="324"/>
      <c r="E86" s="5">
        <f>SUM(E83:E85)</f>
        <v>0</v>
      </c>
      <c r="G86" s="68"/>
      <c r="H86" s="74"/>
      <c r="I86" s="69"/>
      <c r="J86" s="70"/>
      <c r="K86" s="70"/>
      <c r="L86" s="11"/>
    </row>
    <row r="87" spans="1:12" ht="15.75" x14ac:dyDescent="0.25">
      <c r="A87" s="322" t="s">
        <v>14</v>
      </c>
      <c r="B87" s="323"/>
      <c r="C87" s="323"/>
      <c r="D87" s="324"/>
      <c r="E87" s="196">
        <f>E86+E78</f>
        <v>0</v>
      </c>
      <c r="G87" s="322" t="s">
        <v>14</v>
      </c>
      <c r="H87" s="323"/>
      <c r="I87" s="323"/>
      <c r="J87" s="324"/>
      <c r="K87" s="142"/>
      <c r="L87" s="5">
        <f>SUM(L83:L85)</f>
        <v>0</v>
      </c>
    </row>
    <row r="88" spans="1:12" x14ac:dyDescent="0.25">
      <c r="I88" s="307" t="s">
        <v>15</v>
      </c>
      <c r="J88" s="308"/>
      <c r="K88" s="101"/>
      <c r="L88" s="20"/>
    </row>
    <row r="89" spans="1:12" x14ac:dyDescent="0.25">
      <c r="I89" s="21"/>
      <c r="J89" s="21"/>
      <c r="K89" s="21"/>
      <c r="L89" s="22"/>
    </row>
    <row r="90" spans="1:12" s="152" customFormat="1" ht="14.25" customHeight="1" x14ac:dyDescent="0.25">
      <c r="A90" s="314" t="s">
        <v>148</v>
      </c>
      <c r="B90" s="314"/>
      <c r="C90" s="306" t="s">
        <v>147</v>
      </c>
      <c r="D90" s="306"/>
      <c r="E90" s="306"/>
      <c r="F90" s="306"/>
      <c r="G90" s="306"/>
      <c r="H90" s="306"/>
      <c r="I90" s="306"/>
      <c r="J90" s="306"/>
      <c r="K90" s="306"/>
      <c r="L90" s="306"/>
    </row>
    <row r="91" spans="1:12" x14ac:dyDescent="0.25">
      <c r="A91" s="151" t="s">
        <v>84</v>
      </c>
      <c r="B91" s="188"/>
      <c r="C91" s="148" t="s">
        <v>151</v>
      </c>
      <c r="D91" s="195">
        <v>7</v>
      </c>
      <c r="E91" s="190"/>
      <c r="G91" s="193" t="s">
        <v>11</v>
      </c>
      <c r="H91" s="194"/>
      <c r="I91" s="148" t="s">
        <v>151</v>
      </c>
      <c r="J91" s="195"/>
      <c r="K91" s="194"/>
      <c r="L91" s="190"/>
    </row>
    <row r="92" spans="1:12" x14ac:dyDescent="0.25">
      <c r="A92" s="331" t="s">
        <v>166</v>
      </c>
      <c r="B92" s="332"/>
      <c r="C92" s="150" t="s">
        <v>130</v>
      </c>
      <c r="D92" s="191"/>
      <c r="E92" s="192"/>
      <c r="G92" s="331" t="s">
        <v>166</v>
      </c>
      <c r="H92" s="332"/>
      <c r="I92" s="150" t="s">
        <v>9</v>
      </c>
      <c r="J92" s="191"/>
      <c r="K92" s="191"/>
      <c r="L92" s="192"/>
    </row>
    <row r="93" spans="1:12" ht="15.75" x14ac:dyDescent="0.25">
      <c r="A93" s="315" t="s">
        <v>0</v>
      </c>
      <c r="B93" s="315"/>
      <c r="C93" s="315"/>
      <c r="D93" s="315"/>
      <c r="E93" s="315"/>
      <c r="G93" s="315" t="s">
        <v>13</v>
      </c>
      <c r="H93" s="315"/>
      <c r="I93" s="315"/>
      <c r="J93" s="315"/>
      <c r="K93" s="315"/>
      <c r="L93" s="315"/>
    </row>
    <row r="94" spans="1:12" x14ac:dyDescent="0.25">
      <c r="A94" s="200" t="s">
        <v>26</v>
      </c>
      <c r="B94" s="200" t="s">
        <v>27</v>
      </c>
      <c r="C94" s="200" t="s">
        <v>2</v>
      </c>
      <c r="D94" s="201" t="s">
        <v>167</v>
      </c>
      <c r="E94" s="202" t="s">
        <v>4</v>
      </c>
      <c r="G94" s="76" t="s">
        <v>26</v>
      </c>
      <c r="H94" s="76" t="s">
        <v>27</v>
      </c>
      <c r="I94" s="76" t="s">
        <v>2</v>
      </c>
      <c r="J94" s="77" t="s">
        <v>167</v>
      </c>
      <c r="K94" s="77" t="s">
        <v>25</v>
      </c>
      <c r="L94" s="78" t="s">
        <v>4</v>
      </c>
    </row>
    <row r="95" spans="1:12" ht="15.75" x14ac:dyDescent="0.25">
      <c r="A95" s="316" t="s">
        <v>5</v>
      </c>
      <c r="B95" s="317"/>
      <c r="C95" s="317"/>
      <c r="D95" s="317"/>
      <c r="E95" s="318"/>
      <c r="G95" s="319" t="s">
        <v>5</v>
      </c>
      <c r="H95" s="320"/>
      <c r="I95" s="320"/>
      <c r="J95" s="320"/>
      <c r="K95" s="320"/>
      <c r="L95" s="321"/>
    </row>
    <row r="96" spans="1:12" ht="15.75" x14ac:dyDescent="0.25">
      <c r="A96" s="3" t="s">
        <v>29</v>
      </c>
      <c r="B96" s="3">
        <f>C96*D91</f>
        <v>210</v>
      </c>
      <c r="C96" s="3">
        <v>30</v>
      </c>
      <c r="D96" s="12"/>
      <c r="E96" s="12">
        <f>D91*C96*D96</f>
        <v>0</v>
      </c>
      <c r="G96" s="3"/>
      <c r="H96" s="3"/>
      <c r="I96" s="3"/>
      <c r="J96" s="12"/>
      <c r="K96" s="24"/>
      <c r="L96" s="8"/>
    </row>
    <row r="97" spans="1:12" ht="15" customHeight="1" x14ac:dyDescent="0.25">
      <c r="A97" s="3"/>
      <c r="B97" s="3"/>
      <c r="C97" s="3"/>
      <c r="D97" s="12"/>
      <c r="E97" s="12"/>
      <c r="G97" s="6"/>
      <c r="H97" s="6"/>
      <c r="I97" s="7"/>
      <c r="J97" s="8"/>
      <c r="K97" s="8"/>
      <c r="L97" s="8"/>
    </row>
    <row r="98" spans="1:12" ht="15.75" x14ac:dyDescent="0.25">
      <c r="A98" s="9"/>
      <c r="B98" s="9"/>
      <c r="C98" s="10"/>
      <c r="D98" s="11"/>
      <c r="E98" s="12"/>
      <c r="G98" s="9"/>
      <c r="H98" s="9"/>
      <c r="I98" s="10"/>
      <c r="J98" s="11"/>
      <c r="K98" s="11"/>
      <c r="L98" s="11"/>
    </row>
    <row r="99" spans="1:12" ht="15.75" x14ac:dyDescent="0.25">
      <c r="A99" s="322" t="s">
        <v>14</v>
      </c>
      <c r="B99" s="323"/>
      <c r="C99" s="323"/>
      <c r="D99" s="324"/>
      <c r="E99" s="196">
        <f>SUM(E96:E98)</f>
        <v>0</v>
      </c>
      <c r="G99" s="322" t="s">
        <v>14</v>
      </c>
      <c r="H99" s="323"/>
      <c r="I99" s="323"/>
      <c r="J99" s="324"/>
      <c r="K99" s="100"/>
      <c r="L99" s="5">
        <f>SUM(L96:L98)</f>
        <v>0</v>
      </c>
    </row>
    <row r="100" spans="1:12" x14ac:dyDescent="0.25">
      <c r="I100" s="296" t="s">
        <v>15</v>
      </c>
      <c r="J100" s="296"/>
      <c r="K100" s="101"/>
      <c r="L100" s="20"/>
    </row>
    <row r="101" spans="1:12" x14ac:dyDescent="0.25">
      <c r="I101" s="21"/>
      <c r="J101" s="21"/>
      <c r="K101" s="21"/>
      <c r="L101" s="22"/>
    </row>
    <row r="102" spans="1:12" s="152" customFormat="1" ht="14.25" customHeight="1" x14ac:dyDescent="0.25">
      <c r="A102" s="314" t="s">
        <v>205</v>
      </c>
      <c r="B102" s="314"/>
      <c r="C102" s="306" t="s">
        <v>156</v>
      </c>
      <c r="D102" s="306"/>
      <c r="E102" s="306"/>
      <c r="F102" s="306"/>
      <c r="G102" s="306"/>
      <c r="H102" s="306"/>
      <c r="I102" s="306"/>
      <c r="J102" s="306"/>
      <c r="K102" s="306"/>
      <c r="L102" s="306"/>
    </row>
    <row r="103" spans="1:12" x14ac:dyDescent="0.25">
      <c r="A103" s="151" t="s">
        <v>207</v>
      </c>
      <c r="B103" s="188"/>
      <c r="C103" s="148" t="s">
        <v>151</v>
      </c>
      <c r="D103" s="195">
        <v>7</v>
      </c>
      <c r="E103" s="190"/>
      <c r="G103" s="193" t="s">
        <v>11</v>
      </c>
      <c r="H103" s="194"/>
      <c r="I103" s="148" t="s">
        <v>151</v>
      </c>
      <c r="J103" s="195"/>
      <c r="K103" s="194"/>
      <c r="L103" s="190"/>
    </row>
    <row r="104" spans="1:12" x14ac:dyDescent="0.25">
      <c r="A104" s="331" t="s">
        <v>166</v>
      </c>
      <c r="B104" s="332"/>
      <c r="C104" s="150" t="s">
        <v>161</v>
      </c>
      <c r="D104" s="191"/>
      <c r="E104" s="192"/>
      <c r="G104" s="331" t="s">
        <v>166</v>
      </c>
      <c r="H104" s="332"/>
      <c r="I104" s="150" t="s">
        <v>9</v>
      </c>
      <c r="J104" s="191"/>
      <c r="K104" s="191"/>
      <c r="L104" s="192"/>
    </row>
    <row r="105" spans="1:12" ht="15.75" x14ac:dyDescent="0.25">
      <c r="A105" s="315" t="s">
        <v>0</v>
      </c>
      <c r="B105" s="315"/>
      <c r="C105" s="315"/>
      <c r="D105" s="315"/>
      <c r="E105" s="315"/>
      <c r="G105" s="326" t="s">
        <v>13</v>
      </c>
      <c r="H105" s="327"/>
      <c r="I105" s="327"/>
      <c r="J105" s="327"/>
      <c r="K105" s="327"/>
      <c r="L105" s="328"/>
    </row>
    <row r="106" spans="1:12" x14ac:dyDescent="0.25">
      <c r="A106" s="200" t="s">
        <v>26</v>
      </c>
      <c r="B106" s="200" t="s">
        <v>27</v>
      </c>
      <c r="C106" s="200" t="s">
        <v>2</v>
      </c>
      <c r="D106" s="201" t="s">
        <v>167</v>
      </c>
      <c r="E106" s="202" t="s">
        <v>4</v>
      </c>
      <c r="G106" s="76" t="s">
        <v>26</v>
      </c>
      <c r="H106" s="76" t="s">
        <v>27</v>
      </c>
      <c r="I106" s="76" t="s">
        <v>2</v>
      </c>
      <c r="J106" s="77" t="s">
        <v>167</v>
      </c>
      <c r="K106" s="77" t="s">
        <v>25</v>
      </c>
      <c r="L106" s="78" t="s">
        <v>4</v>
      </c>
    </row>
    <row r="107" spans="1:12" ht="15.75" x14ac:dyDescent="0.25">
      <c r="A107" s="316" t="s">
        <v>6</v>
      </c>
      <c r="B107" s="317"/>
      <c r="C107" s="317"/>
      <c r="D107" s="317"/>
      <c r="E107" s="318"/>
      <c r="G107" s="325" t="s">
        <v>6</v>
      </c>
      <c r="H107" s="325"/>
      <c r="I107" s="325"/>
      <c r="J107" s="325"/>
      <c r="K107" s="325"/>
      <c r="L107" s="325"/>
    </row>
    <row r="108" spans="1:12" ht="15.75" x14ac:dyDescent="0.25">
      <c r="A108" s="3" t="s">
        <v>29</v>
      </c>
      <c r="B108" s="3">
        <f>C108*D103</f>
        <v>210</v>
      </c>
      <c r="C108" s="3">
        <v>30</v>
      </c>
      <c r="D108" s="12"/>
      <c r="E108" s="12">
        <f>D103*C108*D108</f>
        <v>0</v>
      </c>
      <c r="G108" s="3"/>
      <c r="H108" s="3"/>
      <c r="I108" s="3"/>
      <c r="J108" s="12"/>
      <c r="K108" s="24"/>
      <c r="L108" s="8"/>
    </row>
    <row r="109" spans="1:12" ht="15" customHeight="1" x14ac:dyDescent="0.25">
      <c r="A109" s="3"/>
      <c r="B109" s="3"/>
      <c r="C109" s="3"/>
      <c r="D109" s="12"/>
      <c r="E109" s="12"/>
      <c r="G109" s="6"/>
      <c r="H109" s="6"/>
      <c r="I109" s="7"/>
      <c r="J109" s="8"/>
      <c r="K109" s="8"/>
      <c r="L109" s="8"/>
    </row>
    <row r="110" spans="1:12" ht="15.75" x14ac:dyDescent="0.25">
      <c r="A110" s="9"/>
      <c r="B110" s="9"/>
      <c r="C110" s="10"/>
      <c r="D110" s="11"/>
      <c r="E110" s="12"/>
      <c r="G110" s="9"/>
      <c r="H110" s="9"/>
      <c r="I110" s="10"/>
      <c r="J110" s="11"/>
      <c r="K110" s="11"/>
      <c r="L110" s="11"/>
    </row>
    <row r="111" spans="1:12" ht="15.75" x14ac:dyDescent="0.25">
      <c r="A111" s="322" t="s">
        <v>62</v>
      </c>
      <c r="B111" s="323"/>
      <c r="C111" s="323"/>
      <c r="D111" s="324"/>
      <c r="E111" s="196">
        <f>SUM(E108:E110)</f>
        <v>0</v>
      </c>
      <c r="G111" s="322" t="s">
        <v>14</v>
      </c>
      <c r="H111" s="323"/>
      <c r="I111" s="323"/>
      <c r="J111" s="324"/>
      <c r="K111" s="58"/>
      <c r="L111" s="5" t="e">
        <f>SUM(#REF!)</f>
        <v>#REF!</v>
      </c>
    </row>
    <row r="112" spans="1:12" x14ac:dyDescent="0.25">
      <c r="E112" s="39"/>
      <c r="I112" s="307" t="s">
        <v>15</v>
      </c>
      <c r="J112" s="308"/>
      <c r="K112" s="59"/>
      <c r="L112" s="20"/>
    </row>
    <row r="113" spans="1:12 16384:16384" x14ac:dyDescent="0.25">
      <c r="I113" s="21"/>
      <c r="J113" s="21"/>
      <c r="K113" s="21"/>
      <c r="L113" s="22"/>
    </row>
    <row r="114" spans="1:12 16384:16384" s="152" customFormat="1" ht="14.25" customHeight="1" x14ac:dyDescent="0.25">
      <c r="A114" s="310" t="s">
        <v>206</v>
      </c>
      <c r="B114" s="310"/>
      <c r="C114" s="306" t="s">
        <v>157</v>
      </c>
      <c r="D114" s="306"/>
      <c r="E114" s="306"/>
      <c r="F114" s="306"/>
      <c r="G114" s="306"/>
      <c r="H114" s="306"/>
      <c r="I114" s="306"/>
      <c r="J114" s="306"/>
      <c r="K114" s="306"/>
      <c r="L114" s="306"/>
    </row>
    <row r="115" spans="1:12 16384:16384" x14ac:dyDescent="0.25">
      <c r="A115" s="151" t="s">
        <v>64</v>
      </c>
      <c r="B115" s="188"/>
      <c r="C115" s="148" t="s">
        <v>151</v>
      </c>
      <c r="D115" s="195">
        <v>7</v>
      </c>
      <c r="E115" s="190"/>
      <c r="G115" s="193" t="s">
        <v>11</v>
      </c>
      <c r="H115" s="194"/>
      <c r="I115" s="148" t="s">
        <v>151</v>
      </c>
      <c r="J115" s="195"/>
      <c r="K115" s="194"/>
      <c r="L115" s="190"/>
      <c r="XFD115">
        <f>SUM(D115:XFC115)</f>
        <v>7</v>
      </c>
    </row>
    <row r="116" spans="1:12 16384:16384" x14ac:dyDescent="0.25">
      <c r="A116" s="329" t="s">
        <v>166</v>
      </c>
      <c r="B116" s="330"/>
      <c r="C116" s="197" t="s">
        <v>130</v>
      </c>
      <c r="D116" s="198"/>
      <c r="E116" s="199"/>
      <c r="G116" s="329" t="s">
        <v>166</v>
      </c>
      <c r="H116" s="330"/>
      <c r="I116" s="197" t="s">
        <v>9</v>
      </c>
      <c r="J116" s="198"/>
      <c r="K116" s="198"/>
      <c r="L116" s="199"/>
    </row>
    <row r="117" spans="1:12 16384:16384" ht="15.75" x14ac:dyDescent="0.25">
      <c r="A117" s="315" t="s">
        <v>0</v>
      </c>
      <c r="B117" s="315"/>
      <c r="C117" s="315"/>
      <c r="D117" s="315"/>
      <c r="E117" s="315"/>
      <c r="G117" s="315" t="s">
        <v>13</v>
      </c>
      <c r="H117" s="315"/>
      <c r="I117" s="315"/>
      <c r="J117" s="315"/>
      <c r="K117" s="315"/>
      <c r="L117" s="315"/>
    </row>
    <row r="118" spans="1:12 16384:16384" x14ac:dyDescent="0.25">
      <c r="A118" s="200" t="s">
        <v>26</v>
      </c>
      <c r="B118" s="200" t="s">
        <v>27</v>
      </c>
      <c r="C118" s="200" t="s">
        <v>2</v>
      </c>
      <c r="D118" s="201" t="s">
        <v>167</v>
      </c>
      <c r="E118" s="202" t="s">
        <v>4</v>
      </c>
      <c r="G118" s="76" t="s">
        <v>26</v>
      </c>
      <c r="H118" s="76" t="s">
        <v>27</v>
      </c>
      <c r="I118" s="76" t="s">
        <v>2</v>
      </c>
      <c r="J118" s="77" t="s">
        <v>167</v>
      </c>
      <c r="K118" s="77" t="s">
        <v>25</v>
      </c>
      <c r="L118" s="78" t="s">
        <v>4</v>
      </c>
    </row>
    <row r="119" spans="1:12 16384:16384" ht="15.75" x14ac:dyDescent="0.25">
      <c r="A119" s="316" t="s">
        <v>5</v>
      </c>
      <c r="B119" s="317"/>
      <c r="C119" s="317"/>
      <c r="D119" s="317"/>
      <c r="E119" s="318"/>
      <c r="G119" s="319" t="s">
        <v>5</v>
      </c>
      <c r="H119" s="320"/>
      <c r="I119" s="320"/>
      <c r="J119" s="320"/>
      <c r="K119" s="320"/>
      <c r="L119" s="321"/>
    </row>
    <row r="120" spans="1:12 16384:16384" ht="15.75" x14ac:dyDescent="0.25">
      <c r="A120" s="3" t="s">
        <v>29</v>
      </c>
      <c r="B120" s="3">
        <f>C120*D115</f>
        <v>294</v>
      </c>
      <c r="C120" s="3">
        <v>42</v>
      </c>
      <c r="D120" s="12"/>
      <c r="E120" s="12">
        <f>D115*C120*D120</f>
        <v>0</v>
      </c>
      <c r="G120" s="3"/>
      <c r="H120" s="3"/>
      <c r="I120" s="3"/>
      <c r="J120" s="12"/>
      <c r="K120" s="24"/>
      <c r="L120" s="8"/>
      <c r="XFD120" s="39">
        <f>SUM(D120:XFC120)</f>
        <v>0</v>
      </c>
    </row>
    <row r="121" spans="1:12 16384:16384" ht="15" customHeight="1" x14ac:dyDescent="0.25">
      <c r="A121" s="3"/>
      <c r="B121" s="3"/>
      <c r="C121" s="3"/>
      <c r="D121" s="12"/>
      <c r="E121" s="12"/>
      <c r="G121" s="6"/>
      <c r="H121" s="6"/>
      <c r="I121" s="7"/>
      <c r="J121" s="8"/>
      <c r="K121" s="8"/>
      <c r="L121" s="8"/>
    </row>
    <row r="122" spans="1:12 16384:16384" ht="15.75" x14ac:dyDescent="0.25">
      <c r="A122" s="9"/>
      <c r="B122" s="9"/>
      <c r="C122" s="10"/>
      <c r="D122" s="11"/>
      <c r="E122" s="12"/>
      <c r="G122" s="9"/>
      <c r="H122" s="9"/>
      <c r="I122" s="10"/>
      <c r="J122" s="11"/>
      <c r="K122" s="11"/>
      <c r="L122" s="11"/>
    </row>
    <row r="123" spans="1:12 16384:16384" ht="15.75" x14ac:dyDescent="0.25">
      <c r="A123" s="322" t="s">
        <v>14</v>
      </c>
      <c r="B123" s="323"/>
      <c r="C123" s="323"/>
      <c r="D123" s="324"/>
      <c r="E123" s="196">
        <f>SUM(E120:E122)</f>
        <v>0</v>
      </c>
      <c r="G123" s="322"/>
      <c r="H123" s="323"/>
      <c r="I123" s="323"/>
      <c r="J123" s="324"/>
      <c r="K123" s="57"/>
      <c r="L123" s="5"/>
    </row>
    <row r="124" spans="1:12 16384:16384" x14ac:dyDescent="0.25">
      <c r="I124" s="296" t="s">
        <v>15</v>
      </c>
      <c r="J124" s="296"/>
      <c r="K124" s="56"/>
      <c r="L124" s="20"/>
    </row>
    <row r="126" spans="1:12 16384:16384" x14ac:dyDescent="0.25">
      <c r="A126" s="298" t="s">
        <v>21</v>
      </c>
      <c r="B126" s="298"/>
      <c r="C126" s="298"/>
      <c r="D126" s="298"/>
      <c r="E126" s="298"/>
      <c r="G126" s="298" t="s">
        <v>22</v>
      </c>
      <c r="H126" s="298"/>
      <c r="I126" s="298"/>
      <c r="J126" s="298"/>
      <c r="K126" s="298"/>
      <c r="L126" s="38"/>
    </row>
    <row r="127" spans="1:12 16384:16384" x14ac:dyDescent="0.25">
      <c r="A127" s="333" t="s">
        <v>228</v>
      </c>
      <c r="B127" s="333"/>
      <c r="C127" s="333"/>
      <c r="D127" s="333"/>
      <c r="E127" s="246">
        <f>E123+E111+E87+E99+E42+E66+E54+E18+E30</f>
        <v>0</v>
      </c>
      <c r="G127" s="333" t="s">
        <v>228</v>
      </c>
      <c r="H127" s="333"/>
      <c r="I127" s="333"/>
      <c r="J127" s="333"/>
      <c r="K127" s="246">
        <f>K123+K111+K87+K99+K42+K66+K54+K18+K30</f>
        <v>0</v>
      </c>
      <c r="L127" s="251"/>
    </row>
    <row r="128" spans="1:12 16384:16384" x14ac:dyDescent="0.25">
      <c r="A128" s="333" t="s">
        <v>229</v>
      </c>
      <c r="B128" s="333"/>
      <c r="C128" s="333"/>
      <c r="D128" s="333"/>
      <c r="E128" s="250">
        <f>SUM(E127:E127)</f>
        <v>0</v>
      </c>
      <c r="G128" s="333" t="s">
        <v>229</v>
      </c>
      <c r="H128" s="333"/>
      <c r="I128" s="333"/>
      <c r="J128" s="333"/>
      <c r="K128" s="250">
        <f>SUM(K127:K127)</f>
        <v>0</v>
      </c>
      <c r="L128" s="252"/>
    </row>
    <row r="129" spans="1:12" x14ac:dyDescent="0.25">
      <c r="A129" s="298" t="s">
        <v>14</v>
      </c>
      <c r="B129" s="298"/>
      <c r="C129" s="298"/>
      <c r="D129" s="298"/>
      <c r="E129" s="249">
        <f>SUM(E128)</f>
        <v>0</v>
      </c>
      <c r="G129" s="298" t="s">
        <v>14</v>
      </c>
      <c r="H129" s="298"/>
      <c r="I129" s="298"/>
      <c r="J129" s="298"/>
      <c r="K129" s="38"/>
      <c r="L129" s="38"/>
    </row>
  </sheetData>
  <customSheetViews>
    <customSheetView guid="{6B2C8637-78CC-4CB6-97F7-DEE04A596283}" showGridLines="0">
      <selection activeCell="A13" sqref="A13:E13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14">
    <mergeCell ref="A107:E107"/>
    <mergeCell ref="G107:L107"/>
    <mergeCell ref="C102:L102"/>
    <mergeCell ref="A105:E105"/>
    <mergeCell ref="G105:L105"/>
    <mergeCell ref="A104:B104"/>
    <mergeCell ref="G104:H104"/>
    <mergeCell ref="A102:B102"/>
    <mergeCell ref="A129:D129"/>
    <mergeCell ref="G128:J128"/>
    <mergeCell ref="A126:E126"/>
    <mergeCell ref="G126:K126"/>
    <mergeCell ref="A127:D127"/>
    <mergeCell ref="G127:J127"/>
    <mergeCell ref="I124:J124"/>
    <mergeCell ref="A116:B116"/>
    <mergeCell ref="G116:H116"/>
    <mergeCell ref="A123:D123"/>
    <mergeCell ref="G123:J123"/>
    <mergeCell ref="G129:J129"/>
    <mergeCell ref="G117:L117"/>
    <mergeCell ref="A119:E119"/>
    <mergeCell ref="G119:L119"/>
    <mergeCell ref="I31:J31"/>
    <mergeCell ref="A33:B33"/>
    <mergeCell ref="C33:L33"/>
    <mergeCell ref="A9:B9"/>
    <mergeCell ref="C9:L9"/>
    <mergeCell ref="A12:E12"/>
    <mergeCell ref="G12:L12"/>
    <mergeCell ref="A14:E14"/>
    <mergeCell ref="G14:L14"/>
    <mergeCell ref="G11:H11"/>
    <mergeCell ref="A18:D18"/>
    <mergeCell ref="G18:J18"/>
    <mergeCell ref="A11:B11"/>
    <mergeCell ref="I19:J19"/>
    <mergeCell ref="A24:E24"/>
    <mergeCell ref="G24:L24"/>
    <mergeCell ref="A26:E26"/>
    <mergeCell ref="G26:L26"/>
    <mergeCell ref="A21:B21"/>
    <mergeCell ref="C21:L21"/>
    <mergeCell ref="A54:D54"/>
    <mergeCell ref="G54:J54"/>
    <mergeCell ref="G81:L81"/>
    <mergeCell ref="A86:D86"/>
    <mergeCell ref="G87:J87"/>
    <mergeCell ref="I88:J88"/>
    <mergeCell ref="A36:E36"/>
    <mergeCell ref="G36:L36"/>
    <mergeCell ref="A38:E38"/>
    <mergeCell ref="G38:L38"/>
    <mergeCell ref="A87:D87"/>
    <mergeCell ref="A81:E81"/>
    <mergeCell ref="A66:D66"/>
    <mergeCell ref="G66:J66"/>
    <mergeCell ref="I67:J67"/>
    <mergeCell ref="A71:B71"/>
    <mergeCell ref="G71:H71"/>
    <mergeCell ref="I55:J55"/>
    <mergeCell ref="G47:H47"/>
    <mergeCell ref="A59:B59"/>
    <mergeCell ref="G59:H59"/>
    <mergeCell ref="A60:E60"/>
    <mergeCell ref="G60:L60"/>
    <mergeCell ref="A35:B35"/>
    <mergeCell ref="G35:H35"/>
    <mergeCell ref="A23:B23"/>
    <mergeCell ref="G23:H23"/>
    <mergeCell ref="A30:D30"/>
    <mergeCell ref="G30:J30"/>
    <mergeCell ref="A42:D42"/>
    <mergeCell ref="G42:J42"/>
    <mergeCell ref="A80:B80"/>
    <mergeCell ref="G80:H80"/>
    <mergeCell ref="A78:D78"/>
    <mergeCell ref="G78:J78"/>
    <mergeCell ref="I43:J43"/>
    <mergeCell ref="A45:B45"/>
    <mergeCell ref="C45:L45"/>
    <mergeCell ref="A48:E48"/>
    <mergeCell ref="G48:L48"/>
    <mergeCell ref="A50:E50"/>
    <mergeCell ref="G50:L50"/>
    <mergeCell ref="A57:B57"/>
    <mergeCell ref="C57:L57"/>
    <mergeCell ref="A62:E62"/>
    <mergeCell ref="G62:L62"/>
    <mergeCell ref="A47:B47"/>
    <mergeCell ref="A93:E93"/>
    <mergeCell ref="G93:L93"/>
    <mergeCell ref="A128:D128"/>
    <mergeCell ref="A95:E95"/>
    <mergeCell ref="G95:L95"/>
    <mergeCell ref="A69:B69"/>
    <mergeCell ref="C69:L69"/>
    <mergeCell ref="A72:E72"/>
    <mergeCell ref="G72:L72"/>
    <mergeCell ref="A74:E74"/>
    <mergeCell ref="G74:L74"/>
    <mergeCell ref="A92:B92"/>
    <mergeCell ref="G92:H92"/>
    <mergeCell ref="A90:B90"/>
    <mergeCell ref="C90:L90"/>
    <mergeCell ref="A114:B114"/>
    <mergeCell ref="C114:L114"/>
    <mergeCell ref="A117:E117"/>
    <mergeCell ref="A99:D99"/>
    <mergeCell ref="G99:J99"/>
    <mergeCell ref="I100:J100"/>
    <mergeCell ref="G111:J111"/>
    <mergeCell ref="I112:J112"/>
    <mergeCell ref="A111:D111"/>
  </mergeCells>
  <pageMargins left="0.51181102362204722" right="0.51181102362204722" top="0.78740157480314965" bottom="0.78740157480314965" header="0.31496062992125984" footer="0.31496062992125984"/>
  <pageSetup scale="4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221"/>
  <sheetViews>
    <sheetView showGridLines="0" tabSelected="1" zoomScaleNormal="100" workbookViewId="0">
      <selection activeCell="B110" sqref="B110"/>
    </sheetView>
  </sheetViews>
  <sheetFormatPr defaultRowHeight="15" x14ac:dyDescent="0.25"/>
  <cols>
    <col min="1" max="1" width="22.7109375" customWidth="1"/>
    <col min="2" max="2" width="23" customWidth="1"/>
    <col min="3" max="3" width="14.7109375" customWidth="1"/>
    <col min="4" max="4" width="6.140625" customWidth="1"/>
    <col min="5" max="5" width="10.5703125" customWidth="1"/>
    <col min="6" max="6" width="15.85546875" customWidth="1"/>
    <col min="7" max="7" width="5.42578125" customWidth="1"/>
    <col min="8" max="8" width="28.7109375" customWidth="1"/>
    <col min="9" max="9" width="17" customWidth="1"/>
    <col min="10" max="10" width="6.7109375" customWidth="1"/>
    <col min="11" max="11" width="12.5703125" customWidth="1"/>
    <col min="12" max="12" width="9.7109375" customWidth="1"/>
    <col min="13" max="13" width="14.85546875" bestFit="1" customWidth="1"/>
  </cols>
  <sheetData>
    <row r="7" spans="1:14" x14ac:dyDescent="0.25">
      <c r="L7" s="30" t="s">
        <v>31</v>
      </c>
      <c r="M7" s="31">
        <f ca="1">NOW()</f>
        <v>41864.755208680559</v>
      </c>
    </row>
    <row r="8" spans="1:14" ht="15.75" customHeight="1" x14ac:dyDescent="0.25">
      <c r="J8" s="21"/>
      <c r="K8" s="21"/>
      <c r="L8" s="21"/>
      <c r="M8" s="22"/>
    </row>
    <row r="9" spans="1:14" s="152" customFormat="1" ht="14.25" customHeight="1" x14ac:dyDescent="0.25">
      <c r="A9" s="310" t="s">
        <v>203</v>
      </c>
      <c r="B9" s="310"/>
      <c r="C9" s="310"/>
      <c r="D9" s="306" t="s">
        <v>136</v>
      </c>
      <c r="E9" s="306"/>
      <c r="F9" s="306"/>
      <c r="G9" s="306"/>
      <c r="H9" s="306"/>
      <c r="I9" s="306"/>
      <c r="J9" s="306"/>
      <c r="K9" s="306"/>
      <c r="L9" s="306"/>
      <c r="M9" s="306"/>
    </row>
    <row r="10" spans="1:14" x14ac:dyDescent="0.25">
      <c r="A10" s="151" t="s">
        <v>82</v>
      </c>
      <c r="B10" s="188"/>
      <c r="C10" s="188"/>
      <c r="D10" s="148" t="s">
        <v>151</v>
      </c>
      <c r="E10" s="195">
        <v>7</v>
      </c>
      <c r="F10" s="190"/>
      <c r="H10" s="193" t="s">
        <v>11</v>
      </c>
      <c r="I10" s="194"/>
      <c r="J10" s="148" t="s">
        <v>151</v>
      </c>
      <c r="K10" s="195"/>
      <c r="L10" s="194"/>
      <c r="M10" s="190"/>
      <c r="N10" s="55"/>
    </row>
    <row r="11" spans="1:14" x14ac:dyDescent="0.25">
      <c r="A11" s="331" t="s">
        <v>168</v>
      </c>
      <c r="B11" s="332"/>
      <c r="C11" s="332"/>
      <c r="D11" s="150" t="s">
        <v>130</v>
      </c>
      <c r="E11" s="191"/>
      <c r="F11" s="192"/>
      <c r="H11" s="331" t="s">
        <v>168</v>
      </c>
      <c r="I11" s="332"/>
      <c r="J11" s="150" t="s">
        <v>9</v>
      </c>
      <c r="K11" s="191"/>
      <c r="L11" s="191"/>
      <c r="M11" s="192"/>
      <c r="N11" s="55"/>
    </row>
    <row r="12" spans="1:14" ht="15.75" x14ac:dyDescent="0.25">
      <c r="A12" s="315" t="s">
        <v>0</v>
      </c>
      <c r="B12" s="315"/>
      <c r="C12" s="315"/>
      <c r="D12" s="315"/>
      <c r="E12" s="315"/>
      <c r="F12" s="315"/>
      <c r="H12" s="315" t="s">
        <v>13</v>
      </c>
      <c r="I12" s="315"/>
      <c r="J12" s="315"/>
      <c r="K12" s="315"/>
      <c r="L12" s="315"/>
      <c r="M12" s="315"/>
      <c r="N12" s="55"/>
    </row>
    <row r="13" spans="1:14" x14ac:dyDescent="0.25">
      <c r="A13" s="200" t="s">
        <v>26</v>
      </c>
      <c r="B13" s="200" t="s">
        <v>258</v>
      </c>
      <c r="C13" s="200" t="s">
        <v>27</v>
      </c>
      <c r="D13" s="200" t="s">
        <v>2</v>
      </c>
      <c r="E13" s="201" t="s">
        <v>167</v>
      </c>
      <c r="F13" s="202" t="s">
        <v>4</v>
      </c>
      <c r="H13" s="76" t="s">
        <v>26</v>
      </c>
      <c r="I13" s="76" t="s">
        <v>27</v>
      </c>
      <c r="J13" s="76" t="s">
        <v>2</v>
      </c>
      <c r="K13" s="77" t="s">
        <v>167</v>
      </c>
      <c r="L13" s="77" t="s">
        <v>25</v>
      </c>
      <c r="M13" s="78" t="s">
        <v>4</v>
      </c>
      <c r="N13" s="55"/>
    </row>
    <row r="14" spans="1:14" ht="15.75" x14ac:dyDescent="0.25">
      <c r="A14" s="316" t="s">
        <v>5</v>
      </c>
      <c r="B14" s="317"/>
      <c r="C14" s="317"/>
      <c r="D14" s="317"/>
      <c r="E14" s="317"/>
      <c r="F14" s="318"/>
      <c r="H14" s="319" t="s">
        <v>5</v>
      </c>
      <c r="I14" s="320"/>
      <c r="J14" s="320"/>
      <c r="K14" s="320"/>
      <c r="L14" s="320"/>
      <c r="M14" s="321"/>
      <c r="N14" s="55"/>
    </row>
    <row r="15" spans="1:14" ht="15.75" x14ac:dyDescent="0.25">
      <c r="A15" s="3" t="s">
        <v>262</v>
      </c>
      <c r="B15" s="3" t="s">
        <v>261</v>
      </c>
      <c r="C15" s="3">
        <v>5</v>
      </c>
      <c r="D15" s="3">
        <v>42</v>
      </c>
      <c r="E15" s="12"/>
      <c r="F15" s="12">
        <f>E10*C15*E15</f>
        <v>0</v>
      </c>
      <c r="H15" s="3"/>
      <c r="I15" s="3"/>
      <c r="J15" s="3"/>
      <c r="K15" s="12"/>
      <c r="L15" s="24"/>
      <c r="M15" s="8"/>
    </row>
    <row r="16" spans="1:14" ht="15" customHeight="1" x14ac:dyDescent="0.25">
      <c r="A16" s="3"/>
      <c r="B16" s="3"/>
      <c r="C16" s="3"/>
      <c r="D16" s="3"/>
      <c r="E16" s="12"/>
      <c r="F16" s="12"/>
      <c r="H16" s="6"/>
      <c r="I16" s="6"/>
      <c r="J16" s="7"/>
      <c r="K16" s="8"/>
      <c r="L16" s="8"/>
      <c r="M16" s="8"/>
    </row>
    <row r="17" spans="1:14" ht="15.75" x14ac:dyDescent="0.25">
      <c r="A17" s="9"/>
      <c r="B17" s="9"/>
      <c r="C17" s="9"/>
      <c r="D17" s="10"/>
      <c r="E17" s="11"/>
      <c r="F17" s="12"/>
      <c r="H17" s="9"/>
      <c r="I17" s="9"/>
      <c r="J17" s="10"/>
      <c r="K17" s="11"/>
      <c r="L17" s="11"/>
      <c r="M17" s="11"/>
    </row>
    <row r="18" spans="1:14" ht="15.75" x14ac:dyDescent="0.25">
      <c r="A18" s="322" t="s">
        <v>14</v>
      </c>
      <c r="B18" s="323"/>
      <c r="C18" s="323"/>
      <c r="D18" s="323"/>
      <c r="E18" s="324"/>
      <c r="F18" s="196">
        <f>SUM(F15:F17)</f>
        <v>0</v>
      </c>
      <c r="H18" s="322" t="s">
        <v>14</v>
      </c>
      <c r="I18" s="323"/>
      <c r="J18" s="323"/>
      <c r="K18" s="324"/>
      <c r="L18" s="53"/>
      <c r="M18" s="5">
        <f>SUM(M15:M17)</f>
        <v>0</v>
      </c>
    </row>
    <row r="19" spans="1:14" x14ac:dyDescent="0.25">
      <c r="J19" s="296" t="s">
        <v>15</v>
      </c>
      <c r="K19" s="296"/>
      <c r="L19" s="54"/>
      <c r="M19" s="20"/>
    </row>
    <row r="20" spans="1:14" ht="15.75" customHeight="1" x14ac:dyDescent="0.25">
      <c r="J20" s="21"/>
      <c r="K20" s="21"/>
      <c r="L20" s="21"/>
      <c r="M20" s="22"/>
    </row>
    <row r="21" spans="1:14" s="152" customFormat="1" ht="14.25" customHeight="1" x14ac:dyDescent="0.25">
      <c r="A21" s="314" t="s">
        <v>204</v>
      </c>
      <c r="B21" s="314"/>
      <c r="C21" s="314"/>
      <c r="D21" s="306" t="s">
        <v>126</v>
      </c>
      <c r="E21" s="306"/>
      <c r="F21" s="306"/>
      <c r="G21" s="306"/>
      <c r="H21" s="306"/>
      <c r="I21" s="306"/>
      <c r="J21" s="306"/>
      <c r="K21" s="306"/>
      <c r="L21" s="306"/>
      <c r="M21" s="306"/>
    </row>
    <row r="22" spans="1:14" x14ac:dyDescent="0.25">
      <c r="A22" s="151" t="s">
        <v>202</v>
      </c>
      <c r="B22" s="188"/>
      <c r="C22" s="188"/>
      <c r="D22" s="148" t="s">
        <v>151</v>
      </c>
      <c r="E22" s="189">
        <v>7</v>
      </c>
      <c r="F22" s="190"/>
      <c r="H22" s="193" t="s">
        <v>11</v>
      </c>
      <c r="I22" s="194"/>
      <c r="J22" s="148" t="s">
        <v>151</v>
      </c>
      <c r="K22" s="195"/>
      <c r="L22" s="194"/>
      <c r="M22" s="190"/>
      <c r="N22" s="55"/>
    </row>
    <row r="23" spans="1:14" x14ac:dyDescent="0.25">
      <c r="A23" s="331" t="s">
        <v>168</v>
      </c>
      <c r="B23" s="332"/>
      <c r="C23" s="332"/>
      <c r="D23" s="150" t="s">
        <v>130</v>
      </c>
      <c r="E23" s="191"/>
      <c r="F23" s="192"/>
      <c r="H23" s="331" t="s">
        <v>168</v>
      </c>
      <c r="I23" s="332"/>
      <c r="J23" s="150" t="s">
        <v>9</v>
      </c>
      <c r="K23" s="191"/>
      <c r="L23" s="191"/>
      <c r="M23" s="192"/>
      <c r="N23" s="55"/>
    </row>
    <row r="24" spans="1:14" ht="16.5" thickBot="1" x14ac:dyDescent="0.3">
      <c r="A24" s="287" t="s">
        <v>0</v>
      </c>
      <c r="B24" s="288"/>
      <c r="C24" s="288"/>
      <c r="D24" s="288"/>
      <c r="E24" s="288"/>
      <c r="F24" s="289"/>
      <c r="H24" s="326" t="s">
        <v>13</v>
      </c>
      <c r="I24" s="327"/>
      <c r="J24" s="327"/>
      <c r="K24" s="327"/>
      <c r="L24" s="327"/>
      <c r="M24" s="328"/>
      <c r="N24" s="55"/>
    </row>
    <row r="25" spans="1:14" x14ac:dyDescent="0.25">
      <c r="A25" s="14" t="s">
        <v>26</v>
      </c>
      <c r="B25" s="200" t="s">
        <v>258</v>
      </c>
      <c r="C25" s="14" t="s">
        <v>27</v>
      </c>
      <c r="D25" s="14" t="s">
        <v>2</v>
      </c>
      <c r="E25" s="15" t="s">
        <v>167</v>
      </c>
      <c r="F25" s="16" t="s">
        <v>4</v>
      </c>
      <c r="H25" s="76" t="s">
        <v>26</v>
      </c>
      <c r="I25" s="76" t="s">
        <v>27</v>
      </c>
      <c r="J25" s="76" t="s">
        <v>2</v>
      </c>
      <c r="K25" s="77" t="s">
        <v>167</v>
      </c>
      <c r="L25" s="77" t="s">
        <v>25</v>
      </c>
      <c r="M25" s="78" t="s">
        <v>4</v>
      </c>
      <c r="N25" s="55"/>
    </row>
    <row r="26" spans="1:14" ht="15.75" x14ac:dyDescent="0.25">
      <c r="A26" s="316" t="s">
        <v>5</v>
      </c>
      <c r="B26" s="317"/>
      <c r="C26" s="317"/>
      <c r="D26" s="317"/>
      <c r="E26" s="317"/>
      <c r="F26" s="318"/>
      <c r="H26" s="325" t="s">
        <v>5</v>
      </c>
      <c r="I26" s="325"/>
      <c r="J26" s="325"/>
      <c r="K26" s="325"/>
      <c r="L26" s="325"/>
      <c r="M26" s="325"/>
      <c r="N26" s="55"/>
    </row>
    <row r="27" spans="1:14" ht="15.75" x14ac:dyDescent="0.25">
      <c r="A27" s="3" t="s">
        <v>262</v>
      </c>
      <c r="B27" s="3" t="s">
        <v>261</v>
      </c>
      <c r="C27" s="3">
        <v>4</v>
      </c>
      <c r="D27" s="3">
        <v>30</v>
      </c>
      <c r="E27" s="12"/>
      <c r="F27" s="12">
        <f>E22*C27*E27</f>
        <v>0</v>
      </c>
      <c r="H27" s="3"/>
      <c r="I27" s="3"/>
      <c r="J27" s="3"/>
      <c r="K27" s="12"/>
      <c r="L27" s="24"/>
      <c r="M27" s="8"/>
    </row>
    <row r="28" spans="1:14" ht="15" customHeight="1" x14ac:dyDescent="0.25">
      <c r="A28" s="3"/>
      <c r="B28" s="3"/>
      <c r="C28" s="3"/>
      <c r="D28" s="3"/>
      <c r="E28" s="12"/>
      <c r="F28" s="12"/>
      <c r="H28" s="6"/>
      <c r="I28" s="6"/>
      <c r="J28" s="7"/>
      <c r="K28" s="8"/>
      <c r="L28" s="8"/>
      <c r="M28" s="8"/>
    </row>
    <row r="29" spans="1:14" ht="15.75" x14ac:dyDescent="0.25">
      <c r="A29" s="9"/>
      <c r="B29" s="9"/>
      <c r="C29" s="9"/>
      <c r="D29" s="10"/>
      <c r="E29" s="11"/>
      <c r="F29" s="12"/>
      <c r="H29" s="9"/>
      <c r="I29" s="9"/>
      <c r="J29" s="10"/>
      <c r="K29" s="11"/>
      <c r="L29" s="11"/>
      <c r="M29" s="11"/>
    </row>
    <row r="30" spans="1:14" ht="15.75" x14ac:dyDescent="0.25">
      <c r="A30" s="322" t="s">
        <v>14</v>
      </c>
      <c r="B30" s="323"/>
      <c r="C30" s="323"/>
      <c r="D30" s="323"/>
      <c r="E30" s="324"/>
      <c r="F30" s="196">
        <f>SUM(F27:F29)</f>
        <v>0</v>
      </c>
      <c r="H30" s="322" t="s">
        <v>14</v>
      </c>
      <c r="I30" s="323"/>
      <c r="J30" s="323"/>
      <c r="K30" s="324"/>
      <c r="L30" s="51"/>
      <c r="M30" s="5">
        <f>SUM(M27:M29)</f>
        <v>0</v>
      </c>
    </row>
    <row r="31" spans="1:14" x14ac:dyDescent="0.25">
      <c r="J31" s="296" t="s">
        <v>15</v>
      </c>
      <c r="K31" s="296"/>
      <c r="L31" s="52"/>
      <c r="M31" s="20"/>
    </row>
    <row r="32" spans="1:14" x14ac:dyDescent="0.25">
      <c r="J32" s="21"/>
      <c r="K32" s="21"/>
      <c r="L32" s="21"/>
      <c r="M32" s="22"/>
    </row>
    <row r="33" spans="1:14" s="152" customFormat="1" ht="14.25" customHeight="1" x14ac:dyDescent="0.25">
      <c r="A33" s="310" t="s">
        <v>135</v>
      </c>
      <c r="B33" s="310"/>
      <c r="C33" s="310"/>
      <c r="D33" s="306" t="s">
        <v>145</v>
      </c>
      <c r="E33" s="306"/>
      <c r="F33" s="306"/>
      <c r="G33" s="306"/>
      <c r="H33" s="306"/>
      <c r="I33" s="306"/>
      <c r="J33" s="306"/>
      <c r="K33" s="306"/>
      <c r="L33" s="306"/>
      <c r="M33" s="306"/>
    </row>
    <row r="34" spans="1:14" x14ac:dyDescent="0.25">
      <c r="A34" s="151" t="s">
        <v>80</v>
      </c>
      <c r="B34" s="188"/>
      <c r="C34" s="188"/>
      <c r="D34" s="148" t="s">
        <v>151</v>
      </c>
      <c r="E34" s="195">
        <v>7</v>
      </c>
      <c r="F34" s="190"/>
      <c r="H34" s="193" t="s">
        <v>11</v>
      </c>
      <c r="I34" s="194"/>
      <c r="J34" s="148" t="s">
        <v>151</v>
      </c>
      <c r="K34" s="195"/>
      <c r="L34" s="194"/>
      <c r="M34" s="190"/>
      <c r="N34" s="55"/>
    </row>
    <row r="35" spans="1:14" x14ac:dyDescent="0.25">
      <c r="A35" s="329" t="s">
        <v>168</v>
      </c>
      <c r="B35" s="330"/>
      <c r="C35" s="330"/>
      <c r="D35" s="197" t="s">
        <v>130</v>
      </c>
      <c r="E35" s="198"/>
      <c r="F35" s="199"/>
      <c r="H35" s="329" t="s">
        <v>168</v>
      </c>
      <c r="I35" s="330"/>
      <c r="J35" s="197" t="s">
        <v>9</v>
      </c>
      <c r="K35" s="198"/>
      <c r="L35" s="198"/>
      <c r="M35" s="199"/>
      <c r="N35" s="55"/>
    </row>
    <row r="36" spans="1:14" ht="15.75" x14ac:dyDescent="0.25">
      <c r="A36" s="315" t="s">
        <v>0</v>
      </c>
      <c r="B36" s="315"/>
      <c r="C36" s="315"/>
      <c r="D36" s="315"/>
      <c r="E36" s="315"/>
      <c r="F36" s="315"/>
      <c r="H36" s="315" t="s">
        <v>13</v>
      </c>
      <c r="I36" s="315"/>
      <c r="J36" s="315"/>
      <c r="K36" s="315"/>
      <c r="L36" s="315"/>
      <c r="M36" s="315"/>
      <c r="N36" s="55"/>
    </row>
    <row r="37" spans="1:14" x14ac:dyDescent="0.25">
      <c r="A37" s="200" t="s">
        <v>26</v>
      </c>
      <c r="B37" s="200" t="s">
        <v>258</v>
      </c>
      <c r="C37" s="200" t="s">
        <v>27</v>
      </c>
      <c r="D37" s="200" t="s">
        <v>2</v>
      </c>
      <c r="E37" s="201" t="s">
        <v>167</v>
      </c>
      <c r="F37" s="202" t="s">
        <v>4</v>
      </c>
      <c r="H37" s="76" t="s">
        <v>26</v>
      </c>
      <c r="I37" s="76" t="s">
        <v>27</v>
      </c>
      <c r="J37" s="76" t="s">
        <v>2</v>
      </c>
      <c r="K37" s="77" t="s">
        <v>167</v>
      </c>
      <c r="L37" s="77" t="s">
        <v>25</v>
      </c>
      <c r="M37" s="78" t="s">
        <v>4</v>
      </c>
      <c r="N37" s="55"/>
    </row>
    <row r="38" spans="1:14" ht="15.75" x14ac:dyDescent="0.25">
      <c r="A38" s="316" t="s">
        <v>5</v>
      </c>
      <c r="B38" s="317"/>
      <c r="C38" s="317"/>
      <c r="D38" s="317"/>
      <c r="E38" s="317"/>
      <c r="F38" s="318"/>
      <c r="H38" s="319" t="s">
        <v>5</v>
      </c>
      <c r="I38" s="320"/>
      <c r="J38" s="320"/>
      <c r="K38" s="320"/>
      <c r="L38" s="320"/>
      <c r="M38" s="321"/>
      <c r="N38" s="55"/>
    </row>
    <row r="39" spans="1:14" ht="15.75" x14ac:dyDescent="0.25">
      <c r="A39" s="3" t="s">
        <v>262</v>
      </c>
      <c r="B39" s="3" t="s">
        <v>261</v>
      </c>
      <c r="C39" s="3">
        <v>5</v>
      </c>
      <c r="D39" s="3">
        <v>42</v>
      </c>
      <c r="E39" s="12"/>
      <c r="F39" s="12">
        <f>E34*C39*E39</f>
        <v>0</v>
      </c>
      <c r="H39" s="3"/>
      <c r="I39" s="3"/>
      <c r="J39" s="3"/>
      <c r="K39" s="12"/>
      <c r="L39" s="24"/>
      <c r="M39" s="8"/>
    </row>
    <row r="40" spans="1:14" ht="15" customHeight="1" x14ac:dyDescent="0.25">
      <c r="A40" s="3"/>
      <c r="B40" s="3"/>
      <c r="C40" s="3"/>
      <c r="D40" s="3"/>
      <c r="E40" s="12"/>
      <c r="F40" s="12"/>
      <c r="H40" s="6"/>
      <c r="I40" s="6"/>
      <c r="J40" s="7"/>
      <c r="K40" s="8"/>
      <c r="L40" s="8"/>
      <c r="M40" s="8"/>
    </row>
    <row r="41" spans="1:14" ht="15.75" x14ac:dyDescent="0.25">
      <c r="A41" s="9"/>
      <c r="B41" s="9"/>
      <c r="C41" s="9"/>
      <c r="D41" s="10"/>
      <c r="E41" s="11"/>
      <c r="F41" s="12"/>
      <c r="H41" s="9"/>
      <c r="I41" s="9"/>
      <c r="J41" s="10"/>
      <c r="K41" s="11"/>
      <c r="L41" s="11"/>
      <c r="M41" s="11"/>
    </row>
    <row r="42" spans="1:14" ht="15.75" x14ac:dyDescent="0.25">
      <c r="A42" s="322" t="s">
        <v>14</v>
      </c>
      <c r="B42" s="323"/>
      <c r="C42" s="323"/>
      <c r="D42" s="323"/>
      <c r="E42" s="324"/>
      <c r="F42" s="196">
        <f>SUM(F39:F41)</f>
        <v>0</v>
      </c>
      <c r="H42" s="322" t="s">
        <v>14</v>
      </c>
      <c r="I42" s="323"/>
      <c r="J42" s="323"/>
      <c r="K42" s="324"/>
      <c r="L42" s="53"/>
      <c r="M42" s="5">
        <f>SUM(M39:M41)</f>
        <v>0</v>
      </c>
    </row>
    <row r="43" spans="1:14" x14ac:dyDescent="0.25">
      <c r="J43" s="296" t="s">
        <v>15</v>
      </c>
      <c r="K43" s="296"/>
      <c r="L43" s="231"/>
      <c r="M43" s="20"/>
    </row>
    <row r="44" spans="1:14" ht="15.75" x14ac:dyDescent="0.25">
      <c r="A44" s="102"/>
      <c r="B44" s="283"/>
      <c r="C44" s="102"/>
      <c r="D44" s="102"/>
      <c r="E44" s="102"/>
      <c r="F44" s="114"/>
      <c r="G44" s="55"/>
      <c r="H44" s="102"/>
      <c r="I44" s="102"/>
      <c r="J44" s="102"/>
      <c r="K44" s="102"/>
      <c r="L44" s="102"/>
      <c r="M44" s="114"/>
    </row>
    <row r="45" spans="1:14" s="146" customFormat="1" ht="15.75" x14ac:dyDescent="0.25">
      <c r="A45" s="311" t="s">
        <v>137</v>
      </c>
      <c r="B45" s="312"/>
      <c r="C45" s="313"/>
      <c r="D45" s="306" t="s">
        <v>139</v>
      </c>
      <c r="E45" s="306"/>
      <c r="F45" s="306"/>
      <c r="G45" s="306"/>
      <c r="H45" s="306"/>
      <c r="I45" s="306"/>
      <c r="J45" s="306"/>
      <c r="K45" s="306"/>
      <c r="L45" s="306"/>
      <c r="M45" s="306"/>
    </row>
    <row r="46" spans="1:14" x14ac:dyDescent="0.25">
      <c r="A46" s="156" t="s">
        <v>86</v>
      </c>
      <c r="B46" s="154"/>
      <c r="C46" s="188"/>
      <c r="D46" s="148" t="s">
        <v>151</v>
      </c>
      <c r="E46" s="195">
        <v>7</v>
      </c>
      <c r="F46" s="190"/>
      <c r="H46" s="193" t="s">
        <v>11</v>
      </c>
      <c r="I46" s="194"/>
      <c r="J46" s="148" t="s">
        <v>151</v>
      </c>
      <c r="K46" s="195"/>
      <c r="L46" s="194"/>
      <c r="M46" s="190"/>
      <c r="N46" s="55"/>
    </row>
    <row r="47" spans="1:14" x14ac:dyDescent="0.25">
      <c r="A47" s="331" t="s">
        <v>168</v>
      </c>
      <c r="B47" s="332"/>
      <c r="C47" s="332"/>
      <c r="D47" s="150" t="s">
        <v>60</v>
      </c>
      <c r="E47" s="191"/>
      <c r="F47" s="192"/>
      <c r="H47" s="331" t="s">
        <v>168</v>
      </c>
      <c r="I47" s="332"/>
      <c r="J47" s="150" t="s">
        <v>9</v>
      </c>
      <c r="K47" s="191"/>
      <c r="L47" s="191"/>
      <c r="M47" s="192"/>
      <c r="N47" s="55"/>
    </row>
    <row r="48" spans="1:14" ht="15.75" x14ac:dyDescent="0.25">
      <c r="A48" s="315" t="s">
        <v>0</v>
      </c>
      <c r="B48" s="315"/>
      <c r="C48" s="315"/>
      <c r="D48" s="315"/>
      <c r="E48" s="315"/>
      <c r="F48" s="315"/>
      <c r="H48" s="315" t="s">
        <v>13</v>
      </c>
      <c r="I48" s="315"/>
      <c r="J48" s="315"/>
      <c r="K48" s="315"/>
      <c r="L48" s="315"/>
      <c r="M48" s="315"/>
      <c r="N48" s="55"/>
    </row>
    <row r="49" spans="1:14" x14ac:dyDescent="0.25">
      <c r="A49" s="200" t="s">
        <v>26</v>
      </c>
      <c r="B49" s="200" t="s">
        <v>258</v>
      </c>
      <c r="C49" s="200" t="s">
        <v>27</v>
      </c>
      <c r="D49" s="200" t="s">
        <v>2</v>
      </c>
      <c r="E49" s="201" t="s">
        <v>167</v>
      </c>
      <c r="F49" s="202" t="s">
        <v>4</v>
      </c>
      <c r="H49" s="76" t="s">
        <v>26</v>
      </c>
      <c r="I49" s="76" t="s">
        <v>27</v>
      </c>
      <c r="J49" s="76" t="s">
        <v>2</v>
      </c>
      <c r="K49" s="77" t="s">
        <v>167</v>
      </c>
      <c r="L49" s="77" t="s">
        <v>25</v>
      </c>
      <c r="M49" s="78" t="s">
        <v>4</v>
      </c>
      <c r="N49" s="55"/>
    </row>
    <row r="50" spans="1:14" ht="15.75" x14ac:dyDescent="0.25">
      <c r="A50" s="316" t="s">
        <v>5</v>
      </c>
      <c r="B50" s="317"/>
      <c r="C50" s="317"/>
      <c r="D50" s="317"/>
      <c r="E50" s="317"/>
      <c r="F50" s="318"/>
      <c r="H50" s="319" t="s">
        <v>5</v>
      </c>
      <c r="I50" s="320"/>
      <c r="J50" s="320"/>
      <c r="K50" s="320"/>
      <c r="L50" s="320"/>
      <c r="M50" s="321"/>
      <c r="N50" s="55"/>
    </row>
    <row r="51" spans="1:14" ht="15.75" x14ac:dyDescent="0.25">
      <c r="A51" s="3" t="s">
        <v>262</v>
      </c>
      <c r="B51" s="3" t="s">
        <v>242</v>
      </c>
      <c r="C51" s="3">
        <v>4</v>
      </c>
      <c r="D51" s="3">
        <v>67</v>
      </c>
      <c r="E51" s="12"/>
      <c r="F51" s="12">
        <f>E46*C51*E51</f>
        <v>0</v>
      </c>
      <c r="H51" s="3"/>
      <c r="I51" s="3"/>
      <c r="J51" s="3"/>
      <c r="K51" s="12"/>
      <c r="L51" s="24"/>
      <c r="M51" s="8"/>
    </row>
    <row r="52" spans="1:14" ht="15" customHeight="1" x14ac:dyDescent="0.25">
      <c r="A52" s="3"/>
      <c r="B52" s="3"/>
      <c r="C52" s="3"/>
      <c r="D52" s="3"/>
      <c r="E52" s="12"/>
      <c r="F52" s="12"/>
      <c r="H52" s="6"/>
      <c r="I52" s="6"/>
      <c r="J52" s="7"/>
      <c r="K52" s="8"/>
      <c r="L52" s="8"/>
      <c r="M52" s="8"/>
    </row>
    <row r="53" spans="1:14" ht="15.75" x14ac:dyDescent="0.25">
      <c r="A53" s="9"/>
      <c r="B53" s="9"/>
      <c r="C53" s="9"/>
      <c r="D53" s="10"/>
      <c r="E53" s="11"/>
      <c r="F53" s="12"/>
      <c r="H53" s="9"/>
      <c r="I53" s="9"/>
      <c r="J53" s="10"/>
      <c r="K53" s="11"/>
      <c r="L53" s="11"/>
      <c r="M53" s="11"/>
    </row>
    <row r="54" spans="1:14" ht="15.75" x14ac:dyDescent="0.25">
      <c r="A54" s="322" t="s">
        <v>14</v>
      </c>
      <c r="B54" s="323"/>
      <c r="C54" s="323"/>
      <c r="D54" s="323"/>
      <c r="E54" s="324"/>
      <c r="F54" s="196">
        <f>SUM(F51:F53)</f>
        <v>0</v>
      </c>
      <c r="H54" s="322" t="s">
        <v>14</v>
      </c>
      <c r="I54" s="323"/>
      <c r="J54" s="323"/>
      <c r="K54" s="324"/>
      <c r="L54" s="100"/>
      <c r="M54" s="5">
        <f>SUM(M51:M53)</f>
        <v>0</v>
      </c>
    </row>
    <row r="55" spans="1:14" x14ac:dyDescent="0.25">
      <c r="J55" s="296" t="s">
        <v>15</v>
      </c>
      <c r="K55" s="296"/>
      <c r="L55" s="101"/>
      <c r="M55" s="20"/>
    </row>
    <row r="56" spans="1:14" ht="15.75" customHeight="1" x14ac:dyDescent="0.25">
      <c r="J56" s="21"/>
      <c r="K56" s="21"/>
      <c r="L56" s="21"/>
      <c r="M56" s="22"/>
    </row>
    <row r="57" spans="1:14" s="152" customFormat="1" ht="15.75" x14ac:dyDescent="0.25">
      <c r="A57" s="310" t="s">
        <v>143</v>
      </c>
      <c r="B57" s="310"/>
      <c r="C57" s="310"/>
      <c r="D57" s="306" t="s">
        <v>142</v>
      </c>
      <c r="E57" s="306"/>
      <c r="F57" s="306"/>
      <c r="G57" s="306"/>
      <c r="H57" s="306"/>
      <c r="I57" s="306"/>
      <c r="J57" s="306"/>
      <c r="K57" s="306"/>
      <c r="L57" s="306"/>
      <c r="M57" s="306"/>
    </row>
    <row r="58" spans="1:14" x14ac:dyDescent="0.25">
      <c r="A58" s="179" t="s">
        <v>194</v>
      </c>
      <c r="B58" s="395"/>
      <c r="C58" s="188"/>
      <c r="D58" s="148" t="s">
        <v>151</v>
      </c>
      <c r="E58" s="189">
        <v>11</v>
      </c>
      <c r="F58" s="190"/>
      <c r="H58" s="193" t="s">
        <v>11</v>
      </c>
      <c r="I58" s="194"/>
      <c r="J58" s="148" t="s">
        <v>151</v>
      </c>
      <c r="K58" s="195"/>
      <c r="L58" s="194"/>
      <c r="M58" s="190"/>
      <c r="N58" s="55"/>
    </row>
    <row r="59" spans="1:14" x14ac:dyDescent="0.25">
      <c r="A59" s="331" t="s">
        <v>168</v>
      </c>
      <c r="B59" s="332"/>
      <c r="C59" s="332"/>
      <c r="D59" s="150" t="s">
        <v>141</v>
      </c>
      <c r="E59" s="191"/>
      <c r="F59" s="192"/>
      <c r="H59" s="331" t="s">
        <v>168</v>
      </c>
      <c r="I59" s="332"/>
      <c r="J59" s="150" t="s">
        <v>9</v>
      </c>
      <c r="K59" s="191"/>
      <c r="L59" s="191"/>
      <c r="M59" s="192"/>
      <c r="N59" s="55"/>
    </row>
    <row r="60" spans="1:14" ht="15.75" x14ac:dyDescent="0.25">
      <c r="A60" s="315" t="s">
        <v>0</v>
      </c>
      <c r="B60" s="315"/>
      <c r="C60" s="315"/>
      <c r="D60" s="315"/>
      <c r="E60" s="315"/>
      <c r="F60" s="315"/>
      <c r="H60" s="315" t="s">
        <v>13</v>
      </c>
      <c r="I60" s="315"/>
      <c r="J60" s="315"/>
      <c r="K60" s="315"/>
      <c r="L60" s="315"/>
      <c r="M60" s="315"/>
      <c r="N60" s="55"/>
    </row>
    <row r="61" spans="1:14" x14ac:dyDescent="0.25">
      <c r="A61" s="200" t="s">
        <v>26</v>
      </c>
      <c r="B61" s="200" t="s">
        <v>258</v>
      </c>
      <c r="C61" s="200" t="s">
        <v>27</v>
      </c>
      <c r="D61" s="200" t="s">
        <v>2</v>
      </c>
      <c r="E61" s="201" t="s">
        <v>167</v>
      </c>
      <c r="F61" s="202" t="s">
        <v>4</v>
      </c>
      <c r="H61" s="76" t="s">
        <v>26</v>
      </c>
      <c r="I61" s="76" t="s">
        <v>27</v>
      </c>
      <c r="J61" s="76" t="s">
        <v>2</v>
      </c>
      <c r="K61" s="77" t="s">
        <v>167</v>
      </c>
      <c r="L61" s="77" t="s">
        <v>25</v>
      </c>
      <c r="M61" s="78" t="s">
        <v>4</v>
      </c>
      <c r="N61" s="55"/>
    </row>
    <row r="62" spans="1:14" ht="15.75" x14ac:dyDescent="0.25">
      <c r="A62" s="316" t="s">
        <v>5</v>
      </c>
      <c r="B62" s="317"/>
      <c r="C62" s="317"/>
      <c r="D62" s="317"/>
      <c r="E62" s="317"/>
      <c r="F62" s="318"/>
      <c r="H62" s="319" t="s">
        <v>5</v>
      </c>
      <c r="I62" s="320"/>
      <c r="J62" s="320"/>
      <c r="K62" s="320"/>
      <c r="L62" s="320"/>
      <c r="M62" s="321"/>
      <c r="N62" s="55"/>
    </row>
    <row r="63" spans="1:14" ht="15.75" x14ac:dyDescent="0.25">
      <c r="A63" s="3" t="s">
        <v>262</v>
      </c>
      <c r="B63" s="3" t="s">
        <v>254</v>
      </c>
      <c r="C63" s="3">
        <v>5</v>
      </c>
      <c r="D63" s="3">
        <v>42</v>
      </c>
      <c r="E63" s="12"/>
      <c r="F63" s="12">
        <f>E58*C63*E63</f>
        <v>0</v>
      </c>
      <c r="H63" s="3"/>
      <c r="I63" s="3"/>
      <c r="J63" s="3"/>
      <c r="K63" s="12"/>
      <c r="L63" s="24"/>
      <c r="M63" s="8"/>
    </row>
    <row r="64" spans="1:14" ht="15" customHeight="1" x14ac:dyDescent="0.25">
      <c r="A64" s="3"/>
      <c r="B64" s="3"/>
      <c r="C64" s="3"/>
      <c r="D64" s="3"/>
      <c r="E64" s="12"/>
      <c r="F64" s="12"/>
      <c r="H64" s="6"/>
      <c r="I64" s="6"/>
      <c r="J64" s="7"/>
      <c r="K64" s="8"/>
      <c r="L64" s="8"/>
      <c r="M64" s="8"/>
    </row>
    <row r="65" spans="1:14" ht="15.75" x14ac:dyDescent="0.25">
      <c r="A65" s="9"/>
      <c r="B65" s="9"/>
      <c r="C65" s="9"/>
      <c r="D65" s="10"/>
      <c r="E65" s="11"/>
      <c r="F65" s="12"/>
      <c r="H65" s="9"/>
      <c r="I65" s="9"/>
      <c r="J65" s="10"/>
      <c r="K65" s="11"/>
      <c r="L65" s="11"/>
      <c r="M65" s="11"/>
    </row>
    <row r="66" spans="1:14" ht="15.75" x14ac:dyDescent="0.25">
      <c r="A66" s="322" t="s">
        <v>14</v>
      </c>
      <c r="B66" s="323"/>
      <c r="C66" s="323"/>
      <c r="D66" s="323"/>
      <c r="E66" s="324"/>
      <c r="F66" s="196">
        <f>SUM(F63:F65)</f>
        <v>0</v>
      </c>
      <c r="H66" s="322" t="s">
        <v>14</v>
      </c>
      <c r="I66" s="323"/>
      <c r="J66" s="323"/>
      <c r="K66" s="324"/>
      <c r="L66" s="57"/>
      <c r="M66" s="5">
        <f>SUM(M63:M65)</f>
        <v>0</v>
      </c>
    </row>
    <row r="67" spans="1:14" x14ac:dyDescent="0.25">
      <c r="J67" s="296" t="s">
        <v>15</v>
      </c>
      <c r="K67" s="296"/>
      <c r="L67" s="56"/>
      <c r="M67" s="20"/>
    </row>
    <row r="68" spans="1:14" x14ac:dyDescent="0.25">
      <c r="J68" s="21"/>
      <c r="K68" s="21"/>
      <c r="L68" s="21"/>
      <c r="M68" s="22"/>
    </row>
    <row r="69" spans="1:14" s="152" customFormat="1" ht="15.75" x14ac:dyDescent="0.25">
      <c r="A69" s="310" t="s">
        <v>146</v>
      </c>
      <c r="B69" s="310"/>
      <c r="C69" s="310"/>
      <c r="D69" s="306" t="s">
        <v>149</v>
      </c>
      <c r="E69" s="306"/>
      <c r="F69" s="306"/>
      <c r="G69" s="306"/>
      <c r="H69" s="306"/>
      <c r="I69" s="306"/>
      <c r="J69" s="306"/>
      <c r="K69" s="306"/>
      <c r="L69" s="306"/>
      <c r="M69" s="306"/>
    </row>
    <row r="70" spans="1:14" x14ac:dyDescent="0.25">
      <c r="A70" s="237" t="s">
        <v>144</v>
      </c>
      <c r="B70" s="281"/>
      <c r="C70" s="206"/>
      <c r="D70" s="150" t="s">
        <v>151</v>
      </c>
      <c r="E70" s="204">
        <v>1</v>
      </c>
      <c r="F70" s="192">
        <v>1</v>
      </c>
      <c r="H70" s="193" t="s">
        <v>11</v>
      </c>
      <c r="I70" s="194"/>
      <c r="J70" s="148" t="s">
        <v>151</v>
      </c>
      <c r="K70" s="195"/>
      <c r="L70" s="194"/>
      <c r="M70" s="190"/>
      <c r="N70" s="55"/>
    </row>
    <row r="71" spans="1:14" x14ac:dyDescent="0.25">
      <c r="A71" s="329" t="s">
        <v>168</v>
      </c>
      <c r="B71" s="330"/>
      <c r="C71" s="330"/>
      <c r="D71" s="197" t="s">
        <v>60</v>
      </c>
      <c r="E71" s="198"/>
      <c r="F71" s="199"/>
      <c r="H71" s="329" t="s">
        <v>168</v>
      </c>
      <c r="I71" s="330"/>
      <c r="J71" s="197" t="s">
        <v>9</v>
      </c>
      <c r="K71" s="198"/>
      <c r="L71" s="198"/>
      <c r="M71" s="199"/>
      <c r="N71" s="55"/>
    </row>
    <row r="72" spans="1:14" ht="16.5" thickBot="1" x14ac:dyDescent="0.3">
      <c r="A72" s="334" t="s">
        <v>0</v>
      </c>
      <c r="B72" s="335"/>
      <c r="C72" s="335"/>
      <c r="D72" s="335"/>
      <c r="E72" s="335"/>
      <c r="F72" s="336"/>
      <c r="H72" s="315" t="s">
        <v>13</v>
      </c>
      <c r="I72" s="315"/>
      <c r="J72" s="315"/>
      <c r="K72" s="315"/>
      <c r="L72" s="315"/>
      <c r="M72" s="315"/>
      <c r="N72" s="55"/>
    </row>
    <row r="73" spans="1:14" x14ac:dyDescent="0.25">
      <c r="A73" s="14" t="s">
        <v>26</v>
      </c>
      <c r="B73" s="200" t="s">
        <v>258</v>
      </c>
      <c r="C73" s="14" t="s">
        <v>27</v>
      </c>
      <c r="D73" s="14" t="s">
        <v>2</v>
      </c>
      <c r="E73" s="15" t="s">
        <v>167</v>
      </c>
      <c r="F73" s="16" t="s">
        <v>4</v>
      </c>
      <c r="H73" s="76" t="s">
        <v>26</v>
      </c>
      <c r="I73" s="76" t="s">
        <v>27</v>
      </c>
      <c r="J73" s="76" t="s">
        <v>2</v>
      </c>
      <c r="K73" s="77" t="s">
        <v>167</v>
      </c>
      <c r="L73" s="77" t="s">
        <v>25</v>
      </c>
      <c r="M73" s="78" t="s">
        <v>4</v>
      </c>
      <c r="N73" s="55"/>
    </row>
    <row r="74" spans="1:14" ht="15.75" x14ac:dyDescent="0.25">
      <c r="A74" s="316" t="s">
        <v>6</v>
      </c>
      <c r="B74" s="317"/>
      <c r="C74" s="317"/>
      <c r="D74" s="317"/>
      <c r="E74" s="317"/>
      <c r="F74" s="318"/>
      <c r="H74" s="319" t="s">
        <v>6</v>
      </c>
      <c r="I74" s="320"/>
      <c r="J74" s="320"/>
      <c r="K74" s="320"/>
      <c r="L74" s="320"/>
      <c r="M74" s="321"/>
      <c r="N74" s="55"/>
    </row>
    <row r="75" spans="1:14" ht="15.75" x14ac:dyDescent="0.25">
      <c r="A75" s="3" t="s">
        <v>262</v>
      </c>
      <c r="B75" s="3"/>
      <c r="C75" s="3">
        <v>3</v>
      </c>
      <c r="D75" s="3">
        <v>45</v>
      </c>
      <c r="E75" s="12"/>
      <c r="F75" s="12">
        <f>E70*C75*E75</f>
        <v>0</v>
      </c>
      <c r="H75" s="3"/>
      <c r="I75" s="3"/>
      <c r="J75" s="3"/>
      <c r="K75" s="12"/>
      <c r="L75" s="24"/>
      <c r="M75" s="8"/>
    </row>
    <row r="76" spans="1:14" ht="15" customHeight="1" x14ac:dyDescent="0.25">
      <c r="A76" s="3" t="s">
        <v>262</v>
      </c>
      <c r="B76" s="3"/>
      <c r="C76" s="3">
        <v>5</v>
      </c>
      <c r="D76" s="3">
        <v>45</v>
      </c>
      <c r="E76" s="12"/>
      <c r="F76" s="12">
        <f>F70*C76*E76</f>
        <v>0</v>
      </c>
      <c r="H76" s="6"/>
      <c r="I76" s="6"/>
      <c r="J76" s="7"/>
      <c r="K76" s="8"/>
      <c r="L76" s="8"/>
      <c r="M76" s="8"/>
    </row>
    <row r="77" spans="1:14" ht="15.75" x14ac:dyDescent="0.25">
      <c r="A77" s="9"/>
      <c r="B77" s="9"/>
      <c r="C77" s="9"/>
      <c r="D77" s="10"/>
      <c r="E77" s="11"/>
      <c r="F77" s="12"/>
      <c r="H77" s="9"/>
      <c r="I77" s="9"/>
      <c r="J77" s="10"/>
      <c r="K77" s="11"/>
      <c r="L77" s="11"/>
      <c r="M77" s="11"/>
    </row>
    <row r="78" spans="1:14" ht="15.75" x14ac:dyDescent="0.25">
      <c r="A78" s="322" t="s">
        <v>162</v>
      </c>
      <c r="B78" s="323"/>
      <c r="C78" s="323"/>
      <c r="D78" s="323"/>
      <c r="E78" s="324"/>
      <c r="F78" s="5">
        <f>SUM(F75:F77)</f>
        <v>0</v>
      </c>
      <c r="H78" s="322" t="s">
        <v>14</v>
      </c>
      <c r="I78" s="323"/>
      <c r="J78" s="323"/>
      <c r="K78" s="324"/>
      <c r="L78" s="100"/>
      <c r="M78" s="5">
        <f>SUM(M75:M77)</f>
        <v>0</v>
      </c>
    </row>
    <row r="79" spans="1:14" x14ac:dyDescent="0.25">
      <c r="A79" s="205" t="s">
        <v>85</v>
      </c>
      <c r="B79" s="157"/>
      <c r="C79" s="206"/>
      <c r="D79" s="150" t="s">
        <v>12</v>
      </c>
      <c r="E79" s="204">
        <v>17</v>
      </c>
      <c r="F79" s="192"/>
      <c r="H79" s="203" t="s">
        <v>11</v>
      </c>
      <c r="I79" s="191"/>
      <c r="J79" s="150" t="s">
        <v>12</v>
      </c>
      <c r="K79" s="204"/>
      <c r="L79" s="191"/>
      <c r="M79" s="192"/>
      <c r="N79" s="55"/>
    </row>
    <row r="80" spans="1:14" x14ac:dyDescent="0.25">
      <c r="A80" s="329" t="s">
        <v>168</v>
      </c>
      <c r="B80" s="330"/>
      <c r="C80" s="330"/>
      <c r="D80" s="150" t="s">
        <v>164</v>
      </c>
      <c r="E80" s="191"/>
      <c r="F80" s="192"/>
      <c r="H80" s="329" t="s">
        <v>168</v>
      </c>
      <c r="I80" s="330"/>
      <c r="J80" s="150" t="s">
        <v>9</v>
      </c>
      <c r="K80" s="191"/>
      <c r="L80" s="191"/>
      <c r="M80" s="192"/>
      <c r="N80" s="55"/>
    </row>
    <row r="81" spans="1:14" ht="16.5" thickBot="1" x14ac:dyDescent="0.3">
      <c r="A81" s="287" t="s">
        <v>0</v>
      </c>
      <c r="B81" s="288"/>
      <c r="C81" s="288"/>
      <c r="D81" s="288"/>
      <c r="E81" s="288"/>
      <c r="F81" s="289"/>
      <c r="H81" s="287" t="s">
        <v>13</v>
      </c>
      <c r="I81" s="288"/>
      <c r="J81" s="288"/>
      <c r="K81" s="288"/>
      <c r="L81" s="288"/>
      <c r="M81" s="289"/>
      <c r="N81" s="55"/>
    </row>
    <row r="82" spans="1:14" ht="15.75" thickBot="1" x14ac:dyDescent="0.3">
      <c r="A82" s="14" t="s">
        <v>26</v>
      </c>
      <c r="B82" s="200" t="s">
        <v>258</v>
      </c>
      <c r="C82" s="14" t="s">
        <v>27</v>
      </c>
      <c r="D82" s="14" t="s">
        <v>2</v>
      </c>
      <c r="E82" s="15" t="s">
        <v>167</v>
      </c>
      <c r="F82" s="16" t="s">
        <v>4</v>
      </c>
      <c r="H82" s="17" t="s">
        <v>26</v>
      </c>
      <c r="I82" s="17" t="s">
        <v>27</v>
      </c>
      <c r="J82" s="17" t="s">
        <v>2</v>
      </c>
      <c r="K82" s="18" t="s">
        <v>167</v>
      </c>
      <c r="L82" s="25" t="s">
        <v>25</v>
      </c>
      <c r="M82" s="19" t="s">
        <v>4</v>
      </c>
      <c r="N82" s="55"/>
    </row>
    <row r="83" spans="1:14" ht="15.75" x14ac:dyDescent="0.25">
      <c r="A83" s="316" t="s">
        <v>5</v>
      </c>
      <c r="B83" s="317"/>
      <c r="C83" s="317"/>
      <c r="D83" s="317"/>
      <c r="E83" s="317"/>
      <c r="F83" s="318"/>
      <c r="H83" s="337" t="s">
        <v>5</v>
      </c>
      <c r="I83" s="338"/>
      <c r="J83" s="338"/>
      <c r="K83" s="338"/>
      <c r="L83" s="338"/>
      <c r="M83" s="339"/>
    </row>
    <row r="84" spans="1:14" ht="15.75" x14ac:dyDescent="0.25">
      <c r="A84" s="3" t="s">
        <v>262</v>
      </c>
      <c r="B84" s="3" t="s">
        <v>256</v>
      </c>
      <c r="C84" s="3">
        <v>5</v>
      </c>
      <c r="D84" s="3">
        <v>42</v>
      </c>
      <c r="E84" s="12"/>
      <c r="F84" s="12">
        <f>E79*C84*E84</f>
        <v>0</v>
      </c>
      <c r="H84" s="3"/>
      <c r="I84" s="3"/>
      <c r="J84" s="3"/>
      <c r="K84" s="12"/>
      <c r="L84" s="24"/>
      <c r="M84" s="8"/>
    </row>
    <row r="85" spans="1:14" ht="15" customHeight="1" x14ac:dyDescent="0.25">
      <c r="A85" s="3"/>
      <c r="B85" s="3"/>
      <c r="C85" s="3"/>
      <c r="D85" s="3"/>
      <c r="E85" s="12"/>
      <c r="F85" s="12"/>
      <c r="H85" s="6"/>
      <c r="I85" s="6"/>
      <c r="J85" s="7"/>
      <c r="K85" s="8"/>
      <c r="L85" s="8"/>
      <c r="M85" s="8"/>
    </row>
    <row r="86" spans="1:14" ht="15.75" x14ac:dyDescent="0.25">
      <c r="A86" s="9"/>
      <c r="B86" s="9"/>
      <c r="C86" s="9"/>
      <c r="D86" s="10"/>
      <c r="E86" s="11"/>
      <c r="F86" s="12"/>
      <c r="H86" s="9"/>
      <c r="I86" s="9"/>
      <c r="J86" s="10"/>
      <c r="K86" s="11"/>
      <c r="L86" s="11"/>
      <c r="M86" s="11"/>
    </row>
    <row r="87" spans="1:14" ht="15.75" x14ac:dyDescent="0.25">
      <c r="A87" s="322" t="s">
        <v>163</v>
      </c>
      <c r="B87" s="323"/>
      <c r="C87" s="323"/>
      <c r="D87" s="323"/>
      <c r="E87" s="324"/>
      <c r="F87" s="5">
        <f>SUM(F84:F86)</f>
        <v>0</v>
      </c>
      <c r="H87" s="322" t="s">
        <v>14</v>
      </c>
      <c r="I87" s="323"/>
      <c r="J87" s="323"/>
      <c r="K87" s="324"/>
      <c r="L87" s="100"/>
      <c r="M87" s="5">
        <f>SUM(M84:M86)</f>
        <v>0</v>
      </c>
    </row>
    <row r="88" spans="1:14" ht="15.75" x14ac:dyDescent="0.25">
      <c r="A88" s="322" t="s">
        <v>14</v>
      </c>
      <c r="B88" s="323"/>
      <c r="C88" s="323"/>
      <c r="D88" s="323"/>
      <c r="E88" s="324"/>
      <c r="F88" s="196">
        <f>F87+F78</f>
        <v>0</v>
      </c>
      <c r="H88" s="322" t="s">
        <v>14</v>
      </c>
      <c r="I88" s="323"/>
      <c r="J88" s="323"/>
      <c r="K88" s="324"/>
      <c r="L88" s="100"/>
      <c r="M88" s="5">
        <f>SUM(M85:M87)</f>
        <v>0</v>
      </c>
    </row>
    <row r="89" spans="1:14" x14ac:dyDescent="0.25">
      <c r="J89" s="296" t="s">
        <v>15</v>
      </c>
      <c r="K89" s="296"/>
      <c r="L89" s="101"/>
      <c r="M89" s="20"/>
    </row>
    <row r="90" spans="1:14" x14ac:dyDescent="0.25">
      <c r="J90" s="21"/>
      <c r="K90" s="21"/>
      <c r="L90" s="21"/>
      <c r="M90" s="22"/>
    </row>
    <row r="91" spans="1:14" s="152" customFormat="1" ht="14.25" customHeight="1" x14ac:dyDescent="0.25">
      <c r="A91" s="314" t="s">
        <v>148</v>
      </c>
      <c r="B91" s="314"/>
      <c r="C91" s="314"/>
      <c r="D91" s="306" t="s">
        <v>147</v>
      </c>
      <c r="E91" s="306"/>
      <c r="F91" s="306"/>
      <c r="G91" s="306"/>
      <c r="H91" s="306"/>
      <c r="I91" s="306"/>
      <c r="J91" s="306"/>
      <c r="K91" s="306"/>
      <c r="L91" s="306"/>
      <c r="M91" s="306"/>
    </row>
    <row r="92" spans="1:14" x14ac:dyDescent="0.25">
      <c r="A92" s="151" t="s">
        <v>84</v>
      </c>
      <c r="B92" s="188"/>
      <c r="C92" s="188"/>
      <c r="D92" s="148" t="s">
        <v>151</v>
      </c>
      <c r="E92" s="195">
        <v>7</v>
      </c>
      <c r="F92" s="190"/>
      <c r="H92" s="193" t="s">
        <v>11</v>
      </c>
      <c r="I92" s="194"/>
      <c r="J92" s="148" t="s">
        <v>151</v>
      </c>
      <c r="K92" s="195"/>
      <c r="L92" s="194"/>
      <c r="M92" s="190"/>
      <c r="N92" s="55"/>
    </row>
    <row r="93" spans="1:14" x14ac:dyDescent="0.25">
      <c r="A93" s="331" t="s">
        <v>168</v>
      </c>
      <c r="B93" s="332"/>
      <c r="C93" s="332"/>
      <c r="D93" s="150" t="s">
        <v>130</v>
      </c>
      <c r="E93" s="191"/>
      <c r="F93" s="192"/>
      <c r="H93" s="331" t="s">
        <v>168</v>
      </c>
      <c r="I93" s="332"/>
      <c r="J93" s="150" t="s">
        <v>9</v>
      </c>
      <c r="K93" s="191"/>
      <c r="L93" s="191"/>
      <c r="M93" s="192"/>
      <c r="N93" s="55"/>
    </row>
    <row r="94" spans="1:14" ht="15.75" x14ac:dyDescent="0.25">
      <c r="A94" s="315" t="s">
        <v>0</v>
      </c>
      <c r="B94" s="315"/>
      <c r="C94" s="315"/>
      <c r="D94" s="315"/>
      <c r="E94" s="315"/>
      <c r="F94" s="315"/>
      <c r="H94" s="315" t="s">
        <v>13</v>
      </c>
      <c r="I94" s="315"/>
      <c r="J94" s="315"/>
      <c r="K94" s="315"/>
      <c r="L94" s="315"/>
      <c r="M94" s="315"/>
      <c r="N94" s="55"/>
    </row>
    <row r="95" spans="1:14" x14ac:dyDescent="0.25">
      <c r="A95" s="200" t="s">
        <v>26</v>
      </c>
      <c r="B95" s="200" t="s">
        <v>258</v>
      </c>
      <c r="C95" s="200" t="s">
        <v>27</v>
      </c>
      <c r="D95" s="200" t="s">
        <v>2</v>
      </c>
      <c r="E95" s="201" t="s">
        <v>167</v>
      </c>
      <c r="F95" s="202" t="s">
        <v>4</v>
      </c>
      <c r="H95" s="76" t="s">
        <v>26</v>
      </c>
      <c r="I95" s="76" t="s">
        <v>27</v>
      </c>
      <c r="J95" s="76" t="s">
        <v>2</v>
      </c>
      <c r="K95" s="77" t="s">
        <v>167</v>
      </c>
      <c r="L95" s="77" t="s">
        <v>25</v>
      </c>
      <c r="M95" s="78" t="s">
        <v>4</v>
      </c>
      <c r="N95" s="55"/>
    </row>
    <row r="96" spans="1:14" ht="15.75" x14ac:dyDescent="0.25">
      <c r="A96" s="316" t="s">
        <v>5</v>
      </c>
      <c r="B96" s="317"/>
      <c r="C96" s="317"/>
      <c r="D96" s="317"/>
      <c r="E96" s="317"/>
      <c r="F96" s="318"/>
      <c r="H96" s="319" t="s">
        <v>5</v>
      </c>
      <c r="I96" s="320"/>
      <c r="J96" s="320"/>
      <c r="K96" s="320"/>
      <c r="L96" s="320"/>
      <c r="M96" s="321"/>
      <c r="N96" s="55"/>
    </row>
    <row r="97" spans="1:14" ht="15.75" x14ac:dyDescent="0.25">
      <c r="A97" s="3" t="s">
        <v>262</v>
      </c>
      <c r="B97" s="3" t="s">
        <v>261</v>
      </c>
      <c r="C97" s="3">
        <v>4</v>
      </c>
      <c r="D97" s="3">
        <v>30</v>
      </c>
      <c r="E97" s="12">
        <v>650</v>
      </c>
      <c r="F97" s="12">
        <f>E92*C97*E97</f>
        <v>18200</v>
      </c>
      <c r="H97" s="3"/>
      <c r="I97" s="3"/>
      <c r="J97" s="3"/>
      <c r="K97" s="12"/>
      <c r="L97" s="24"/>
      <c r="M97" s="8"/>
    </row>
    <row r="98" spans="1:14" ht="15" customHeight="1" x14ac:dyDescent="0.25">
      <c r="A98" s="3"/>
      <c r="B98" s="3"/>
      <c r="C98" s="3"/>
      <c r="D98" s="3"/>
      <c r="E98" s="12"/>
      <c r="F98" s="12">
        <f>E93*C98*E98</f>
        <v>0</v>
      </c>
      <c r="H98" s="6"/>
      <c r="I98" s="6"/>
      <c r="J98" s="7"/>
      <c r="K98" s="8"/>
      <c r="L98" s="8"/>
      <c r="M98" s="8"/>
    </row>
    <row r="99" spans="1:14" ht="15.75" x14ac:dyDescent="0.25">
      <c r="A99" s="9"/>
      <c r="B99" s="9"/>
      <c r="C99" s="9"/>
      <c r="D99" s="10"/>
      <c r="E99" s="11"/>
      <c r="F99" s="12"/>
      <c r="H99" s="9"/>
      <c r="I99" s="9"/>
      <c r="J99" s="10"/>
      <c r="K99" s="11"/>
      <c r="L99" s="11"/>
      <c r="M99" s="11"/>
    </row>
    <row r="100" spans="1:14" ht="15.75" x14ac:dyDescent="0.25">
      <c r="A100" s="322" t="s">
        <v>14</v>
      </c>
      <c r="B100" s="323"/>
      <c r="C100" s="323"/>
      <c r="D100" s="323"/>
      <c r="E100" s="324"/>
      <c r="F100" s="196">
        <f>SUM(F97:F99)</f>
        <v>18200</v>
      </c>
      <c r="H100" s="322" t="s">
        <v>14</v>
      </c>
      <c r="I100" s="323"/>
      <c r="J100" s="323"/>
      <c r="K100" s="324"/>
      <c r="L100" s="53"/>
      <c r="M100" s="5">
        <f>SUM(M97:M99)</f>
        <v>0</v>
      </c>
    </row>
    <row r="101" spans="1:14" x14ac:dyDescent="0.25">
      <c r="J101" s="296" t="s">
        <v>15</v>
      </c>
      <c r="K101" s="296"/>
      <c r="L101" s="54"/>
      <c r="M101" s="20"/>
    </row>
    <row r="102" spans="1:14" x14ac:dyDescent="0.25">
      <c r="J102" s="21"/>
      <c r="K102" s="21"/>
      <c r="L102" s="21"/>
      <c r="M102" s="22"/>
    </row>
    <row r="103" spans="1:14" s="152" customFormat="1" ht="14.25" customHeight="1" x14ac:dyDescent="0.25">
      <c r="A103" s="314" t="s">
        <v>205</v>
      </c>
      <c r="B103" s="314"/>
      <c r="C103" s="314"/>
      <c r="D103" s="306" t="s">
        <v>156</v>
      </c>
      <c r="E103" s="306"/>
      <c r="F103" s="306"/>
      <c r="G103" s="306"/>
      <c r="H103" s="306"/>
      <c r="I103" s="306"/>
      <c r="J103" s="306"/>
      <c r="K103" s="306"/>
      <c r="L103" s="306"/>
      <c r="M103" s="306"/>
    </row>
    <row r="104" spans="1:14" x14ac:dyDescent="0.25">
      <c r="A104" s="151" t="s">
        <v>207</v>
      </c>
      <c r="B104" s="188"/>
      <c r="C104" s="188"/>
      <c r="D104" s="148" t="s">
        <v>151</v>
      </c>
      <c r="E104" s="195">
        <v>7</v>
      </c>
      <c r="F104" s="190"/>
      <c r="H104" s="193" t="s">
        <v>11</v>
      </c>
      <c r="I104" s="194"/>
      <c r="J104" s="148" t="s">
        <v>151</v>
      </c>
      <c r="K104" s="195"/>
      <c r="L104" s="194"/>
      <c r="M104" s="190"/>
      <c r="N104" s="55"/>
    </row>
    <row r="105" spans="1:14" x14ac:dyDescent="0.25">
      <c r="A105" s="331" t="s">
        <v>168</v>
      </c>
      <c r="B105" s="332"/>
      <c r="C105" s="332"/>
      <c r="D105" s="150" t="s">
        <v>161</v>
      </c>
      <c r="E105" s="191"/>
      <c r="F105" s="192"/>
      <c r="H105" s="331" t="s">
        <v>168</v>
      </c>
      <c r="I105" s="332"/>
      <c r="J105" s="150" t="s">
        <v>9</v>
      </c>
      <c r="K105" s="191"/>
      <c r="L105" s="191"/>
      <c r="M105" s="192"/>
      <c r="N105" s="55"/>
    </row>
    <row r="106" spans="1:14" ht="15.75" x14ac:dyDescent="0.25">
      <c r="A106" s="315" t="s">
        <v>0</v>
      </c>
      <c r="B106" s="315"/>
      <c r="C106" s="315"/>
      <c r="D106" s="315"/>
      <c r="E106" s="315"/>
      <c r="F106" s="315"/>
      <c r="H106" s="326" t="s">
        <v>13</v>
      </c>
      <c r="I106" s="327"/>
      <c r="J106" s="327"/>
      <c r="K106" s="327"/>
      <c r="L106" s="327"/>
      <c r="M106" s="328"/>
      <c r="N106" s="55"/>
    </row>
    <row r="107" spans="1:14" x14ac:dyDescent="0.25">
      <c r="A107" s="200" t="s">
        <v>26</v>
      </c>
      <c r="B107" s="200" t="s">
        <v>258</v>
      </c>
      <c r="C107" s="200" t="s">
        <v>27</v>
      </c>
      <c r="D107" s="200" t="s">
        <v>2</v>
      </c>
      <c r="E107" s="201" t="s">
        <v>167</v>
      </c>
      <c r="F107" s="202" t="s">
        <v>4</v>
      </c>
      <c r="H107" s="76" t="s">
        <v>26</v>
      </c>
      <c r="I107" s="76" t="s">
        <v>27</v>
      </c>
      <c r="J107" s="76" t="s">
        <v>2</v>
      </c>
      <c r="K107" s="77" t="s">
        <v>167</v>
      </c>
      <c r="L107" s="77" t="s">
        <v>25</v>
      </c>
      <c r="M107" s="78" t="s">
        <v>4</v>
      </c>
      <c r="N107" s="55"/>
    </row>
    <row r="108" spans="1:14" ht="15.75" x14ac:dyDescent="0.25">
      <c r="A108" s="316" t="s">
        <v>6</v>
      </c>
      <c r="B108" s="317"/>
      <c r="C108" s="317"/>
      <c r="D108" s="317"/>
      <c r="E108" s="317"/>
      <c r="F108" s="318"/>
      <c r="H108" s="325" t="s">
        <v>6</v>
      </c>
      <c r="I108" s="325"/>
      <c r="J108" s="325"/>
      <c r="K108" s="325"/>
      <c r="L108" s="325"/>
      <c r="M108" s="325"/>
      <c r="N108" s="55"/>
    </row>
    <row r="109" spans="1:14" ht="15.75" x14ac:dyDescent="0.25">
      <c r="A109" s="3" t="s">
        <v>262</v>
      </c>
      <c r="B109" s="3" t="s">
        <v>263</v>
      </c>
      <c r="C109" s="3">
        <v>5</v>
      </c>
      <c r="D109" s="3">
        <v>30</v>
      </c>
      <c r="E109" s="12">
        <v>650</v>
      </c>
      <c r="F109" s="12">
        <f>E104*C109*E109</f>
        <v>22750</v>
      </c>
      <c r="H109" s="3"/>
      <c r="I109" s="3"/>
      <c r="J109" s="3"/>
      <c r="K109" s="12"/>
      <c r="L109" s="24"/>
      <c r="M109" s="8"/>
    </row>
    <row r="110" spans="1:14" ht="15" customHeight="1" x14ac:dyDescent="0.25">
      <c r="A110" s="3"/>
      <c r="B110" s="3"/>
      <c r="C110" s="3"/>
      <c r="D110" s="3"/>
      <c r="E110" s="12"/>
      <c r="F110" s="12"/>
      <c r="H110" s="6"/>
      <c r="I110" s="6"/>
      <c r="J110" s="7"/>
      <c r="K110" s="8"/>
      <c r="L110" s="8"/>
      <c r="M110" s="8"/>
    </row>
    <row r="111" spans="1:14" ht="15.75" x14ac:dyDescent="0.25">
      <c r="A111" s="9"/>
      <c r="B111" s="9"/>
      <c r="C111" s="9"/>
      <c r="D111" s="10"/>
      <c r="E111" s="11"/>
      <c r="F111" s="12"/>
      <c r="H111" s="9"/>
      <c r="I111" s="9"/>
      <c r="J111" s="10"/>
      <c r="K111" s="11"/>
      <c r="L111" s="11"/>
      <c r="M111" s="11"/>
    </row>
    <row r="112" spans="1:14" ht="15.75" x14ac:dyDescent="0.25">
      <c r="A112" s="322" t="s">
        <v>14</v>
      </c>
      <c r="B112" s="323"/>
      <c r="C112" s="323"/>
      <c r="D112" s="323"/>
      <c r="E112" s="324"/>
      <c r="F112" s="196">
        <f>SUM(F109:F111)</f>
        <v>22750</v>
      </c>
      <c r="H112" s="322" t="s">
        <v>14</v>
      </c>
      <c r="I112" s="323"/>
      <c r="J112" s="323"/>
      <c r="K112" s="324"/>
      <c r="L112" s="58"/>
      <c r="M112" s="5">
        <f>SUM(M109:M111)</f>
        <v>0</v>
      </c>
    </row>
    <row r="113" spans="1:14" x14ac:dyDescent="0.25">
      <c r="J113" s="296" t="s">
        <v>15</v>
      </c>
      <c r="K113" s="296"/>
      <c r="L113" s="59"/>
      <c r="M113" s="20"/>
    </row>
    <row r="114" spans="1:14" x14ac:dyDescent="0.25">
      <c r="J114" s="21"/>
      <c r="K114" s="21"/>
      <c r="L114" s="21"/>
      <c r="M114" s="22"/>
    </row>
    <row r="115" spans="1:14" s="152" customFormat="1" ht="14.25" customHeight="1" x14ac:dyDescent="0.25">
      <c r="A115" s="310" t="s">
        <v>206</v>
      </c>
      <c r="B115" s="310"/>
      <c r="C115" s="310"/>
      <c r="D115" s="306" t="s">
        <v>157</v>
      </c>
      <c r="E115" s="306"/>
      <c r="F115" s="306"/>
      <c r="G115" s="306"/>
      <c r="H115" s="306"/>
      <c r="I115" s="306"/>
      <c r="J115" s="306"/>
      <c r="K115" s="306"/>
      <c r="L115" s="306"/>
      <c r="M115" s="306"/>
    </row>
    <row r="116" spans="1:14" x14ac:dyDescent="0.25">
      <c r="A116" s="151" t="s">
        <v>64</v>
      </c>
      <c r="B116" s="188"/>
      <c r="C116" s="188"/>
      <c r="D116" s="148" t="s">
        <v>151</v>
      </c>
      <c r="E116" s="195">
        <v>7</v>
      </c>
      <c r="F116" s="190"/>
      <c r="H116" s="193" t="s">
        <v>11</v>
      </c>
      <c r="I116" s="194"/>
      <c r="J116" s="148" t="s">
        <v>151</v>
      </c>
      <c r="K116" s="195"/>
      <c r="L116" s="194"/>
      <c r="M116" s="190"/>
      <c r="N116" s="55"/>
    </row>
    <row r="117" spans="1:14" x14ac:dyDescent="0.25">
      <c r="A117" s="329" t="s">
        <v>168</v>
      </c>
      <c r="B117" s="330"/>
      <c r="C117" s="330"/>
      <c r="D117" s="197" t="s">
        <v>130</v>
      </c>
      <c r="E117" s="198"/>
      <c r="F117" s="199"/>
      <c r="H117" s="329" t="s">
        <v>168</v>
      </c>
      <c r="I117" s="330"/>
      <c r="J117" s="197" t="s">
        <v>9</v>
      </c>
      <c r="K117" s="198"/>
      <c r="L117" s="198"/>
      <c r="M117" s="199"/>
      <c r="N117" s="55"/>
    </row>
    <row r="118" spans="1:14" ht="15.75" x14ac:dyDescent="0.25">
      <c r="A118" s="315" t="s">
        <v>0</v>
      </c>
      <c r="B118" s="315"/>
      <c r="C118" s="315"/>
      <c r="D118" s="315"/>
      <c r="E118" s="315"/>
      <c r="F118" s="315"/>
      <c r="H118" s="315" t="s">
        <v>13</v>
      </c>
      <c r="I118" s="315"/>
      <c r="J118" s="315"/>
      <c r="K118" s="315"/>
      <c r="L118" s="315"/>
      <c r="M118" s="315"/>
      <c r="N118" s="55"/>
    </row>
    <row r="119" spans="1:14" x14ac:dyDescent="0.25">
      <c r="A119" s="200" t="s">
        <v>26</v>
      </c>
      <c r="B119" s="200" t="s">
        <v>258</v>
      </c>
      <c r="C119" s="200" t="s">
        <v>27</v>
      </c>
      <c r="D119" s="200" t="s">
        <v>2</v>
      </c>
      <c r="E119" s="201" t="s">
        <v>167</v>
      </c>
      <c r="F119" s="202" t="s">
        <v>4</v>
      </c>
      <c r="H119" s="76" t="s">
        <v>26</v>
      </c>
      <c r="I119" s="76" t="s">
        <v>27</v>
      </c>
      <c r="J119" s="76" t="s">
        <v>2</v>
      </c>
      <c r="K119" s="77" t="s">
        <v>167</v>
      </c>
      <c r="L119" s="77" t="s">
        <v>25</v>
      </c>
      <c r="M119" s="78" t="s">
        <v>4</v>
      </c>
      <c r="N119" s="55"/>
    </row>
    <row r="120" spans="1:14" ht="15.75" x14ac:dyDescent="0.25">
      <c r="A120" s="316" t="s">
        <v>5</v>
      </c>
      <c r="B120" s="317"/>
      <c r="C120" s="317"/>
      <c r="D120" s="317"/>
      <c r="E120" s="317"/>
      <c r="F120" s="318"/>
      <c r="H120" s="319" t="s">
        <v>5</v>
      </c>
      <c r="I120" s="320"/>
      <c r="J120" s="320"/>
      <c r="K120" s="320"/>
      <c r="L120" s="320"/>
      <c r="M120" s="321"/>
      <c r="N120" s="55"/>
    </row>
    <row r="121" spans="1:14" ht="15.75" x14ac:dyDescent="0.25">
      <c r="A121" s="3" t="s">
        <v>262</v>
      </c>
      <c r="B121" s="3" t="s">
        <v>261</v>
      </c>
      <c r="C121" s="3">
        <v>5</v>
      </c>
      <c r="D121" s="3">
        <v>42</v>
      </c>
      <c r="E121" s="12">
        <v>650</v>
      </c>
      <c r="F121" s="12">
        <f>E116*C121*E121</f>
        <v>22750</v>
      </c>
      <c r="H121" s="3"/>
      <c r="I121" s="3"/>
      <c r="J121" s="3"/>
      <c r="K121" s="12"/>
      <c r="L121" s="24"/>
      <c r="M121" s="8"/>
    </row>
    <row r="122" spans="1:14" ht="15" customHeight="1" x14ac:dyDescent="0.25">
      <c r="A122" s="3"/>
      <c r="B122" s="3"/>
      <c r="C122" s="3"/>
      <c r="D122" s="3"/>
      <c r="E122" s="12"/>
      <c r="F122" s="12"/>
      <c r="H122" s="6"/>
      <c r="I122" s="6"/>
      <c r="J122" s="7"/>
      <c r="K122" s="8"/>
      <c r="L122" s="8"/>
      <c r="M122" s="8"/>
    </row>
    <row r="123" spans="1:14" ht="15.75" x14ac:dyDescent="0.25">
      <c r="A123" s="9"/>
      <c r="B123" s="9"/>
      <c r="C123" s="9"/>
      <c r="D123" s="10"/>
      <c r="E123" s="11"/>
      <c r="F123" s="12"/>
      <c r="H123" s="9"/>
      <c r="I123" s="9"/>
      <c r="J123" s="10"/>
      <c r="K123" s="11"/>
      <c r="L123" s="11"/>
      <c r="M123" s="11"/>
    </row>
    <row r="124" spans="1:14" ht="15.75" x14ac:dyDescent="0.25">
      <c r="A124" s="322" t="s">
        <v>14</v>
      </c>
      <c r="B124" s="323"/>
      <c r="C124" s="323"/>
      <c r="D124" s="323"/>
      <c r="E124" s="324"/>
      <c r="F124" s="196">
        <f>SUM(F121:F123)</f>
        <v>22750</v>
      </c>
      <c r="H124" s="322" t="s">
        <v>14</v>
      </c>
      <c r="I124" s="323"/>
      <c r="J124" s="323"/>
      <c r="K124" s="324"/>
      <c r="L124" s="57"/>
      <c r="M124" s="5">
        <f>SUM(M121:M123)</f>
        <v>0</v>
      </c>
    </row>
    <row r="125" spans="1:14" x14ac:dyDescent="0.25">
      <c r="J125" s="296" t="s">
        <v>15</v>
      </c>
      <c r="K125" s="296"/>
      <c r="L125" s="56"/>
      <c r="M125" s="20"/>
    </row>
    <row r="126" spans="1:14" ht="12.75" customHeight="1" x14ac:dyDescent="0.25"/>
    <row r="127" spans="1:14" ht="12.75" customHeight="1" x14ac:dyDescent="0.25">
      <c r="A127" s="298" t="s">
        <v>21</v>
      </c>
      <c r="B127" s="298"/>
      <c r="C127" s="298"/>
      <c r="D127" s="298"/>
      <c r="E127" s="298"/>
      <c r="F127" s="298"/>
      <c r="H127" s="298" t="s">
        <v>22</v>
      </c>
      <c r="I127" s="298"/>
      <c r="J127" s="298"/>
      <c r="K127" s="298"/>
      <c r="L127" s="298"/>
      <c r="M127" s="38"/>
    </row>
    <row r="128" spans="1:14" ht="12.75" customHeight="1" x14ac:dyDescent="0.25">
      <c r="A128" s="333" t="s">
        <v>230</v>
      </c>
      <c r="B128" s="333"/>
      <c r="C128" s="333"/>
      <c r="D128" s="333"/>
      <c r="E128" s="333"/>
      <c r="F128" s="246">
        <f>F18+F30+F42+F54+F78+F100+F124</f>
        <v>40950</v>
      </c>
      <c r="H128" s="333" t="s">
        <v>230</v>
      </c>
      <c r="I128" s="333"/>
      <c r="J128" s="333"/>
      <c r="K128" s="333"/>
      <c r="L128" s="26"/>
      <c r="M128" s="39"/>
    </row>
    <row r="129" spans="1:13" ht="12.75" customHeight="1" x14ac:dyDescent="0.25">
      <c r="A129" s="333" t="s">
        <v>231</v>
      </c>
      <c r="B129" s="333"/>
      <c r="C129" s="333"/>
      <c r="D129" s="333"/>
      <c r="E129" s="333"/>
      <c r="F129" s="246">
        <f>F112+F87+F66</f>
        <v>22750</v>
      </c>
      <c r="H129" s="333" t="s">
        <v>231</v>
      </c>
      <c r="I129" s="333"/>
      <c r="J129" s="333"/>
      <c r="K129" s="333"/>
      <c r="L129" s="37"/>
      <c r="M129" s="39"/>
    </row>
    <row r="130" spans="1:13" ht="12.75" customHeight="1" x14ac:dyDescent="0.25">
      <c r="A130" s="298" t="s">
        <v>14</v>
      </c>
      <c r="B130" s="298"/>
      <c r="C130" s="298"/>
      <c r="D130" s="298"/>
      <c r="E130" s="298"/>
      <c r="F130" s="247">
        <f>SUM(F128:F128)</f>
        <v>40950</v>
      </c>
      <c r="H130" s="298" t="s">
        <v>14</v>
      </c>
      <c r="I130" s="298"/>
      <c r="J130" s="298"/>
      <c r="K130" s="298"/>
      <c r="L130" s="27"/>
      <c r="M130" s="38"/>
    </row>
    <row r="131" spans="1:13" ht="12.75" customHeight="1" x14ac:dyDescent="0.25">
      <c r="F131" s="39"/>
    </row>
    <row r="132" spans="1:13" ht="12.75" customHeight="1" x14ac:dyDescent="0.25"/>
    <row r="133" spans="1:13" ht="12.75" customHeight="1" x14ac:dyDescent="0.25"/>
    <row r="134" spans="1:13" ht="12.75" customHeight="1" x14ac:dyDescent="0.25"/>
    <row r="135" spans="1:13" ht="12.75" customHeight="1" x14ac:dyDescent="0.25"/>
    <row r="136" spans="1:13" ht="12.75" customHeight="1" x14ac:dyDescent="0.25"/>
    <row r="137" spans="1:13" ht="12.75" customHeight="1" x14ac:dyDescent="0.25"/>
    <row r="138" spans="1:13" ht="12.75" customHeight="1" x14ac:dyDescent="0.25"/>
    <row r="139" spans="1:13" ht="12.75" customHeight="1" x14ac:dyDescent="0.25"/>
    <row r="140" spans="1:13" ht="12.75" customHeight="1" x14ac:dyDescent="0.25"/>
    <row r="141" spans="1:13" ht="12.75" customHeight="1" x14ac:dyDescent="0.25"/>
    <row r="142" spans="1:13" ht="12.75" customHeight="1" x14ac:dyDescent="0.25"/>
    <row r="143" spans="1:13" ht="12.75" customHeight="1" x14ac:dyDescent="0.25"/>
    <row r="144" spans="1:13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</sheetData>
  <customSheetViews>
    <customSheetView guid="{6B2C8637-78CC-4CB6-97F7-DEE04A596283}" showGridLines="0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17">
    <mergeCell ref="A117:C117"/>
    <mergeCell ref="H117:I117"/>
    <mergeCell ref="J113:K113"/>
    <mergeCell ref="A105:C105"/>
    <mergeCell ref="H105:I105"/>
    <mergeCell ref="A33:C33"/>
    <mergeCell ref="D33:M33"/>
    <mergeCell ref="A91:C91"/>
    <mergeCell ref="D91:M91"/>
    <mergeCell ref="A78:E78"/>
    <mergeCell ref="H78:K78"/>
    <mergeCell ref="A59:C59"/>
    <mergeCell ref="A94:F94"/>
    <mergeCell ref="H94:M94"/>
    <mergeCell ref="H66:K66"/>
    <mergeCell ref="A71:C71"/>
    <mergeCell ref="H71:I71"/>
    <mergeCell ref="A69:C69"/>
    <mergeCell ref="A108:F108"/>
    <mergeCell ref="H108:M108"/>
    <mergeCell ref="A112:E112"/>
    <mergeCell ref="H112:K112"/>
    <mergeCell ref="A115:C115"/>
    <mergeCell ref="D115:M115"/>
    <mergeCell ref="A106:F106"/>
    <mergeCell ref="H106:M106"/>
    <mergeCell ref="A18:E18"/>
    <mergeCell ref="H38:M38"/>
    <mergeCell ref="A42:E42"/>
    <mergeCell ref="H42:K42"/>
    <mergeCell ref="H18:K18"/>
    <mergeCell ref="J43:K43"/>
    <mergeCell ref="A130:E130"/>
    <mergeCell ref="H130:K130"/>
    <mergeCell ref="A127:F127"/>
    <mergeCell ref="H127:L127"/>
    <mergeCell ref="A128:E128"/>
    <mergeCell ref="H128:K128"/>
    <mergeCell ref="A118:F118"/>
    <mergeCell ref="H118:M118"/>
    <mergeCell ref="A120:F120"/>
    <mergeCell ref="H120:M120"/>
    <mergeCell ref="A124:E124"/>
    <mergeCell ref="H124:K124"/>
    <mergeCell ref="J125:K125"/>
    <mergeCell ref="A35:C35"/>
    <mergeCell ref="H35:I35"/>
    <mergeCell ref="A36:F36"/>
    <mergeCell ref="H36:M36"/>
    <mergeCell ref="A38:F38"/>
    <mergeCell ref="H30:K30"/>
    <mergeCell ref="H62:M62"/>
    <mergeCell ref="A66:E66"/>
    <mergeCell ref="H83:M83"/>
    <mergeCell ref="A103:C103"/>
    <mergeCell ref="D103:M103"/>
    <mergeCell ref="A87:E87"/>
    <mergeCell ref="H87:K87"/>
    <mergeCell ref="J89:K89"/>
    <mergeCell ref="A88:E88"/>
    <mergeCell ref="H88:K88"/>
    <mergeCell ref="H72:M72"/>
    <mergeCell ref="A74:F74"/>
    <mergeCell ref="H74:M74"/>
    <mergeCell ref="A80:C80"/>
    <mergeCell ref="H80:I80"/>
    <mergeCell ref="A81:F81"/>
    <mergeCell ref="H81:M81"/>
    <mergeCell ref="A83:F83"/>
    <mergeCell ref="H14:M14"/>
    <mergeCell ref="A21:C21"/>
    <mergeCell ref="J19:K19"/>
    <mergeCell ref="J101:K101"/>
    <mergeCell ref="A72:F72"/>
    <mergeCell ref="A96:F96"/>
    <mergeCell ref="H96:M96"/>
    <mergeCell ref="A100:E100"/>
    <mergeCell ref="H100:K100"/>
    <mergeCell ref="A93:C93"/>
    <mergeCell ref="H93:I93"/>
    <mergeCell ref="H59:I59"/>
    <mergeCell ref="A60:F60"/>
    <mergeCell ref="H60:M60"/>
    <mergeCell ref="J31:K31"/>
    <mergeCell ref="A23:C23"/>
    <mergeCell ref="H23:I23"/>
    <mergeCell ref="A24:F24"/>
    <mergeCell ref="H24:M24"/>
    <mergeCell ref="A26:F26"/>
    <mergeCell ref="D69:M69"/>
    <mergeCell ref="J67:K67"/>
    <mergeCell ref="A62:F62"/>
    <mergeCell ref="D21:M21"/>
    <mergeCell ref="A129:E129"/>
    <mergeCell ref="H129:K129"/>
    <mergeCell ref="A9:C9"/>
    <mergeCell ref="D9:M9"/>
    <mergeCell ref="A45:C45"/>
    <mergeCell ref="D45:M45"/>
    <mergeCell ref="A57:C57"/>
    <mergeCell ref="D57:M57"/>
    <mergeCell ref="A47:C47"/>
    <mergeCell ref="H47:I47"/>
    <mergeCell ref="A48:F48"/>
    <mergeCell ref="H48:M48"/>
    <mergeCell ref="A50:F50"/>
    <mergeCell ref="H50:M50"/>
    <mergeCell ref="A54:E54"/>
    <mergeCell ref="H54:K54"/>
    <mergeCell ref="J55:K55"/>
    <mergeCell ref="A14:F14"/>
    <mergeCell ref="A11:C11"/>
    <mergeCell ref="H11:I11"/>
    <mergeCell ref="A12:F12"/>
    <mergeCell ref="H12:M12"/>
    <mergeCell ref="H26:M26"/>
    <mergeCell ref="A30:E30"/>
  </mergeCells>
  <pageMargins left="0.51181102362204722" right="0.51181102362204722" top="0.78740157480314965" bottom="0.78740157480314965" header="0.31496062992125984" footer="0.31496062992125984"/>
  <pageSetup scale="4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56" max="16383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34"/>
  <sheetViews>
    <sheetView showGridLines="0" topLeftCell="A103" zoomScale="90" zoomScaleNormal="90" workbookViewId="0">
      <selection activeCell="F125" sqref="F125"/>
    </sheetView>
  </sheetViews>
  <sheetFormatPr defaultRowHeight="15" x14ac:dyDescent="0.25"/>
  <cols>
    <col min="1" max="1" width="41.42578125" customWidth="1"/>
    <col min="2" max="2" width="13.7109375" customWidth="1"/>
    <col min="3" max="3" width="15.7109375" bestFit="1" customWidth="1"/>
    <col min="4" max="4" width="13" bestFit="1" customWidth="1"/>
    <col min="5" max="5" width="13" customWidth="1"/>
    <col min="6" max="6" width="13.85546875" bestFit="1" customWidth="1"/>
    <col min="7" max="7" width="14.5703125" customWidth="1"/>
    <col min="8" max="8" width="2.7109375" customWidth="1"/>
    <col min="9" max="9" width="34.28515625" customWidth="1"/>
    <col min="10" max="10" width="9.28515625" customWidth="1"/>
    <col min="11" max="11" width="11.28515625" customWidth="1"/>
    <col min="12" max="12" width="7.85546875" customWidth="1"/>
    <col min="13" max="13" width="13.5703125" bestFit="1" customWidth="1"/>
  </cols>
  <sheetData>
    <row r="7" spans="1:14" x14ac:dyDescent="0.25">
      <c r="F7" s="342"/>
      <c r="G7" s="342"/>
      <c r="M7" s="31">
        <f ca="1">NOW()</f>
        <v>41864.755208680559</v>
      </c>
    </row>
    <row r="8" spans="1:14" s="152" customFormat="1" ht="14.25" customHeight="1" x14ac:dyDescent="0.25">
      <c r="A8" s="144" t="s">
        <v>203</v>
      </c>
      <c r="B8" s="284" t="s">
        <v>136</v>
      </c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53"/>
    </row>
    <row r="9" spans="1:14" x14ac:dyDescent="0.25">
      <c r="A9" s="151" t="s">
        <v>82</v>
      </c>
      <c r="B9" s="148" t="s">
        <v>37</v>
      </c>
      <c r="C9" s="148"/>
      <c r="D9" s="148"/>
      <c r="E9" s="148"/>
      <c r="F9" s="195">
        <v>7</v>
      </c>
      <c r="G9" s="190"/>
      <c r="I9" s="193" t="s">
        <v>55</v>
      </c>
      <c r="J9" s="148" t="s">
        <v>12</v>
      </c>
      <c r="K9" s="216" t="s">
        <v>59</v>
      </c>
      <c r="L9" s="194"/>
      <c r="M9" s="190"/>
    </row>
    <row r="10" spans="1:14" x14ac:dyDescent="0.25">
      <c r="A10" s="149" t="s">
        <v>38</v>
      </c>
      <c r="B10" s="150" t="s">
        <v>130</v>
      </c>
      <c r="C10" s="150"/>
      <c r="D10" s="150"/>
      <c r="E10" s="150"/>
      <c r="F10" s="191"/>
      <c r="G10" s="192"/>
      <c r="I10" s="149" t="s">
        <v>38</v>
      </c>
      <c r="J10" s="150" t="s">
        <v>9</v>
      </c>
      <c r="K10" s="150"/>
      <c r="L10" s="191"/>
      <c r="M10" s="192"/>
    </row>
    <row r="11" spans="1:14" ht="16.5" thickBot="1" x14ac:dyDescent="0.3">
      <c r="A11" s="287" t="s">
        <v>0</v>
      </c>
      <c r="B11" s="288"/>
      <c r="C11" s="288"/>
      <c r="D11" s="288"/>
      <c r="E11" s="288"/>
      <c r="F11" s="288"/>
      <c r="G11" s="289"/>
      <c r="I11" s="287" t="s">
        <v>13</v>
      </c>
      <c r="J11" s="288"/>
      <c r="K11" s="288"/>
      <c r="L11" s="288"/>
      <c r="M11" s="289"/>
    </row>
    <row r="12" spans="1:14" x14ac:dyDescent="0.25">
      <c r="A12" s="14" t="s">
        <v>35</v>
      </c>
      <c r="B12" s="14" t="s">
        <v>34</v>
      </c>
      <c r="C12" s="256" t="s">
        <v>237</v>
      </c>
      <c r="D12" s="14" t="s">
        <v>39</v>
      </c>
      <c r="E12" s="256" t="s">
        <v>238</v>
      </c>
      <c r="F12" s="15" t="s">
        <v>36</v>
      </c>
      <c r="G12" s="16" t="s">
        <v>4</v>
      </c>
      <c r="I12" s="14" t="s">
        <v>35</v>
      </c>
      <c r="J12" s="14" t="s">
        <v>34</v>
      </c>
      <c r="K12" s="14" t="s">
        <v>39</v>
      </c>
      <c r="L12" s="15" t="s">
        <v>36</v>
      </c>
      <c r="M12" s="16" t="s">
        <v>4</v>
      </c>
    </row>
    <row r="13" spans="1:14" x14ac:dyDescent="0.25">
      <c r="A13" s="36" t="s">
        <v>33</v>
      </c>
      <c r="B13" s="33">
        <v>230</v>
      </c>
      <c r="C13" s="33"/>
      <c r="D13" s="33">
        <f t="shared" ref="D13:D18" si="0">B13*20%</f>
        <v>46</v>
      </c>
      <c r="E13" s="33"/>
      <c r="F13" s="4">
        <v>1</v>
      </c>
      <c r="G13" s="34">
        <f>(B13+D13)*F9*F13</f>
        <v>1932</v>
      </c>
      <c r="I13" s="32"/>
      <c r="J13" s="33"/>
      <c r="K13" s="33"/>
      <c r="L13" s="4"/>
      <c r="M13" s="34"/>
    </row>
    <row r="14" spans="1:14" x14ac:dyDescent="0.25">
      <c r="A14" s="32" t="s">
        <v>52</v>
      </c>
      <c r="B14" s="33">
        <v>230</v>
      </c>
      <c r="C14" s="33"/>
      <c r="D14" s="33">
        <f t="shared" si="0"/>
        <v>46</v>
      </c>
      <c r="E14" s="33"/>
      <c r="F14" s="4">
        <v>2</v>
      </c>
      <c r="G14" s="34">
        <f>(B14+D14)*$F$9*F14</f>
        <v>3864</v>
      </c>
      <c r="I14" s="32"/>
      <c r="J14" s="33"/>
      <c r="K14" s="33"/>
      <c r="L14" s="4"/>
      <c r="M14" s="34"/>
    </row>
    <row r="15" spans="1:14" x14ac:dyDescent="0.25">
      <c r="A15" s="32" t="s">
        <v>57</v>
      </c>
      <c r="B15" s="33">
        <v>200</v>
      </c>
      <c r="C15" s="33"/>
      <c r="D15" s="33">
        <f t="shared" si="0"/>
        <v>40</v>
      </c>
      <c r="E15" s="33"/>
      <c r="F15" s="4">
        <v>1</v>
      </c>
      <c r="G15" s="34">
        <f>(B15+D15)*$F$9*F15</f>
        <v>1680</v>
      </c>
      <c r="I15" s="32"/>
      <c r="J15" s="33"/>
      <c r="K15" s="33"/>
      <c r="L15" s="4"/>
      <c r="M15" s="34"/>
    </row>
    <row r="16" spans="1:14" x14ac:dyDescent="0.25">
      <c r="A16" s="32" t="s">
        <v>91</v>
      </c>
      <c r="B16" s="33">
        <v>200</v>
      </c>
      <c r="C16" s="33"/>
      <c r="D16" s="33">
        <f t="shared" si="0"/>
        <v>40</v>
      </c>
      <c r="E16" s="33"/>
      <c r="F16" s="4">
        <v>1</v>
      </c>
      <c r="G16" s="34">
        <f>(B16+D16)*$F$9*F16</f>
        <v>1680</v>
      </c>
      <c r="I16" s="32"/>
      <c r="J16" s="33"/>
      <c r="K16" s="33"/>
      <c r="L16" s="4"/>
      <c r="M16" s="34"/>
    </row>
    <row r="17" spans="1:14" x14ac:dyDescent="0.25">
      <c r="A17" s="32" t="s">
        <v>45</v>
      </c>
      <c r="B17" s="33">
        <v>200</v>
      </c>
      <c r="C17" s="33"/>
      <c r="D17" s="33">
        <f t="shared" si="0"/>
        <v>40</v>
      </c>
      <c r="E17" s="255"/>
      <c r="F17" s="119">
        <v>1</v>
      </c>
      <c r="G17" s="34">
        <f>(B17+D17)*$F$9*F17</f>
        <v>1680</v>
      </c>
      <c r="I17" s="32"/>
      <c r="J17" s="33"/>
      <c r="K17" s="33"/>
      <c r="L17" s="4"/>
      <c r="M17" s="34"/>
    </row>
    <row r="18" spans="1:14" x14ac:dyDescent="0.25">
      <c r="A18" s="118" t="s">
        <v>92</v>
      </c>
      <c r="B18" s="33">
        <v>260</v>
      </c>
      <c r="C18" s="33"/>
      <c r="D18" s="33">
        <f t="shared" si="0"/>
        <v>52</v>
      </c>
      <c r="E18" s="255"/>
      <c r="F18" s="119">
        <v>1</v>
      </c>
      <c r="G18" s="34">
        <f>(B18+D18)*$F$9*F18</f>
        <v>2184</v>
      </c>
      <c r="I18" s="32"/>
      <c r="J18" s="33"/>
      <c r="K18" s="33"/>
      <c r="L18" s="4"/>
      <c r="M18" s="34"/>
    </row>
    <row r="19" spans="1:14" x14ac:dyDescent="0.25">
      <c r="A19" s="262"/>
      <c r="B19" s="263"/>
      <c r="C19" s="267">
        <f>SUM(C13:C18)</f>
        <v>0</v>
      </c>
      <c r="D19" s="263"/>
      <c r="E19" s="267">
        <f>SUM(E13:E18)</f>
        <v>0</v>
      </c>
      <c r="F19" s="264"/>
      <c r="G19" s="265"/>
      <c r="I19" s="118"/>
      <c r="J19" s="266"/>
      <c r="K19" s="266"/>
      <c r="L19" s="119"/>
      <c r="M19" s="34"/>
    </row>
    <row r="20" spans="1:14" ht="15.75" x14ac:dyDescent="0.25">
      <c r="A20" s="344" t="s">
        <v>14</v>
      </c>
      <c r="B20" s="345"/>
      <c r="C20" s="345"/>
      <c r="D20" s="345"/>
      <c r="E20" s="345"/>
      <c r="F20" s="346"/>
      <c r="G20" s="257">
        <f>SUM(G13:G18)</f>
        <v>13020</v>
      </c>
      <c r="I20" s="322" t="s">
        <v>14</v>
      </c>
      <c r="J20" s="323"/>
      <c r="K20" s="323"/>
      <c r="L20" s="324"/>
      <c r="M20" s="5">
        <f>SUM(M13:M16)</f>
        <v>0</v>
      </c>
    </row>
    <row r="21" spans="1:14" x14ac:dyDescent="0.25">
      <c r="A21" s="258"/>
      <c r="B21" s="258"/>
      <c r="C21" s="258"/>
      <c r="D21" s="258"/>
      <c r="E21" s="258"/>
      <c r="F21" s="259"/>
      <c r="G21" s="260"/>
      <c r="H21" s="261"/>
      <c r="J21" s="307" t="s">
        <v>15</v>
      </c>
      <c r="K21" s="347"/>
      <c r="L21" s="308"/>
      <c r="M21" s="20"/>
    </row>
    <row r="22" spans="1:14" x14ac:dyDescent="0.25">
      <c r="J22" s="21"/>
      <c r="K22" s="21"/>
      <c r="L22" s="21"/>
      <c r="M22" s="22"/>
    </row>
    <row r="23" spans="1:14" s="152" customFormat="1" ht="14.25" customHeight="1" x14ac:dyDescent="0.25">
      <c r="A23" s="147" t="s">
        <v>204</v>
      </c>
      <c r="B23" s="284" t="s">
        <v>126</v>
      </c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53"/>
    </row>
    <row r="24" spans="1:14" x14ac:dyDescent="0.25">
      <c r="A24" s="151" t="s">
        <v>202</v>
      </c>
      <c r="B24" s="148" t="s">
        <v>37</v>
      </c>
      <c r="C24" s="148"/>
      <c r="D24" s="148"/>
      <c r="E24" s="148"/>
      <c r="F24" s="195">
        <v>7</v>
      </c>
      <c r="G24" s="190"/>
      <c r="I24" s="193" t="s">
        <v>55</v>
      </c>
      <c r="J24" s="148" t="s">
        <v>12</v>
      </c>
      <c r="K24" s="216" t="s">
        <v>59</v>
      </c>
      <c r="L24" s="194"/>
      <c r="M24" s="190"/>
    </row>
    <row r="25" spans="1:14" x14ac:dyDescent="0.25">
      <c r="A25" s="149" t="s">
        <v>38</v>
      </c>
      <c r="B25" s="150" t="s">
        <v>130</v>
      </c>
      <c r="C25" s="150"/>
      <c r="D25" s="150"/>
      <c r="E25" s="150"/>
      <c r="F25" s="191"/>
      <c r="G25" s="192"/>
      <c r="I25" s="149" t="s">
        <v>38</v>
      </c>
      <c r="J25" s="150" t="s">
        <v>9</v>
      </c>
      <c r="K25" s="150"/>
      <c r="L25" s="191"/>
      <c r="M25" s="192"/>
    </row>
    <row r="26" spans="1:14" ht="16.5" thickBot="1" x14ac:dyDescent="0.3">
      <c r="A26" s="287" t="s">
        <v>0</v>
      </c>
      <c r="B26" s="288"/>
      <c r="C26" s="288"/>
      <c r="D26" s="288"/>
      <c r="E26" s="288"/>
      <c r="F26" s="288"/>
      <c r="G26" s="289"/>
      <c r="I26" s="287" t="s">
        <v>13</v>
      </c>
      <c r="J26" s="288"/>
      <c r="K26" s="288"/>
      <c r="L26" s="288"/>
      <c r="M26" s="289"/>
    </row>
    <row r="27" spans="1:14" x14ac:dyDescent="0.25">
      <c r="A27" s="14" t="s">
        <v>35</v>
      </c>
      <c r="B27" s="14" t="s">
        <v>34</v>
      </c>
      <c r="C27" s="256" t="s">
        <v>237</v>
      </c>
      <c r="D27" s="14" t="s">
        <v>39</v>
      </c>
      <c r="E27" s="256" t="s">
        <v>238</v>
      </c>
      <c r="F27" s="15" t="s">
        <v>36</v>
      </c>
      <c r="G27" s="16" t="s">
        <v>4</v>
      </c>
      <c r="I27" s="14" t="s">
        <v>35</v>
      </c>
      <c r="J27" s="14" t="s">
        <v>34</v>
      </c>
      <c r="K27" s="14" t="s">
        <v>39</v>
      </c>
      <c r="L27" s="15" t="s">
        <v>36</v>
      </c>
      <c r="M27" s="16" t="s">
        <v>4</v>
      </c>
    </row>
    <row r="28" spans="1:14" x14ac:dyDescent="0.25">
      <c r="A28" s="36" t="s">
        <v>33</v>
      </c>
      <c r="B28" s="33">
        <v>230</v>
      </c>
      <c r="C28" s="33"/>
      <c r="D28" s="33">
        <f>B28*20%</f>
        <v>46</v>
      </c>
      <c r="E28" s="33"/>
      <c r="F28" s="4">
        <v>1</v>
      </c>
      <c r="G28" s="34">
        <f>(B28+D28)*$F$24*F28</f>
        <v>1932</v>
      </c>
      <c r="I28" s="32"/>
      <c r="J28" s="33"/>
      <c r="K28" s="33"/>
      <c r="L28" s="4"/>
      <c r="M28" s="34"/>
    </row>
    <row r="29" spans="1:14" x14ac:dyDescent="0.25">
      <c r="A29" s="32" t="s">
        <v>52</v>
      </c>
      <c r="B29" s="33">
        <v>230</v>
      </c>
      <c r="C29" s="33"/>
      <c r="D29" s="33">
        <f>B29*20%</f>
        <v>46</v>
      </c>
      <c r="E29" s="33"/>
      <c r="F29" s="4">
        <v>1</v>
      </c>
      <c r="G29" s="34">
        <f>(B29+D29)*$F$24*F29</f>
        <v>1932</v>
      </c>
      <c r="I29" s="32"/>
      <c r="J29" s="33"/>
      <c r="K29" s="33"/>
      <c r="L29" s="4"/>
      <c r="M29" s="34"/>
    </row>
    <row r="30" spans="1:14" x14ac:dyDescent="0.25">
      <c r="A30" s="32" t="s">
        <v>57</v>
      </c>
      <c r="B30" s="33">
        <v>200</v>
      </c>
      <c r="C30" s="33"/>
      <c r="D30" s="33">
        <f>B30*20%</f>
        <v>40</v>
      </c>
      <c r="E30" s="33"/>
      <c r="F30" s="4">
        <v>1</v>
      </c>
      <c r="G30" s="34">
        <f>(B30+D30)*$F$24*F30</f>
        <v>1680</v>
      </c>
      <c r="I30" s="32"/>
      <c r="J30" s="33"/>
      <c r="K30" s="33"/>
      <c r="L30" s="4"/>
      <c r="M30" s="34"/>
    </row>
    <row r="31" spans="1:14" x14ac:dyDescent="0.25">
      <c r="A31" s="32" t="s">
        <v>91</v>
      </c>
      <c r="B31" s="33">
        <v>200</v>
      </c>
      <c r="C31" s="33"/>
      <c r="D31" s="33">
        <f>B31*20%</f>
        <v>40</v>
      </c>
      <c r="E31" s="33"/>
      <c r="F31" s="4">
        <v>2</v>
      </c>
      <c r="G31" s="34">
        <f>(B31+D31)*$F$24*F31</f>
        <v>3360</v>
      </c>
      <c r="I31" s="32"/>
      <c r="J31" s="33"/>
      <c r="K31" s="33"/>
      <c r="L31" s="4"/>
      <c r="M31" s="34"/>
    </row>
    <row r="32" spans="1:14" x14ac:dyDescent="0.25">
      <c r="A32" s="118" t="s">
        <v>92</v>
      </c>
      <c r="B32" s="33">
        <v>260</v>
      </c>
      <c r="C32" s="33"/>
      <c r="D32" s="33">
        <f>B32*20%</f>
        <v>52</v>
      </c>
      <c r="E32" s="255"/>
      <c r="F32" s="119">
        <v>0</v>
      </c>
      <c r="G32" s="34">
        <f>(B32+D32)*$F$24*F32</f>
        <v>0</v>
      </c>
      <c r="I32" s="32"/>
      <c r="J32" s="33"/>
      <c r="K32" s="33"/>
      <c r="L32" s="4"/>
      <c r="M32" s="34"/>
    </row>
    <row r="33" spans="1:14" x14ac:dyDescent="0.25">
      <c r="A33" s="118"/>
      <c r="B33" s="266"/>
      <c r="C33" s="267">
        <f>SUM(C28:C32)</f>
        <v>0</v>
      </c>
      <c r="D33" s="266"/>
      <c r="E33" s="267">
        <f>SUM(E28:E32)</f>
        <v>0</v>
      </c>
      <c r="F33" s="119"/>
      <c r="G33" s="34"/>
      <c r="I33" s="118"/>
      <c r="J33" s="266"/>
      <c r="K33" s="266"/>
      <c r="L33" s="119"/>
      <c r="M33" s="34"/>
    </row>
    <row r="34" spans="1:14" ht="15.75" x14ac:dyDescent="0.25">
      <c r="A34" s="322" t="s">
        <v>14</v>
      </c>
      <c r="B34" s="323"/>
      <c r="C34" s="323"/>
      <c r="D34" s="323"/>
      <c r="E34" s="323"/>
      <c r="F34" s="324"/>
      <c r="G34" s="196">
        <f>SUM(G28:G32)</f>
        <v>8904</v>
      </c>
      <c r="I34" s="322" t="s">
        <v>14</v>
      </c>
      <c r="J34" s="323"/>
      <c r="K34" s="323"/>
      <c r="L34" s="324"/>
      <c r="M34" s="5">
        <f>SUM(M28:M31)</f>
        <v>0</v>
      </c>
    </row>
    <row r="35" spans="1:14" x14ac:dyDescent="0.25">
      <c r="J35" s="307" t="s">
        <v>15</v>
      </c>
      <c r="K35" s="347"/>
      <c r="L35" s="308"/>
      <c r="M35" s="20"/>
    </row>
    <row r="37" spans="1:14" s="152" customFormat="1" ht="14.25" customHeight="1" x14ac:dyDescent="0.25">
      <c r="A37" s="144" t="s">
        <v>135</v>
      </c>
      <c r="B37" s="284" t="s">
        <v>145</v>
      </c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153"/>
    </row>
    <row r="38" spans="1:14" x14ac:dyDescent="0.25">
      <c r="A38" s="13" t="s">
        <v>83</v>
      </c>
      <c r="B38" s="2" t="s">
        <v>37</v>
      </c>
      <c r="C38" s="2"/>
      <c r="D38" s="2"/>
      <c r="E38" s="2"/>
      <c r="F38" s="28">
        <v>7</v>
      </c>
      <c r="G38" s="1"/>
      <c r="I38" s="1" t="s">
        <v>11</v>
      </c>
      <c r="J38" s="2" t="s">
        <v>12</v>
      </c>
      <c r="K38" s="35"/>
      <c r="L38" s="1"/>
      <c r="M38" s="1"/>
    </row>
    <row r="39" spans="1:14" x14ac:dyDescent="0.25">
      <c r="A39" s="60" t="s">
        <v>38</v>
      </c>
      <c r="B39" s="150" t="s">
        <v>130</v>
      </c>
      <c r="C39" s="150"/>
      <c r="D39" s="2"/>
      <c r="E39" s="2"/>
      <c r="F39" s="1"/>
      <c r="G39" s="1"/>
      <c r="I39" s="60" t="s">
        <v>38</v>
      </c>
      <c r="J39" s="2" t="s">
        <v>9</v>
      </c>
      <c r="K39" s="2"/>
      <c r="L39" s="1"/>
      <c r="M39" s="1"/>
    </row>
    <row r="40" spans="1:14" ht="16.5" thickBot="1" x14ac:dyDescent="0.3">
      <c r="A40" s="288" t="s">
        <v>0</v>
      </c>
      <c r="B40" s="288"/>
      <c r="C40" s="288"/>
      <c r="D40" s="288"/>
      <c r="E40" s="288"/>
      <c r="F40" s="288"/>
      <c r="G40" s="288"/>
      <c r="I40" s="288" t="s">
        <v>13</v>
      </c>
      <c r="J40" s="288"/>
      <c r="K40" s="288"/>
      <c r="L40" s="288"/>
      <c r="M40" s="288"/>
    </row>
    <row r="41" spans="1:14" x14ac:dyDescent="0.25">
      <c r="A41" s="14" t="s">
        <v>35</v>
      </c>
      <c r="B41" s="14" t="s">
        <v>34</v>
      </c>
      <c r="C41" s="256" t="s">
        <v>237</v>
      </c>
      <c r="D41" s="14" t="s">
        <v>39</v>
      </c>
      <c r="E41" s="256" t="s">
        <v>238</v>
      </c>
      <c r="F41" s="15" t="s">
        <v>36</v>
      </c>
      <c r="G41" s="16" t="s">
        <v>4</v>
      </c>
      <c r="I41" s="14" t="s">
        <v>35</v>
      </c>
      <c r="J41" s="14" t="s">
        <v>34</v>
      </c>
      <c r="K41" s="14" t="s">
        <v>39</v>
      </c>
      <c r="L41" s="15" t="s">
        <v>36</v>
      </c>
      <c r="M41" s="16" t="s">
        <v>4</v>
      </c>
    </row>
    <row r="42" spans="1:14" x14ac:dyDescent="0.25">
      <c r="A42" s="36" t="s">
        <v>33</v>
      </c>
      <c r="B42" s="33">
        <v>230</v>
      </c>
      <c r="C42" s="33"/>
      <c r="D42" s="33">
        <f t="shared" ref="D42:D47" si="1">B42*20%</f>
        <v>46</v>
      </c>
      <c r="E42" s="33"/>
      <c r="F42" s="4">
        <v>1</v>
      </c>
      <c r="G42" s="34">
        <f t="shared" ref="G42:G47" si="2">(B42+D42)*$F$38*F42</f>
        <v>1932</v>
      </c>
      <c r="I42" s="32"/>
      <c r="J42" s="33"/>
      <c r="K42" s="33"/>
      <c r="L42" s="4"/>
      <c r="M42" s="34"/>
    </row>
    <row r="43" spans="1:14" x14ac:dyDescent="0.25">
      <c r="A43" s="32" t="s">
        <v>52</v>
      </c>
      <c r="B43" s="33">
        <v>230</v>
      </c>
      <c r="C43" s="33"/>
      <c r="D43" s="33">
        <f t="shared" si="1"/>
        <v>46</v>
      </c>
      <c r="E43" s="33"/>
      <c r="F43" s="4">
        <v>2</v>
      </c>
      <c r="G43" s="34">
        <f t="shared" si="2"/>
        <v>3864</v>
      </c>
      <c r="I43" s="32"/>
      <c r="J43" s="33"/>
      <c r="K43" s="33"/>
      <c r="L43" s="4"/>
      <c r="M43" s="34"/>
    </row>
    <row r="44" spans="1:14" x14ac:dyDescent="0.25">
      <c r="A44" s="32" t="s">
        <v>57</v>
      </c>
      <c r="B44" s="33">
        <v>200</v>
      </c>
      <c r="C44" s="33"/>
      <c r="D44" s="33">
        <f t="shared" si="1"/>
        <v>40</v>
      </c>
      <c r="E44" s="33"/>
      <c r="F44" s="4">
        <v>1</v>
      </c>
      <c r="G44" s="34">
        <f t="shared" si="2"/>
        <v>1680</v>
      </c>
      <c r="I44" s="32"/>
      <c r="J44" s="33"/>
      <c r="K44" s="33"/>
      <c r="L44" s="4"/>
      <c r="M44" s="34"/>
    </row>
    <row r="45" spans="1:14" x14ac:dyDescent="0.25">
      <c r="A45" s="32" t="s">
        <v>91</v>
      </c>
      <c r="B45" s="33">
        <v>200</v>
      </c>
      <c r="C45" s="33"/>
      <c r="D45" s="33">
        <f t="shared" si="1"/>
        <v>40</v>
      </c>
      <c r="E45" s="33"/>
      <c r="F45" s="4">
        <v>1</v>
      </c>
      <c r="G45" s="34">
        <f t="shared" si="2"/>
        <v>1680</v>
      </c>
      <c r="I45" s="32"/>
      <c r="J45" s="33"/>
      <c r="K45" s="33"/>
      <c r="L45" s="4"/>
      <c r="M45" s="34"/>
    </row>
    <row r="46" spans="1:14" x14ac:dyDescent="0.25">
      <c r="A46" s="32" t="s">
        <v>45</v>
      </c>
      <c r="B46" s="33">
        <v>200</v>
      </c>
      <c r="C46" s="33"/>
      <c r="D46" s="33">
        <f t="shared" si="1"/>
        <v>40</v>
      </c>
      <c r="E46" s="255"/>
      <c r="F46" s="119">
        <v>1</v>
      </c>
      <c r="G46" s="34">
        <f t="shared" si="2"/>
        <v>1680</v>
      </c>
      <c r="I46" s="32"/>
      <c r="J46" s="33"/>
      <c r="K46" s="33"/>
      <c r="L46" s="4"/>
      <c r="M46" s="34"/>
    </row>
    <row r="47" spans="1:14" x14ac:dyDescent="0.25">
      <c r="A47" s="118" t="s">
        <v>92</v>
      </c>
      <c r="B47" s="33">
        <v>260</v>
      </c>
      <c r="C47" s="33"/>
      <c r="D47" s="33">
        <f t="shared" si="1"/>
        <v>52</v>
      </c>
      <c r="E47" s="255"/>
      <c r="F47" s="119">
        <v>1</v>
      </c>
      <c r="G47" s="34">
        <f t="shared" si="2"/>
        <v>2184</v>
      </c>
      <c r="I47" s="32"/>
      <c r="J47" s="33"/>
      <c r="K47" s="33"/>
      <c r="L47" s="4"/>
      <c r="M47" s="34"/>
    </row>
    <row r="48" spans="1:14" x14ac:dyDescent="0.25">
      <c r="A48" s="118"/>
      <c r="B48" s="266"/>
      <c r="C48" s="267">
        <f>SUM(C42:C47)</f>
        <v>0</v>
      </c>
      <c r="D48" s="266"/>
      <c r="E48" s="267">
        <f>SUM(E42:E47)</f>
        <v>0</v>
      </c>
      <c r="F48" s="119"/>
      <c r="G48" s="34"/>
      <c r="I48" s="118"/>
      <c r="J48" s="266"/>
      <c r="K48" s="266"/>
      <c r="L48" s="119"/>
      <c r="M48" s="34"/>
    </row>
    <row r="49" spans="1:14" ht="15.75" x14ac:dyDescent="0.25">
      <c r="A49" s="322" t="s">
        <v>14</v>
      </c>
      <c r="B49" s="323"/>
      <c r="C49" s="323"/>
      <c r="D49" s="323"/>
      <c r="E49" s="323"/>
      <c r="F49" s="324"/>
      <c r="G49" s="196">
        <f>SUM(G42:G47)</f>
        <v>13020</v>
      </c>
      <c r="I49" s="322" t="s">
        <v>14</v>
      </c>
      <c r="J49" s="323"/>
      <c r="K49" s="323"/>
      <c r="L49" s="324"/>
      <c r="M49" s="5">
        <f>SUM(M42:M45)</f>
        <v>0</v>
      </c>
    </row>
    <row r="50" spans="1:14" x14ac:dyDescent="0.25">
      <c r="J50" s="307" t="s">
        <v>15</v>
      </c>
      <c r="K50" s="347"/>
      <c r="L50" s="308"/>
      <c r="M50" s="20"/>
    </row>
    <row r="52" spans="1:14" s="146" customFormat="1" ht="15.75" x14ac:dyDescent="0.25">
      <c r="A52" s="182" t="s">
        <v>137</v>
      </c>
      <c r="B52" s="284" t="s">
        <v>139</v>
      </c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45"/>
    </row>
    <row r="53" spans="1:14" x14ac:dyDescent="0.25">
      <c r="A53" s="151" t="s">
        <v>80</v>
      </c>
      <c r="B53" s="148" t="s">
        <v>37</v>
      </c>
      <c r="C53" s="148"/>
      <c r="D53" s="148"/>
      <c r="E53" s="148"/>
      <c r="F53" s="195">
        <v>7</v>
      </c>
      <c r="G53" s="190"/>
      <c r="I53" s="193" t="s">
        <v>55</v>
      </c>
      <c r="J53" s="148" t="s">
        <v>12</v>
      </c>
      <c r="K53" s="216" t="s">
        <v>59</v>
      </c>
      <c r="L53" s="194"/>
      <c r="M53" s="190"/>
    </row>
    <row r="54" spans="1:14" x14ac:dyDescent="0.25">
      <c r="A54" s="149" t="s">
        <v>38</v>
      </c>
      <c r="B54" s="150" t="s">
        <v>60</v>
      </c>
      <c r="C54" s="150"/>
      <c r="D54" s="150"/>
      <c r="E54" s="150"/>
      <c r="F54" s="191"/>
      <c r="G54" s="192"/>
      <c r="I54" s="149" t="s">
        <v>38</v>
      </c>
      <c r="J54" s="150" t="s">
        <v>9</v>
      </c>
      <c r="K54" s="150"/>
      <c r="L54" s="191"/>
      <c r="M54" s="192"/>
    </row>
    <row r="55" spans="1:14" ht="16.5" thickBot="1" x14ac:dyDescent="0.3">
      <c r="A55" s="287" t="s">
        <v>0</v>
      </c>
      <c r="B55" s="288"/>
      <c r="C55" s="288"/>
      <c r="D55" s="288"/>
      <c r="E55" s="288"/>
      <c r="F55" s="288"/>
      <c r="G55" s="289"/>
      <c r="I55" s="287" t="s">
        <v>13</v>
      </c>
      <c r="J55" s="288"/>
      <c r="K55" s="288"/>
      <c r="L55" s="288"/>
      <c r="M55" s="289"/>
    </row>
    <row r="56" spans="1:14" x14ac:dyDescent="0.25">
      <c r="A56" s="14" t="s">
        <v>35</v>
      </c>
      <c r="B56" s="14" t="s">
        <v>34</v>
      </c>
      <c r="C56" s="256" t="s">
        <v>237</v>
      </c>
      <c r="D56" s="14" t="s">
        <v>39</v>
      </c>
      <c r="E56" s="256" t="s">
        <v>238</v>
      </c>
      <c r="F56" s="15" t="s">
        <v>36</v>
      </c>
      <c r="G56" s="16" t="s">
        <v>4</v>
      </c>
      <c r="I56" s="14" t="s">
        <v>35</v>
      </c>
      <c r="J56" s="14" t="s">
        <v>34</v>
      </c>
      <c r="K56" s="14" t="s">
        <v>39</v>
      </c>
      <c r="L56" s="15" t="s">
        <v>36</v>
      </c>
      <c r="M56" s="16" t="s">
        <v>4</v>
      </c>
    </row>
    <row r="57" spans="1:14" x14ac:dyDescent="0.25">
      <c r="A57" s="36" t="s">
        <v>33</v>
      </c>
      <c r="B57" s="33">
        <v>230</v>
      </c>
      <c r="C57" s="33"/>
      <c r="D57" s="33">
        <f t="shared" ref="D57:D62" si="3">B57*20%</f>
        <v>46</v>
      </c>
      <c r="E57" s="33"/>
      <c r="F57" s="4">
        <v>1</v>
      </c>
      <c r="G57" s="34">
        <f t="shared" ref="G57:G62" si="4">(B57+D57)*$F$53*F57</f>
        <v>1932</v>
      </c>
      <c r="I57" s="32"/>
      <c r="J57" s="33"/>
      <c r="K57" s="33"/>
      <c r="L57" s="4"/>
      <c r="M57" s="34"/>
    </row>
    <row r="58" spans="1:14" x14ac:dyDescent="0.25">
      <c r="A58" s="32" t="s">
        <v>52</v>
      </c>
      <c r="B58" s="33">
        <v>230</v>
      </c>
      <c r="C58" s="33"/>
      <c r="D58" s="33">
        <f t="shared" si="3"/>
        <v>46</v>
      </c>
      <c r="E58" s="33"/>
      <c r="F58" s="4">
        <v>2</v>
      </c>
      <c r="G58" s="34">
        <f t="shared" si="4"/>
        <v>3864</v>
      </c>
      <c r="I58" s="32"/>
      <c r="J58" s="33"/>
      <c r="K58" s="33"/>
      <c r="L58" s="4"/>
      <c r="M58" s="34"/>
    </row>
    <row r="59" spans="1:14" x14ac:dyDescent="0.25">
      <c r="A59" s="32" t="s">
        <v>57</v>
      </c>
      <c r="B59" s="33">
        <v>200</v>
      </c>
      <c r="C59" s="33"/>
      <c r="D59" s="33">
        <f t="shared" si="3"/>
        <v>40</v>
      </c>
      <c r="E59" s="33"/>
      <c r="F59" s="4">
        <v>1</v>
      </c>
      <c r="G59" s="34">
        <f t="shared" si="4"/>
        <v>1680</v>
      </c>
      <c r="I59" s="32"/>
      <c r="J59" s="33"/>
      <c r="K59" s="33"/>
      <c r="L59" s="4"/>
      <c r="M59" s="34"/>
    </row>
    <row r="60" spans="1:14" x14ac:dyDescent="0.25">
      <c r="A60" s="32" t="s">
        <v>91</v>
      </c>
      <c r="B60" s="33">
        <v>200</v>
      </c>
      <c r="C60" s="33"/>
      <c r="D60" s="33">
        <f t="shared" si="3"/>
        <v>40</v>
      </c>
      <c r="E60" s="33"/>
      <c r="F60" s="4">
        <v>1</v>
      </c>
      <c r="G60" s="34">
        <f t="shared" si="4"/>
        <v>1680</v>
      </c>
      <c r="I60" s="32"/>
      <c r="J60" s="33"/>
      <c r="K60" s="33"/>
      <c r="L60" s="4"/>
      <c r="M60" s="34"/>
    </row>
    <row r="61" spans="1:14" x14ac:dyDescent="0.25">
      <c r="A61" s="32" t="s">
        <v>45</v>
      </c>
      <c r="B61" s="33">
        <v>200</v>
      </c>
      <c r="C61" s="33"/>
      <c r="D61" s="33">
        <f t="shared" si="3"/>
        <v>40</v>
      </c>
      <c r="E61" s="255"/>
      <c r="F61" s="119">
        <v>1</v>
      </c>
      <c r="G61" s="34">
        <f t="shared" si="4"/>
        <v>1680</v>
      </c>
      <c r="I61" s="32"/>
      <c r="J61" s="33"/>
      <c r="K61" s="33"/>
      <c r="L61" s="4"/>
      <c r="M61" s="34"/>
    </row>
    <row r="62" spans="1:14" x14ac:dyDescent="0.25">
      <c r="A62" s="118" t="s">
        <v>92</v>
      </c>
      <c r="B62" s="33">
        <v>260</v>
      </c>
      <c r="C62" s="33"/>
      <c r="D62" s="33">
        <f t="shared" si="3"/>
        <v>52</v>
      </c>
      <c r="E62" s="255"/>
      <c r="F62" s="119">
        <v>1</v>
      </c>
      <c r="G62" s="34">
        <f t="shared" si="4"/>
        <v>2184</v>
      </c>
      <c r="I62" s="32"/>
      <c r="J62" s="33"/>
      <c r="K62" s="33"/>
      <c r="L62" s="4"/>
      <c r="M62" s="34"/>
    </row>
    <row r="63" spans="1:14" x14ac:dyDescent="0.25">
      <c r="A63" s="118"/>
      <c r="B63" s="266"/>
      <c r="C63" s="267">
        <f>SUM(C57:C62)</f>
        <v>0</v>
      </c>
      <c r="D63" s="266"/>
      <c r="E63" s="267">
        <f>SUM(E57:E62)</f>
        <v>0</v>
      </c>
      <c r="F63" s="119"/>
      <c r="G63" s="34"/>
      <c r="I63" s="118"/>
      <c r="J63" s="266"/>
      <c r="K63" s="266"/>
      <c r="L63" s="119"/>
      <c r="M63" s="34"/>
    </row>
    <row r="64" spans="1:14" ht="15.75" x14ac:dyDescent="0.25">
      <c r="A64" s="322" t="s">
        <v>14</v>
      </c>
      <c r="B64" s="323"/>
      <c r="C64" s="323"/>
      <c r="D64" s="323"/>
      <c r="E64" s="323"/>
      <c r="F64" s="324"/>
      <c r="G64" s="196">
        <f>SUM(G57:G62)</f>
        <v>13020</v>
      </c>
      <c r="I64" s="322" t="s">
        <v>14</v>
      </c>
      <c r="J64" s="323"/>
      <c r="K64" s="323"/>
      <c r="L64" s="324"/>
      <c r="M64" s="5">
        <f>SUM(M57:M60)</f>
        <v>0</v>
      </c>
    </row>
    <row r="65" spans="1:14" x14ac:dyDescent="0.25">
      <c r="J65" s="307" t="s">
        <v>15</v>
      </c>
      <c r="K65" s="347"/>
      <c r="L65" s="308"/>
      <c r="M65" s="20"/>
    </row>
    <row r="67" spans="1:14" s="152" customFormat="1" ht="14.25" customHeight="1" x14ac:dyDescent="0.25">
      <c r="A67" s="147" t="s">
        <v>148</v>
      </c>
      <c r="B67" s="284" t="s">
        <v>147</v>
      </c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  <c r="N67" s="153"/>
    </row>
    <row r="68" spans="1:14" x14ac:dyDescent="0.25">
      <c r="A68" s="13" t="s">
        <v>84</v>
      </c>
      <c r="B68" s="2" t="s">
        <v>37</v>
      </c>
      <c r="C68" s="2"/>
      <c r="D68" s="2"/>
      <c r="E68" s="2"/>
      <c r="F68" s="28">
        <v>7</v>
      </c>
      <c r="G68" s="1"/>
      <c r="I68" s="1" t="s">
        <v>11</v>
      </c>
      <c r="J68" s="2" t="s">
        <v>12</v>
      </c>
      <c r="K68" s="35"/>
      <c r="L68" s="1"/>
      <c r="M68" s="1"/>
    </row>
    <row r="69" spans="1:14" x14ac:dyDescent="0.25">
      <c r="A69" s="60" t="s">
        <v>38</v>
      </c>
      <c r="B69" s="150" t="s">
        <v>130</v>
      </c>
      <c r="C69" s="150"/>
      <c r="D69" s="2"/>
      <c r="E69" s="2"/>
      <c r="F69" s="1"/>
      <c r="G69" s="1"/>
      <c r="I69" s="60" t="s">
        <v>38</v>
      </c>
      <c r="J69" s="2" t="s">
        <v>9</v>
      </c>
      <c r="K69" s="2"/>
      <c r="L69" s="1"/>
      <c r="M69" s="1"/>
    </row>
    <row r="70" spans="1:14" ht="16.5" thickBot="1" x14ac:dyDescent="0.3">
      <c r="A70" s="288" t="s">
        <v>0</v>
      </c>
      <c r="B70" s="288"/>
      <c r="C70" s="288"/>
      <c r="D70" s="288"/>
      <c r="E70" s="288"/>
      <c r="F70" s="288"/>
      <c r="G70" s="288"/>
      <c r="I70" s="288" t="s">
        <v>13</v>
      </c>
      <c r="J70" s="288"/>
      <c r="K70" s="288"/>
      <c r="L70" s="288"/>
      <c r="M70" s="288"/>
    </row>
    <row r="71" spans="1:14" x14ac:dyDescent="0.25">
      <c r="A71" s="14" t="s">
        <v>35</v>
      </c>
      <c r="B71" s="14" t="s">
        <v>34</v>
      </c>
      <c r="C71" s="256" t="s">
        <v>237</v>
      </c>
      <c r="D71" s="14" t="s">
        <v>39</v>
      </c>
      <c r="E71" s="256" t="s">
        <v>238</v>
      </c>
      <c r="F71" s="15" t="s">
        <v>36</v>
      </c>
      <c r="G71" s="16" t="s">
        <v>4</v>
      </c>
      <c r="I71" s="14" t="s">
        <v>35</v>
      </c>
      <c r="J71" s="14" t="s">
        <v>34</v>
      </c>
      <c r="K71" s="14" t="s">
        <v>39</v>
      </c>
      <c r="L71" s="15" t="s">
        <v>36</v>
      </c>
      <c r="M71" s="16" t="s">
        <v>4</v>
      </c>
    </row>
    <row r="72" spans="1:14" x14ac:dyDescent="0.25">
      <c r="A72" s="36" t="s">
        <v>33</v>
      </c>
      <c r="B72" s="33">
        <v>230</v>
      </c>
      <c r="C72" s="33"/>
      <c r="D72" s="33">
        <f>B72*20%</f>
        <v>46</v>
      </c>
      <c r="E72" s="33"/>
      <c r="F72" s="4">
        <v>1</v>
      </c>
      <c r="G72" s="34">
        <f>(B72+D72)*$F$24*F72</f>
        <v>1932</v>
      </c>
      <c r="I72" s="32"/>
      <c r="J72" s="33"/>
      <c r="K72" s="33"/>
      <c r="L72" s="4"/>
      <c r="M72" s="34"/>
    </row>
    <row r="73" spans="1:14" x14ac:dyDescent="0.25">
      <c r="A73" s="32" t="s">
        <v>52</v>
      </c>
      <c r="B73" s="33">
        <v>230</v>
      </c>
      <c r="C73" s="33"/>
      <c r="D73" s="33">
        <f>B73*20%</f>
        <v>46</v>
      </c>
      <c r="E73" s="33"/>
      <c r="F73" s="4">
        <v>1</v>
      </c>
      <c r="G73" s="34">
        <f>(B73+D73)*$F$24*F73</f>
        <v>1932</v>
      </c>
      <c r="I73" s="32"/>
      <c r="J73" s="33"/>
      <c r="K73" s="33"/>
      <c r="L73" s="4"/>
      <c r="M73" s="34"/>
    </row>
    <row r="74" spans="1:14" x14ac:dyDescent="0.25">
      <c r="A74" s="32" t="s">
        <v>57</v>
      </c>
      <c r="B74" s="33">
        <v>200</v>
      </c>
      <c r="C74" s="33"/>
      <c r="D74" s="33">
        <f>B74*20%</f>
        <v>40</v>
      </c>
      <c r="E74" s="33"/>
      <c r="F74" s="4">
        <v>1</v>
      </c>
      <c r="G74" s="34">
        <f>(B74+D74)*$F$24*F74</f>
        <v>1680</v>
      </c>
      <c r="I74" s="32"/>
      <c r="J74" s="33"/>
      <c r="K74" s="33"/>
      <c r="L74" s="4"/>
      <c r="M74" s="34"/>
    </row>
    <row r="75" spans="1:14" x14ac:dyDescent="0.25">
      <c r="A75" s="32" t="s">
        <v>91</v>
      </c>
      <c r="B75" s="33">
        <v>200</v>
      </c>
      <c r="C75" s="33"/>
      <c r="D75" s="33">
        <f>B75*20%</f>
        <v>40</v>
      </c>
      <c r="E75" s="33"/>
      <c r="F75" s="4">
        <v>2</v>
      </c>
      <c r="G75" s="34">
        <f>(B75+D75)*$F$24*F75</f>
        <v>3360</v>
      </c>
      <c r="I75" s="32"/>
      <c r="J75" s="33"/>
      <c r="K75" s="33"/>
      <c r="L75" s="4"/>
      <c r="M75" s="34"/>
    </row>
    <row r="76" spans="1:14" x14ac:dyDescent="0.25">
      <c r="A76" s="118" t="s">
        <v>92</v>
      </c>
      <c r="B76" s="33">
        <v>260</v>
      </c>
      <c r="C76" s="33"/>
      <c r="D76" s="33">
        <f>B76*20%</f>
        <v>52</v>
      </c>
      <c r="E76" s="255"/>
      <c r="F76" s="119">
        <v>0</v>
      </c>
      <c r="G76" s="34">
        <f>(B76+D76)*$F$24*F76</f>
        <v>0</v>
      </c>
      <c r="I76" s="32"/>
      <c r="J76" s="33"/>
      <c r="K76" s="33"/>
      <c r="L76" s="4"/>
      <c r="M76" s="34"/>
    </row>
    <row r="77" spans="1:14" x14ac:dyDescent="0.25">
      <c r="A77" s="118"/>
      <c r="B77" s="266"/>
      <c r="C77" s="267">
        <f>SUM(C72:C76)</f>
        <v>0</v>
      </c>
      <c r="D77" s="266"/>
      <c r="E77" s="267">
        <f>SUM(E72:E76)</f>
        <v>0</v>
      </c>
      <c r="F77" s="119"/>
      <c r="G77" s="34"/>
      <c r="I77" s="118"/>
      <c r="J77" s="266"/>
      <c r="K77" s="266"/>
      <c r="L77" s="119"/>
      <c r="M77" s="34"/>
    </row>
    <row r="78" spans="1:14" ht="15.75" x14ac:dyDescent="0.25">
      <c r="A78" s="322" t="s">
        <v>14</v>
      </c>
      <c r="B78" s="323"/>
      <c r="C78" s="323"/>
      <c r="D78" s="323"/>
      <c r="E78" s="323"/>
      <c r="F78" s="324"/>
      <c r="G78" s="196">
        <f>SUM(G72:G76)</f>
        <v>8904</v>
      </c>
      <c r="I78" s="322" t="s">
        <v>14</v>
      </c>
      <c r="J78" s="323"/>
      <c r="K78" s="323"/>
      <c r="L78" s="324"/>
      <c r="M78" s="5">
        <f>SUM(M72:M76)</f>
        <v>0</v>
      </c>
    </row>
    <row r="80" spans="1:14" s="152" customFormat="1" ht="14.25" customHeight="1" x14ac:dyDescent="0.25">
      <c r="A80" s="144" t="s">
        <v>206</v>
      </c>
      <c r="B80" s="284" t="s">
        <v>157</v>
      </c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6"/>
      <c r="N80" s="153"/>
    </row>
    <row r="81" spans="1:13" x14ac:dyDescent="0.25">
      <c r="A81" s="13" t="s">
        <v>64</v>
      </c>
      <c r="B81" s="2" t="s">
        <v>37</v>
      </c>
      <c r="C81" s="2"/>
      <c r="D81" s="2"/>
      <c r="E81" s="2"/>
      <c r="F81" s="28">
        <v>7</v>
      </c>
      <c r="G81" s="1"/>
      <c r="I81" s="1" t="s">
        <v>11</v>
      </c>
      <c r="J81" s="2" t="s">
        <v>12</v>
      </c>
      <c r="K81" s="35"/>
      <c r="L81" s="1"/>
      <c r="M81" s="1"/>
    </row>
    <row r="82" spans="1:13" x14ac:dyDescent="0.25">
      <c r="A82" s="110" t="s">
        <v>38</v>
      </c>
      <c r="B82" s="150" t="s">
        <v>130</v>
      </c>
      <c r="C82" s="150"/>
      <c r="D82" s="2"/>
      <c r="E82" s="2"/>
      <c r="F82" s="1"/>
      <c r="G82" s="1"/>
      <c r="I82" s="110" t="s">
        <v>38</v>
      </c>
      <c r="J82" s="2" t="s">
        <v>9</v>
      </c>
      <c r="K82" s="2"/>
      <c r="L82" s="1"/>
      <c r="M82" s="1"/>
    </row>
    <row r="83" spans="1:13" ht="16.5" thickBot="1" x14ac:dyDescent="0.3">
      <c r="A83" s="288" t="s">
        <v>0</v>
      </c>
      <c r="B83" s="288"/>
      <c r="C83" s="288"/>
      <c r="D83" s="288"/>
      <c r="E83" s="288"/>
      <c r="F83" s="288"/>
      <c r="G83" s="288"/>
      <c r="I83" s="288" t="s">
        <v>13</v>
      </c>
      <c r="J83" s="288"/>
      <c r="K83" s="288"/>
      <c r="L83" s="288"/>
      <c r="M83" s="288"/>
    </row>
    <row r="84" spans="1:13" x14ac:dyDescent="0.25">
      <c r="A84" s="14" t="s">
        <v>35</v>
      </c>
      <c r="B84" s="14" t="s">
        <v>34</v>
      </c>
      <c r="C84" s="256" t="s">
        <v>237</v>
      </c>
      <c r="D84" s="14" t="s">
        <v>39</v>
      </c>
      <c r="E84" s="256" t="s">
        <v>238</v>
      </c>
      <c r="F84" s="15" t="s">
        <v>36</v>
      </c>
      <c r="G84" s="16" t="s">
        <v>4</v>
      </c>
      <c r="I84" s="14" t="s">
        <v>35</v>
      </c>
      <c r="J84" s="14" t="s">
        <v>34</v>
      </c>
      <c r="K84" s="14" t="s">
        <v>39</v>
      </c>
      <c r="L84" s="15" t="s">
        <v>36</v>
      </c>
      <c r="M84" s="16" t="s">
        <v>4</v>
      </c>
    </row>
    <row r="85" spans="1:13" x14ac:dyDescent="0.25">
      <c r="A85" s="121" t="s">
        <v>33</v>
      </c>
      <c r="B85" s="33">
        <v>230</v>
      </c>
      <c r="C85" s="33"/>
      <c r="D85" s="33">
        <f t="shared" ref="D85:D90" si="5">B85*20%</f>
        <v>46</v>
      </c>
      <c r="E85" s="33"/>
      <c r="F85" s="4">
        <v>1</v>
      </c>
      <c r="G85" s="34">
        <f t="shared" ref="G85:G90" si="6">(B85+D85)*$F$38*F85</f>
        <v>1932</v>
      </c>
      <c r="I85" s="32"/>
      <c r="J85" s="33"/>
      <c r="K85" s="33"/>
      <c r="L85" s="4"/>
      <c r="M85" s="34"/>
    </row>
    <row r="86" spans="1:13" x14ac:dyDescent="0.25">
      <c r="A86" s="122" t="s">
        <v>52</v>
      </c>
      <c r="B86" s="33">
        <v>230</v>
      </c>
      <c r="C86" s="33"/>
      <c r="D86" s="33">
        <f t="shared" si="5"/>
        <v>46</v>
      </c>
      <c r="E86" s="33"/>
      <c r="F86" s="4">
        <v>2</v>
      </c>
      <c r="G86" s="34">
        <f t="shared" si="6"/>
        <v>3864</v>
      </c>
      <c r="I86" s="32"/>
      <c r="J86" s="33"/>
      <c r="K86" s="33"/>
      <c r="L86" s="4"/>
      <c r="M86" s="34"/>
    </row>
    <row r="87" spans="1:13" x14ac:dyDescent="0.25">
      <c r="A87" s="122" t="s">
        <v>57</v>
      </c>
      <c r="B87" s="33">
        <v>200</v>
      </c>
      <c r="C87" s="33"/>
      <c r="D87" s="33">
        <f t="shared" si="5"/>
        <v>40</v>
      </c>
      <c r="E87" s="33"/>
      <c r="F87" s="4">
        <v>1</v>
      </c>
      <c r="G87" s="34">
        <f t="shared" si="6"/>
        <v>1680</v>
      </c>
      <c r="I87" s="32"/>
      <c r="J87" s="33"/>
      <c r="K87" s="33"/>
      <c r="L87" s="4"/>
      <c r="M87" s="34"/>
    </row>
    <row r="88" spans="1:13" x14ac:dyDescent="0.25">
      <c r="A88" s="122" t="s">
        <v>91</v>
      </c>
      <c r="B88" s="33">
        <v>200</v>
      </c>
      <c r="C88" s="33"/>
      <c r="D88" s="33">
        <f t="shared" si="5"/>
        <v>40</v>
      </c>
      <c r="E88" s="33"/>
      <c r="F88" s="4">
        <v>1</v>
      </c>
      <c r="G88" s="34">
        <f t="shared" si="6"/>
        <v>1680</v>
      </c>
      <c r="I88" s="32"/>
      <c r="J88" s="33"/>
      <c r="K88" s="33"/>
      <c r="L88" s="4"/>
      <c r="M88" s="34"/>
    </row>
    <row r="89" spans="1:13" x14ac:dyDescent="0.25">
      <c r="A89" s="122" t="s">
        <v>45</v>
      </c>
      <c r="B89" s="33">
        <v>200</v>
      </c>
      <c r="C89" s="33"/>
      <c r="D89" s="33">
        <f t="shared" si="5"/>
        <v>40</v>
      </c>
      <c r="E89" s="255"/>
      <c r="F89" s="119">
        <v>1</v>
      </c>
      <c r="G89" s="34">
        <f t="shared" si="6"/>
        <v>1680</v>
      </c>
      <c r="I89" s="32"/>
      <c r="J89" s="33"/>
      <c r="K89" s="33"/>
      <c r="L89" s="4"/>
      <c r="M89" s="34"/>
    </row>
    <row r="90" spans="1:13" x14ac:dyDescent="0.25">
      <c r="A90" s="123" t="s">
        <v>92</v>
      </c>
      <c r="B90" s="33">
        <v>260</v>
      </c>
      <c r="C90" s="33"/>
      <c r="D90" s="33">
        <f t="shared" si="5"/>
        <v>52</v>
      </c>
      <c r="E90" s="255"/>
      <c r="F90" s="119">
        <v>1</v>
      </c>
      <c r="G90" s="34">
        <f t="shared" si="6"/>
        <v>2184</v>
      </c>
      <c r="I90" s="32"/>
      <c r="J90" s="33"/>
      <c r="K90" s="33"/>
      <c r="L90" s="4"/>
      <c r="M90" s="34"/>
    </row>
    <row r="91" spans="1:13" x14ac:dyDescent="0.25">
      <c r="A91" s="123"/>
      <c r="B91" s="266"/>
      <c r="C91" s="267">
        <f>SUM(C85:C90)</f>
        <v>0</v>
      </c>
      <c r="D91" s="266"/>
      <c r="E91" s="267">
        <f>SUM(E85:E90)</f>
        <v>0</v>
      </c>
      <c r="F91" s="119"/>
      <c r="G91" s="34"/>
      <c r="I91" s="118"/>
      <c r="J91" s="266"/>
      <c r="K91" s="266"/>
      <c r="L91" s="119"/>
      <c r="M91" s="34"/>
    </row>
    <row r="92" spans="1:13" ht="15.75" x14ac:dyDescent="0.25">
      <c r="A92" s="322" t="s">
        <v>14</v>
      </c>
      <c r="B92" s="323"/>
      <c r="C92" s="323"/>
      <c r="D92" s="323"/>
      <c r="E92" s="323"/>
      <c r="F92" s="324"/>
      <c r="G92" s="196">
        <f>SUM(G85:G90)</f>
        <v>13020</v>
      </c>
      <c r="I92" s="322" t="s">
        <v>14</v>
      </c>
      <c r="J92" s="323"/>
      <c r="K92" s="323"/>
      <c r="L92" s="324"/>
      <c r="M92" s="5">
        <f>SUM(M85:M88)</f>
        <v>0</v>
      </c>
    </row>
    <row r="93" spans="1:13" ht="15.75" thickBot="1" x14ac:dyDescent="0.3">
      <c r="J93" s="307" t="s">
        <v>15</v>
      </c>
      <c r="K93" s="347"/>
      <c r="L93" s="308"/>
      <c r="M93" s="20"/>
    </row>
    <row r="94" spans="1:13" ht="15.75" thickBot="1" x14ac:dyDescent="0.3">
      <c r="D94" s="349" t="s">
        <v>94</v>
      </c>
      <c r="E94" s="350"/>
      <c r="F94" s="351"/>
      <c r="G94" s="236">
        <f>G92+G78+G49+G64+G20+G34</f>
        <v>69888</v>
      </c>
    </row>
    <row r="96" spans="1:13" ht="15.75" x14ac:dyDescent="0.25">
      <c r="A96" s="303" t="s">
        <v>68</v>
      </c>
      <c r="B96" s="303"/>
      <c r="C96" s="303"/>
      <c r="D96" s="303"/>
      <c r="E96" s="303"/>
      <c r="F96" s="303"/>
      <c r="G96" s="303"/>
      <c r="H96" s="303"/>
      <c r="I96" s="303"/>
      <c r="J96" s="303"/>
      <c r="K96" s="303"/>
      <c r="L96" s="303"/>
      <c r="M96" s="303"/>
    </row>
    <row r="97" spans="1:13" x14ac:dyDescent="0.25">
      <c r="A97" s="13" t="s">
        <v>87</v>
      </c>
      <c r="B97" s="2" t="s">
        <v>37</v>
      </c>
      <c r="C97" s="2"/>
      <c r="D97" s="2"/>
      <c r="E97" s="2"/>
      <c r="F97" s="28">
        <v>12</v>
      </c>
      <c r="G97" s="1"/>
      <c r="I97" s="1" t="s">
        <v>11</v>
      </c>
      <c r="J97" s="2" t="s">
        <v>12</v>
      </c>
      <c r="K97" s="35">
        <v>7</v>
      </c>
      <c r="L97" s="1"/>
      <c r="M97" s="1"/>
    </row>
    <row r="98" spans="1:13" x14ac:dyDescent="0.25">
      <c r="A98" s="84" t="s">
        <v>38</v>
      </c>
      <c r="B98" s="2" t="s">
        <v>9</v>
      </c>
      <c r="C98" s="2"/>
      <c r="D98" s="2"/>
      <c r="E98" s="2"/>
      <c r="F98" s="1"/>
      <c r="G98" s="1"/>
      <c r="I98" s="84" t="s">
        <v>38</v>
      </c>
      <c r="J98" s="2" t="s">
        <v>9</v>
      </c>
      <c r="K98" s="2"/>
      <c r="L98" s="1"/>
      <c r="M98" s="1"/>
    </row>
    <row r="99" spans="1:13" ht="16.5" thickBot="1" x14ac:dyDescent="0.3">
      <c r="A99" s="288" t="s">
        <v>0</v>
      </c>
      <c r="B99" s="288"/>
      <c r="C99" s="288"/>
      <c r="D99" s="288"/>
      <c r="E99" s="288"/>
      <c r="F99" s="288"/>
      <c r="G99" s="288"/>
      <c r="I99" s="288" t="s">
        <v>13</v>
      </c>
      <c r="J99" s="288"/>
      <c r="K99" s="288"/>
      <c r="L99" s="288"/>
      <c r="M99" s="288"/>
    </row>
    <row r="100" spans="1:13" ht="15" customHeight="1" x14ac:dyDescent="0.25">
      <c r="A100" s="14" t="s">
        <v>35</v>
      </c>
      <c r="B100" s="14" t="s">
        <v>34</v>
      </c>
      <c r="C100" s="256" t="s">
        <v>237</v>
      </c>
      <c r="D100" s="14" t="s">
        <v>39</v>
      </c>
      <c r="E100" s="256" t="s">
        <v>238</v>
      </c>
      <c r="F100" s="15" t="s">
        <v>36</v>
      </c>
      <c r="G100" s="16" t="s">
        <v>4</v>
      </c>
      <c r="I100" s="14" t="s">
        <v>35</v>
      </c>
      <c r="J100" s="14" t="s">
        <v>34</v>
      </c>
      <c r="K100" s="14" t="s">
        <v>39</v>
      </c>
      <c r="L100" s="15" t="s">
        <v>36</v>
      </c>
      <c r="M100" s="16" t="s">
        <v>4</v>
      </c>
    </row>
    <row r="101" spans="1:13" x14ac:dyDescent="0.25">
      <c r="A101" s="36" t="s">
        <v>79</v>
      </c>
      <c r="B101" s="33">
        <v>3994.16</v>
      </c>
      <c r="C101" s="33"/>
      <c r="D101" s="33">
        <f>B101*49.46%</f>
        <v>1975.511536</v>
      </c>
      <c r="E101" s="33"/>
      <c r="F101" s="4">
        <v>2</v>
      </c>
      <c r="G101" s="34">
        <f>(B101+D101)*$F$97*F101</f>
        <v>143272.11686399998</v>
      </c>
      <c r="I101" s="32"/>
      <c r="J101" s="33"/>
      <c r="K101" s="33"/>
      <c r="L101" s="4"/>
      <c r="M101" s="34"/>
    </row>
    <row r="102" spans="1:13" x14ac:dyDescent="0.25">
      <c r="A102" s="32"/>
      <c r="B102" s="33"/>
      <c r="C102" s="33"/>
      <c r="D102" s="33"/>
      <c r="E102" s="33"/>
      <c r="F102" s="4"/>
      <c r="G102" s="34"/>
      <c r="I102" s="32"/>
      <c r="J102" s="33"/>
      <c r="K102" s="33"/>
      <c r="L102" s="4"/>
      <c r="M102" s="34"/>
    </row>
    <row r="103" spans="1:13" x14ac:dyDescent="0.25">
      <c r="A103" s="32"/>
      <c r="B103" s="33"/>
      <c r="C103" s="33"/>
      <c r="D103" s="33"/>
      <c r="E103" s="33"/>
      <c r="F103" s="4"/>
      <c r="G103" s="34"/>
      <c r="I103" s="32"/>
      <c r="J103" s="33"/>
      <c r="K103" s="33"/>
      <c r="L103" s="4"/>
      <c r="M103" s="34"/>
    </row>
    <row r="104" spans="1:13" x14ac:dyDescent="0.25">
      <c r="A104" s="118"/>
      <c r="B104" s="266"/>
      <c r="C104" s="267">
        <f>SUM(C101:C103)</f>
        <v>0</v>
      </c>
      <c r="D104" s="266"/>
      <c r="E104" s="267">
        <f>SUM(E101:E103)</f>
        <v>0</v>
      </c>
      <c r="F104" s="119"/>
      <c r="G104" s="34"/>
      <c r="I104" s="118"/>
      <c r="J104" s="266"/>
      <c r="K104" s="266"/>
      <c r="L104" s="119"/>
      <c r="M104" s="34"/>
    </row>
    <row r="105" spans="1:13" ht="15.75" x14ac:dyDescent="0.25">
      <c r="A105" s="322" t="s">
        <v>14</v>
      </c>
      <c r="B105" s="323"/>
      <c r="C105" s="323"/>
      <c r="D105" s="323"/>
      <c r="E105" s="323"/>
      <c r="F105" s="324"/>
      <c r="G105" s="196">
        <f>SUM(G101:G103)</f>
        <v>143272.11686399998</v>
      </c>
      <c r="I105" s="322" t="s">
        <v>14</v>
      </c>
      <c r="J105" s="323"/>
      <c r="K105" s="323"/>
      <c r="L105" s="324"/>
      <c r="M105" s="5">
        <f>SUM(M101:M103)</f>
        <v>0</v>
      </c>
    </row>
    <row r="106" spans="1:13" x14ac:dyDescent="0.25">
      <c r="A106" s="91" t="s">
        <v>78</v>
      </c>
    </row>
    <row r="107" spans="1:13" x14ac:dyDescent="0.25">
      <c r="G107" s="39"/>
    </row>
    <row r="108" spans="1:13" x14ac:dyDescent="0.25">
      <c r="A108" s="353" t="s">
        <v>21</v>
      </c>
      <c r="B108" s="353"/>
      <c r="C108" s="353"/>
      <c r="D108" s="353"/>
      <c r="E108" s="353"/>
      <c r="F108" s="353"/>
      <c r="G108" s="353"/>
      <c r="I108" s="353" t="s">
        <v>22</v>
      </c>
      <c r="J108" s="353"/>
      <c r="K108" s="353"/>
      <c r="L108" s="353"/>
      <c r="M108" s="38"/>
    </row>
    <row r="109" spans="1:13" x14ac:dyDescent="0.25">
      <c r="A109" s="348" t="s">
        <v>32</v>
      </c>
      <c r="B109" s="343"/>
      <c r="C109" s="343"/>
      <c r="D109" s="343"/>
      <c r="E109" s="343"/>
      <c r="F109" s="343"/>
      <c r="G109" s="89">
        <f>G90+G47+G62+G18</f>
        <v>8736</v>
      </c>
      <c r="I109" s="343" t="s">
        <v>32</v>
      </c>
      <c r="J109" s="343"/>
      <c r="K109" s="343"/>
      <c r="L109" s="343"/>
      <c r="M109" s="43"/>
    </row>
    <row r="110" spans="1:13" x14ac:dyDescent="0.25">
      <c r="A110" s="348" t="s">
        <v>33</v>
      </c>
      <c r="B110" s="343"/>
      <c r="C110" s="343"/>
      <c r="D110" s="343"/>
      <c r="E110" s="343"/>
      <c r="F110" s="343"/>
      <c r="G110" s="89">
        <f>G85+G72+G42+G57+G13+G28</f>
        <v>11592</v>
      </c>
      <c r="I110" s="343" t="s">
        <v>33</v>
      </c>
      <c r="J110" s="343"/>
      <c r="K110" s="343"/>
      <c r="L110" s="343"/>
      <c r="M110" s="43"/>
    </row>
    <row r="111" spans="1:13" x14ac:dyDescent="0.25">
      <c r="A111" s="348" t="s">
        <v>45</v>
      </c>
      <c r="B111" s="343"/>
      <c r="C111" s="343"/>
      <c r="D111" s="343"/>
      <c r="E111" s="343"/>
      <c r="F111" s="343"/>
      <c r="G111" s="89">
        <f>G89+G46+G61+G17</f>
        <v>6720</v>
      </c>
      <c r="I111" s="343" t="s">
        <v>45</v>
      </c>
      <c r="J111" s="343"/>
      <c r="K111" s="343"/>
      <c r="L111" s="343"/>
      <c r="M111" s="43"/>
    </row>
    <row r="112" spans="1:13" x14ac:dyDescent="0.25">
      <c r="A112" s="348" t="s">
        <v>57</v>
      </c>
      <c r="B112" s="343"/>
      <c r="C112" s="343"/>
      <c r="D112" s="343"/>
      <c r="E112" s="343"/>
      <c r="F112" s="343"/>
      <c r="G112" s="89">
        <f>G87+G74+G44+G59+G15+G30</f>
        <v>10080</v>
      </c>
      <c r="I112" s="343" t="s">
        <v>57</v>
      </c>
      <c r="J112" s="343"/>
      <c r="K112" s="343"/>
      <c r="L112" s="343"/>
      <c r="M112" s="43"/>
    </row>
    <row r="113" spans="1:13" x14ac:dyDescent="0.25">
      <c r="A113" s="348" t="s">
        <v>52</v>
      </c>
      <c r="B113" s="343"/>
      <c r="C113" s="343"/>
      <c r="D113" s="343"/>
      <c r="E113" s="343"/>
      <c r="F113" s="343"/>
      <c r="G113" s="89">
        <f>G86+G73+G43+G58+G14+G29</f>
        <v>19320</v>
      </c>
      <c r="I113" s="343" t="s">
        <v>52</v>
      </c>
      <c r="J113" s="343"/>
      <c r="K113" s="343"/>
      <c r="L113" s="343"/>
      <c r="M113" s="43"/>
    </row>
    <row r="114" spans="1:13" x14ac:dyDescent="0.25">
      <c r="A114" s="348" t="s">
        <v>91</v>
      </c>
      <c r="B114" s="343"/>
      <c r="C114" s="343"/>
      <c r="D114" s="343"/>
      <c r="E114" s="343"/>
      <c r="F114" s="343"/>
      <c r="G114" s="89">
        <f>G88+G75+G45+G60+G16+G31</f>
        <v>13440</v>
      </c>
      <c r="I114" s="343" t="s">
        <v>91</v>
      </c>
      <c r="J114" s="343"/>
      <c r="K114" s="343"/>
      <c r="L114" s="343"/>
      <c r="M114" s="43"/>
    </row>
    <row r="115" spans="1:13" x14ac:dyDescent="0.25">
      <c r="A115" s="348" t="s">
        <v>93</v>
      </c>
      <c r="B115" s="343"/>
      <c r="C115" s="343"/>
      <c r="D115" s="343"/>
      <c r="E115" s="343"/>
      <c r="F115" s="343"/>
      <c r="G115" s="89">
        <f>G105</f>
        <v>143272.11686399998</v>
      </c>
      <c r="I115" s="343" t="s">
        <v>93</v>
      </c>
      <c r="J115" s="343"/>
      <c r="K115" s="343"/>
      <c r="L115" s="343"/>
      <c r="M115" s="43"/>
    </row>
    <row r="116" spans="1:13" x14ac:dyDescent="0.25">
      <c r="A116" s="352" t="s">
        <v>14</v>
      </c>
      <c r="B116" s="352"/>
      <c r="C116" s="352"/>
      <c r="D116" s="352"/>
      <c r="E116" s="352"/>
      <c r="F116" s="352"/>
      <c r="G116" s="90">
        <f>SUM(G109:G115)</f>
        <v>213160.11686399998</v>
      </c>
      <c r="I116" s="352" t="s">
        <v>14</v>
      </c>
      <c r="J116" s="352"/>
      <c r="K116" s="352"/>
      <c r="L116" s="352"/>
      <c r="M116" s="44">
        <v>0</v>
      </c>
    </row>
    <row r="117" spans="1:13" x14ac:dyDescent="0.25">
      <c r="G117" s="39"/>
    </row>
    <row r="119" spans="1:13" x14ac:dyDescent="0.25">
      <c r="A119" s="92" t="s">
        <v>71</v>
      </c>
      <c r="B119" s="93" t="s">
        <v>72</v>
      </c>
      <c r="C119" s="268"/>
      <c r="G119" s="120"/>
    </row>
    <row r="120" spans="1:13" x14ac:dyDescent="0.25">
      <c r="A120" s="94" t="s">
        <v>73</v>
      </c>
      <c r="B120" s="95">
        <v>0.255</v>
      </c>
      <c r="C120" s="254"/>
    </row>
    <row r="121" spans="1:13" x14ac:dyDescent="0.25">
      <c r="A121" s="94" t="s">
        <v>74</v>
      </c>
      <c r="B121" s="95">
        <v>0.08</v>
      </c>
      <c r="C121" s="254"/>
    </row>
    <row r="122" spans="1:13" x14ac:dyDescent="0.25">
      <c r="A122" s="94" t="s">
        <v>75</v>
      </c>
      <c r="B122" s="95">
        <v>0.01</v>
      </c>
      <c r="C122" s="254"/>
    </row>
    <row r="123" spans="1:13" x14ac:dyDescent="0.25">
      <c r="A123" s="94" t="s">
        <v>76</v>
      </c>
      <c r="B123" s="95">
        <v>0.11210000000000001</v>
      </c>
      <c r="C123" s="254"/>
    </row>
    <row r="124" spans="1:13" x14ac:dyDescent="0.25">
      <c r="A124" s="94" t="s">
        <v>77</v>
      </c>
      <c r="B124" s="95">
        <v>3.7499999999999999E-2</v>
      </c>
      <c r="C124" s="254"/>
    </row>
    <row r="125" spans="1:13" x14ac:dyDescent="0.25">
      <c r="A125" s="96" t="s">
        <v>14</v>
      </c>
      <c r="B125" s="97">
        <f>SUM(B120:B124)</f>
        <v>0.49460000000000004</v>
      </c>
      <c r="C125" s="269"/>
    </row>
    <row r="128" spans="1:13" x14ac:dyDescent="0.25">
      <c r="A128" s="340" t="s">
        <v>236</v>
      </c>
      <c r="B128" s="340"/>
      <c r="C128" s="340"/>
      <c r="D128" s="340"/>
      <c r="E128" s="340"/>
      <c r="F128" s="340"/>
    </row>
    <row r="129" spans="1:6" x14ac:dyDescent="0.25">
      <c r="A129" s="341" t="s">
        <v>232</v>
      </c>
      <c r="B129" s="341"/>
      <c r="C129" s="341"/>
      <c r="D129" s="341"/>
      <c r="E129" s="341"/>
      <c r="F129" s="341"/>
    </row>
    <row r="130" spans="1:6" x14ac:dyDescent="0.25">
      <c r="A130" t="s">
        <v>233</v>
      </c>
      <c r="F130" s="253">
        <f>C91+C77+C63+C48+C33+C19</f>
        <v>0</v>
      </c>
    </row>
    <row r="131" spans="1:6" x14ac:dyDescent="0.25">
      <c r="A131" t="s">
        <v>234</v>
      </c>
      <c r="F131" s="253">
        <f>C104</f>
        <v>0</v>
      </c>
    </row>
    <row r="132" spans="1:6" x14ac:dyDescent="0.25">
      <c r="A132" s="341" t="s">
        <v>235</v>
      </c>
      <c r="B132" s="341"/>
      <c r="C132" s="341"/>
      <c r="D132" s="341"/>
      <c r="E132" s="341"/>
      <c r="F132" s="341"/>
    </row>
    <row r="133" spans="1:6" x14ac:dyDescent="0.25">
      <c r="A133" t="s">
        <v>233</v>
      </c>
      <c r="F133" s="253">
        <f>E91+E77+E63+E48+E33+E19</f>
        <v>0</v>
      </c>
    </row>
    <row r="134" spans="1:6" x14ac:dyDescent="0.25">
      <c r="A134" t="s">
        <v>234</v>
      </c>
      <c r="F134" s="253">
        <f>E104</f>
        <v>0</v>
      </c>
    </row>
  </sheetData>
  <customSheetViews>
    <customSheetView guid="{6B2C8637-78CC-4CB6-97F7-DEE04A596283}" showGridLines="0" topLeftCell="A92">
      <selection activeCell="A8" sqref="A8:K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63">
    <mergeCell ref="A110:F110"/>
    <mergeCell ref="I109:L109"/>
    <mergeCell ref="I110:L110"/>
    <mergeCell ref="I105:L105"/>
    <mergeCell ref="B23:M23"/>
    <mergeCell ref="A108:G108"/>
    <mergeCell ref="I108:L108"/>
    <mergeCell ref="A96:M96"/>
    <mergeCell ref="A26:G26"/>
    <mergeCell ref="I26:M26"/>
    <mergeCell ref="A34:F34"/>
    <mergeCell ref="I34:L34"/>
    <mergeCell ref="J35:L35"/>
    <mergeCell ref="A92:F92"/>
    <mergeCell ref="I92:L92"/>
    <mergeCell ref="J93:L93"/>
    <mergeCell ref="A116:F116"/>
    <mergeCell ref="I116:L116"/>
    <mergeCell ref="A114:F114"/>
    <mergeCell ref="A111:F111"/>
    <mergeCell ref="A112:F112"/>
    <mergeCell ref="A113:F113"/>
    <mergeCell ref="A115:F115"/>
    <mergeCell ref="I115:L115"/>
    <mergeCell ref="A105:F105"/>
    <mergeCell ref="A109:F109"/>
    <mergeCell ref="D94:F94"/>
    <mergeCell ref="B67:M67"/>
    <mergeCell ref="A99:G99"/>
    <mergeCell ref="I99:M99"/>
    <mergeCell ref="A70:G70"/>
    <mergeCell ref="I70:M70"/>
    <mergeCell ref="A83:G83"/>
    <mergeCell ref="I83:M83"/>
    <mergeCell ref="J21:L21"/>
    <mergeCell ref="B37:M37"/>
    <mergeCell ref="B80:M80"/>
    <mergeCell ref="J50:L50"/>
    <mergeCell ref="J65:L65"/>
    <mergeCell ref="A55:G55"/>
    <mergeCell ref="I55:M55"/>
    <mergeCell ref="A64:F64"/>
    <mergeCell ref="I64:L64"/>
    <mergeCell ref="A40:G40"/>
    <mergeCell ref="I40:M40"/>
    <mergeCell ref="A49:F49"/>
    <mergeCell ref="I49:L49"/>
    <mergeCell ref="A128:F128"/>
    <mergeCell ref="A129:F129"/>
    <mergeCell ref="A132:F132"/>
    <mergeCell ref="F7:G7"/>
    <mergeCell ref="I111:L111"/>
    <mergeCell ref="I112:L112"/>
    <mergeCell ref="I113:L113"/>
    <mergeCell ref="I114:L114"/>
    <mergeCell ref="B8:M8"/>
    <mergeCell ref="B52:M52"/>
    <mergeCell ref="A78:F78"/>
    <mergeCell ref="I78:L78"/>
    <mergeCell ref="A11:G11"/>
    <mergeCell ref="I11:M11"/>
    <mergeCell ref="A20:F20"/>
    <mergeCell ref="I20:L20"/>
  </mergeCells>
  <pageMargins left="0.51181102362204722" right="0.51181102362204722" top="0.78740157480314965" bottom="0.78740157480314965" header="0.31496062992125984" footer="0.31496062992125984"/>
  <pageSetup scale="8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36" max="16383" man="1"/>
  </rowBreaks>
  <colBreaks count="1" manualBreakCount="1">
    <brk id="8" max="1048575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62"/>
  <sheetViews>
    <sheetView showGridLines="0" topLeftCell="A16" workbookViewId="0">
      <selection activeCell="D30" sqref="D30"/>
    </sheetView>
  </sheetViews>
  <sheetFormatPr defaultColWidth="8.85546875" defaultRowHeight="15" x14ac:dyDescent="0.25"/>
  <cols>
    <col min="1" max="1" width="42.5703125" customWidth="1"/>
    <col min="2" max="2" width="13" bestFit="1" customWidth="1"/>
    <col min="3" max="3" width="11.42578125" bestFit="1" customWidth="1"/>
    <col min="4" max="4" width="20.140625" bestFit="1" customWidth="1"/>
    <col min="5" max="5" width="2.7109375" customWidth="1"/>
    <col min="6" max="6" width="31" bestFit="1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31">
        <f ca="1">NOW()</f>
        <v>41864.755208680559</v>
      </c>
    </row>
    <row r="8" spans="1:9" ht="15.75" x14ac:dyDescent="0.25">
      <c r="A8" s="303" t="s">
        <v>101</v>
      </c>
      <c r="B8" s="304"/>
      <c r="C8" s="304"/>
      <c r="D8" s="304"/>
      <c r="E8" s="304"/>
      <c r="F8" s="304"/>
      <c r="G8" s="304"/>
      <c r="H8" s="304"/>
      <c r="I8" s="304"/>
    </row>
    <row r="9" spans="1:9" x14ac:dyDescent="0.25">
      <c r="A9" s="13" t="s">
        <v>102</v>
      </c>
      <c r="B9" s="2" t="s">
        <v>37</v>
      </c>
      <c r="C9" s="28"/>
      <c r="D9" s="1"/>
      <c r="F9" s="1" t="s">
        <v>95</v>
      </c>
      <c r="G9" s="2" t="s">
        <v>96</v>
      </c>
      <c r="H9" s="1"/>
      <c r="I9" s="1"/>
    </row>
    <row r="10" spans="1:9" x14ac:dyDescent="0.25">
      <c r="A10" s="115" t="s">
        <v>97</v>
      </c>
      <c r="B10" s="2" t="s">
        <v>98</v>
      </c>
      <c r="C10" s="1"/>
      <c r="D10" s="1"/>
      <c r="F10" s="115" t="s">
        <v>97</v>
      </c>
      <c r="G10" s="2" t="s">
        <v>98</v>
      </c>
      <c r="H10" s="1"/>
      <c r="I10" s="1"/>
    </row>
    <row r="11" spans="1:9" ht="16.5" thickBot="1" x14ac:dyDescent="0.3">
      <c r="A11" s="288" t="s">
        <v>0</v>
      </c>
      <c r="B11" s="288"/>
      <c r="C11" s="288"/>
      <c r="D11" s="288"/>
      <c r="F11" s="288" t="s">
        <v>13</v>
      </c>
      <c r="G11" s="288"/>
      <c r="H11" s="288"/>
      <c r="I11" s="288"/>
    </row>
    <row r="12" spans="1:9" x14ac:dyDescent="0.25">
      <c r="A12" s="14" t="s">
        <v>99</v>
      </c>
      <c r="B12" s="14" t="s">
        <v>34</v>
      </c>
      <c r="C12" s="15" t="s">
        <v>36</v>
      </c>
      <c r="D12" s="16" t="s">
        <v>4</v>
      </c>
      <c r="F12" s="14" t="s">
        <v>99</v>
      </c>
      <c r="G12" s="14" t="s">
        <v>34</v>
      </c>
      <c r="H12" s="15" t="s">
        <v>36</v>
      </c>
      <c r="I12" s="16" t="s">
        <v>4</v>
      </c>
    </row>
    <row r="13" spans="1:9" x14ac:dyDescent="0.25">
      <c r="A13" s="36" t="s">
        <v>103</v>
      </c>
      <c r="B13" s="125">
        <v>200</v>
      </c>
      <c r="C13" s="126">
        <v>22</v>
      </c>
      <c r="D13" s="12">
        <f>B13*C13</f>
        <v>4400</v>
      </c>
      <c r="F13" s="6"/>
      <c r="G13" s="7"/>
      <c r="H13" s="8"/>
      <c r="I13" s="8"/>
    </row>
    <row r="14" spans="1:9" x14ac:dyDescent="0.25">
      <c r="A14" s="36" t="s">
        <v>104</v>
      </c>
      <c r="B14" s="125">
        <v>100</v>
      </c>
      <c r="C14" s="126">
        <v>22</v>
      </c>
      <c r="D14" s="12">
        <f t="shared" ref="D14:D24" si="0">B14*C14</f>
        <v>2200</v>
      </c>
      <c r="F14" s="6"/>
      <c r="G14" s="7"/>
      <c r="H14" s="8"/>
      <c r="I14" s="8"/>
    </row>
    <row r="15" spans="1:9" x14ac:dyDescent="0.25">
      <c r="A15" s="36" t="s">
        <v>105</v>
      </c>
      <c r="B15" s="125">
        <v>28000</v>
      </c>
      <c r="C15" s="126">
        <v>1</v>
      </c>
      <c r="D15" s="12">
        <f t="shared" si="0"/>
        <v>28000</v>
      </c>
      <c r="F15" s="6"/>
      <c r="G15" s="7"/>
      <c r="H15" s="8"/>
      <c r="I15" s="8"/>
    </row>
    <row r="16" spans="1:9" x14ac:dyDescent="0.25">
      <c r="A16" s="36" t="s">
        <v>106</v>
      </c>
      <c r="B16" s="125">
        <v>2000</v>
      </c>
      <c r="C16" s="126">
        <v>2</v>
      </c>
      <c r="D16" s="12">
        <f t="shared" si="0"/>
        <v>4000</v>
      </c>
      <c r="F16" s="6"/>
      <c r="G16" s="7"/>
      <c r="H16" s="8"/>
      <c r="I16" s="8"/>
    </row>
    <row r="17" spans="1:9" x14ac:dyDescent="0.25">
      <c r="A17" s="36" t="s">
        <v>107</v>
      </c>
      <c r="B17" s="125">
        <v>1500</v>
      </c>
      <c r="C17" s="126">
        <v>1</v>
      </c>
      <c r="D17" s="12">
        <f t="shared" si="0"/>
        <v>1500</v>
      </c>
      <c r="F17" s="6"/>
      <c r="G17" s="7"/>
      <c r="H17" s="8"/>
      <c r="I17" s="8"/>
    </row>
    <row r="18" spans="1:9" x14ac:dyDescent="0.25">
      <c r="A18" s="36" t="s">
        <v>108</v>
      </c>
      <c r="B18" s="125">
        <v>10000</v>
      </c>
      <c r="C18" s="126">
        <v>1</v>
      </c>
      <c r="D18" s="12">
        <f t="shared" si="0"/>
        <v>10000</v>
      </c>
      <c r="F18" s="6"/>
      <c r="G18" s="7"/>
      <c r="H18" s="8"/>
      <c r="I18" s="8"/>
    </row>
    <row r="19" spans="1:9" x14ac:dyDescent="0.25">
      <c r="A19" s="36" t="s">
        <v>109</v>
      </c>
      <c r="B19" s="125">
        <v>1200</v>
      </c>
      <c r="C19" s="126">
        <v>2</v>
      </c>
      <c r="D19" s="12">
        <f t="shared" si="0"/>
        <v>2400</v>
      </c>
      <c r="F19" s="6"/>
      <c r="G19" s="7"/>
      <c r="H19" s="8"/>
      <c r="I19" s="8"/>
    </row>
    <row r="20" spans="1:9" x14ac:dyDescent="0.25">
      <c r="A20" s="36" t="s">
        <v>110</v>
      </c>
      <c r="B20" s="125">
        <v>98.67</v>
      </c>
      <c r="C20" s="126">
        <v>10</v>
      </c>
      <c r="D20" s="12">
        <f t="shared" si="0"/>
        <v>986.7</v>
      </c>
      <c r="F20" s="6"/>
      <c r="G20" s="7"/>
      <c r="H20" s="8"/>
      <c r="I20" s="8"/>
    </row>
    <row r="21" spans="1:9" x14ac:dyDescent="0.25">
      <c r="A21" s="36" t="s">
        <v>111</v>
      </c>
      <c r="B21" s="125">
        <v>20</v>
      </c>
      <c r="C21" s="126">
        <v>50</v>
      </c>
      <c r="D21" s="12">
        <f t="shared" si="0"/>
        <v>1000</v>
      </c>
      <c r="F21" s="6"/>
      <c r="G21" s="7"/>
      <c r="H21" s="8"/>
      <c r="I21" s="8"/>
    </row>
    <row r="22" spans="1:9" x14ac:dyDescent="0.25">
      <c r="A22" s="36" t="s">
        <v>112</v>
      </c>
      <c r="B22" s="125">
        <v>15</v>
      </c>
      <c r="C22" s="126">
        <v>1000</v>
      </c>
      <c r="D22" s="12">
        <f t="shared" si="0"/>
        <v>15000</v>
      </c>
      <c r="F22" s="6"/>
      <c r="G22" s="7"/>
      <c r="H22" s="8"/>
      <c r="I22" s="8"/>
    </row>
    <row r="23" spans="1:9" x14ac:dyDescent="0.25">
      <c r="A23" s="36" t="s">
        <v>113</v>
      </c>
      <c r="B23" s="125">
        <v>5.2</v>
      </c>
      <c r="C23" s="126">
        <v>10</v>
      </c>
      <c r="D23" s="12">
        <f t="shared" si="0"/>
        <v>52</v>
      </c>
      <c r="F23" s="6"/>
      <c r="G23" s="7"/>
      <c r="H23" s="8"/>
      <c r="I23" s="8"/>
    </row>
    <row r="24" spans="1:9" x14ac:dyDescent="0.25">
      <c r="A24" s="36" t="s">
        <v>114</v>
      </c>
      <c r="B24" s="125">
        <v>399</v>
      </c>
      <c r="C24" s="126">
        <v>2</v>
      </c>
      <c r="D24" s="12">
        <f t="shared" si="0"/>
        <v>798</v>
      </c>
      <c r="F24" s="6"/>
      <c r="G24" s="7"/>
      <c r="H24" s="8"/>
      <c r="I24" s="8"/>
    </row>
    <row r="25" spans="1:9" ht="15.75" x14ac:dyDescent="0.25">
      <c r="A25" s="322" t="s">
        <v>14</v>
      </c>
      <c r="B25" s="323"/>
      <c r="C25" s="324"/>
      <c r="D25" s="5">
        <f>SUM(D13:D24)</f>
        <v>70336.7</v>
      </c>
      <c r="F25" s="322" t="s">
        <v>14</v>
      </c>
      <c r="G25" s="323"/>
      <c r="H25" s="324"/>
      <c r="I25" s="5">
        <f>SUM(I13:I24)</f>
        <v>0</v>
      </c>
    </row>
    <row r="26" spans="1:9" x14ac:dyDescent="0.25">
      <c r="G26" s="296" t="s">
        <v>15</v>
      </c>
      <c r="H26" s="296"/>
      <c r="I26" s="20"/>
    </row>
    <row r="29" spans="1:9" x14ac:dyDescent="0.25">
      <c r="A29" s="298" t="s">
        <v>21</v>
      </c>
      <c r="B29" s="298"/>
      <c r="C29" s="298"/>
      <c r="D29" s="298"/>
      <c r="F29" s="298" t="s">
        <v>22</v>
      </c>
      <c r="G29" s="298"/>
      <c r="H29" s="298"/>
      <c r="I29" s="38"/>
    </row>
    <row r="30" spans="1:9" x14ac:dyDescent="0.25">
      <c r="A30" s="360" t="s">
        <v>100</v>
      </c>
      <c r="B30" s="361"/>
      <c r="C30" s="361"/>
      <c r="D30" s="270">
        <f>D25</f>
        <v>70336.7</v>
      </c>
      <c r="F30" s="360" t="s">
        <v>100</v>
      </c>
      <c r="G30" s="361"/>
      <c r="H30" s="361"/>
      <c r="I30" s="39">
        <f>I25</f>
        <v>0</v>
      </c>
    </row>
    <row r="31" spans="1:9" x14ac:dyDescent="0.25">
      <c r="A31" s="298"/>
      <c r="B31" s="298"/>
      <c r="C31" s="298"/>
      <c r="D31" s="124"/>
      <c r="F31" s="298" t="s">
        <v>14</v>
      </c>
      <c r="G31" s="298"/>
      <c r="H31" s="298"/>
      <c r="I31" s="38"/>
    </row>
    <row r="33" spans="1:4" x14ac:dyDescent="0.25">
      <c r="D33" s="37"/>
    </row>
    <row r="34" spans="1:4" x14ac:dyDescent="0.25">
      <c r="D34" s="37"/>
    </row>
    <row r="35" spans="1:4" x14ac:dyDescent="0.25">
      <c r="D35" s="37"/>
    </row>
    <row r="36" spans="1:4" x14ac:dyDescent="0.25">
      <c r="A36" s="354" t="s">
        <v>115</v>
      </c>
      <c r="B36" s="355"/>
      <c r="C36" s="356"/>
      <c r="D36" s="127">
        <f>D25</f>
        <v>70336.7</v>
      </c>
    </row>
    <row r="37" spans="1:4" x14ac:dyDescent="0.25">
      <c r="A37" s="357" t="s">
        <v>116</v>
      </c>
      <c r="B37" s="358"/>
      <c r="C37" s="359"/>
      <c r="D37" s="128">
        <f>D36</f>
        <v>70336.7</v>
      </c>
    </row>
    <row r="62" spans="6:6" x14ac:dyDescent="0.25">
      <c r="F62" s="37">
        <f>D58+'[1]Material Esportivo'!D30</f>
        <v>70336.7</v>
      </c>
    </row>
  </sheetData>
  <mergeCells count="14">
    <mergeCell ref="G26:H26"/>
    <mergeCell ref="A8:I8"/>
    <mergeCell ref="A11:D11"/>
    <mergeCell ref="F11:I11"/>
    <mergeCell ref="A25:C25"/>
    <mergeCell ref="F25:H25"/>
    <mergeCell ref="A36:C36"/>
    <mergeCell ref="A37:C37"/>
    <mergeCell ref="A29:D29"/>
    <mergeCell ref="F29:H29"/>
    <mergeCell ref="A30:C30"/>
    <mergeCell ref="F30:H30"/>
    <mergeCell ref="A31:C31"/>
    <mergeCell ref="F31:H3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47"/>
  <sheetViews>
    <sheetView showGridLines="0" topLeftCell="A31" zoomScaleNormal="100" workbookViewId="0">
      <selection activeCell="G20" sqref="G20"/>
    </sheetView>
  </sheetViews>
  <sheetFormatPr defaultRowHeight="15" x14ac:dyDescent="0.25"/>
  <cols>
    <col min="1" max="1" width="16.7109375" customWidth="1"/>
    <col min="2" max="2" width="14.28515625" customWidth="1"/>
    <col min="3" max="3" width="7.140625" customWidth="1"/>
    <col min="4" max="4" width="12" bestFit="1" customWidth="1"/>
    <col min="5" max="5" width="19.7109375" bestFit="1" customWidth="1"/>
    <col min="6" max="6" width="6.7109375" customWidth="1"/>
    <col min="7" max="8" width="18.5703125" customWidth="1"/>
    <col min="9" max="9" width="9" customWidth="1"/>
    <col min="10" max="10" width="10.28515625" customWidth="1"/>
    <col min="11" max="11" width="11.5703125" customWidth="1"/>
    <col min="12" max="12" width="14.140625" customWidth="1"/>
  </cols>
  <sheetData>
    <row r="7" spans="1:13" x14ac:dyDescent="0.25">
      <c r="K7" s="30" t="s">
        <v>31</v>
      </c>
      <c r="L7" s="31">
        <f ca="1">NOW()</f>
        <v>41864.755208680559</v>
      </c>
    </row>
    <row r="9" spans="1:13" x14ac:dyDescent="0.25">
      <c r="I9" s="21"/>
      <c r="J9" s="21"/>
      <c r="K9" s="21"/>
      <c r="L9" s="22"/>
    </row>
    <row r="10" spans="1:13" s="152" customFormat="1" ht="15.75" x14ac:dyDescent="0.25">
      <c r="A10" s="310" t="s">
        <v>143</v>
      </c>
      <c r="B10" s="310"/>
      <c r="C10" s="306" t="s">
        <v>142</v>
      </c>
      <c r="D10" s="306"/>
      <c r="E10" s="306"/>
      <c r="F10" s="306"/>
      <c r="G10" s="306"/>
      <c r="H10" s="306"/>
      <c r="I10" s="306"/>
      <c r="J10" s="306"/>
      <c r="K10" s="306"/>
      <c r="L10" s="306"/>
    </row>
    <row r="11" spans="1:13" x14ac:dyDescent="0.25">
      <c r="A11" s="156" t="s">
        <v>159</v>
      </c>
      <c r="B11" s="188"/>
      <c r="C11" s="148" t="s">
        <v>151</v>
      </c>
      <c r="D11" s="189">
        <v>11</v>
      </c>
      <c r="E11" s="190"/>
      <c r="G11" s="193" t="s">
        <v>11</v>
      </c>
      <c r="H11" s="194"/>
      <c r="I11" s="148" t="s">
        <v>151</v>
      </c>
      <c r="J11" s="195"/>
      <c r="K11" s="194"/>
      <c r="L11" s="190"/>
      <c r="M11" s="55"/>
    </row>
    <row r="12" spans="1:13" x14ac:dyDescent="0.25">
      <c r="A12" s="331" t="s">
        <v>58</v>
      </c>
      <c r="B12" s="332"/>
      <c r="C12" s="150" t="s">
        <v>141</v>
      </c>
      <c r="D12" s="191"/>
      <c r="E12" s="192"/>
      <c r="G12" s="331" t="s">
        <v>58</v>
      </c>
      <c r="H12" s="332"/>
      <c r="I12" s="150" t="s">
        <v>9</v>
      </c>
      <c r="J12" s="191"/>
      <c r="K12" s="191"/>
      <c r="L12" s="192"/>
      <c r="M12" s="55"/>
    </row>
    <row r="13" spans="1:13" ht="15.75" x14ac:dyDescent="0.25">
      <c r="A13" s="315" t="s">
        <v>0</v>
      </c>
      <c r="B13" s="315"/>
      <c r="C13" s="315"/>
      <c r="D13" s="315"/>
      <c r="E13" s="315"/>
      <c r="G13" s="315" t="s">
        <v>13</v>
      </c>
      <c r="H13" s="315"/>
      <c r="I13" s="315"/>
      <c r="J13" s="315"/>
      <c r="K13" s="315"/>
      <c r="L13" s="315"/>
      <c r="M13" s="55"/>
    </row>
    <row r="14" spans="1:13" x14ac:dyDescent="0.25">
      <c r="A14" s="200" t="s">
        <v>26</v>
      </c>
      <c r="B14" s="200" t="s">
        <v>27</v>
      </c>
      <c r="C14" s="200" t="s">
        <v>2</v>
      </c>
      <c r="D14" s="201" t="s">
        <v>239</v>
      </c>
      <c r="E14" s="202" t="s">
        <v>4</v>
      </c>
      <c r="G14" s="76" t="s">
        <v>26</v>
      </c>
      <c r="H14" s="76" t="s">
        <v>27</v>
      </c>
      <c r="I14" s="76" t="s">
        <v>2</v>
      </c>
      <c r="J14" s="201" t="s">
        <v>239</v>
      </c>
      <c r="K14" s="77" t="s">
        <v>25</v>
      </c>
      <c r="L14" s="78" t="s">
        <v>4</v>
      </c>
      <c r="M14" s="55"/>
    </row>
    <row r="15" spans="1:13" x14ac:dyDescent="0.25">
      <c r="A15" s="3" t="s">
        <v>58</v>
      </c>
      <c r="B15" s="3">
        <v>38</v>
      </c>
      <c r="C15" s="4">
        <v>42</v>
      </c>
      <c r="D15" s="64"/>
      <c r="E15" s="64">
        <f>B15*D15</f>
        <v>0</v>
      </c>
      <c r="G15" s="6"/>
      <c r="H15" s="6"/>
      <c r="I15" s="7"/>
      <c r="J15" s="8"/>
      <c r="K15" s="50"/>
      <c r="L15" s="8"/>
    </row>
    <row r="16" spans="1:13" ht="15" customHeight="1" x14ac:dyDescent="0.25">
      <c r="A16" s="3"/>
      <c r="B16" s="3"/>
      <c r="C16" s="3"/>
      <c r="D16" s="12"/>
      <c r="E16" s="12"/>
      <c r="G16" s="6"/>
      <c r="H16" s="6"/>
      <c r="I16" s="7"/>
      <c r="J16" s="8"/>
      <c r="K16" s="8"/>
      <c r="L16" s="8"/>
    </row>
    <row r="17" spans="1:13" ht="15.75" x14ac:dyDescent="0.25">
      <c r="A17" s="9"/>
      <c r="B17" s="9"/>
      <c r="C17" s="10"/>
      <c r="D17" s="11"/>
      <c r="E17" s="12"/>
      <c r="G17" s="9"/>
      <c r="H17" s="9"/>
      <c r="I17" s="10"/>
      <c r="J17" s="11"/>
      <c r="K17" s="11"/>
      <c r="L17" s="11"/>
    </row>
    <row r="18" spans="1:13" ht="15.75" x14ac:dyDescent="0.25">
      <c r="A18" s="322" t="s">
        <v>14</v>
      </c>
      <c r="B18" s="323"/>
      <c r="C18" s="323"/>
      <c r="D18" s="324"/>
      <c r="E18" s="196">
        <f>SUM(E15:E17)</f>
        <v>0</v>
      </c>
      <c r="G18" s="322" t="s">
        <v>14</v>
      </c>
      <c r="H18" s="323"/>
      <c r="I18" s="323"/>
      <c r="J18" s="324"/>
      <c r="K18" s="62"/>
      <c r="L18" s="5">
        <f>SUM(L15:L17)</f>
        <v>0</v>
      </c>
    </row>
    <row r="19" spans="1:13" x14ac:dyDescent="0.25">
      <c r="D19" t="s">
        <v>59</v>
      </c>
      <c r="I19" s="296" t="s">
        <v>15</v>
      </c>
      <c r="J19" s="296"/>
      <c r="K19" s="61"/>
      <c r="L19" s="20"/>
    </row>
    <row r="22" spans="1:13" s="152" customFormat="1" ht="15.75" x14ac:dyDescent="0.25">
      <c r="A22" s="310" t="s">
        <v>150</v>
      </c>
      <c r="B22" s="310"/>
      <c r="C22" s="306" t="s">
        <v>149</v>
      </c>
      <c r="D22" s="306"/>
      <c r="E22" s="306"/>
      <c r="F22" s="306"/>
      <c r="G22" s="306"/>
      <c r="H22" s="306"/>
      <c r="I22" s="306"/>
      <c r="J22" s="306"/>
      <c r="K22" s="306"/>
      <c r="L22" s="306"/>
    </row>
    <row r="23" spans="1:13" x14ac:dyDescent="0.25">
      <c r="A23" s="205" t="s">
        <v>81</v>
      </c>
      <c r="B23" s="206"/>
      <c r="C23" s="150" t="s">
        <v>151</v>
      </c>
      <c r="D23" s="204">
        <v>16</v>
      </c>
      <c r="E23" s="192"/>
      <c r="G23" s="193" t="s">
        <v>11</v>
      </c>
      <c r="H23" s="194"/>
      <c r="I23" s="148" t="s">
        <v>151</v>
      </c>
      <c r="J23" s="195"/>
      <c r="K23" s="194"/>
      <c r="L23" s="190"/>
      <c r="M23" s="55"/>
    </row>
    <row r="24" spans="1:13" x14ac:dyDescent="0.25">
      <c r="A24" s="331" t="s">
        <v>58</v>
      </c>
      <c r="B24" s="332"/>
      <c r="C24" s="197" t="s">
        <v>165</v>
      </c>
      <c r="D24" s="198"/>
      <c r="E24" s="199"/>
      <c r="G24" s="331" t="s">
        <v>58</v>
      </c>
      <c r="H24" s="332"/>
      <c r="I24" s="197" t="s">
        <v>9</v>
      </c>
      <c r="J24" s="198"/>
      <c r="K24" s="198"/>
      <c r="L24" s="199"/>
      <c r="M24" s="55"/>
    </row>
    <row r="25" spans="1:13" ht="16.5" thickBot="1" x14ac:dyDescent="0.3">
      <c r="A25" s="334" t="s">
        <v>0</v>
      </c>
      <c r="B25" s="335"/>
      <c r="C25" s="335"/>
      <c r="D25" s="335"/>
      <c r="E25" s="336"/>
      <c r="G25" s="315" t="s">
        <v>13</v>
      </c>
      <c r="H25" s="315"/>
      <c r="I25" s="315"/>
      <c r="J25" s="315"/>
      <c r="K25" s="315"/>
      <c r="L25" s="315"/>
      <c r="M25" s="55"/>
    </row>
    <row r="26" spans="1:13" x14ac:dyDescent="0.25">
      <c r="A26" s="14" t="s">
        <v>26</v>
      </c>
      <c r="B26" s="14" t="s">
        <v>27</v>
      </c>
      <c r="C26" s="14" t="s">
        <v>2</v>
      </c>
      <c r="D26" s="201" t="s">
        <v>239</v>
      </c>
      <c r="E26" s="16" t="s">
        <v>4</v>
      </c>
      <c r="G26" s="76" t="s">
        <v>26</v>
      </c>
      <c r="H26" s="76" t="s">
        <v>27</v>
      </c>
      <c r="I26" s="76" t="s">
        <v>2</v>
      </c>
      <c r="J26" s="201" t="s">
        <v>239</v>
      </c>
      <c r="K26" s="77" t="s">
        <v>25</v>
      </c>
      <c r="L26" s="78" t="s">
        <v>4</v>
      </c>
      <c r="M26" s="55"/>
    </row>
    <row r="27" spans="1:13" x14ac:dyDescent="0.25">
      <c r="A27" s="3" t="s">
        <v>58</v>
      </c>
      <c r="B27" s="3">
        <v>45</v>
      </c>
      <c r="C27" s="4">
        <v>45</v>
      </c>
      <c r="D27" s="64"/>
      <c r="E27" s="64">
        <f>B27*D27</f>
        <v>0</v>
      </c>
      <c r="G27" s="6"/>
      <c r="H27" s="6"/>
      <c r="I27" s="7"/>
      <c r="J27" s="8"/>
      <c r="K27" s="50">
        <f>J27*5%</f>
        <v>0</v>
      </c>
      <c r="L27" s="8"/>
    </row>
    <row r="28" spans="1:13" ht="15" customHeight="1" x14ac:dyDescent="0.25">
      <c r="A28" s="3"/>
      <c r="B28" s="3"/>
      <c r="C28" s="3"/>
      <c r="D28" s="12"/>
      <c r="E28" s="12"/>
      <c r="G28" s="6"/>
      <c r="H28" s="6"/>
      <c r="I28" s="7"/>
      <c r="J28" s="8"/>
      <c r="K28" s="8"/>
      <c r="L28" s="8"/>
    </row>
    <row r="29" spans="1:13" ht="15.75" x14ac:dyDescent="0.25">
      <c r="A29" s="9"/>
      <c r="B29" s="9"/>
      <c r="C29" s="10"/>
      <c r="D29" s="11"/>
      <c r="E29" s="12"/>
      <c r="G29" s="9"/>
      <c r="H29" s="9"/>
      <c r="I29" s="10"/>
      <c r="J29" s="11"/>
      <c r="K29" s="11"/>
      <c r="L29" s="11"/>
    </row>
    <row r="30" spans="1:13" ht="15.75" x14ac:dyDescent="0.25">
      <c r="A30" s="322" t="s">
        <v>14</v>
      </c>
      <c r="B30" s="323"/>
      <c r="C30" s="323"/>
      <c r="D30" s="324"/>
      <c r="E30" s="196">
        <f>SUM(E27:E29)</f>
        <v>0</v>
      </c>
      <c r="G30" s="322" t="s">
        <v>14</v>
      </c>
      <c r="H30" s="323"/>
      <c r="I30" s="323"/>
      <c r="J30" s="324"/>
      <c r="K30" s="62"/>
      <c r="L30" s="5">
        <f>SUM(L27:L29)</f>
        <v>0</v>
      </c>
    </row>
    <row r="31" spans="1:13" x14ac:dyDescent="0.25">
      <c r="I31" s="296" t="s">
        <v>15</v>
      </c>
      <c r="J31" s="296"/>
      <c r="K31" s="61"/>
      <c r="L31" s="20"/>
    </row>
    <row r="33" spans="1:13" s="152" customFormat="1" ht="14.25" customHeight="1" x14ac:dyDescent="0.25">
      <c r="A33" s="314" t="s">
        <v>155</v>
      </c>
      <c r="B33" s="314"/>
      <c r="C33" s="306" t="s">
        <v>156</v>
      </c>
      <c r="D33" s="306"/>
      <c r="E33" s="306"/>
      <c r="F33" s="306"/>
      <c r="G33" s="306"/>
      <c r="H33" s="306"/>
      <c r="I33" s="306"/>
      <c r="J33" s="306"/>
      <c r="K33" s="306"/>
      <c r="L33" s="306"/>
    </row>
    <row r="34" spans="1:13" x14ac:dyDescent="0.25">
      <c r="A34" s="156" t="s">
        <v>56</v>
      </c>
      <c r="B34" s="188"/>
      <c r="C34" s="148" t="s">
        <v>151</v>
      </c>
      <c r="D34" s="195">
        <v>7</v>
      </c>
      <c r="E34" s="190"/>
      <c r="G34" s="193" t="s">
        <v>11</v>
      </c>
      <c r="H34" s="194"/>
      <c r="I34" s="148" t="s">
        <v>151</v>
      </c>
      <c r="J34" s="195"/>
      <c r="K34" s="194"/>
      <c r="L34" s="190"/>
      <c r="M34" s="55"/>
    </row>
    <row r="35" spans="1:13" x14ac:dyDescent="0.25">
      <c r="A35" s="331" t="s">
        <v>58</v>
      </c>
      <c r="B35" s="332"/>
      <c r="C35" s="150" t="s">
        <v>161</v>
      </c>
      <c r="D35" s="191"/>
      <c r="E35" s="192"/>
      <c r="G35" s="331" t="s">
        <v>58</v>
      </c>
      <c r="H35" s="332"/>
      <c r="I35" s="150" t="s">
        <v>9</v>
      </c>
      <c r="J35" s="191"/>
      <c r="K35" s="191"/>
      <c r="L35" s="192"/>
      <c r="M35" s="55"/>
    </row>
    <row r="36" spans="1:13" ht="15.75" x14ac:dyDescent="0.25">
      <c r="A36" s="315" t="s">
        <v>0</v>
      </c>
      <c r="B36" s="315"/>
      <c r="C36" s="315"/>
      <c r="D36" s="315"/>
      <c r="E36" s="315"/>
      <c r="G36" s="326" t="s">
        <v>13</v>
      </c>
      <c r="H36" s="327"/>
      <c r="I36" s="327"/>
      <c r="J36" s="327"/>
      <c r="K36" s="327"/>
      <c r="L36" s="328"/>
      <c r="M36" s="55"/>
    </row>
    <row r="37" spans="1:13" x14ac:dyDescent="0.25">
      <c r="A37" s="200" t="s">
        <v>26</v>
      </c>
      <c r="B37" s="200" t="s">
        <v>27</v>
      </c>
      <c r="C37" s="200" t="s">
        <v>2</v>
      </c>
      <c r="D37" s="201" t="s">
        <v>239</v>
      </c>
      <c r="E37" s="202" t="s">
        <v>4</v>
      </c>
      <c r="G37" s="76" t="s">
        <v>26</v>
      </c>
      <c r="H37" s="76" t="s">
        <v>27</v>
      </c>
      <c r="I37" s="76" t="s">
        <v>2</v>
      </c>
      <c r="J37" s="201" t="s">
        <v>239</v>
      </c>
      <c r="K37" s="77" t="s">
        <v>25</v>
      </c>
      <c r="L37" s="78" t="s">
        <v>4</v>
      </c>
      <c r="M37" s="55"/>
    </row>
    <row r="38" spans="1:13" x14ac:dyDescent="0.25">
      <c r="A38" s="3" t="s">
        <v>58</v>
      </c>
      <c r="B38" s="3">
        <v>28</v>
      </c>
      <c r="C38" s="4">
        <v>28</v>
      </c>
      <c r="D38" s="64"/>
      <c r="E38" s="64">
        <f>B38*D38</f>
        <v>0</v>
      </c>
      <c r="G38" s="6"/>
      <c r="H38" s="6"/>
      <c r="I38" s="7"/>
      <c r="J38" s="8"/>
      <c r="K38" s="50">
        <f>J38*5%</f>
        <v>0</v>
      </c>
      <c r="L38" s="8"/>
    </row>
    <row r="39" spans="1:13" ht="15" customHeight="1" x14ac:dyDescent="0.25">
      <c r="A39" s="3"/>
      <c r="B39" s="3"/>
      <c r="C39" s="3"/>
      <c r="D39" s="12"/>
      <c r="E39" s="12"/>
      <c r="G39" s="6"/>
      <c r="H39" s="6"/>
      <c r="I39" s="7"/>
      <c r="J39" s="8"/>
      <c r="K39" s="8"/>
      <c r="L39" s="8"/>
    </row>
    <row r="40" spans="1:13" ht="15.75" x14ac:dyDescent="0.25">
      <c r="A40" s="9"/>
      <c r="B40" s="9"/>
      <c r="C40" s="10"/>
      <c r="D40" s="11"/>
      <c r="E40" s="12"/>
      <c r="G40" s="9"/>
      <c r="H40" s="9"/>
      <c r="I40" s="10"/>
      <c r="J40" s="11"/>
      <c r="K40" s="11"/>
      <c r="L40" s="11"/>
    </row>
    <row r="41" spans="1:13" ht="15.75" x14ac:dyDescent="0.25">
      <c r="A41" s="322" t="s">
        <v>14</v>
      </c>
      <c r="B41" s="323"/>
      <c r="C41" s="323"/>
      <c r="D41" s="324"/>
      <c r="E41" s="196">
        <f>SUM(E38:E40)</f>
        <v>0</v>
      </c>
      <c r="G41" s="322" t="s">
        <v>14</v>
      </c>
      <c r="H41" s="323"/>
      <c r="I41" s="323"/>
      <c r="J41" s="324"/>
      <c r="K41" s="109"/>
      <c r="L41" s="5">
        <f>SUM(L38:L40)</f>
        <v>0</v>
      </c>
    </row>
    <row r="42" spans="1:13" x14ac:dyDescent="0.25">
      <c r="I42" s="296" t="s">
        <v>15</v>
      </c>
      <c r="J42" s="296"/>
      <c r="K42" s="108"/>
      <c r="L42" s="20"/>
    </row>
    <row r="44" spans="1:13" x14ac:dyDescent="0.25">
      <c r="A44" s="298" t="s">
        <v>21</v>
      </c>
      <c r="B44" s="298"/>
      <c r="C44" s="298"/>
      <c r="D44" s="298"/>
      <c r="E44" s="298"/>
      <c r="G44" s="298" t="s">
        <v>22</v>
      </c>
      <c r="H44" s="298"/>
      <c r="I44" s="298"/>
      <c r="J44" s="298"/>
      <c r="K44" s="298"/>
      <c r="L44" s="38"/>
    </row>
    <row r="45" spans="1:13" x14ac:dyDescent="0.25">
      <c r="A45" s="333" t="s">
        <v>58</v>
      </c>
      <c r="B45" s="333"/>
      <c r="C45" s="333"/>
      <c r="D45" s="333"/>
      <c r="E45" s="65">
        <f>E41+E30+E18</f>
        <v>0</v>
      </c>
      <c r="G45" s="333" t="s">
        <v>58</v>
      </c>
      <c r="H45" s="333"/>
      <c r="I45" s="333"/>
      <c r="J45" s="333"/>
      <c r="K45" s="37"/>
      <c r="L45" s="39"/>
    </row>
    <row r="46" spans="1:13" x14ac:dyDescent="0.25">
      <c r="A46" s="298"/>
      <c r="B46" s="298"/>
      <c r="C46" s="298"/>
      <c r="D46" s="298"/>
      <c r="E46" s="66"/>
      <c r="G46" s="298" t="s">
        <v>14</v>
      </c>
      <c r="H46" s="298"/>
      <c r="I46" s="298"/>
      <c r="J46" s="298"/>
      <c r="K46" s="63"/>
      <c r="L46" s="67">
        <f>L45</f>
        <v>0</v>
      </c>
    </row>
    <row r="47" spans="1:13" x14ac:dyDescent="0.25">
      <c r="E47" s="65"/>
    </row>
  </sheetData>
  <mergeCells count="33">
    <mergeCell ref="A46:D46"/>
    <mergeCell ref="G46:J46"/>
    <mergeCell ref="A44:E44"/>
    <mergeCell ref="G44:K44"/>
    <mergeCell ref="A30:D30"/>
    <mergeCell ref="G30:J30"/>
    <mergeCell ref="I31:J31"/>
    <mergeCell ref="A45:D45"/>
    <mergeCell ref="G45:J45"/>
    <mergeCell ref="A35:B35"/>
    <mergeCell ref="G35:H35"/>
    <mergeCell ref="A36:E36"/>
    <mergeCell ref="G36:L36"/>
    <mergeCell ref="A41:D41"/>
    <mergeCell ref="G41:J41"/>
    <mergeCell ref="I42:J42"/>
    <mergeCell ref="A24:B24"/>
    <mergeCell ref="G24:H24"/>
    <mergeCell ref="A25:E25"/>
    <mergeCell ref="G25:L25"/>
    <mergeCell ref="A33:B33"/>
    <mergeCell ref="C33:L33"/>
    <mergeCell ref="A10:B10"/>
    <mergeCell ref="C10:L10"/>
    <mergeCell ref="A22:B22"/>
    <mergeCell ref="C22:L22"/>
    <mergeCell ref="G18:J18"/>
    <mergeCell ref="I19:J19"/>
    <mergeCell ref="A12:B12"/>
    <mergeCell ref="G12:H12"/>
    <mergeCell ref="A13:E13"/>
    <mergeCell ref="G13:L13"/>
    <mergeCell ref="A18:D18"/>
  </mergeCells>
  <pageMargins left="0.511811024" right="0.511811024" top="0.78740157499999996" bottom="0.78740157499999996" header="0.31496062000000002" footer="0.31496062000000002"/>
  <pageSetup paperSize="9" scale="6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4"/>
  <sheetViews>
    <sheetView showGridLines="0" zoomScale="90" zoomScaleNormal="90" workbookViewId="0">
      <selection activeCell="K18" sqref="K18"/>
    </sheetView>
  </sheetViews>
  <sheetFormatPr defaultRowHeight="15" x14ac:dyDescent="0.25"/>
  <cols>
    <col min="1" max="1" width="46.85546875" bestFit="1" customWidth="1"/>
    <col min="2" max="2" width="10.28515625" customWidth="1"/>
    <col min="3" max="3" width="11.42578125" bestFit="1" customWidth="1"/>
    <col min="4" max="4" width="15.42578125" bestFit="1" customWidth="1"/>
    <col min="5" max="5" width="2.7109375" customWidth="1"/>
    <col min="6" max="6" width="31" bestFit="1" customWidth="1"/>
    <col min="7" max="7" width="10.7109375" bestFit="1" customWidth="1"/>
    <col min="8" max="8" width="10.7109375" customWidth="1"/>
    <col min="9" max="9" width="15" bestFit="1" customWidth="1"/>
    <col min="10" max="10" width="14" bestFit="1" customWidth="1"/>
  </cols>
  <sheetData>
    <row r="7" spans="1:10" x14ac:dyDescent="0.25">
      <c r="I7" t="s">
        <v>31</v>
      </c>
      <c r="J7" s="31">
        <f ca="1">NOW()</f>
        <v>41864.755208680559</v>
      </c>
    </row>
    <row r="10" spans="1:10" x14ac:dyDescent="0.25">
      <c r="A10" s="340" t="s">
        <v>69</v>
      </c>
      <c r="B10" s="340"/>
      <c r="C10" s="340"/>
      <c r="D10" s="340"/>
      <c r="E10" s="340"/>
      <c r="F10" s="340"/>
      <c r="G10" s="340"/>
      <c r="H10" s="340"/>
      <c r="I10" s="340"/>
    </row>
    <row r="12" spans="1:10" x14ac:dyDescent="0.25">
      <c r="A12" s="298" t="s">
        <v>21</v>
      </c>
      <c r="B12" s="298"/>
      <c r="C12" s="298"/>
      <c r="D12" s="298"/>
      <c r="F12" s="298" t="s">
        <v>22</v>
      </c>
      <c r="G12" s="298"/>
      <c r="H12" s="298"/>
      <c r="I12" s="298"/>
    </row>
    <row r="13" spans="1:10" x14ac:dyDescent="0.25">
      <c r="A13" s="362" t="s">
        <v>40</v>
      </c>
      <c r="B13" s="362"/>
      <c r="C13" s="362"/>
      <c r="D13" s="271">
        <f>'Passagem Aérea'!H175</f>
        <v>0</v>
      </c>
      <c r="F13" s="362" t="s">
        <v>40</v>
      </c>
      <c r="G13" s="362"/>
      <c r="H13" s="362"/>
      <c r="I13" s="40">
        <f>'Passagem Aérea'!O175</f>
        <v>0</v>
      </c>
    </row>
    <row r="14" spans="1:10" x14ac:dyDescent="0.25">
      <c r="A14" s="362" t="s">
        <v>41</v>
      </c>
      <c r="B14" s="362"/>
      <c r="C14" s="362"/>
      <c r="D14" s="271">
        <f>Hospedagem!F125</f>
        <v>0</v>
      </c>
      <c r="F14" s="362" t="s">
        <v>41</v>
      </c>
      <c r="G14" s="362"/>
      <c r="H14" s="362"/>
      <c r="I14" s="40">
        <v>0</v>
      </c>
    </row>
    <row r="15" spans="1:10" x14ac:dyDescent="0.25">
      <c r="A15" s="362" t="s">
        <v>42</v>
      </c>
      <c r="B15" s="362"/>
      <c r="C15" s="362"/>
      <c r="D15" s="271">
        <f>Alimentação!E129</f>
        <v>0</v>
      </c>
      <c r="F15" s="362" t="s">
        <v>42</v>
      </c>
      <c r="G15" s="362"/>
      <c r="H15" s="362"/>
      <c r="I15" s="40">
        <v>0</v>
      </c>
    </row>
    <row r="16" spans="1:10" x14ac:dyDescent="0.25">
      <c r="A16" s="362" t="s">
        <v>43</v>
      </c>
      <c r="B16" s="362"/>
      <c r="C16" s="362"/>
      <c r="D16" s="271">
        <f>Transporte!F130</f>
        <v>40950</v>
      </c>
      <c r="F16" s="362" t="s">
        <v>43</v>
      </c>
      <c r="G16" s="362"/>
      <c r="H16" s="362"/>
      <c r="I16" s="40">
        <v>0</v>
      </c>
    </row>
    <row r="17" spans="1:9" x14ac:dyDescent="0.25">
      <c r="A17" s="362" t="s">
        <v>44</v>
      </c>
      <c r="B17" s="362"/>
      <c r="C17" s="362"/>
      <c r="D17" s="271">
        <f>'Pró-labore'!G116</f>
        <v>213160.11686399998</v>
      </c>
      <c r="F17" s="362" t="s">
        <v>44</v>
      </c>
      <c r="G17" s="362"/>
      <c r="H17" s="362"/>
      <c r="I17" s="40">
        <v>0</v>
      </c>
    </row>
    <row r="18" spans="1:9" s="55" customFormat="1" x14ac:dyDescent="0.25">
      <c r="A18" s="363" t="s">
        <v>100</v>
      </c>
      <c r="B18" s="363"/>
      <c r="C18" s="363"/>
      <c r="D18" s="272">
        <f>'Material Esportivo'!D30</f>
        <v>70336.7</v>
      </c>
      <c r="F18" s="363" t="s">
        <v>46</v>
      </c>
      <c r="G18" s="363"/>
      <c r="H18" s="363"/>
      <c r="I18" s="129">
        <v>0</v>
      </c>
    </row>
    <row r="19" spans="1:9" x14ac:dyDescent="0.25">
      <c r="A19" s="362" t="s">
        <v>67</v>
      </c>
      <c r="B19" s="362"/>
      <c r="C19" s="362"/>
      <c r="D19" s="271">
        <f>'Seguro Viagem'!E45</f>
        <v>0</v>
      </c>
      <c r="F19" s="73"/>
      <c r="G19" s="73"/>
      <c r="H19" s="73"/>
      <c r="I19" s="40"/>
    </row>
    <row r="20" spans="1:9" x14ac:dyDescent="0.25">
      <c r="A20" s="298" t="s">
        <v>14</v>
      </c>
      <c r="B20" s="298"/>
      <c r="C20" s="298"/>
      <c r="D20" s="90">
        <f>SUM(D13:D19)</f>
        <v>324446.81686399999</v>
      </c>
      <c r="F20" s="298" t="s">
        <v>14</v>
      </c>
      <c r="G20" s="298"/>
      <c r="H20" s="41"/>
      <c r="I20" s="42">
        <f>SUM(I13:I18)</f>
        <v>0</v>
      </c>
    </row>
    <row r="22" spans="1:9" x14ac:dyDescent="0.25">
      <c r="D22" s="26"/>
    </row>
    <row r="23" spans="1:9" x14ac:dyDescent="0.25">
      <c r="D23" s="26"/>
    </row>
    <row r="24" spans="1:9" x14ac:dyDescent="0.25">
      <c r="D24" s="26"/>
    </row>
  </sheetData>
  <customSheetViews>
    <customSheetView guid="{6B2C8637-78CC-4CB6-97F7-DEE04A596283}" showGridLines="0">
      <selection activeCell="D19" sqref="D19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8">
    <mergeCell ref="F20:G20"/>
    <mergeCell ref="A10:I10"/>
    <mergeCell ref="A12:D12"/>
    <mergeCell ref="F12:I12"/>
    <mergeCell ref="A20:C20"/>
    <mergeCell ref="A13:C13"/>
    <mergeCell ref="A14:C14"/>
    <mergeCell ref="A15:C15"/>
    <mergeCell ref="A16:C16"/>
    <mergeCell ref="A17:C17"/>
    <mergeCell ref="A18:C18"/>
    <mergeCell ref="F13:H13"/>
    <mergeCell ref="F14:H14"/>
    <mergeCell ref="F15:H15"/>
    <mergeCell ref="F16:H16"/>
    <mergeCell ref="F17:H17"/>
    <mergeCell ref="F18:H18"/>
    <mergeCell ref="A19:C19"/>
  </mergeCells>
  <pageMargins left="0.51181102362204722" right="0.51181102362204722" top="0.78740157480314965" bottom="0.78740157480314965" header="0.31496062992125984" footer="0.31496062992125984"/>
  <pageSetup scale="5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topLeftCell="A31" zoomScaleNormal="100" workbookViewId="0">
      <selection activeCell="D45" sqref="D45"/>
    </sheetView>
  </sheetViews>
  <sheetFormatPr defaultRowHeight="15" x14ac:dyDescent="0.25"/>
  <cols>
    <col min="1" max="1" width="4.5703125" style="209" customWidth="1"/>
    <col min="2" max="2" width="33" style="209" customWidth="1"/>
    <col min="3" max="3" width="25.140625" style="209" customWidth="1"/>
    <col min="4" max="4" width="26.85546875" style="209" customWidth="1"/>
    <col min="5" max="5" width="26.140625" style="209" customWidth="1"/>
    <col min="6" max="6" width="19.42578125" style="209" customWidth="1"/>
    <col min="7" max="7" width="25" style="209" customWidth="1"/>
    <col min="8" max="8" width="17.42578125" style="209" customWidth="1"/>
    <col min="9" max="16384" width="9.140625" style="209"/>
  </cols>
  <sheetData>
    <row r="1" spans="1:8" ht="20.100000000000001" customHeight="1" x14ac:dyDescent="0.25">
      <c r="A1" s="368">
        <v>1</v>
      </c>
      <c r="B1" s="365" t="s">
        <v>136</v>
      </c>
      <c r="C1" s="365"/>
      <c r="D1" s="365"/>
      <c r="E1" s="365"/>
      <c r="F1" s="365"/>
      <c r="G1" s="365"/>
      <c r="H1" s="366" t="s">
        <v>14</v>
      </c>
    </row>
    <row r="2" spans="1:8" ht="20.100000000000001" customHeight="1" x14ac:dyDescent="0.25">
      <c r="A2" s="368"/>
      <c r="B2" s="75" t="s">
        <v>66</v>
      </c>
      <c r="C2" s="76" t="s">
        <v>41</v>
      </c>
      <c r="D2" s="77" t="s">
        <v>42</v>
      </c>
      <c r="E2" s="78" t="s">
        <v>43</v>
      </c>
      <c r="F2" s="78" t="s">
        <v>67</v>
      </c>
      <c r="G2" s="78" t="s">
        <v>44</v>
      </c>
      <c r="H2" s="367"/>
    </row>
    <row r="3" spans="1:8" ht="20.100000000000001" customHeight="1" x14ac:dyDescent="0.25">
      <c r="A3" s="368"/>
      <c r="B3" s="79">
        <f>SUM('Passagem Aérea'!H50)</f>
        <v>0</v>
      </c>
      <c r="C3" s="80">
        <f>SUM(Hospedagem!F17)</f>
        <v>0</v>
      </c>
      <c r="D3" s="80">
        <f>SUM(Alimentação!E18)</f>
        <v>0</v>
      </c>
      <c r="E3" s="80">
        <f>SUM(Transporte!F18)</f>
        <v>0</v>
      </c>
      <c r="F3" s="80"/>
      <c r="G3" s="80">
        <f>SUM('Pró-labore'!G20)</f>
        <v>13020</v>
      </c>
      <c r="H3" s="81">
        <f>SUM(B3:G3)</f>
        <v>13020</v>
      </c>
    </row>
    <row r="4" spans="1:8" ht="20.100000000000001" customHeight="1" x14ac:dyDescent="0.25">
      <c r="A4" s="82"/>
      <c r="B4" s="210"/>
      <c r="C4" s="210"/>
      <c r="D4" s="210"/>
      <c r="E4" s="210"/>
      <c r="F4" s="210"/>
      <c r="G4" s="210"/>
    </row>
    <row r="5" spans="1:8" ht="20.100000000000001" customHeight="1" x14ac:dyDescent="0.25">
      <c r="A5" s="364">
        <v>2</v>
      </c>
      <c r="B5" s="365" t="s">
        <v>126</v>
      </c>
      <c r="C5" s="365"/>
      <c r="D5" s="365"/>
      <c r="E5" s="365"/>
      <c r="F5" s="365"/>
      <c r="G5" s="365"/>
      <c r="H5" s="366" t="s">
        <v>14</v>
      </c>
    </row>
    <row r="6" spans="1:8" ht="20.100000000000001" customHeight="1" x14ac:dyDescent="0.25">
      <c r="A6" s="364"/>
      <c r="B6" s="75" t="s">
        <v>66</v>
      </c>
      <c r="C6" s="76" t="s">
        <v>41</v>
      </c>
      <c r="D6" s="77" t="s">
        <v>42</v>
      </c>
      <c r="E6" s="78" t="s">
        <v>43</v>
      </c>
      <c r="F6" s="78" t="s">
        <v>67</v>
      </c>
      <c r="G6" s="78" t="s">
        <v>44</v>
      </c>
      <c r="H6" s="367"/>
    </row>
    <row r="7" spans="1:8" ht="20.100000000000001" customHeight="1" x14ac:dyDescent="0.25">
      <c r="A7" s="364"/>
      <c r="B7" s="79">
        <f>SUM('Passagem Aérea'!H35)</f>
        <v>0</v>
      </c>
      <c r="C7" s="80">
        <f>SUM(Hospedagem!F29)</f>
        <v>0</v>
      </c>
      <c r="D7" s="80">
        <f>SUM(Alimentação!E30)</f>
        <v>0</v>
      </c>
      <c r="E7" s="80">
        <f>SUM(Transporte!F30)</f>
        <v>0</v>
      </c>
      <c r="F7" s="80"/>
      <c r="G7" s="80">
        <f>SUM('Pró-labore'!G34)</f>
        <v>8904</v>
      </c>
      <c r="H7" s="81">
        <f>SUM(B7:G7)</f>
        <v>8904</v>
      </c>
    </row>
    <row r="8" spans="1:8" ht="20.100000000000001" customHeight="1" x14ac:dyDescent="0.25">
      <c r="A8" s="82"/>
      <c r="B8" s="210"/>
      <c r="C8" s="210"/>
      <c r="D8" s="210"/>
      <c r="E8" s="211"/>
      <c r="F8" s="210"/>
      <c r="G8" s="210"/>
    </row>
    <row r="9" spans="1:8" ht="20.100000000000001" customHeight="1" x14ac:dyDescent="0.25">
      <c r="A9" s="368">
        <v>3</v>
      </c>
      <c r="B9" s="365" t="s">
        <v>145</v>
      </c>
      <c r="C9" s="365"/>
      <c r="D9" s="365"/>
      <c r="E9" s="365"/>
      <c r="F9" s="365"/>
      <c r="G9" s="365"/>
      <c r="H9" s="366" t="s">
        <v>14</v>
      </c>
    </row>
    <row r="10" spans="1:8" ht="20.100000000000001" customHeight="1" x14ac:dyDescent="0.25">
      <c r="A10" s="368"/>
      <c r="B10" s="75" t="s">
        <v>66</v>
      </c>
      <c r="C10" s="76" t="s">
        <v>41</v>
      </c>
      <c r="D10" s="77" t="s">
        <v>42</v>
      </c>
      <c r="E10" s="78" t="s">
        <v>43</v>
      </c>
      <c r="F10" s="78" t="s">
        <v>67</v>
      </c>
      <c r="G10" s="78" t="s">
        <v>44</v>
      </c>
      <c r="H10" s="367"/>
    </row>
    <row r="11" spans="1:8" ht="20.100000000000001" customHeight="1" x14ac:dyDescent="0.25">
      <c r="A11" s="368"/>
      <c r="B11" s="79">
        <f>SUM('Passagem Aérea'!H50)</f>
        <v>0</v>
      </c>
      <c r="C11" s="80">
        <f>SUM(Hospedagem!F41)</f>
        <v>0</v>
      </c>
      <c r="D11" s="80">
        <f>SUM(Alimentação!E42)</f>
        <v>0</v>
      </c>
      <c r="E11" s="80">
        <f>SUM(Transporte!F42)</f>
        <v>0</v>
      </c>
      <c r="F11" s="80"/>
      <c r="G11" s="80">
        <f>SUM('Pró-labore'!G49)</f>
        <v>13020</v>
      </c>
      <c r="H11" s="81">
        <f>SUM(B11:G11)</f>
        <v>13020</v>
      </c>
    </row>
    <row r="12" spans="1:8" ht="20.100000000000001" customHeight="1" x14ac:dyDescent="0.25">
      <c r="A12" s="82"/>
      <c r="B12" s="210"/>
      <c r="C12" s="210"/>
      <c r="D12" s="210"/>
      <c r="E12" s="210"/>
      <c r="F12" s="210"/>
      <c r="G12" s="210"/>
    </row>
    <row r="13" spans="1:8" ht="20.100000000000001" customHeight="1" x14ac:dyDescent="0.25">
      <c r="A13" s="370">
        <v>4</v>
      </c>
      <c r="B13" s="365" t="s">
        <v>139</v>
      </c>
      <c r="C13" s="365"/>
      <c r="D13" s="365"/>
      <c r="E13" s="365"/>
      <c r="F13" s="365"/>
      <c r="G13" s="365"/>
      <c r="H13" s="366" t="s">
        <v>14</v>
      </c>
    </row>
    <row r="14" spans="1:8" ht="20.100000000000001" customHeight="1" x14ac:dyDescent="0.25">
      <c r="A14" s="370"/>
      <c r="B14" s="75" t="s">
        <v>66</v>
      </c>
      <c r="C14" s="76" t="s">
        <v>41</v>
      </c>
      <c r="D14" s="77" t="s">
        <v>42</v>
      </c>
      <c r="E14" s="78" t="s">
        <v>43</v>
      </c>
      <c r="F14" s="78" t="s">
        <v>67</v>
      </c>
      <c r="G14" s="78" t="s">
        <v>44</v>
      </c>
      <c r="H14" s="367"/>
    </row>
    <row r="15" spans="1:8" ht="20.100000000000001" customHeight="1" x14ac:dyDescent="0.25">
      <c r="A15" s="370"/>
      <c r="B15" s="79">
        <f>SUM('Passagem Aérea'!H67)</f>
        <v>0</v>
      </c>
      <c r="C15" s="80">
        <f>SUM(Hospedagem!F52)</f>
        <v>0</v>
      </c>
      <c r="D15" s="80">
        <f>SUM(Alimentação!E54)</f>
        <v>0</v>
      </c>
      <c r="E15" s="80">
        <f>SUM(Transporte!F54)</f>
        <v>0</v>
      </c>
      <c r="F15" s="80"/>
      <c r="G15" s="80">
        <f>SUM('Pró-labore'!G64)</f>
        <v>13020</v>
      </c>
      <c r="H15" s="81">
        <f>SUM(B15:G15)</f>
        <v>13020</v>
      </c>
    </row>
    <row r="16" spans="1:8" ht="20.100000000000001" customHeight="1" x14ac:dyDescent="0.25">
      <c r="A16" s="82"/>
      <c r="B16" s="210"/>
      <c r="C16" s="210"/>
      <c r="D16" s="210"/>
      <c r="E16" s="210"/>
      <c r="F16" s="210"/>
      <c r="G16" s="210"/>
    </row>
    <row r="17" spans="1:8" ht="20.100000000000001" customHeight="1" x14ac:dyDescent="0.25">
      <c r="A17" s="368">
        <v>5</v>
      </c>
      <c r="B17" s="365" t="s">
        <v>142</v>
      </c>
      <c r="C17" s="365"/>
      <c r="D17" s="365"/>
      <c r="E17" s="365"/>
      <c r="F17" s="365"/>
      <c r="G17" s="365"/>
      <c r="H17" s="366" t="s">
        <v>14</v>
      </c>
    </row>
    <row r="18" spans="1:8" ht="20.100000000000001" customHeight="1" x14ac:dyDescent="0.25">
      <c r="A18" s="368"/>
      <c r="B18" s="75" t="s">
        <v>66</v>
      </c>
      <c r="C18" s="76" t="s">
        <v>41</v>
      </c>
      <c r="D18" s="77" t="s">
        <v>42</v>
      </c>
      <c r="E18" s="78" t="s">
        <v>43</v>
      </c>
      <c r="F18" s="78" t="s">
        <v>67</v>
      </c>
      <c r="G18" s="78" t="s">
        <v>44</v>
      </c>
      <c r="H18" s="367"/>
    </row>
    <row r="19" spans="1:8" ht="20.100000000000001" customHeight="1" x14ac:dyDescent="0.25">
      <c r="A19" s="368"/>
      <c r="B19" s="79">
        <f>SUM('Passagem Aérea'!H95)</f>
        <v>0</v>
      </c>
      <c r="C19" s="80">
        <f>SUM(Hospedagem!F63)</f>
        <v>0</v>
      </c>
      <c r="D19" s="80">
        <f>SUM(Alimentação!E66)</f>
        <v>0</v>
      </c>
      <c r="E19" s="80">
        <f>SUM(Transporte!F66)</f>
        <v>0</v>
      </c>
      <c r="F19" s="80">
        <f>SUM('Seguro Viagem'!E18)</f>
        <v>0</v>
      </c>
      <c r="G19" s="80"/>
      <c r="H19" s="81">
        <f>SUM(B19:G19)</f>
        <v>0</v>
      </c>
    </row>
    <row r="20" spans="1:8" ht="20.100000000000001" customHeight="1" x14ac:dyDescent="0.25">
      <c r="A20" s="82"/>
      <c r="B20" s="210"/>
      <c r="C20" s="210"/>
      <c r="D20" s="210"/>
      <c r="E20" s="210"/>
      <c r="F20" s="210"/>
      <c r="G20" s="210"/>
    </row>
    <row r="21" spans="1:8" ht="20.100000000000001" customHeight="1" x14ac:dyDescent="0.25">
      <c r="A21" s="368">
        <v>6</v>
      </c>
      <c r="B21" s="369" t="s">
        <v>149</v>
      </c>
      <c r="C21" s="369"/>
      <c r="D21" s="369"/>
      <c r="E21" s="369"/>
      <c r="F21" s="369"/>
      <c r="G21" s="369"/>
      <c r="H21" s="366" t="s">
        <v>14</v>
      </c>
    </row>
    <row r="22" spans="1:8" ht="20.100000000000001" customHeight="1" x14ac:dyDescent="0.25">
      <c r="A22" s="368"/>
      <c r="B22" s="75" t="s">
        <v>66</v>
      </c>
      <c r="C22" s="76" t="s">
        <v>41</v>
      </c>
      <c r="D22" s="77" t="s">
        <v>42</v>
      </c>
      <c r="E22" s="78" t="s">
        <v>43</v>
      </c>
      <c r="F22" s="78" t="s">
        <v>67</v>
      </c>
      <c r="G22" s="78" t="s">
        <v>44</v>
      </c>
      <c r="H22" s="367"/>
    </row>
    <row r="23" spans="1:8" ht="20.100000000000001" customHeight="1" x14ac:dyDescent="0.25">
      <c r="A23" s="368"/>
      <c r="B23" s="79">
        <f>SUM('Passagem Aérea'!H115)</f>
        <v>0</v>
      </c>
      <c r="C23" s="80">
        <f>SUM(Hospedagem!F83)</f>
        <v>0</v>
      </c>
      <c r="D23" s="80">
        <f>SUM(Alimentação!$E$87)</f>
        <v>0</v>
      </c>
      <c r="E23" s="80">
        <f>SUM(Transporte!$F$88)</f>
        <v>0</v>
      </c>
      <c r="F23" s="80">
        <f>SUM('Seguro Viagem'!E30)</f>
        <v>0</v>
      </c>
      <c r="G23" s="80"/>
      <c r="H23" s="81">
        <f>SUM(B23:G23)</f>
        <v>0</v>
      </c>
    </row>
    <row r="24" spans="1:8" ht="20.100000000000001" customHeight="1" x14ac:dyDescent="0.25">
      <c r="A24" s="82"/>
      <c r="B24" s="210"/>
      <c r="C24" s="210"/>
      <c r="D24" s="210"/>
      <c r="E24" s="210"/>
      <c r="F24" s="210"/>
      <c r="G24" s="210"/>
    </row>
    <row r="25" spans="1:8" ht="20.100000000000001" customHeight="1" x14ac:dyDescent="0.25">
      <c r="A25" s="364">
        <v>7</v>
      </c>
      <c r="B25" s="365" t="s">
        <v>147</v>
      </c>
      <c r="C25" s="365"/>
      <c r="D25" s="365"/>
      <c r="E25" s="365"/>
      <c r="F25" s="365"/>
      <c r="G25" s="365"/>
      <c r="H25" s="366" t="s">
        <v>14</v>
      </c>
    </row>
    <row r="26" spans="1:8" ht="20.100000000000001" customHeight="1" x14ac:dyDescent="0.25">
      <c r="A26" s="364"/>
      <c r="B26" s="75" t="s">
        <v>66</v>
      </c>
      <c r="C26" s="76" t="s">
        <v>41</v>
      </c>
      <c r="D26" s="77" t="s">
        <v>42</v>
      </c>
      <c r="E26" s="78" t="s">
        <v>43</v>
      </c>
      <c r="F26" s="78" t="s">
        <v>67</v>
      </c>
      <c r="G26" s="78" t="s">
        <v>44</v>
      </c>
      <c r="H26" s="367"/>
    </row>
    <row r="27" spans="1:8" ht="20.100000000000001" customHeight="1" x14ac:dyDescent="0.25">
      <c r="A27" s="364"/>
      <c r="B27" s="79">
        <f>SUM('Passagem Aérea'!H129)</f>
        <v>0</v>
      </c>
      <c r="C27" s="80">
        <f>SUM(Hospedagem!F95)</f>
        <v>0</v>
      </c>
      <c r="D27" s="80">
        <f>SUM(Alimentação!E99)</f>
        <v>0</v>
      </c>
      <c r="E27" s="80">
        <f>SUM(Transporte!F100)</f>
        <v>18200</v>
      </c>
      <c r="F27" s="80"/>
      <c r="G27" s="80">
        <f>SUM('Pró-labore'!G78)</f>
        <v>8904</v>
      </c>
      <c r="H27" s="81">
        <f>SUM(B27:G27)</f>
        <v>27104</v>
      </c>
    </row>
    <row r="28" spans="1:8" ht="20.100000000000001" customHeight="1" x14ac:dyDescent="0.25">
      <c r="A28" s="82"/>
      <c r="B28" s="210"/>
      <c r="C28" s="210"/>
      <c r="D28" s="210"/>
      <c r="E28" s="210"/>
      <c r="F28" s="210"/>
      <c r="G28" s="210"/>
    </row>
    <row r="29" spans="1:8" ht="20.100000000000001" customHeight="1" x14ac:dyDescent="0.25">
      <c r="A29" s="364">
        <v>8</v>
      </c>
      <c r="B29" s="365" t="s">
        <v>156</v>
      </c>
      <c r="C29" s="365"/>
      <c r="D29" s="365"/>
      <c r="E29" s="365"/>
      <c r="F29" s="365"/>
      <c r="G29" s="365"/>
      <c r="H29" s="366" t="s">
        <v>14</v>
      </c>
    </row>
    <row r="30" spans="1:8" ht="20.100000000000001" customHeight="1" x14ac:dyDescent="0.25">
      <c r="A30" s="364"/>
      <c r="B30" s="75" t="s">
        <v>66</v>
      </c>
      <c r="C30" s="76" t="s">
        <v>41</v>
      </c>
      <c r="D30" s="77" t="s">
        <v>42</v>
      </c>
      <c r="E30" s="78" t="s">
        <v>43</v>
      </c>
      <c r="F30" s="78" t="s">
        <v>67</v>
      </c>
      <c r="G30" s="78" t="s">
        <v>44</v>
      </c>
      <c r="H30" s="367"/>
    </row>
    <row r="31" spans="1:8" ht="20.100000000000001" customHeight="1" x14ac:dyDescent="0.25">
      <c r="A31" s="364"/>
      <c r="B31" s="79">
        <f>SUM('Passagem Aérea'!H154)</f>
        <v>0</v>
      </c>
      <c r="C31" s="80">
        <f>SUM(Hospedagem!F107)</f>
        <v>0</v>
      </c>
      <c r="D31" s="80">
        <f>SUM(Alimentação!E111)</f>
        <v>0</v>
      </c>
      <c r="E31" s="80">
        <f>SUM(Transporte!F112)</f>
        <v>22750</v>
      </c>
      <c r="F31" s="80">
        <f>SUM('Seguro Viagem'!E41)</f>
        <v>0</v>
      </c>
      <c r="G31" s="80"/>
      <c r="H31" s="81">
        <f>SUM(B31:G31)</f>
        <v>22750</v>
      </c>
    </row>
    <row r="32" spans="1:8" ht="20.100000000000001" customHeight="1" x14ac:dyDescent="0.25">
      <c r="A32" s="82"/>
      <c r="B32" s="210"/>
      <c r="C32" s="210"/>
      <c r="D32" s="210"/>
      <c r="E32" s="210"/>
      <c r="F32" s="210"/>
      <c r="G32" s="210"/>
    </row>
    <row r="33" spans="1:8" ht="20.100000000000001" customHeight="1" x14ac:dyDescent="0.25">
      <c r="A33" s="368">
        <v>9</v>
      </c>
      <c r="B33" s="365" t="s">
        <v>157</v>
      </c>
      <c r="C33" s="365"/>
      <c r="D33" s="365"/>
      <c r="E33" s="365"/>
      <c r="F33" s="365"/>
      <c r="G33" s="365"/>
      <c r="H33" s="366" t="s">
        <v>14</v>
      </c>
    </row>
    <row r="34" spans="1:8" ht="20.100000000000001" customHeight="1" x14ac:dyDescent="0.25">
      <c r="A34" s="368"/>
      <c r="B34" s="75" t="s">
        <v>66</v>
      </c>
      <c r="C34" s="76" t="s">
        <v>41</v>
      </c>
      <c r="D34" s="77" t="s">
        <v>42</v>
      </c>
      <c r="E34" s="78" t="s">
        <v>43</v>
      </c>
      <c r="F34" s="78" t="s">
        <v>67</v>
      </c>
      <c r="G34" s="78" t="s">
        <v>44</v>
      </c>
      <c r="H34" s="367"/>
    </row>
    <row r="35" spans="1:8" ht="20.100000000000001" customHeight="1" x14ac:dyDescent="0.25">
      <c r="A35" s="368"/>
      <c r="B35" s="79">
        <f>SUM('Passagem Aérea'!H169)</f>
        <v>0</v>
      </c>
      <c r="C35" s="80">
        <f>SUM(Hospedagem!F119)</f>
        <v>0</v>
      </c>
      <c r="D35" s="80">
        <f>SUM(Alimentação!E123)</f>
        <v>0</v>
      </c>
      <c r="E35" s="80">
        <f>SUM(Transporte!F124)</f>
        <v>22750</v>
      </c>
      <c r="F35" s="80"/>
      <c r="G35" s="80">
        <f>SUM('Pró-labore'!G92)</f>
        <v>13020</v>
      </c>
      <c r="H35" s="81">
        <f>SUM(B35:G35)</f>
        <v>35770</v>
      </c>
    </row>
    <row r="36" spans="1:8" ht="20.100000000000001" customHeight="1" x14ac:dyDescent="0.25">
      <c r="A36" s="88"/>
      <c r="B36" s="85"/>
      <c r="C36" s="85"/>
      <c r="D36" s="85"/>
      <c r="E36" s="85"/>
      <c r="F36" s="85"/>
      <c r="G36" s="85"/>
      <c r="H36" s="86"/>
    </row>
    <row r="37" spans="1:8" ht="20.100000000000001" customHeight="1" x14ac:dyDescent="0.25">
      <c r="A37" s="88"/>
      <c r="B37" s="85"/>
      <c r="C37" s="85"/>
      <c r="D37" s="85"/>
      <c r="E37" s="85"/>
      <c r="F37" s="85"/>
      <c r="G37" s="85"/>
      <c r="H37" s="86"/>
    </row>
    <row r="38" spans="1:8" ht="20.100000000000001" customHeight="1" x14ac:dyDescent="0.25">
      <c r="A38" s="143"/>
      <c r="B38" s="374" t="s">
        <v>117</v>
      </c>
      <c r="C38" s="374"/>
      <c r="D38" s="374"/>
      <c r="E38" s="374"/>
      <c r="F38" s="374"/>
      <c r="G38" s="374"/>
      <c r="H38" s="117" t="s">
        <v>14</v>
      </c>
    </row>
    <row r="39" spans="1:8" s="212" customFormat="1" ht="20.100000000000001" customHeight="1" x14ac:dyDescent="0.25">
      <c r="A39" s="87"/>
      <c r="B39" s="375" t="s">
        <v>14</v>
      </c>
      <c r="C39" s="375"/>
      <c r="D39" s="375"/>
      <c r="E39" s="375"/>
      <c r="F39" s="375"/>
      <c r="G39" s="375"/>
      <c r="H39" s="116">
        <f>'Material Esportivo'!D37</f>
        <v>70336.7</v>
      </c>
    </row>
    <row r="40" spans="1:8" ht="20.100000000000001" customHeight="1" x14ac:dyDescent="0.25">
      <c r="A40" s="88"/>
      <c r="B40" s="85"/>
      <c r="C40" s="85"/>
      <c r="D40" s="85"/>
      <c r="E40" s="85"/>
      <c r="F40" s="85"/>
      <c r="G40" s="85"/>
      <c r="H40" s="86"/>
    </row>
    <row r="41" spans="1:8" ht="20.100000000000001" customHeight="1" x14ac:dyDescent="0.25">
      <c r="A41" s="143"/>
      <c r="B41" s="374" t="s">
        <v>70</v>
      </c>
      <c r="C41" s="374"/>
      <c r="D41" s="374"/>
      <c r="E41" s="374"/>
      <c r="F41" s="374"/>
      <c r="G41" s="374"/>
      <c r="H41" s="117" t="s">
        <v>14</v>
      </c>
    </row>
    <row r="42" spans="1:8" s="212" customFormat="1" ht="20.100000000000001" customHeight="1" x14ac:dyDescent="0.25">
      <c r="A42" s="87"/>
      <c r="B42" s="375" t="s">
        <v>14</v>
      </c>
      <c r="C42" s="375"/>
      <c r="D42" s="375"/>
      <c r="E42" s="375"/>
      <c r="F42" s="375"/>
      <c r="G42" s="375"/>
      <c r="H42" s="116">
        <f>'Pró-labore'!G105</f>
        <v>143272.11686399998</v>
      </c>
    </row>
    <row r="43" spans="1:8" s="212" customFormat="1" ht="16.5" customHeight="1" x14ac:dyDescent="0.25">
      <c r="A43" s="88"/>
      <c r="B43" s="213"/>
      <c r="C43" s="213"/>
      <c r="D43" s="213"/>
      <c r="E43" s="213"/>
      <c r="F43" s="213"/>
      <c r="G43" s="213"/>
      <c r="H43" s="86"/>
    </row>
    <row r="44" spans="1:8" ht="30" customHeight="1" x14ac:dyDescent="0.25">
      <c r="A44" s="371" t="s">
        <v>118</v>
      </c>
      <c r="B44" s="372"/>
      <c r="C44" s="372"/>
      <c r="D44" s="372"/>
      <c r="E44" s="372"/>
      <c r="F44" s="372"/>
      <c r="G44" s="373"/>
      <c r="H44" s="83">
        <f>H7+H3+H15+H19+H11+H27+H23+H31+H35+H42+H39</f>
        <v>347196.81686399999</v>
      </c>
    </row>
    <row r="46" spans="1:8" x14ac:dyDescent="0.25">
      <c r="B46" s="214"/>
      <c r="C46" s="214"/>
      <c r="D46" s="214"/>
      <c r="E46" s="214"/>
      <c r="F46" s="214"/>
      <c r="G46" s="214"/>
      <c r="H46" s="214"/>
    </row>
    <row r="47" spans="1:8" x14ac:dyDescent="0.25">
      <c r="B47" s="214"/>
      <c r="C47" s="214"/>
      <c r="D47" s="214"/>
      <c r="E47" s="214"/>
      <c r="F47" s="214"/>
      <c r="G47" s="214"/>
      <c r="H47" s="214">
        <f>H44-Consolidado!D20</f>
        <v>22750</v>
      </c>
    </row>
    <row r="49" spans="3:8" x14ac:dyDescent="0.25">
      <c r="C49" s="215"/>
    </row>
    <row r="50" spans="3:8" x14ac:dyDescent="0.25">
      <c r="H50" s="214"/>
    </row>
    <row r="51" spans="3:8" x14ac:dyDescent="0.25">
      <c r="H51" s="214"/>
    </row>
  </sheetData>
  <mergeCells count="32">
    <mergeCell ref="A29:A31"/>
    <mergeCell ref="B29:G29"/>
    <mergeCell ref="H29:H30"/>
    <mergeCell ref="A44:G44"/>
    <mergeCell ref="A33:A35"/>
    <mergeCell ref="B33:G33"/>
    <mergeCell ref="H33:H34"/>
    <mergeCell ref="B41:G41"/>
    <mergeCell ref="B42:G42"/>
    <mergeCell ref="B38:G38"/>
    <mergeCell ref="B39:G39"/>
    <mergeCell ref="A9:A11"/>
    <mergeCell ref="B9:G9"/>
    <mergeCell ref="H9:H10"/>
    <mergeCell ref="A25:A27"/>
    <mergeCell ref="B25:G25"/>
    <mergeCell ref="H25:H26"/>
    <mergeCell ref="A21:A23"/>
    <mergeCell ref="B21:G21"/>
    <mergeCell ref="H21:H22"/>
    <mergeCell ref="A13:A15"/>
    <mergeCell ref="B13:G13"/>
    <mergeCell ref="H13:H14"/>
    <mergeCell ref="A17:A19"/>
    <mergeCell ref="B17:G17"/>
    <mergeCell ref="H17:H18"/>
    <mergeCell ref="A5:A7"/>
    <mergeCell ref="B5:G5"/>
    <mergeCell ref="H5:H6"/>
    <mergeCell ref="A1:A3"/>
    <mergeCell ref="B1:G1"/>
    <mergeCell ref="H1:H2"/>
  </mergeCells>
  <pageMargins left="0.51181102362204722" right="0.51181102362204722" top="0.78740157480314965" bottom="0.78740157480314965" header="0.31496062992125984" footer="0.31496062992125984"/>
  <pageSetup scale="46" orientation="portrait" r:id="rId1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Passagem Aérea</vt:lpstr>
      <vt:lpstr>Hospedagem</vt:lpstr>
      <vt:lpstr>Alimentação</vt:lpstr>
      <vt:lpstr>Transporte</vt:lpstr>
      <vt:lpstr>Pró-labore</vt:lpstr>
      <vt:lpstr>Material Esportivo</vt:lpstr>
      <vt:lpstr>Seguro Viagem</vt:lpstr>
      <vt:lpstr>Consolidado</vt:lpstr>
      <vt:lpstr>TOTAL EVENTO</vt:lpstr>
      <vt:lpstr>RESUMO</vt:lpstr>
      <vt:lpstr>PLANEJAMENTO</vt:lpstr>
      <vt:lpstr>Alimentação!Area_de_impressao</vt:lpstr>
      <vt:lpstr>Hospedagem!Area_de_impressao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Daniel Grota Romanello</cp:lastModifiedBy>
  <cp:lastPrinted>2014-07-28T18:00:56Z</cp:lastPrinted>
  <dcterms:created xsi:type="dcterms:W3CDTF">2012-01-12T12:23:27Z</dcterms:created>
  <dcterms:modified xsi:type="dcterms:W3CDTF">2014-08-13T21:07:35Z</dcterms:modified>
</cp:coreProperties>
</file>