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798" activeTab="4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 " sheetId="9" r:id="rId5"/>
    <sheet name="Pró Labore" sheetId="5" r:id="rId6"/>
    <sheet name="Consolidado Geral" sheetId="7" r:id="rId7"/>
    <sheet name="TOTAL EVENTO " sheetId="8" r:id="rId8"/>
    <sheet name="Plan1" sheetId="11" r:id="rId9"/>
  </sheets>
  <externalReferences>
    <externalReference r:id="rId10"/>
  </externalReferences>
  <definedNames>
    <definedName name="_xlnm.Print_Area" localSheetId="8">Plan1!$B$1:$E$8</definedName>
    <definedName name="_xlnm.Print_Area" localSheetId="7">'TOTAL EVENTO '!$A$1:$H$52</definedName>
  </definedNames>
  <calcPr calcId="152511"/>
</workbook>
</file>

<file path=xl/calcChain.xml><?xml version="1.0" encoding="utf-8"?>
<calcChain xmlns="http://schemas.openxmlformats.org/spreadsheetml/2006/main">
  <c r="B8" i="11" l="1"/>
  <c r="H50" i="8"/>
  <c r="H47" i="8"/>
  <c r="D47" i="8"/>
  <c r="C47" i="8"/>
  <c r="B47" i="8"/>
  <c r="G41" i="8"/>
  <c r="D41" i="8"/>
  <c r="C41" i="8"/>
  <c r="B41" i="8"/>
  <c r="G34" i="8"/>
  <c r="D34" i="8"/>
  <c r="C34" i="8"/>
  <c r="B34" i="8"/>
  <c r="G27" i="8"/>
  <c r="D27" i="8"/>
  <c r="C27" i="8"/>
  <c r="B27" i="8"/>
  <c r="G20" i="8"/>
  <c r="D20" i="8"/>
  <c r="C20" i="8"/>
  <c r="B20" i="8"/>
  <c r="G13" i="8"/>
  <c r="D13" i="8"/>
  <c r="C13" i="8"/>
  <c r="B13" i="8"/>
  <c r="G6" i="8"/>
  <c r="D6" i="8"/>
  <c r="C6" i="8"/>
  <c r="B6" i="8"/>
  <c r="K15" i="7"/>
  <c r="E15" i="7"/>
  <c r="K14" i="7"/>
  <c r="K13" i="7"/>
  <c r="E13" i="7"/>
  <c r="K12" i="7"/>
  <c r="K11" i="7"/>
  <c r="E11" i="7"/>
  <c r="K10" i="7"/>
  <c r="E10" i="7"/>
  <c r="K9" i="7"/>
  <c r="E9" i="7"/>
  <c r="K120" i="5"/>
  <c r="K119" i="5"/>
  <c r="C119" i="5"/>
  <c r="K117" i="5"/>
  <c r="K116" i="5"/>
  <c r="C116" i="5"/>
  <c r="O112" i="5"/>
  <c r="G112" i="5"/>
  <c r="O111" i="5"/>
  <c r="G111" i="5"/>
  <c r="O110" i="5"/>
  <c r="G110" i="5"/>
  <c r="O107" i="5"/>
  <c r="G107" i="5"/>
  <c r="G106" i="5"/>
  <c r="G105" i="5"/>
  <c r="G104" i="5"/>
  <c r="G103" i="5"/>
  <c r="G102" i="5"/>
  <c r="G101" i="5"/>
  <c r="G97" i="5"/>
  <c r="O95" i="5"/>
  <c r="G95" i="5"/>
  <c r="E94" i="5"/>
  <c r="C94" i="5"/>
  <c r="G93" i="5"/>
  <c r="E93" i="5"/>
  <c r="D93" i="5"/>
  <c r="C93" i="5"/>
  <c r="G92" i="5"/>
  <c r="E92" i="5"/>
  <c r="D92" i="5"/>
  <c r="C92" i="5"/>
  <c r="G91" i="5"/>
  <c r="E91" i="5"/>
  <c r="D91" i="5"/>
  <c r="C91" i="5"/>
  <c r="G90" i="5"/>
  <c r="E90" i="5"/>
  <c r="D90" i="5"/>
  <c r="C90" i="5"/>
  <c r="G89" i="5"/>
  <c r="E89" i="5"/>
  <c r="D89" i="5"/>
  <c r="C89" i="5"/>
  <c r="G88" i="5"/>
  <c r="E88" i="5"/>
  <c r="D88" i="5"/>
  <c r="C88" i="5"/>
  <c r="O81" i="5"/>
  <c r="G81" i="5"/>
  <c r="E80" i="5"/>
  <c r="C80" i="5"/>
  <c r="G79" i="5"/>
  <c r="E79" i="5"/>
  <c r="D79" i="5"/>
  <c r="C79" i="5"/>
  <c r="G78" i="5"/>
  <c r="E78" i="5"/>
  <c r="D78" i="5"/>
  <c r="C78" i="5"/>
  <c r="G77" i="5"/>
  <c r="E77" i="5"/>
  <c r="D77" i="5"/>
  <c r="C77" i="5"/>
  <c r="G76" i="5"/>
  <c r="E76" i="5"/>
  <c r="D76" i="5"/>
  <c r="C76" i="5"/>
  <c r="G75" i="5"/>
  <c r="E75" i="5"/>
  <c r="D75" i="5"/>
  <c r="C75" i="5"/>
  <c r="G74" i="5"/>
  <c r="E74" i="5"/>
  <c r="D74" i="5"/>
  <c r="C74" i="5"/>
  <c r="O67" i="5"/>
  <c r="G67" i="5"/>
  <c r="E66" i="5"/>
  <c r="C66" i="5"/>
  <c r="G65" i="5"/>
  <c r="E65" i="5"/>
  <c r="D65" i="5"/>
  <c r="C65" i="5"/>
  <c r="G64" i="5"/>
  <c r="E64" i="5"/>
  <c r="D64" i="5"/>
  <c r="C64" i="5"/>
  <c r="G63" i="5"/>
  <c r="E63" i="5"/>
  <c r="D63" i="5"/>
  <c r="C63" i="5"/>
  <c r="G62" i="5"/>
  <c r="E62" i="5"/>
  <c r="D62" i="5"/>
  <c r="C62" i="5"/>
  <c r="G61" i="5"/>
  <c r="E61" i="5"/>
  <c r="D61" i="5"/>
  <c r="C61" i="5"/>
  <c r="G60" i="5"/>
  <c r="E60" i="5"/>
  <c r="D60" i="5"/>
  <c r="C60" i="5"/>
  <c r="O51" i="5"/>
  <c r="G51" i="5"/>
  <c r="E50" i="5"/>
  <c r="C50" i="5"/>
  <c r="G49" i="5"/>
  <c r="E49" i="5"/>
  <c r="D49" i="5"/>
  <c r="C49" i="5"/>
  <c r="G48" i="5"/>
  <c r="E48" i="5"/>
  <c r="D48" i="5"/>
  <c r="C48" i="5"/>
  <c r="G47" i="5"/>
  <c r="E47" i="5"/>
  <c r="D47" i="5"/>
  <c r="C47" i="5"/>
  <c r="G46" i="5"/>
  <c r="E46" i="5"/>
  <c r="D46" i="5"/>
  <c r="C46" i="5"/>
  <c r="G45" i="5"/>
  <c r="E45" i="5"/>
  <c r="D45" i="5"/>
  <c r="C45" i="5"/>
  <c r="G44" i="5"/>
  <c r="E44" i="5"/>
  <c r="D44" i="5"/>
  <c r="C44" i="5"/>
  <c r="O36" i="5"/>
  <c r="G36" i="5"/>
  <c r="E35" i="5"/>
  <c r="C35" i="5"/>
  <c r="G34" i="5"/>
  <c r="E34" i="5"/>
  <c r="D34" i="5"/>
  <c r="C34" i="5"/>
  <c r="G33" i="5"/>
  <c r="E33" i="5"/>
  <c r="D33" i="5"/>
  <c r="C33" i="5"/>
  <c r="G32" i="5"/>
  <c r="E32" i="5"/>
  <c r="D32" i="5"/>
  <c r="C32" i="5"/>
  <c r="G31" i="5"/>
  <c r="E31" i="5"/>
  <c r="D31" i="5"/>
  <c r="C31" i="5"/>
  <c r="G30" i="5"/>
  <c r="E30" i="5"/>
  <c r="D30" i="5"/>
  <c r="C30" i="5"/>
  <c r="G29" i="5"/>
  <c r="E29" i="5"/>
  <c r="D29" i="5"/>
  <c r="C29" i="5"/>
  <c r="O21" i="5"/>
  <c r="G21" i="5"/>
  <c r="E20" i="5"/>
  <c r="C20" i="5"/>
  <c r="G19" i="5"/>
  <c r="E19" i="5"/>
  <c r="D19" i="5"/>
  <c r="C19" i="5"/>
  <c r="G18" i="5"/>
  <c r="E18" i="5"/>
  <c r="D18" i="5"/>
  <c r="C18" i="5"/>
  <c r="G17" i="5"/>
  <c r="E17" i="5"/>
  <c r="D17" i="5"/>
  <c r="C17" i="5"/>
  <c r="G16" i="5"/>
  <c r="E16" i="5"/>
  <c r="D16" i="5"/>
  <c r="C16" i="5"/>
  <c r="G15" i="5"/>
  <c r="E15" i="5"/>
  <c r="D15" i="5"/>
  <c r="C15" i="5"/>
  <c r="G14" i="5"/>
  <c r="E14" i="5"/>
  <c r="D14" i="5"/>
  <c r="C14" i="5"/>
  <c r="O16" i="9"/>
  <c r="N13" i="9"/>
  <c r="H13" i="9"/>
  <c r="H16" i="9" s="1"/>
  <c r="O7" i="9"/>
  <c r="N22" i="4"/>
  <c r="H22" i="4"/>
  <c r="H21" i="4"/>
  <c r="E41" i="8" s="1"/>
  <c r="H41" i="8" s="1"/>
  <c r="H20" i="4"/>
  <c r="E34" i="8" s="1"/>
  <c r="H34" i="8" s="1"/>
  <c r="H19" i="4"/>
  <c r="E27" i="8" s="1"/>
  <c r="H27" i="8" s="1"/>
  <c r="N18" i="4"/>
  <c r="H18" i="4"/>
  <c r="E20" i="8" s="1"/>
  <c r="H20" i="8" s="1"/>
  <c r="E13" i="8"/>
  <c r="H13" i="8" s="1"/>
  <c r="N17" i="4"/>
  <c r="H17" i="4"/>
  <c r="H16" i="4"/>
  <c r="O87" i="3"/>
  <c r="I87" i="3"/>
  <c r="P78" i="3"/>
  <c r="I78" i="3"/>
  <c r="I75" i="3"/>
  <c r="P66" i="3"/>
  <c r="I66" i="3"/>
  <c r="I63" i="3"/>
  <c r="P54" i="3"/>
  <c r="I54" i="3"/>
  <c r="I51" i="3"/>
  <c r="P42" i="3"/>
  <c r="I42" i="3"/>
  <c r="O39" i="3"/>
  <c r="I39" i="3"/>
  <c r="P30" i="3"/>
  <c r="I30" i="3"/>
  <c r="O27" i="3"/>
  <c r="I27" i="3"/>
  <c r="P18" i="3"/>
  <c r="I18" i="3"/>
  <c r="I15" i="3"/>
  <c r="N22" i="2"/>
  <c r="H22" i="2"/>
  <c r="H21" i="2"/>
  <c r="H20" i="2"/>
  <c r="H19" i="2"/>
  <c r="N18" i="2"/>
  <c r="H18" i="2"/>
  <c r="N17" i="2"/>
  <c r="H17" i="2"/>
  <c r="H16" i="2"/>
  <c r="L137" i="1"/>
  <c r="G137" i="1"/>
  <c r="L136" i="1"/>
  <c r="G136" i="1"/>
  <c r="G135" i="1"/>
  <c r="G133" i="1"/>
  <c r="E133" i="1"/>
  <c r="N132" i="1"/>
  <c r="G132" i="1"/>
  <c r="E132" i="1"/>
  <c r="L130" i="1"/>
  <c r="G130" i="1"/>
  <c r="N126" i="1"/>
  <c r="J126" i="1"/>
  <c r="G126" i="1"/>
  <c r="E126" i="1"/>
  <c r="L125" i="1"/>
  <c r="G125" i="1"/>
  <c r="G124" i="1"/>
  <c r="G123" i="1"/>
  <c r="L122" i="1"/>
  <c r="G122" i="1"/>
  <c r="N113" i="1"/>
  <c r="J113" i="1"/>
  <c r="G113" i="1"/>
  <c r="E113" i="1"/>
  <c r="G112" i="1"/>
  <c r="G111" i="1"/>
  <c r="G110" i="1"/>
  <c r="L109" i="1"/>
  <c r="G109" i="1"/>
  <c r="G108" i="1"/>
  <c r="G107" i="1"/>
  <c r="G106" i="1"/>
  <c r="G105" i="1"/>
  <c r="L104" i="1"/>
  <c r="G104" i="1"/>
  <c r="N95" i="1"/>
  <c r="J95" i="1"/>
  <c r="G95" i="1"/>
  <c r="E95" i="1"/>
  <c r="G94" i="1"/>
  <c r="G93" i="1"/>
  <c r="G92" i="1"/>
  <c r="L91" i="1"/>
  <c r="G91" i="1"/>
  <c r="G90" i="1"/>
  <c r="G89" i="1"/>
  <c r="G88" i="1"/>
  <c r="G87" i="1"/>
  <c r="L86" i="1"/>
  <c r="G86" i="1"/>
  <c r="N77" i="1"/>
  <c r="J77" i="1"/>
  <c r="G77" i="1"/>
  <c r="E77" i="1"/>
  <c r="G76" i="1"/>
  <c r="G75" i="1"/>
  <c r="G74" i="1"/>
  <c r="L73" i="1"/>
  <c r="G73" i="1"/>
  <c r="G72" i="1"/>
  <c r="G71" i="1"/>
  <c r="G70" i="1"/>
  <c r="G69" i="1"/>
  <c r="L68" i="1"/>
  <c r="G68" i="1"/>
  <c r="N59" i="1"/>
  <c r="J59" i="1"/>
  <c r="G59" i="1"/>
  <c r="E59" i="1"/>
  <c r="G58" i="1"/>
  <c r="G57" i="1"/>
  <c r="G56" i="1"/>
  <c r="L55" i="1"/>
  <c r="G55" i="1"/>
  <c r="G54" i="1"/>
  <c r="G53" i="1"/>
  <c r="G52" i="1"/>
  <c r="G51" i="1"/>
  <c r="L50" i="1"/>
  <c r="G50" i="1"/>
  <c r="N41" i="1"/>
  <c r="J41" i="1"/>
  <c r="G41" i="1"/>
  <c r="E41" i="1"/>
  <c r="G40" i="1"/>
  <c r="G39" i="1"/>
  <c r="N38" i="1"/>
  <c r="G38" i="1"/>
  <c r="N37" i="1"/>
  <c r="G37" i="1"/>
  <c r="N36" i="1"/>
  <c r="G36" i="1"/>
  <c r="N35" i="1"/>
  <c r="G35" i="1"/>
  <c r="N34" i="1"/>
  <c r="G34" i="1"/>
  <c r="N33" i="1"/>
  <c r="G33" i="1"/>
  <c r="N32" i="1"/>
  <c r="G32" i="1"/>
  <c r="N23" i="1"/>
  <c r="J23" i="1"/>
  <c r="G23" i="1"/>
  <c r="E23" i="1"/>
  <c r="G22" i="1"/>
  <c r="G21" i="1"/>
  <c r="N20" i="1"/>
  <c r="G20" i="1"/>
  <c r="N19" i="1"/>
  <c r="G19" i="1"/>
  <c r="N18" i="1"/>
  <c r="G18" i="1"/>
  <c r="N17" i="1"/>
  <c r="G17" i="1"/>
  <c r="N16" i="1"/>
  <c r="G16" i="1"/>
  <c r="N15" i="1"/>
  <c r="G15" i="1"/>
  <c r="N14" i="1"/>
  <c r="G14" i="1"/>
  <c r="F47" i="8" l="1"/>
  <c r="H20" i="9"/>
  <c r="H24" i="9" s="1"/>
  <c r="H25" i="9" s="1"/>
  <c r="E14" i="7" s="1"/>
  <c r="E47" i="8"/>
  <c r="E6" i="8"/>
  <c r="H6" i="8" s="1"/>
  <c r="H52" i="8" s="1"/>
  <c r="E12" i="7" l="1"/>
</calcChain>
</file>

<file path=xl/sharedStrings.xml><?xml version="1.0" encoding="utf-8"?>
<sst xmlns="http://schemas.openxmlformats.org/spreadsheetml/2006/main" count="1150" uniqueCount="183">
  <si>
    <t>GOALBALL MASCULINO</t>
  </si>
  <si>
    <t>Aéreo Nacional e Internacional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</si>
  <si>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</si>
  <si>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</si>
  <si>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</si>
  <si>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</si>
  <si>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</si>
  <si>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</si>
  <si>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</si>
  <si>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</si>
  <si>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</si>
  <si>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</si>
  <si>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</si>
  <si>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JOÃO PESSOA/SP/JOÃO PESSOA</t>
  </si>
  <si>
    <t>RIO DE JANEIRO/SP/RIO DE JANEIRO</t>
  </si>
  <si>
    <t>BRASILIA/SP/BRASILIA</t>
  </si>
  <si>
    <t>TOTAL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</si>
  <si>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</si>
  <si>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</si>
  <si>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</si>
  <si>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TOTAL INTERNACIONAL</t>
  </si>
  <si>
    <t>TOTAL GERAL</t>
  </si>
  <si>
    <t>Diferença</t>
  </si>
  <si>
    <t>Aéreo Nacional</t>
  </si>
  <si>
    <t>BELÉM/SP/BELÉM</t>
  </si>
  <si>
    <t>FLORIANÓPOLIS/SP/FLORIANÓPOLIS</t>
  </si>
  <si>
    <t>MARINGÁ/SP/MARINGÁ</t>
  </si>
  <si>
    <t>LONDRINA/SP/LONDRINA</t>
  </si>
  <si>
    <t xml:space="preserve">GOALBALL MASCULINO - Aéreo Nacional </t>
  </si>
  <si>
    <t xml:space="preserve">GOALBALL MASCULINO - Aéreo Internacional </t>
  </si>
  <si>
    <t xml:space="preserve">Total </t>
  </si>
  <si>
    <t>Hospedagem</t>
  </si>
  <si>
    <t>TIPO</t>
  </si>
  <si>
    <t>QUANTIDADE</t>
  </si>
  <si>
    <t>DIÁRIA</t>
  </si>
  <si>
    <t>ISS</t>
  </si>
  <si>
    <t>Refeição</t>
  </si>
  <si>
    <t>Almoço e Jantar</t>
  </si>
  <si>
    <t>Período Realizado:</t>
  </si>
  <si>
    <t xml:space="preserve"> </t>
  </si>
  <si>
    <t>Locação Van</t>
  </si>
  <si>
    <t xml:space="preserve">GOALBALL MASCULINO </t>
  </si>
  <si>
    <t>Dias: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</si>
  <si>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</si>
  <si>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</si>
  <si>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</si>
  <si>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</si>
  <si>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</si>
  <si>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</si>
  <si>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</si>
  <si>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</si>
  <si>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FISIOTERAPEUTA</t>
  </si>
  <si>
    <t>NUTRICIONISTA</t>
  </si>
  <si>
    <t>MÉDICO</t>
  </si>
  <si>
    <t>APOIO</t>
  </si>
  <si>
    <t>ASSISTENTE TECNICO</t>
  </si>
  <si>
    <t>CONSOLIDADO GERAL - PROJETADO</t>
  </si>
  <si>
    <t>CONSOLIDADO GERAL - REALIZADO</t>
  </si>
  <si>
    <t>GOALBALL MASCULINO - Pró-Labore (sem encargos)</t>
  </si>
  <si>
    <t>GOALBALL MASCULINO - Tributos (encargos)</t>
  </si>
  <si>
    <t>RESUMO DETALHADO - GOALBALL MASCULINO</t>
  </si>
  <si>
    <t>PAGAMENTOS -  PRÓ LABORE</t>
  </si>
  <si>
    <t>Pontual</t>
  </si>
  <si>
    <t>Permanente</t>
  </si>
  <si>
    <t>PAGAMENTOS -  TRIBUTOS</t>
  </si>
  <si>
    <t>Seguro Viagem</t>
  </si>
  <si>
    <t xml:space="preserve">CONSOLIDADO GERAL </t>
  </si>
  <si>
    <t>PASSAGEM ÁEREA</t>
  </si>
  <si>
    <t>HOSPEDAGEM</t>
  </si>
  <si>
    <t>ALIMENTAÇÃO</t>
  </si>
  <si>
    <t>TRANSPORTE</t>
  </si>
  <si>
    <t>PRÓ LABORE</t>
  </si>
  <si>
    <t xml:space="preserve">CONTRAPARTIDA </t>
  </si>
  <si>
    <t xml:space="preserve">Período Previsto: </t>
  </si>
  <si>
    <t>Atualizado:</t>
  </si>
  <si>
    <t xml:space="preserve">Seguro Viagem </t>
  </si>
  <si>
    <t>AEREOS</t>
  </si>
  <si>
    <t>SEGURO VIAGEM</t>
  </si>
  <si>
    <t>PRÓ-LABORE</t>
  </si>
  <si>
    <r>
      <t>Dias:</t>
    </r>
    <r>
      <rPr>
        <sz val="11"/>
        <rFont val="Calibri"/>
        <family val="2"/>
      </rPr>
      <t xml:space="preserve"> 15</t>
    </r>
  </si>
  <si>
    <t xml:space="preserve">Local: </t>
  </si>
  <si>
    <t xml:space="preserve">Aéreo Nacional </t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</si>
  <si>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</si>
  <si>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J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</si>
  <si>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</si>
  <si>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</si>
  <si>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</si>
  <si>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15</t>
    </r>
  </si>
  <si>
    <r>
      <t>Local:</t>
    </r>
    <r>
      <rPr>
        <sz val="11"/>
        <color theme="1"/>
        <rFont val="Calibri"/>
        <family val="2"/>
        <scheme val="minor"/>
      </rPr>
      <t xml:space="preserve"> Jundiaí-SP</t>
    </r>
  </si>
  <si>
    <r>
      <t>Local:</t>
    </r>
    <r>
      <rPr>
        <sz val="11"/>
        <color theme="1"/>
        <rFont val="Calibri"/>
        <family val="2"/>
        <scheme val="minor"/>
      </rPr>
      <t xml:space="preserve"> Jundiai-SP</t>
    </r>
  </si>
  <si>
    <r>
      <t>Local:</t>
    </r>
    <r>
      <rPr>
        <sz val="11"/>
        <color theme="1"/>
        <rFont val="Calibri"/>
        <family val="2"/>
        <scheme val="minor"/>
      </rPr>
      <t xml:space="preserve"> Jundiaí</t>
    </r>
  </si>
  <si>
    <r>
      <t>Local:</t>
    </r>
    <r>
      <rPr>
        <sz val="11"/>
        <rFont val="Calibri"/>
        <family val="2"/>
      </rPr>
      <t xml:space="preserve"> Jundiaí/SP</t>
    </r>
  </si>
  <si>
    <t>Local: Jundiai/SP</t>
  </si>
  <si>
    <t xml:space="preserve">Dias: </t>
  </si>
  <si>
    <t>NOME DO EVENTO: V FASE DE TREINAMENTO DE GOALBALL MASCULINO</t>
  </si>
  <si>
    <t>NOME DO EVENTO: IV FASE DE TREINAMENTO DE GOALBALL MASCULINO</t>
  </si>
  <si>
    <t>NOME DO EVENTO: III FASE DE TREINAMENTO DE GOALBALL MASCULINO</t>
  </si>
  <si>
    <t>NOME DO EVENTO: II FASE DE TREINAMENTO GOALBALL MASCULINO</t>
  </si>
  <si>
    <t>MÉDICO (4 DIAS)</t>
  </si>
  <si>
    <t xml:space="preserve">PAGAMENTO MENSAL </t>
  </si>
  <si>
    <t>PORTO ALEGRE /SP/PORTO ALEGRE</t>
  </si>
  <si>
    <t>CURITIBA /SP/CURITIBA</t>
  </si>
  <si>
    <t>Local: Malmo - Suécia</t>
  </si>
  <si>
    <t xml:space="preserve">São Paulo / MALMO / São Paulo </t>
  </si>
  <si>
    <r>
      <t>Local:</t>
    </r>
    <r>
      <rPr>
        <sz val="11"/>
        <color theme="1"/>
        <rFont val="Calibri"/>
        <family val="2"/>
        <scheme val="minor"/>
      </rPr>
      <t xml:space="preserve"> Malmo/ Suécia</t>
    </r>
  </si>
  <si>
    <r>
      <t>Local:</t>
    </r>
    <r>
      <rPr>
        <sz val="11"/>
        <color theme="1"/>
        <rFont val="Calibri"/>
        <family val="2"/>
        <scheme val="minor"/>
      </rPr>
      <t xml:space="preserve"> Malmo /Suécia</t>
    </r>
  </si>
  <si>
    <t>PSICOLOGO</t>
  </si>
  <si>
    <t>NOME DO EVENTO:  I INTERCÂMBIO -  Malmö Lady &amp; Men Intercup</t>
  </si>
  <si>
    <r>
      <t>Local:</t>
    </r>
    <r>
      <rPr>
        <sz val="11"/>
        <rFont val="Calibri"/>
        <family val="2"/>
      </rPr>
      <t xml:space="preserve"> Malmo, Suécia</t>
    </r>
  </si>
  <si>
    <t>NOME DO EVENTO: VI FASE DE TREINAMENTO DE GOALBALL MASCULINO</t>
  </si>
  <si>
    <t>NOME DO EVENTO: VII FASE DE TREINAMENTO DE GOALBALL MASCULINO</t>
  </si>
  <si>
    <r>
      <t>Local:</t>
    </r>
    <r>
      <rPr>
        <sz val="11"/>
        <rFont val="Calibri"/>
        <family val="2"/>
      </rPr>
      <t xml:space="preserve"> Jundiai</t>
    </r>
  </si>
  <si>
    <r>
      <t>Dias:</t>
    </r>
    <r>
      <rPr>
        <sz val="11"/>
        <rFont val="Calibri"/>
        <family val="2"/>
      </rPr>
      <t xml:space="preserve"> 10</t>
    </r>
  </si>
  <si>
    <t>Evento: II FASE DE TREINAMENTO GOALBALL MASCULINO</t>
  </si>
  <si>
    <t>Evento: VII FASE DE TREINAMENTO GOALBALL MASCULINO</t>
  </si>
  <si>
    <t>Evento: VI FASE DE TREINAMENTO GOALBALL MASCULINO</t>
  </si>
  <si>
    <t>Evento: V FASE DE TREINAMENTO GOALBALL MASCULINO</t>
  </si>
  <si>
    <t>Evento: IV FASE DE TREINAMENTO GOALBALL MASCULINO</t>
  </si>
  <si>
    <t>Evento: III FASE DE TREINAMENTO GOALBALL MASCULINO</t>
  </si>
  <si>
    <t>Evento: I INTERCÂMBIO -  Malmö Lady &amp; Men Intercup</t>
  </si>
  <si>
    <t xml:space="preserve">II FASE DE TREINAMENTO - SELEÇÃO MASCULINA DE GOALBALL </t>
  </si>
  <si>
    <t xml:space="preserve"> III FASE DE TREINAMENTO  - SELEÇÃO MASCULINA DE GOALBALL </t>
  </si>
  <si>
    <t>Período Previsto:  31 de janeiro a 9 de fevereiro 2015</t>
  </si>
  <si>
    <t>Período Previsto: 7 a 16 de março 2015</t>
  </si>
  <si>
    <t xml:space="preserve">IV FASE DE TREINAMENTO  - SELEÇÃO MASCULINA DE GOALBALL </t>
  </si>
  <si>
    <t>Período Previsto: 4 a 13 de abril 2015</t>
  </si>
  <si>
    <t xml:space="preserve">V FASE DE TREINAMENTO - SELEÇÃO MASCULINA DE GOALBALL </t>
  </si>
  <si>
    <t>Período Previsto: 16 a 30 de maio 2015</t>
  </si>
  <si>
    <t xml:space="preserve"> VI FASE DE TREINAMENTO - SELEÇÃO MASCULINA DE GOALBALL </t>
  </si>
  <si>
    <t>Período Previsto: 20 a 30 de junho 2015</t>
  </si>
  <si>
    <t xml:space="preserve"> VII FASE DE TREINAMENTO - SELEÇÃO MASCULINA DE GOALBALL </t>
  </si>
  <si>
    <t>Período Previsto: 23 de julho a 6 de agosto 2015</t>
  </si>
  <si>
    <t xml:space="preserve"> I INTERCÂMBIO -  Malmö Lady &amp; Men Intercup</t>
  </si>
  <si>
    <t xml:space="preserve"> II FASE DE TREINAMENTO  - SELEÇÃO MASCULINA DE GOALBALL 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</si>
  <si>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7 a 16 de março 2015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</si>
  <si>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31 de janeiro a 9 de fevereiro 2015</t>
    </r>
  </si>
  <si>
    <t xml:space="preserve"> IV FASE DE TREINAMENTO  - SELEÇÃO MASCULINA DE GOALBALL </t>
  </si>
  <si>
    <t xml:space="preserve"> VII FASE DE TREINAMENTO  - SELEÇÃO MASCULINA DE GOALBALL </t>
  </si>
  <si>
    <t xml:space="preserve"> VI FASE DE TREINAMENTO  - SELEÇÃO MASCULINA DE GOALBALL </t>
  </si>
  <si>
    <t>Período Previsto: 20 a 29 de junho 2015</t>
  </si>
  <si>
    <t xml:space="preserve"> V FASE DE TREINAMENTO  - SELEÇÃO MASCULINA DE GOALBALL </t>
  </si>
  <si>
    <t xml:space="preserve"> III FASE DE TREINAMENTO  - SELEÇÃO MASCULINA DE GOALBALL</t>
  </si>
  <si>
    <t xml:space="preserve"> II FASE DE TREINAMENTO - SELEÇÃO MASCULINA DE GOALBALL </t>
  </si>
  <si>
    <t>Período Previsto: 31 de janeiro a 9 de fevereiro 2015</t>
  </si>
  <si>
    <t xml:space="preserve"> II FASE DE TREINAMENTO E AVALIAÇÕES - SELEÇÃO MASCULINA DE GOALBALL - Estratégias Ações 2014</t>
  </si>
  <si>
    <t>III FASE DE TREINAMENTO E AVALIAÇÕES - SELEÇÃO MASCULINA DE GOALBALL - Estratégias Ações 2014</t>
  </si>
  <si>
    <t>IV FASE DE TREINAMENTO E AVALIAÇÕES - SELEÇÃO MASCULINA DE GOALBALL - Estratégias Ações 2014</t>
  </si>
  <si>
    <t>V FASE DE TREINAMENTO E AVALIAÇÕES - SELEÇÃO MASCULINA DE GOALBALL - Estratégias Ações 2014</t>
  </si>
  <si>
    <t>VI FASE DE TREINAMENTO E AVALIAÇÕES - SELEÇÃO MASCULINA DE GOALBALL - Estratégias Ações 2014</t>
  </si>
  <si>
    <t>VII FASE DE TREINAMENTO E AVALIAÇÕES - SELEÇÃO MASCULINA DE GOALBALL - Estratégias Ações 2014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</si>
  <si>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31 de janeiro a 9 de fevereiro 2015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</si>
  <si>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7 a 16 de março 2015</t>
    </r>
  </si>
  <si>
    <t>TOTAL GERAL MODALIDADE GOALBALL MASCULINO  -  2014/2015</t>
  </si>
  <si>
    <t>Período Previsto:  JUNHO/JULHO/2015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</si>
  <si>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 JUNHO/JULHO/2015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</si>
  <si>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JUNHO/JULHO/2015</t>
    </r>
  </si>
  <si>
    <r>
      <t>Dias:</t>
    </r>
    <r>
      <rPr>
        <sz val="11"/>
        <rFont val="Calibri"/>
        <family val="2"/>
      </rPr>
      <t xml:space="preserve"> 7</t>
    </r>
  </si>
  <si>
    <t>CUSTO POR TRECHO II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</si>
  <si>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31/01 a 9/02/2015</t>
    </r>
  </si>
  <si>
    <t>PERÍODO</t>
  </si>
  <si>
    <t>ORIGEM</t>
  </si>
  <si>
    <t>DESTINO</t>
  </si>
  <si>
    <t>ida e volta</t>
  </si>
  <si>
    <t>São Paulo</t>
  </si>
  <si>
    <t>João Pessoa</t>
  </si>
  <si>
    <t>Rio de Janeiro</t>
  </si>
  <si>
    <t>Brasília</t>
  </si>
  <si>
    <t>Belém</t>
  </si>
  <si>
    <t>Curitiba</t>
  </si>
  <si>
    <t>Porto Alegre</t>
  </si>
  <si>
    <t>Florianópolis</t>
  </si>
  <si>
    <t>Maringá</t>
  </si>
  <si>
    <t>Londrina</t>
  </si>
  <si>
    <t>SP</t>
  </si>
  <si>
    <t>MALMO (SUE)</t>
  </si>
  <si>
    <t>LOCAL</t>
  </si>
  <si>
    <t>JUNDIAÍ (SP)</t>
  </si>
  <si>
    <t>Jundiaí (SP)</t>
  </si>
  <si>
    <t>gom</t>
  </si>
  <si>
    <t>mod</t>
  </si>
  <si>
    <t>idevento</t>
  </si>
  <si>
    <t>modal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</si>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</sst>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_-[$R$-416]\ * #,##0.00_-;\-[$R$-416]\ * #,##0.00_-;_-[$R$-416]\ 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44444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3" fillId="4" borderId="0" xfId="0" applyFont="1" applyFill="1"/>
    <xf numFmtId="0" fontId="0" fillId="4" borderId="0" xfId="0" applyFill="1"/>
    <xf numFmtId="0" fontId="11" fillId="6" borderId="5" xfId="0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11" fillId="6" borderId="5" xfId="0" applyNumberFormat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164" fontId="14" fillId="8" borderId="9" xfId="0" applyNumberFormat="1" applyFont="1" applyFill="1" applyBorder="1" applyAlignment="1">
      <alignment horizontal="right" vertical="center"/>
    </xf>
    <xf numFmtId="0" fontId="14" fillId="0" borderId="9" xfId="0" applyFont="1" applyFill="1" applyBorder="1" applyAlignment="1">
      <alignment horizontal="center" vertical="center"/>
    </xf>
    <xf numFmtId="1" fontId="14" fillId="0" borderId="9" xfId="0" applyNumberFormat="1" applyFont="1" applyFill="1" applyBorder="1" applyAlignment="1">
      <alignment horizontal="center" vertical="center"/>
    </xf>
    <xf numFmtId="165" fontId="14" fillId="0" borderId="9" xfId="0" applyNumberFormat="1" applyFont="1" applyFill="1" applyBorder="1" applyAlignment="1">
      <alignment horizontal="center" vertical="center"/>
    </xf>
    <xf numFmtId="164" fontId="15" fillId="8" borderId="7" xfId="0" applyNumberFormat="1" applyFont="1" applyFill="1" applyBorder="1" applyAlignment="1">
      <alignment horizontal="right" vertical="center"/>
    </xf>
    <xf numFmtId="1" fontId="14" fillId="8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1" fontId="15" fillId="0" borderId="9" xfId="0" applyNumberFormat="1" applyFont="1" applyFill="1" applyBorder="1" applyAlignment="1">
      <alignment horizontal="center" vertical="center"/>
    </xf>
    <xf numFmtId="164" fontId="15" fillId="0" borderId="9" xfId="0" applyNumberFormat="1" applyFont="1" applyFill="1" applyBorder="1" applyAlignment="1">
      <alignment horizontal="right" vertical="center"/>
    </xf>
    <xf numFmtId="0" fontId="3" fillId="6" borderId="2" xfId="0" applyFont="1" applyFill="1" applyBorder="1" applyAlignment="1"/>
    <xf numFmtId="0" fontId="3" fillId="6" borderId="4" xfId="0" applyFont="1" applyFill="1" applyBorder="1" applyAlignment="1"/>
    <xf numFmtId="164" fontId="13" fillId="6" borderId="9" xfId="0" applyNumberFormat="1" applyFont="1" applyFill="1" applyBorder="1"/>
    <xf numFmtId="0" fontId="0" fillId="0" borderId="9" xfId="0" applyBorder="1"/>
    <xf numFmtId="0" fontId="14" fillId="4" borderId="0" xfId="0" applyFont="1" applyFill="1"/>
    <xf numFmtId="0" fontId="12" fillId="6" borderId="5" xfId="0" applyFont="1" applyFill="1" applyBorder="1" applyAlignment="1">
      <alignment horizontal="center" vertical="center"/>
    </xf>
    <xf numFmtId="164" fontId="12" fillId="6" borderId="5" xfId="0" applyNumberFormat="1" applyFont="1" applyFill="1" applyBorder="1" applyAlignment="1">
      <alignment horizontal="center" vertical="center"/>
    </xf>
    <xf numFmtId="44" fontId="17" fillId="0" borderId="9" xfId="1" applyNumberFormat="1" applyFont="1" applyFill="1" applyBorder="1" applyAlignment="1">
      <alignment horizontal="center"/>
    </xf>
    <xf numFmtId="164" fontId="18" fillId="0" borderId="9" xfId="0" applyNumberFormat="1" applyFont="1" applyFill="1" applyBorder="1" applyAlignment="1">
      <alignment horizontal="right" vertical="center"/>
    </xf>
    <xf numFmtId="1" fontId="3" fillId="6" borderId="3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166" fontId="3" fillId="9" borderId="9" xfId="1" applyNumberFormat="1" applyFont="1" applyFill="1" applyBorder="1"/>
    <xf numFmtId="166" fontId="3" fillId="11" borderId="9" xfId="0" applyNumberFormat="1" applyFont="1" applyFill="1" applyBorder="1"/>
    <xf numFmtId="0" fontId="0" fillId="4" borderId="0" xfId="0" applyFill="1" applyAlignment="1">
      <alignment horizontal="left"/>
    </xf>
    <xf numFmtId="164" fontId="12" fillId="6" borderId="11" xfId="0" applyNumberFormat="1" applyFont="1" applyFill="1" applyBorder="1" applyAlignment="1">
      <alignment horizontal="center" vertical="center" wrapText="1"/>
    </xf>
    <xf numFmtId="164" fontId="13" fillId="0" borderId="12" xfId="0" applyNumberFormat="1" applyFont="1" applyFill="1" applyBorder="1"/>
    <xf numFmtId="0" fontId="12" fillId="6" borderId="9" xfId="0" applyFont="1" applyFill="1" applyBorder="1" applyAlignment="1">
      <alignment horizontal="center" vertical="center"/>
    </xf>
    <xf numFmtId="164" fontId="12" fillId="6" borderId="9" xfId="0" applyNumberFormat="1" applyFont="1" applyFill="1" applyBorder="1" applyAlignment="1">
      <alignment horizontal="center" vertical="center" wrapText="1"/>
    </xf>
    <xf numFmtId="164" fontId="12" fillId="6" borderId="9" xfId="0" applyNumberFormat="1" applyFont="1" applyFill="1" applyBorder="1" applyAlignment="1">
      <alignment horizontal="center" vertical="center"/>
    </xf>
    <xf numFmtId="164" fontId="14" fillId="8" borderId="7" xfId="0" applyNumberFormat="1" applyFont="1" applyFill="1" applyBorder="1" applyAlignment="1">
      <alignment horizontal="right" vertical="center"/>
    </xf>
    <xf numFmtId="0" fontId="0" fillId="0" borderId="0" xfId="0" applyFill="1"/>
    <xf numFmtId="0" fontId="6" fillId="5" borderId="0" xfId="0" applyFont="1" applyFill="1" applyAlignment="1"/>
    <xf numFmtId="0" fontId="3" fillId="0" borderId="0" xfId="0" applyFont="1" applyFill="1" applyBorder="1" applyAlignment="1">
      <alignment horizontal="center"/>
    </xf>
    <xf numFmtId="164" fontId="13" fillId="0" borderId="0" xfId="0" applyNumberFormat="1" applyFont="1" applyFill="1" applyBorder="1"/>
    <xf numFmtId="4" fontId="0" fillId="0" borderId="0" xfId="0" applyNumberFormat="1"/>
    <xf numFmtId="166" fontId="3" fillId="11" borderId="9" xfId="1" applyNumberFormat="1" applyFont="1" applyFill="1" applyBorder="1"/>
    <xf numFmtId="0" fontId="3" fillId="4" borderId="0" xfId="0" applyFont="1" applyFill="1" applyAlignment="1">
      <alignment horizontal="left"/>
    </xf>
    <xf numFmtId="0" fontId="11" fillId="14" borderId="5" xfId="0" applyFont="1" applyFill="1" applyBorder="1" applyAlignment="1">
      <alignment horizontal="center" vertical="center"/>
    </xf>
    <xf numFmtId="167" fontId="14" fillId="8" borderId="9" xfId="2" applyNumberFormat="1" applyFont="1" applyFill="1" applyBorder="1" applyAlignment="1">
      <alignment vertical="center"/>
    </xf>
    <xf numFmtId="164" fontId="14" fillId="8" borderId="9" xfId="0" applyNumberFormat="1" applyFont="1" applyFill="1" applyBorder="1" applyAlignment="1">
      <alignment vertical="center"/>
    </xf>
    <xf numFmtId="0" fontId="17" fillId="0" borderId="9" xfId="0" applyFont="1" applyFill="1" applyBorder="1" applyAlignment="1">
      <alignment horizontal="left"/>
    </xf>
    <xf numFmtId="1" fontId="13" fillId="0" borderId="9" xfId="0" applyNumberFormat="1" applyFont="1" applyFill="1" applyBorder="1" applyAlignment="1">
      <alignment horizontal="center"/>
    </xf>
    <xf numFmtId="0" fontId="0" fillId="8" borderId="0" xfId="0" applyFill="1"/>
    <xf numFmtId="0" fontId="0" fillId="3" borderId="0" xfId="0" applyFill="1"/>
    <xf numFmtId="0" fontId="20" fillId="8" borderId="15" xfId="0" applyFont="1" applyFill="1" applyBorder="1" applyAlignment="1">
      <alignment vertical="center"/>
    </xf>
    <xf numFmtId="166" fontId="3" fillId="8" borderId="15" xfId="1" applyNumberFormat="1" applyFont="1" applyFill="1" applyBorder="1" applyAlignment="1">
      <alignment horizontal="center"/>
    </xf>
    <xf numFmtId="165" fontId="0" fillId="0" borderId="15" xfId="0" applyNumberFormat="1" applyBorder="1"/>
    <xf numFmtId="166" fontId="3" fillId="3" borderId="0" xfId="1" applyNumberFormat="1" applyFont="1" applyFill="1" applyAlignment="1">
      <alignment horizontal="center"/>
    </xf>
    <xf numFmtId="165" fontId="3" fillId="3" borderId="0" xfId="0" applyNumberFormat="1" applyFont="1" applyFill="1"/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66" fontId="0" fillId="0" borderId="0" xfId="1" applyNumberFormat="1" applyFont="1"/>
    <xf numFmtId="0" fontId="0" fillId="2" borderId="0" xfId="0" applyFill="1"/>
    <xf numFmtId="164" fontId="14" fillId="8" borderId="9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23" fillId="12" borderId="0" xfId="0" applyNumberFormat="1" applyFont="1" applyFill="1"/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64" fontId="14" fillId="0" borderId="9" xfId="0" applyNumberFormat="1" applyFont="1" applyFill="1" applyBorder="1" applyAlignment="1">
      <alignment horizontal="center" vertical="center"/>
    </xf>
    <xf numFmtId="164" fontId="14" fillId="8" borderId="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4" fillId="0" borderId="0" xfId="0" applyFont="1"/>
    <xf numFmtId="22" fontId="24" fillId="0" borderId="0" xfId="0" applyNumberFormat="1" applyFont="1"/>
    <xf numFmtId="164" fontId="13" fillId="10" borderId="9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167" fontId="3" fillId="3" borderId="0" xfId="0" applyNumberFormat="1" applyFont="1" applyFill="1"/>
    <xf numFmtId="4" fontId="3" fillId="3" borderId="0" xfId="0" applyNumberFormat="1" applyFont="1" applyFill="1"/>
    <xf numFmtId="164" fontId="3" fillId="3" borderId="0" xfId="0" applyNumberFormat="1" applyFont="1" applyFill="1"/>
    <xf numFmtId="44" fontId="3" fillId="9" borderId="9" xfId="1" applyFon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5" fillId="4" borderId="0" xfId="0" applyFont="1" applyFill="1"/>
    <xf numFmtId="0" fontId="19" fillId="4" borderId="0" xfId="0" applyFont="1" applyFill="1"/>
    <xf numFmtId="0" fontId="27" fillId="4" borderId="0" xfId="0" applyFont="1" applyFill="1"/>
    <xf numFmtId="0" fontId="28" fillId="4" borderId="0" xfId="0" applyFont="1" applyFill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167" fontId="29" fillId="0" borderId="21" xfId="0" applyNumberFormat="1" applyFont="1" applyFill="1" applyBorder="1"/>
    <xf numFmtId="164" fontId="30" fillId="8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7" fillId="0" borderId="0" xfId="0" applyFont="1"/>
    <xf numFmtId="0" fontId="32" fillId="4" borderId="0" xfId="0" applyFont="1" applyFill="1"/>
    <xf numFmtId="164" fontId="30" fillId="8" borderId="4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1" fillId="8" borderId="0" xfId="0" applyFont="1" applyFill="1" applyBorder="1" applyAlignment="1">
      <alignment horizontal="center"/>
    </xf>
    <xf numFmtId="0" fontId="7" fillId="4" borderId="0" xfId="0" applyFont="1" applyFill="1"/>
    <xf numFmtId="0" fontId="0" fillId="4" borderId="0" xfId="0" applyFont="1" applyFill="1"/>
    <xf numFmtId="0" fontId="0" fillId="0" borderId="0" xfId="0" applyFont="1"/>
    <xf numFmtId="0" fontId="15" fillId="5" borderId="1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164" fontId="11" fillId="6" borderId="6" xfId="0" applyNumberFormat="1" applyFont="1" applyFill="1" applyBorder="1" applyAlignment="1">
      <alignment horizontal="center" vertical="center" wrapText="1"/>
    </xf>
    <xf numFmtId="164" fontId="11" fillId="6" borderId="7" xfId="0" applyNumberFormat="1" applyFont="1" applyFill="1" applyBorder="1" applyAlignment="1">
      <alignment horizontal="center" vertical="center" wrapText="1"/>
    </xf>
    <xf numFmtId="164" fontId="11" fillId="6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164" fontId="7" fillId="6" borderId="9" xfId="0" applyNumberFormat="1" applyFont="1" applyFill="1" applyBorder="1" applyAlignment="1">
      <alignment horizontal="right" vertical="center"/>
    </xf>
    <xf numFmtId="0" fontId="9" fillId="0" borderId="9" xfId="0" applyFont="1" applyBorder="1" applyAlignment="1">
      <alignment horizontal="center"/>
    </xf>
    <xf numFmtId="0" fontId="0" fillId="0" borderId="9" xfId="0" applyFont="1" applyBorder="1"/>
    <xf numFmtId="0" fontId="36" fillId="4" borderId="0" xfId="0" applyFont="1" applyFill="1"/>
    <xf numFmtId="164" fontId="11" fillId="6" borderId="10" xfId="0" applyNumberFormat="1" applyFont="1" applyFill="1" applyBorder="1" applyAlignment="1">
      <alignment horizontal="center" vertical="center" wrapText="1"/>
    </xf>
    <xf numFmtId="165" fontId="14" fillId="0" borderId="9" xfId="0" applyNumberFormat="1" applyFont="1" applyFill="1" applyBorder="1" applyAlignment="1">
      <alignment horizontal="right" vertical="center"/>
    </xf>
    <xf numFmtId="164" fontId="14" fillId="0" borderId="9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9" fillId="0" borderId="0" xfId="0" applyFont="1" applyBorder="1" applyAlignment="1">
      <alignment horizontal="center"/>
    </xf>
    <xf numFmtId="0" fontId="0" fillId="0" borderId="0" xfId="0" applyFont="1" applyBorder="1"/>
    <xf numFmtId="0" fontId="0" fillId="4" borderId="0" xfId="0" applyFont="1" applyFill="1" applyAlignment="1">
      <alignment horizontal="left"/>
    </xf>
    <xf numFmtId="164" fontId="11" fillId="6" borderId="11" xfId="0" applyNumberFormat="1" applyFont="1" applyFill="1" applyBorder="1" applyAlignment="1">
      <alignment horizontal="center" vertical="center" wrapText="1"/>
    </xf>
    <xf numFmtId="0" fontId="31" fillId="12" borderId="0" xfId="0" applyFont="1" applyFill="1" applyAlignment="1"/>
    <xf numFmtId="0" fontId="11" fillId="6" borderId="9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 wrapText="1"/>
    </xf>
    <xf numFmtId="164" fontId="11" fillId="6" borderId="9" xfId="0" applyNumberFormat="1" applyFont="1" applyFill="1" applyBorder="1" applyAlignment="1">
      <alignment horizontal="center" vertical="center"/>
    </xf>
    <xf numFmtId="0" fontId="31" fillId="5" borderId="0" xfId="0" applyFont="1" applyFill="1" applyAlignment="1"/>
    <xf numFmtId="0" fontId="0" fillId="4" borderId="0" xfId="0" applyFont="1" applyFill="1" applyAlignment="1">
      <alignment horizontal="center"/>
    </xf>
    <xf numFmtId="0" fontId="34" fillId="4" borderId="0" xfId="0" applyFont="1" applyFill="1"/>
    <xf numFmtId="164" fontId="14" fillId="0" borderId="9" xfId="0" applyNumberFormat="1" applyFont="1" applyFill="1" applyBorder="1" applyAlignment="1">
      <alignment horizontal="right" vertical="center"/>
    </xf>
    <xf numFmtId="0" fontId="14" fillId="8" borderId="9" xfId="0" applyFont="1" applyFill="1" applyBorder="1" applyAlignment="1">
      <alignment vertical="center"/>
    </xf>
    <xf numFmtId="0" fontId="14" fillId="8" borderId="9" xfId="0" applyFont="1" applyFill="1" applyBorder="1" applyAlignment="1">
      <alignment horizontal="left" vertical="center"/>
    </xf>
    <xf numFmtId="166" fontId="7" fillId="14" borderId="9" xfId="1" applyNumberFormat="1" applyFont="1" applyFill="1" applyBorder="1" applyAlignment="1">
      <alignment horizontal="center" vertical="center"/>
    </xf>
    <xf numFmtId="0" fontId="37" fillId="4" borderId="0" xfId="0" applyFont="1" applyFill="1"/>
    <xf numFmtId="0" fontId="3" fillId="9" borderId="9" xfId="0" applyFont="1" applyFill="1" applyBorder="1" applyAlignment="1">
      <alignment horizontal="center" vertical="center"/>
    </xf>
    <xf numFmtId="43" fontId="0" fillId="0" borderId="0" xfId="0" applyNumberFormat="1"/>
    <xf numFmtId="0" fontId="3" fillId="8" borderId="9" xfId="0" applyFont="1" applyFill="1" applyBorder="1" applyAlignment="1">
      <alignment horizontal="center" vertical="center"/>
    </xf>
    <xf numFmtId="164" fontId="38" fillId="9" borderId="9" xfId="0" applyNumberFormat="1" applyFont="1" applyFill="1" applyBorder="1" applyAlignment="1">
      <alignment horizontal="center" vertical="center"/>
    </xf>
    <xf numFmtId="0" fontId="39" fillId="0" borderId="0" xfId="0" applyFont="1"/>
    <xf numFmtId="164" fontId="38" fillId="8" borderId="9" xfId="0" applyNumberFormat="1" applyFont="1" applyFill="1" applyBorder="1" applyAlignment="1">
      <alignment horizontal="center" vertical="center"/>
    </xf>
    <xf numFmtId="164" fontId="38" fillId="8" borderId="23" xfId="0" applyNumberFormat="1" applyFont="1" applyFill="1" applyBorder="1" applyAlignment="1">
      <alignment horizontal="center" vertical="center"/>
    </xf>
    <xf numFmtId="164" fontId="22" fillId="16" borderId="27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9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0" fillId="8" borderId="15" xfId="0" applyFont="1" applyFill="1" applyBorder="1" applyAlignment="1">
      <alignment vertical="center"/>
    </xf>
    <xf numFmtId="164" fontId="7" fillId="13" borderId="9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/>
    <xf numFmtId="0" fontId="27" fillId="8" borderId="9" xfId="0" applyFont="1" applyFill="1" applyBorder="1"/>
    <xf numFmtId="0" fontId="9" fillId="4" borderId="0" xfId="0" applyFont="1" applyFill="1" applyAlignment="1">
      <alignment horizontal="center"/>
    </xf>
    <xf numFmtId="0" fontId="20" fillId="8" borderId="15" xfId="0" applyFont="1" applyFill="1" applyBorder="1" applyAlignment="1">
      <alignment vertical="center"/>
    </xf>
    <xf numFmtId="0" fontId="3" fillId="4" borderId="0" xfId="0" applyFont="1" applyFill="1" applyAlignment="1">
      <alignment horizontal="right"/>
    </xf>
    <xf numFmtId="168" fontId="0" fillId="0" borderId="0" xfId="0" applyNumberFormat="1"/>
    <xf numFmtId="0" fontId="9" fillId="4" borderId="0" xfId="0" applyFont="1" applyFill="1" applyAlignment="1">
      <alignment horizontal="center"/>
    </xf>
    <xf numFmtId="0" fontId="3" fillId="6" borderId="3" xfId="0" applyFont="1" applyFill="1" applyBorder="1" applyAlignment="1"/>
    <xf numFmtId="0" fontId="40" fillId="0" borderId="0" xfId="0" applyFont="1"/>
    <xf numFmtId="14" fontId="25" fillId="8" borderId="0" xfId="0" applyNumberFormat="1" applyFont="1" applyFill="1" applyBorder="1"/>
    <xf numFmtId="14" fontId="25" fillId="8" borderId="9" xfId="0" applyNumberFormat="1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0" fillId="8" borderId="15" xfId="0" applyFont="1" applyFill="1" applyBorder="1" applyAlignment="1">
      <alignment horizontal="left" vertical="center"/>
    </xf>
    <xf numFmtId="0" fontId="4" fillId="7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22" fillId="1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21" fillId="12" borderId="16" xfId="0" applyFont="1" applyFill="1" applyBorder="1" applyAlignment="1">
      <alignment horizontal="center"/>
    </xf>
    <xf numFmtId="0" fontId="21" fillId="12" borderId="17" xfId="0" applyFont="1" applyFill="1" applyBorder="1" applyAlignment="1">
      <alignment horizontal="center"/>
    </xf>
    <xf numFmtId="0" fontId="22" fillId="12" borderId="18" xfId="0" applyFont="1" applyFill="1" applyBorder="1" applyAlignment="1">
      <alignment horizontal="center"/>
    </xf>
    <xf numFmtId="0" fontId="22" fillId="12" borderId="19" xfId="0" applyFont="1" applyFill="1" applyBorder="1" applyAlignment="1">
      <alignment horizontal="center"/>
    </xf>
    <xf numFmtId="0" fontId="35" fillId="9" borderId="24" xfId="0" applyFont="1" applyFill="1" applyBorder="1" applyAlignment="1">
      <alignment horizontal="center" vertical="center"/>
    </xf>
    <xf numFmtId="0" fontId="35" fillId="9" borderId="25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38" fillId="0" borderId="2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/>
    </xf>
    <xf numFmtId="0" fontId="31" fillId="8" borderId="9" xfId="0" applyFont="1" applyFill="1" applyBorder="1" applyAlignment="1">
      <alignment horizontal="center"/>
    </xf>
    <xf numFmtId="0" fontId="30" fillId="5" borderId="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12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10490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289560</xdr:colOff>
      <xdr:row>0</xdr:row>
      <xdr:rowOff>121920</xdr:rowOff>
    </xdr:from>
    <xdr:to>
      <xdr:col>0</xdr:col>
      <xdr:colOff>1127760</xdr:colOff>
      <xdr:row>5</xdr:row>
      <xdr:rowOff>5052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560" y="121920"/>
          <a:ext cx="838200" cy="797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85726</xdr:rowOff>
    </xdr:from>
    <xdr:to>
      <xdr:col>12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08775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  <a:p>
          <a:pPr algn="ctr"/>
          <a:endParaRPr lang="pt-BR" sz="1800" b="1" baseline="0"/>
        </a:p>
      </xdr:txBody>
    </xdr:sp>
    <xdr:clientData/>
  </xdr:twoCellAnchor>
  <xdr:twoCellAnchor>
    <xdr:from>
      <xdr:col>2</xdr:col>
      <xdr:colOff>209550</xdr:colOff>
      <xdr:row>2</xdr:row>
      <xdr:rowOff>9525</xdr:rowOff>
    </xdr:from>
    <xdr:to>
      <xdr:col>2</xdr:col>
      <xdr:colOff>809624</xdr:colOff>
      <xdr:row>5</xdr:row>
      <xdr:rowOff>38100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390525"/>
          <a:ext cx="600074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85726</xdr:rowOff>
    </xdr:from>
    <xdr:to>
      <xdr:col>13</xdr:col>
      <xdr:colOff>1409700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4961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2</xdr:col>
      <xdr:colOff>133350</xdr:colOff>
      <xdr:row>0</xdr:row>
      <xdr:rowOff>95250</xdr:rowOff>
    </xdr:from>
    <xdr:to>
      <xdr:col>2</xdr:col>
      <xdr:colOff>726148</xdr:colOff>
      <xdr:row>4</xdr:row>
      <xdr:rowOff>133350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95250"/>
          <a:ext cx="592798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85726</xdr:rowOff>
    </xdr:from>
    <xdr:to>
      <xdr:col>12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08489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2</xdr:col>
      <xdr:colOff>0</xdr:colOff>
      <xdr:row>0</xdr:row>
      <xdr:rowOff>104775</xdr:rowOff>
    </xdr:from>
    <xdr:to>
      <xdr:col>2</xdr:col>
      <xdr:colOff>0</xdr:colOff>
      <xdr:row>4</xdr:row>
      <xdr:rowOff>178407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104775"/>
          <a:ext cx="61912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75322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1</xdr:row>
      <xdr:rowOff>47625</xdr:rowOff>
    </xdr:from>
    <xdr:to>
      <xdr:col>15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/>
            <a:t> MODALIDADE:  GOALBALL MASCULINO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9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96202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GOALBALL MASCULINO - 2014</a:t>
          </a:r>
        </a:p>
      </xdr:txBody>
    </xdr:sp>
    <xdr:clientData/>
  </xdr:twoCellAnchor>
  <xdr:twoCellAnchor>
    <xdr:from>
      <xdr:col>0</xdr:col>
      <xdr:colOff>333374</xdr:colOff>
      <xdr:row>1</xdr:row>
      <xdr:rowOff>0</xdr:rowOff>
    </xdr:from>
    <xdr:to>
      <xdr:col>0</xdr:col>
      <xdr:colOff>895349</xdr:colOff>
      <xdr:row>5</xdr:row>
      <xdr:rowOff>73632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4" y="190500"/>
          <a:ext cx="56197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247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CONV\Projetos_2013\1.%20PROJETO%20PREPARA&#199;&#195;O%20DAS%20SELE&#199;&#213;ES%20RIO%202016%20(2013)\7.%20FUTEBOL%20DE%205\FUTEBOL%20DE%205_Projetado%20e%20Realizado%20A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Contrapartida"/>
      <sheetName val="Consolidado Geral"/>
    </sheetNames>
    <sheetDataSet>
      <sheetData sheetId="0">
        <row r="20">
          <cell r="E20">
            <v>9803</v>
          </cell>
        </row>
        <row r="208">
          <cell r="J208">
            <v>0</v>
          </cell>
        </row>
      </sheetData>
      <sheetData sheetId="1">
        <row r="18">
          <cell r="F18">
            <v>11760</v>
          </cell>
        </row>
        <row r="125">
          <cell r="L125">
            <v>0</v>
          </cell>
        </row>
      </sheetData>
      <sheetData sheetId="2">
        <row r="20">
          <cell r="F20">
            <v>18144</v>
          </cell>
        </row>
        <row r="126">
          <cell r="L126">
            <v>0</v>
          </cell>
        </row>
      </sheetData>
      <sheetData sheetId="3">
        <row r="20">
          <cell r="F20">
            <v>8800</v>
          </cell>
        </row>
        <row r="125">
          <cell r="L125">
            <v>0</v>
          </cell>
        </row>
      </sheetData>
      <sheetData sheetId="4">
        <row r="20">
          <cell r="H20">
            <v>6048</v>
          </cell>
        </row>
        <row r="143">
          <cell r="P143">
            <v>0</v>
          </cell>
        </row>
      </sheetData>
      <sheetData sheetId="5">
        <row r="20">
          <cell r="F20">
            <v>3916.8</v>
          </cell>
        </row>
        <row r="23">
          <cell r="L2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37"/>
  <sheetViews>
    <sheetView showGridLines="0" topLeftCell="A103" workbookViewId="0">
      <selection activeCell="E130" activeCellId="1" sqref="A130 E130:F130"/>
    </sheetView>
  </sheetViews>
  <sheetFormatPr defaultRowHeight="15" x14ac:dyDescent="0.25"/>
  <cols>
    <col min="1" max="1" width="44.140625" bestFit="1" customWidth="1"/>
    <col min="2" max="2" width="17.28515625" customWidth="1"/>
    <col min="3" max="3" width="15.85546875" customWidth="1"/>
    <col min="4" max="4" width="12.5703125" customWidth="1"/>
    <col min="6" max="6" width="10.28515625" bestFit="1" customWidth="1"/>
    <col min="7" max="7" width="19" customWidth="1"/>
    <col min="8" max="8" width="5.5703125" customWidth="1"/>
    <col min="9" max="9" width="11" customWidth="1"/>
    <col min="11" max="11" width="16.28515625" bestFit="1" customWidth="1"/>
    <col min="12" max="12" width="9.140625" bestFit="1" customWidth="1"/>
    <col min="14" max="14" width="16.5703125" customWidth="1"/>
  </cols>
  <sheetData>
    <row r="7" spans="1:15" ht="28.5" x14ac:dyDescent="0.45">
      <c r="A7" s="195" t="s">
        <v>0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</row>
    <row r="8" spans="1:15" ht="15.75" x14ac:dyDescent="0.25">
      <c r="A8" s="178" t="s">
        <v>120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5" x14ac:dyDescent="0.25">
      <c r="A9" s="140" t="s">
        <v>122</v>
      </c>
      <c r="B9" s="140"/>
      <c r="C9" s="140"/>
      <c r="D9" s="140"/>
      <c r="E9" s="1" t="s">
        <v>18</v>
      </c>
      <c r="F9" s="134">
        <v>10</v>
      </c>
      <c r="G9" s="109"/>
      <c r="H9" s="110"/>
      <c r="I9" s="109" t="s">
        <v>85</v>
      </c>
      <c r="J9" s="1" t="s">
        <v>86</v>
      </c>
      <c r="K9" s="109"/>
      <c r="L9" s="109"/>
      <c r="M9" s="109"/>
      <c r="N9" s="109"/>
      <c r="O9">
        <v>75</v>
      </c>
    </row>
    <row r="10" spans="1:15" x14ac:dyDescent="0.25">
      <c r="A10" s="80" t="s">
        <v>23</v>
      </c>
      <c r="B10" s="166"/>
      <c r="C10" s="166"/>
      <c r="D10" s="166"/>
      <c r="E10" s="1" t="s">
        <v>89</v>
      </c>
      <c r="F10" s="109"/>
      <c r="G10" s="109"/>
      <c r="H10" s="110"/>
      <c r="I10" s="80" t="s">
        <v>23</v>
      </c>
      <c r="J10" s="1" t="s">
        <v>84</v>
      </c>
      <c r="K10" s="109"/>
      <c r="L10" s="109"/>
      <c r="M10" s="109"/>
      <c r="N10" s="109"/>
    </row>
    <row r="11" spans="1:15" ht="16.5" thickBot="1" x14ac:dyDescent="0.3">
      <c r="A11" s="189" t="s">
        <v>3</v>
      </c>
      <c r="B11" s="189"/>
      <c r="C11" s="189"/>
      <c r="D11" s="189"/>
      <c r="E11" s="189"/>
      <c r="F11" s="189"/>
      <c r="G11" s="189"/>
      <c r="H11" s="110"/>
      <c r="I11" s="189" t="s">
        <v>4</v>
      </c>
      <c r="J11" s="189"/>
      <c r="K11" s="189"/>
      <c r="L11" s="189"/>
      <c r="M11" s="189"/>
      <c r="N11" s="189"/>
    </row>
    <row r="12" spans="1:15" ht="27" x14ac:dyDescent="0.25">
      <c r="A12" s="3" t="s">
        <v>5</v>
      </c>
      <c r="B12" s="3" t="s">
        <v>160</v>
      </c>
      <c r="C12" s="3" t="s">
        <v>161</v>
      </c>
      <c r="D12" s="3" t="s">
        <v>32</v>
      </c>
      <c r="E12" s="3" t="s">
        <v>6</v>
      </c>
      <c r="F12" s="4" t="s">
        <v>157</v>
      </c>
      <c r="G12" s="5" t="s">
        <v>8</v>
      </c>
      <c r="H12" s="110"/>
      <c r="I12" s="3" t="s">
        <v>5</v>
      </c>
      <c r="J12" s="3" t="s">
        <v>6</v>
      </c>
      <c r="K12" s="4" t="s">
        <v>7</v>
      </c>
      <c r="L12" s="121" t="s">
        <v>9</v>
      </c>
      <c r="M12" s="121" t="s">
        <v>10</v>
      </c>
      <c r="N12" s="5" t="s">
        <v>8</v>
      </c>
    </row>
    <row r="13" spans="1:15" ht="15.75" x14ac:dyDescent="0.25">
      <c r="A13" s="185" t="s">
        <v>11</v>
      </c>
      <c r="B13" s="186"/>
      <c r="C13" s="186"/>
      <c r="D13" s="186"/>
      <c r="E13" s="186"/>
      <c r="F13" s="186"/>
      <c r="G13" s="187"/>
      <c r="H13" s="110"/>
      <c r="I13" s="185" t="s">
        <v>11</v>
      </c>
      <c r="J13" s="186"/>
      <c r="K13" s="186"/>
      <c r="L13" s="186"/>
      <c r="M13" s="186"/>
      <c r="N13" s="187"/>
    </row>
    <row r="14" spans="1:15" x14ac:dyDescent="0.25">
      <c r="A14" s="8" t="s">
        <v>13</v>
      </c>
      <c r="B14" s="8" t="s">
        <v>164</v>
      </c>
      <c r="C14" s="8" t="s">
        <v>163</v>
      </c>
      <c r="D14" s="8" t="s">
        <v>162</v>
      </c>
      <c r="E14" s="8">
        <v>2</v>
      </c>
      <c r="F14" s="136">
        <v>530</v>
      </c>
      <c r="G14" s="136" t="e">
        <f>E14*(F14+#REF!)</f>
        <v>#REF!</v>
      </c>
      <c r="H14" s="124"/>
      <c r="I14" s="8"/>
      <c r="J14" s="12"/>
      <c r="K14" s="68"/>
      <c r="L14" s="69"/>
      <c r="M14" s="69"/>
      <c r="N14" s="68">
        <f>(K14+L14+M14)*J14</f>
        <v>0</v>
      </c>
    </row>
    <row r="15" spans="1:15" x14ac:dyDescent="0.25">
      <c r="A15" s="8" t="s">
        <v>14</v>
      </c>
      <c r="B15" s="8" t="s">
        <v>165</v>
      </c>
      <c r="C15" s="8" t="s">
        <v>163</v>
      </c>
      <c r="D15" s="8" t="s">
        <v>162</v>
      </c>
      <c r="E15" s="8">
        <v>4</v>
      </c>
      <c r="F15" s="136">
        <v>346.9</v>
      </c>
      <c r="G15" s="136" t="e">
        <f>E15*(F15+#REF!)</f>
        <v>#REF!</v>
      </c>
      <c r="H15" s="124"/>
      <c r="I15" s="8"/>
      <c r="J15" s="6"/>
      <c r="K15" s="68"/>
      <c r="L15" s="68"/>
      <c r="M15" s="68"/>
      <c r="N15" s="68">
        <f t="shared" ref="N15:N20" si="0">(K15+L15+M15)*J15</f>
        <v>0</v>
      </c>
    </row>
    <row r="16" spans="1:15" x14ac:dyDescent="0.25">
      <c r="A16" s="8" t="s">
        <v>15</v>
      </c>
      <c r="B16" s="8" t="s">
        <v>166</v>
      </c>
      <c r="C16" s="8" t="s">
        <v>163</v>
      </c>
      <c r="D16" s="8" t="s">
        <v>162</v>
      </c>
      <c r="E16" s="8">
        <v>2</v>
      </c>
      <c r="F16" s="136">
        <v>310</v>
      </c>
      <c r="G16" s="136" t="e">
        <f>E16*(F16+#REF!)</f>
        <v>#REF!</v>
      </c>
      <c r="H16" s="124"/>
      <c r="I16" s="8"/>
      <c r="J16" s="6"/>
      <c r="K16" s="68"/>
      <c r="L16" s="68"/>
      <c r="M16" s="68"/>
      <c r="N16" s="68">
        <f t="shared" si="0"/>
        <v>0</v>
      </c>
    </row>
    <row r="17" spans="1:15" x14ac:dyDescent="0.25">
      <c r="A17" s="8" t="s">
        <v>24</v>
      </c>
      <c r="B17" s="8" t="s">
        <v>167</v>
      </c>
      <c r="C17" s="8" t="s">
        <v>163</v>
      </c>
      <c r="D17" s="8" t="s">
        <v>162</v>
      </c>
      <c r="E17" s="9">
        <v>1</v>
      </c>
      <c r="F17" s="136">
        <v>617</v>
      </c>
      <c r="G17" s="136" t="e">
        <f>E17*(F17+#REF!)</f>
        <v>#REF!</v>
      </c>
      <c r="H17" s="124"/>
      <c r="I17" s="8"/>
      <c r="J17" s="12"/>
      <c r="K17" s="68"/>
      <c r="L17" s="68"/>
      <c r="M17" s="68"/>
      <c r="N17" s="68">
        <f t="shared" si="0"/>
        <v>0</v>
      </c>
    </row>
    <row r="18" spans="1:15" x14ac:dyDescent="0.25">
      <c r="A18" s="8" t="s">
        <v>101</v>
      </c>
      <c r="B18" s="8" t="s">
        <v>168</v>
      </c>
      <c r="C18" s="8" t="s">
        <v>163</v>
      </c>
      <c r="D18" s="8" t="s">
        <v>162</v>
      </c>
      <c r="E18" s="9">
        <v>1</v>
      </c>
      <c r="F18" s="136">
        <v>230</v>
      </c>
      <c r="G18" s="136" t="e">
        <f>E18*(F18+#REF!)</f>
        <v>#REF!</v>
      </c>
      <c r="H18" s="124"/>
      <c r="I18" s="8"/>
      <c r="J18" s="12"/>
      <c r="K18" s="68"/>
      <c r="L18" s="68"/>
      <c r="M18" s="68"/>
      <c r="N18" s="68">
        <f t="shared" si="0"/>
        <v>0</v>
      </c>
    </row>
    <row r="19" spans="1:15" x14ac:dyDescent="0.25">
      <c r="A19" s="8" t="s">
        <v>100</v>
      </c>
      <c r="B19" s="8" t="s">
        <v>169</v>
      </c>
      <c r="C19" s="8" t="s">
        <v>163</v>
      </c>
      <c r="D19" s="8" t="s">
        <v>162</v>
      </c>
      <c r="E19" s="9">
        <v>1</v>
      </c>
      <c r="F19" s="136">
        <v>395</v>
      </c>
      <c r="G19" s="136" t="e">
        <f>E19*(F19+#REF!)</f>
        <v>#REF!</v>
      </c>
      <c r="H19" s="124"/>
      <c r="I19" s="8"/>
      <c r="J19" s="12"/>
      <c r="K19" s="68"/>
      <c r="L19" s="68"/>
      <c r="M19" s="68"/>
      <c r="N19" s="68">
        <f t="shared" si="0"/>
        <v>0</v>
      </c>
    </row>
    <row r="20" spans="1:15" x14ac:dyDescent="0.25">
      <c r="A20" s="8" t="s">
        <v>25</v>
      </c>
      <c r="B20" s="8" t="s">
        <v>170</v>
      </c>
      <c r="C20" s="8" t="s">
        <v>163</v>
      </c>
      <c r="D20" s="8" t="s">
        <v>162</v>
      </c>
      <c r="E20" s="9">
        <v>1</v>
      </c>
      <c r="F20" s="136">
        <v>360</v>
      </c>
      <c r="G20" s="136" t="e">
        <f>E20*(F20+#REF!)</f>
        <v>#REF!</v>
      </c>
      <c r="H20" s="124"/>
      <c r="I20" s="8"/>
      <c r="J20" s="12"/>
      <c r="K20" s="68"/>
      <c r="L20" s="68"/>
      <c r="M20" s="68"/>
      <c r="N20" s="68">
        <f t="shared" si="0"/>
        <v>0</v>
      </c>
    </row>
    <row r="21" spans="1:15" ht="16.5" x14ac:dyDescent="0.25">
      <c r="A21" s="8" t="s">
        <v>26</v>
      </c>
      <c r="B21" s="8" t="s">
        <v>171</v>
      </c>
      <c r="C21" s="8" t="s">
        <v>163</v>
      </c>
      <c r="D21" s="8" t="s">
        <v>162</v>
      </c>
      <c r="E21" s="9">
        <v>1</v>
      </c>
      <c r="F21" s="136">
        <v>400</v>
      </c>
      <c r="G21" s="136" t="e">
        <f>E21*(F21+#REF!)</f>
        <v>#REF!</v>
      </c>
      <c r="H21" s="124"/>
      <c r="I21" s="8"/>
      <c r="J21" s="12"/>
      <c r="K21" s="23"/>
      <c r="L21" s="23"/>
      <c r="M21" s="23"/>
      <c r="N21" s="24"/>
    </row>
    <row r="22" spans="1:15" x14ac:dyDescent="0.25">
      <c r="A22" s="8" t="s">
        <v>27</v>
      </c>
      <c r="B22" s="8" t="s">
        <v>172</v>
      </c>
      <c r="C22" s="8" t="s">
        <v>163</v>
      </c>
      <c r="D22" s="8" t="s">
        <v>162</v>
      </c>
      <c r="E22" s="9">
        <v>1</v>
      </c>
      <c r="F22" s="122">
        <v>330</v>
      </c>
      <c r="G22" s="136" t="e">
        <f>E22*(F22+#REF!)</f>
        <v>#REF!</v>
      </c>
      <c r="H22" s="110"/>
      <c r="I22" s="6"/>
      <c r="J22" s="6"/>
      <c r="K22" s="123"/>
      <c r="L22" s="123"/>
      <c r="M22" s="123"/>
      <c r="N22" s="68"/>
    </row>
    <row r="23" spans="1:15" ht="15.75" x14ac:dyDescent="0.25">
      <c r="A23" s="16" t="s">
        <v>16</v>
      </c>
      <c r="B23" s="167"/>
      <c r="C23" s="167"/>
      <c r="D23" s="167"/>
      <c r="E23" s="78">
        <f>SUM(E14:E22)</f>
        <v>14</v>
      </c>
      <c r="F23" s="17"/>
      <c r="G23" s="83" t="e">
        <f>SUM(G14:G22)</f>
        <v>#REF!</v>
      </c>
      <c r="H23" s="110"/>
      <c r="I23" s="16" t="s">
        <v>16</v>
      </c>
      <c r="J23" s="25" t="e">
        <f>SUM(#REF!)</f>
        <v>#REF!</v>
      </c>
      <c r="K23" s="17"/>
      <c r="L23" s="79"/>
      <c r="M23" s="79"/>
      <c r="N23" s="18" t="e">
        <f>SUM(#REF!)</f>
        <v>#REF!</v>
      </c>
    </row>
    <row r="24" spans="1:15" x14ac:dyDescent="0.25">
      <c r="A24" s="110"/>
      <c r="B24" s="110"/>
      <c r="C24" s="110"/>
      <c r="D24" s="110"/>
      <c r="E24" s="110"/>
      <c r="F24" s="110"/>
      <c r="G24" s="124"/>
      <c r="H24" s="110"/>
      <c r="I24" s="110"/>
      <c r="J24" s="188" t="s">
        <v>22</v>
      </c>
      <c r="K24" s="188"/>
      <c r="L24" s="118"/>
      <c r="M24" s="118"/>
      <c r="N24" s="119"/>
    </row>
    <row r="25" spans="1:15" x14ac:dyDescent="0.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1:15" ht="15.75" x14ac:dyDescent="0.25">
      <c r="A26" s="178" t="s">
        <v>121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</row>
    <row r="27" spans="1:15" x14ac:dyDescent="0.25">
      <c r="A27" s="108" t="s">
        <v>123</v>
      </c>
      <c r="B27" s="108"/>
      <c r="C27" s="108"/>
      <c r="D27" s="108"/>
      <c r="E27" s="1" t="s">
        <v>18</v>
      </c>
      <c r="F27" s="134">
        <v>10</v>
      </c>
      <c r="G27" s="109"/>
      <c r="H27" s="110"/>
      <c r="I27" s="109" t="s">
        <v>85</v>
      </c>
      <c r="J27" s="1" t="s">
        <v>87</v>
      </c>
      <c r="K27" s="109"/>
      <c r="L27" s="109"/>
      <c r="M27" s="109"/>
      <c r="N27" s="109"/>
      <c r="O27">
        <v>76</v>
      </c>
    </row>
    <row r="28" spans="1:15" x14ac:dyDescent="0.25">
      <c r="A28" s="80" t="s">
        <v>23</v>
      </c>
      <c r="B28" s="166"/>
      <c r="C28" s="166"/>
      <c r="D28" s="166"/>
      <c r="E28" s="1" t="s">
        <v>88</v>
      </c>
      <c r="F28" s="109"/>
      <c r="G28" s="109"/>
      <c r="H28" s="110"/>
      <c r="I28" s="80" t="s">
        <v>23</v>
      </c>
      <c r="J28" s="1" t="s">
        <v>88</v>
      </c>
      <c r="K28" s="109"/>
      <c r="L28" s="109"/>
      <c r="M28" s="109"/>
      <c r="N28" s="109"/>
    </row>
    <row r="29" spans="1:15" ht="16.5" thickBot="1" x14ac:dyDescent="0.3">
      <c r="A29" s="189" t="s">
        <v>3</v>
      </c>
      <c r="B29" s="189"/>
      <c r="C29" s="189"/>
      <c r="D29" s="189"/>
      <c r="E29" s="189"/>
      <c r="F29" s="189"/>
      <c r="G29" s="189"/>
      <c r="H29" s="110"/>
      <c r="I29" s="189" t="s">
        <v>4</v>
      </c>
      <c r="J29" s="189"/>
      <c r="K29" s="189"/>
      <c r="L29" s="189"/>
      <c r="M29" s="189"/>
      <c r="N29" s="189"/>
    </row>
    <row r="30" spans="1:15" ht="27" x14ac:dyDescent="0.25">
      <c r="A30" s="3" t="s">
        <v>5</v>
      </c>
      <c r="B30" s="3" t="s">
        <v>160</v>
      </c>
      <c r="C30" s="3" t="s">
        <v>161</v>
      </c>
      <c r="D30" s="3" t="s">
        <v>32</v>
      </c>
      <c r="E30" s="3" t="s">
        <v>6</v>
      </c>
      <c r="F30" s="4" t="s">
        <v>157</v>
      </c>
      <c r="G30" s="5" t="s">
        <v>8</v>
      </c>
      <c r="H30" s="110"/>
      <c r="I30" s="3" t="s">
        <v>5</v>
      </c>
      <c r="J30" s="3" t="s">
        <v>6</v>
      </c>
      <c r="K30" s="4" t="s">
        <v>7</v>
      </c>
      <c r="L30" s="121" t="s">
        <v>9</v>
      </c>
      <c r="M30" s="121" t="s">
        <v>10</v>
      </c>
      <c r="N30" s="5" t="s">
        <v>8</v>
      </c>
    </row>
    <row r="31" spans="1:15" ht="15.75" x14ac:dyDescent="0.25">
      <c r="A31" s="185" t="s">
        <v>11</v>
      </c>
      <c r="B31" s="186"/>
      <c r="C31" s="186"/>
      <c r="D31" s="186"/>
      <c r="E31" s="186"/>
      <c r="F31" s="186"/>
      <c r="G31" s="187"/>
      <c r="H31" s="110"/>
      <c r="I31" s="185" t="s">
        <v>11</v>
      </c>
      <c r="J31" s="186"/>
      <c r="K31" s="186"/>
      <c r="L31" s="186"/>
      <c r="M31" s="186"/>
      <c r="N31" s="187"/>
    </row>
    <row r="32" spans="1:15" x14ac:dyDescent="0.25">
      <c r="A32" s="8" t="s">
        <v>13</v>
      </c>
      <c r="B32" s="8" t="s">
        <v>164</v>
      </c>
      <c r="C32" s="8" t="s">
        <v>163</v>
      </c>
      <c r="D32" s="8" t="s">
        <v>162</v>
      </c>
      <c r="E32" s="8">
        <v>2</v>
      </c>
      <c r="F32" s="136">
        <v>530</v>
      </c>
      <c r="G32" s="136" t="e">
        <f>E32*(F32+#REF!)</f>
        <v>#REF!</v>
      </c>
      <c r="H32" s="124"/>
      <c r="I32" s="8"/>
      <c r="J32" s="12"/>
      <c r="K32" s="68"/>
      <c r="L32" s="69"/>
      <c r="M32" s="69"/>
      <c r="N32" s="68">
        <f>(K32+L32+M32)*J32</f>
        <v>0</v>
      </c>
    </row>
    <row r="33" spans="1:15" x14ac:dyDescent="0.25">
      <c r="A33" s="8" t="s">
        <v>14</v>
      </c>
      <c r="B33" s="8" t="s">
        <v>165</v>
      </c>
      <c r="C33" s="8" t="s">
        <v>163</v>
      </c>
      <c r="D33" s="8" t="s">
        <v>162</v>
      </c>
      <c r="E33" s="8">
        <v>4</v>
      </c>
      <c r="F33" s="136">
        <v>346.9</v>
      </c>
      <c r="G33" s="136" t="e">
        <f>E33*(F33+#REF!)</f>
        <v>#REF!</v>
      </c>
      <c r="H33" s="124"/>
      <c r="I33" s="8"/>
      <c r="J33" s="6"/>
      <c r="K33" s="68"/>
      <c r="L33" s="68"/>
      <c r="M33" s="68"/>
      <c r="N33" s="68">
        <f t="shared" ref="N33:N38" si="1">(K33+L33+M33)*J33</f>
        <v>0</v>
      </c>
    </row>
    <row r="34" spans="1:15" x14ac:dyDescent="0.25">
      <c r="A34" s="8" t="s">
        <v>15</v>
      </c>
      <c r="B34" s="8" t="s">
        <v>166</v>
      </c>
      <c r="C34" s="8" t="s">
        <v>163</v>
      </c>
      <c r="D34" s="8" t="s">
        <v>162</v>
      </c>
      <c r="E34" s="8">
        <v>2</v>
      </c>
      <c r="F34" s="136">
        <v>310</v>
      </c>
      <c r="G34" s="136" t="e">
        <f>E34*(F34+#REF!)</f>
        <v>#REF!</v>
      </c>
      <c r="H34" s="124"/>
      <c r="I34" s="8"/>
      <c r="J34" s="6"/>
      <c r="K34" s="68"/>
      <c r="L34" s="68"/>
      <c r="M34" s="68"/>
      <c r="N34" s="68">
        <f t="shared" si="1"/>
        <v>0</v>
      </c>
    </row>
    <row r="35" spans="1:15" x14ac:dyDescent="0.25">
      <c r="A35" s="8" t="s">
        <v>24</v>
      </c>
      <c r="B35" s="8" t="s">
        <v>167</v>
      </c>
      <c r="C35" s="8" t="s">
        <v>163</v>
      </c>
      <c r="D35" s="8" t="s">
        <v>162</v>
      </c>
      <c r="E35" s="9">
        <v>1</v>
      </c>
      <c r="F35" s="136">
        <v>617</v>
      </c>
      <c r="G35" s="136" t="e">
        <f>E35*(F35+#REF!)</f>
        <v>#REF!</v>
      </c>
      <c r="H35" s="124"/>
      <c r="I35" s="8"/>
      <c r="J35" s="12"/>
      <c r="K35" s="68"/>
      <c r="L35" s="68"/>
      <c r="M35" s="68"/>
      <c r="N35" s="68">
        <f t="shared" si="1"/>
        <v>0</v>
      </c>
    </row>
    <row r="36" spans="1:15" x14ac:dyDescent="0.25">
      <c r="A36" s="8" t="s">
        <v>101</v>
      </c>
      <c r="B36" s="8" t="s">
        <v>168</v>
      </c>
      <c r="C36" s="8" t="s">
        <v>163</v>
      </c>
      <c r="D36" s="8" t="s">
        <v>162</v>
      </c>
      <c r="E36" s="9">
        <v>1</v>
      </c>
      <c r="F36" s="136">
        <v>230</v>
      </c>
      <c r="G36" s="136" t="e">
        <f>E36*(F36+#REF!)</f>
        <v>#REF!</v>
      </c>
      <c r="H36" s="124"/>
      <c r="I36" s="8"/>
      <c r="J36" s="12"/>
      <c r="K36" s="68"/>
      <c r="L36" s="68"/>
      <c r="M36" s="68"/>
      <c r="N36" s="68">
        <f t="shared" si="1"/>
        <v>0</v>
      </c>
    </row>
    <row r="37" spans="1:15" x14ac:dyDescent="0.25">
      <c r="A37" s="8" t="s">
        <v>100</v>
      </c>
      <c r="B37" s="8" t="s">
        <v>169</v>
      </c>
      <c r="C37" s="8" t="s">
        <v>163</v>
      </c>
      <c r="D37" s="8" t="s">
        <v>162</v>
      </c>
      <c r="E37" s="9">
        <v>1</v>
      </c>
      <c r="F37" s="136">
        <v>395</v>
      </c>
      <c r="G37" s="136" t="e">
        <f>E37*(F37+#REF!)</f>
        <v>#REF!</v>
      </c>
      <c r="H37" s="124"/>
      <c r="I37" s="8"/>
      <c r="J37" s="12"/>
      <c r="K37" s="68"/>
      <c r="L37" s="68"/>
      <c r="M37" s="68"/>
      <c r="N37" s="68">
        <f t="shared" si="1"/>
        <v>0</v>
      </c>
    </row>
    <row r="38" spans="1:15" x14ac:dyDescent="0.25">
      <c r="A38" s="8" t="s">
        <v>25</v>
      </c>
      <c r="B38" s="8" t="s">
        <v>170</v>
      </c>
      <c r="C38" s="8" t="s">
        <v>163</v>
      </c>
      <c r="D38" s="8" t="s">
        <v>162</v>
      </c>
      <c r="E38" s="9">
        <v>1</v>
      </c>
      <c r="F38" s="136">
        <v>360</v>
      </c>
      <c r="G38" s="136" t="e">
        <f>E38*(F38+#REF!)</f>
        <v>#REF!</v>
      </c>
      <c r="H38" s="124"/>
      <c r="I38" s="8"/>
      <c r="J38" s="12"/>
      <c r="K38" s="68"/>
      <c r="L38" s="68"/>
      <c r="M38" s="68"/>
      <c r="N38" s="68">
        <f t="shared" si="1"/>
        <v>0</v>
      </c>
    </row>
    <row r="39" spans="1:15" ht="16.5" x14ac:dyDescent="0.25">
      <c r="A39" s="8" t="s">
        <v>26</v>
      </c>
      <c r="B39" s="8" t="s">
        <v>171</v>
      </c>
      <c r="C39" s="8" t="s">
        <v>163</v>
      </c>
      <c r="D39" s="8" t="s">
        <v>162</v>
      </c>
      <c r="E39" s="9">
        <v>1</v>
      </c>
      <c r="F39" s="136">
        <v>400</v>
      </c>
      <c r="G39" s="136" t="e">
        <f>E39*(F39+#REF!)</f>
        <v>#REF!</v>
      </c>
      <c r="H39" s="124"/>
      <c r="I39" s="8"/>
      <c r="J39" s="12"/>
      <c r="K39" s="23"/>
      <c r="L39" s="23"/>
      <c r="M39" s="23"/>
      <c r="N39" s="24"/>
    </row>
    <row r="40" spans="1:15" x14ac:dyDescent="0.25">
      <c r="A40" s="8" t="s">
        <v>27</v>
      </c>
      <c r="B40" s="8" t="s">
        <v>172</v>
      </c>
      <c r="C40" s="8" t="s">
        <v>163</v>
      </c>
      <c r="D40" s="8" t="s">
        <v>162</v>
      </c>
      <c r="E40" s="9">
        <v>1</v>
      </c>
      <c r="F40" s="122">
        <v>330</v>
      </c>
      <c r="G40" s="136" t="e">
        <f>E40*(F40+#REF!)</f>
        <v>#REF!</v>
      </c>
      <c r="H40" s="110"/>
      <c r="I40" s="6"/>
      <c r="J40" s="6"/>
      <c r="K40" s="123"/>
      <c r="L40" s="123"/>
      <c r="M40" s="123"/>
      <c r="N40" s="68"/>
    </row>
    <row r="41" spans="1:15" ht="15.75" x14ac:dyDescent="0.25">
      <c r="A41" s="16" t="s">
        <v>16</v>
      </c>
      <c r="B41" s="167"/>
      <c r="C41" s="167"/>
      <c r="D41" s="167"/>
      <c r="E41" s="149">
        <f>SUM(E32:E40)</f>
        <v>14</v>
      </c>
      <c r="F41" s="17"/>
      <c r="G41" s="83" t="e">
        <f>SUM(G32:G40)</f>
        <v>#REF!</v>
      </c>
      <c r="H41" s="110"/>
      <c r="I41" s="16" t="s">
        <v>16</v>
      </c>
      <c r="J41" s="25" t="e">
        <f>SUM(#REF!)</f>
        <v>#REF!</v>
      </c>
      <c r="K41" s="17"/>
      <c r="L41" s="150"/>
      <c r="M41" s="150"/>
      <c r="N41" s="18" t="e">
        <f>SUM(#REF!)</f>
        <v>#REF!</v>
      </c>
    </row>
    <row r="42" spans="1:15" x14ac:dyDescent="0.25">
      <c r="A42" s="110"/>
      <c r="B42" s="110"/>
      <c r="C42" s="110"/>
      <c r="D42" s="110"/>
      <c r="E42" s="110"/>
      <c r="F42" s="110"/>
      <c r="G42" s="124"/>
      <c r="H42" s="110"/>
      <c r="I42" s="110"/>
      <c r="J42" s="193" t="s">
        <v>22</v>
      </c>
      <c r="K42" s="194"/>
      <c r="L42" s="118"/>
      <c r="M42" s="118"/>
      <c r="N42" s="119"/>
    </row>
    <row r="43" spans="1:15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25"/>
      <c r="K43" s="125"/>
      <c r="L43" s="125"/>
      <c r="M43" s="125"/>
      <c r="N43" s="126"/>
    </row>
    <row r="44" spans="1:15" ht="15.75" x14ac:dyDescent="0.25">
      <c r="A44" s="178" t="s">
        <v>124</v>
      </c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</row>
    <row r="45" spans="1:15" x14ac:dyDescent="0.25">
      <c r="A45" s="140" t="s">
        <v>125</v>
      </c>
      <c r="B45" s="140"/>
      <c r="C45" s="140"/>
      <c r="D45" s="140"/>
      <c r="E45" s="1" t="s">
        <v>18</v>
      </c>
      <c r="F45" s="134">
        <v>10</v>
      </c>
      <c r="G45" s="109"/>
      <c r="H45" s="110"/>
      <c r="I45" s="109" t="s">
        <v>85</v>
      </c>
      <c r="J45" s="1" t="s">
        <v>87</v>
      </c>
      <c r="K45" s="109"/>
      <c r="L45" s="109"/>
      <c r="M45" s="109"/>
      <c r="N45" s="109"/>
      <c r="O45">
        <v>77</v>
      </c>
    </row>
    <row r="46" spans="1:15" x14ac:dyDescent="0.25">
      <c r="A46" s="80" t="s">
        <v>23</v>
      </c>
      <c r="B46" s="166"/>
      <c r="C46" s="166"/>
      <c r="D46" s="166"/>
      <c r="E46" s="1" t="s">
        <v>88</v>
      </c>
      <c r="F46" s="109"/>
      <c r="G46" s="109"/>
      <c r="H46" s="110"/>
      <c r="I46" s="80" t="s">
        <v>23</v>
      </c>
      <c r="J46" s="1" t="s">
        <v>88</v>
      </c>
      <c r="K46" s="109"/>
      <c r="L46" s="109"/>
      <c r="M46" s="109"/>
      <c r="N46" s="109"/>
    </row>
    <row r="47" spans="1:15" ht="16.5" thickBot="1" x14ac:dyDescent="0.3">
      <c r="A47" s="189" t="s">
        <v>3</v>
      </c>
      <c r="B47" s="189"/>
      <c r="C47" s="189"/>
      <c r="D47" s="189"/>
      <c r="E47" s="189"/>
      <c r="F47" s="189"/>
      <c r="G47" s="189"/>
      <c r="H47" s="110"/>
      <c r="I47" s="189" t="s">
        <v>4</v>
      </c>
      <c r="J47" s="189"/>
      <c r="K47" s="189"/>
      <c r="L47" s="189"/>
      <c r="M47" s="189"/>
      <c r="N47" s="189"/>
    </row>
    <row r="48" spans="1:15" ht="27" x14ac:dyDescent="0.25">
      <c r="A48" s="3" t="s">
        <v>5</v>
      </c>
      <c r="B48" s="3" t="s">
        <v>160</v>
      </c>
      <c r="C48" s="3" t="s">
        <v>161</v>
      </c>
      <c r="D48" s="3" t="s">
        <v>32</v>
      </c>
      <c r="E48" s="3" t="s">
        <v>6</v>
      </c>
      <c r="F48" s="4" t="s">
        <v>157</v>
      </c>
      <c r="G48" s="5" t="s">
        <v>8</v>
      </c>
      <c r="H48" s="110"/>
      <c r="I48" s="3" t="s">
        <v>5</v>
      </c>
      <c r="J48" s="3" t="s">
        <v>6</v>
      </c>
      <c r="K48" s="4" t="s">
        <v>7</v>
      </c>
      <c r="L48" s="121" t="s">
        <v>9</v>
      </c>
      <c r="M48" s="121" t="s">
        <v>10</v>
      </c>
      <c r="N48" s="5" t="s">
        <v>8</v>
      </c>
    </row>
    <row r="49" spans="1:15" ht="15.75" x14ac:dyDescent="0.25">
      <c r="A49" s="185" t="s">
        <v>11</v>
      </c>
      <c r="B49" s="186"/>
      <c r="C49" s="186"/>
      <c r="D49" s="186"/>
      <c r="E49" s="186"/>
      <c r="F49" s="186"/>
      <c r="G49" s="187"/>
      <c r="H49" s="110"/>
      <c r="I49" s="185" t="s">
        <v>11</v>
      </c>
      <c r="J49" s="186"/>
      <c r="K49" s="186"/>
      <c r="L49" s="186"/>
      <c r="M49" s="186"/>
      <c r="N49" s="187"/>
    </row>
    <row r="50" spans="1:15" ht="15.75" x14ac:dyDescent="0.25">
      <c r="A50" s="8" t="s">
        <v>13</v>
      </c>
      <c r="B50" s="8" t="s">
        <v>164</v>
      </c>
      <c r="C50" s="8" t="s">
        <v>163</v>
      </c>
      <c r="D50" s="8" t="s">
        <v>162</v>
      </c>
      <c r="E50" s="8">
        <v>2</v>
      </c>
      <c r="F50" s="136">
        <v>530</v>
      </c>
      <c r="G50" s="136" t="e">
        <f>E50*(F50+#REF!)</f>
        <v>#REF!</v>
      </c>
      <c r="H50" s="110"/>
      <c r="I50" s="6"/>
      <c r="J50" s="12"/>
      <c r="K50" s="10"/>
      <c r="L50" s="11">
        <f>K50*L44</f>
        <v>0</v>
      </c>
      <c r="M50" s="11"/>
      <c r="N50" s="10"/>
    </row>
    <row r="51" spans="1:15" x14ac:dyDescent="0.25">
      <c r="A51" s="8" t="s">
        <v>14</v>
      </c>
      <c r="B51" s="8" t="s">
        <v>165</v>
      </c>
      <c r="C51" s="8" t="s">
        <v>163</v>
      </c>
      <c r="D51" s="8" t="s">
        <v>162</v>
      </c>
      <c r="E51" s="8">
        <v>4</v>
      </c>
      <c r="F51" s="136">
        <v>346.9</v>
      </c>
      <c r="G51" s="136" t="e">
        <f>E51*(F51+#REF!)</f>
        <v>#REF!</v>
      </c>
      <c r="H51" s="110"/>
      <c r="I51" s="6"/>
      <c r="J51" s="6"/>
      <c r="K51" s="10"/>
      <c r="L51" s="10"/>
      <c r="M51" s="10"/>
      <c r="N51" s="10"/>
    </row>
    <row r="52" spans="1:15" x14ac:dyDescent="0.25">
      <c r="A52" s="8" t="s">
        <v>15</v>
      </c>
      <c r="B52" s="8" t="s">
        <v>166</v>
      </c>
      <c r="C52" s="8" t="s">
        <v>163</v>
      </c>
      <c r="D52" s="8" t="s">
        <v>162</v>
      </c>
      <c r="E52" s="8">
        <v>2</v>
      </c>
      <c r="F52" s="136">
        <v>310</v>
      </c>
      <c r="G52" s="136" t="e">
        <f>E52*(F52+#REF!)</f>
        <v>#REF!</v>
      </c>
      <c r="H52" s="110"/>
      <c r="I52" s="6"/>
      <c r="J52" s="6"/>
      <c r="K52" s="10"/>
      <c r="L52" s="10"/>
      <c r="M52" s="10"/>
      <c r="N52" s="10"/>
    </row>
    <row r="53" spans="1:15" x14ac:dyDescent="0.25">
      <c r="A53" s="8" t="s">
        <v>24</v>
      </c>
      <c r="B53" s="8" t="s">
        <v>167</v>
      </c>
      <c r="C53" s="8" t="s">
        <v>163</v>
      </c>
      <c r="D53" s="8" t="s">
        <v>162</v>
      </c>
      <c r="E53" s="9">
        <v>1</v>
      </c>
      <c r="F53" s="136">
        <v>617</v>
      </c>
      <c r="G53" s="136" t="e">
        <f>E53*(F53+#REF!)</f>
        <v>#REF!</v>
      </c>
      <c r="H53" s="110"/>
      <c r="I53" s="6"/>
      <c r="J53" s="6"/>
      <c r="K53" s="10"/>
      <c r="L53" s="10"/>
      <c r="M53" s="10"/>
      <c r="N53" s="10"/>
    </row>
    <row r="54" spans="1:15" x14ac:dyDescent="0.25">
      <c r="A54" s="8" t="s">
        <v>101</v>
      </c>
      <c r="B54" s="8" t="s">
        <v>168</v>
      </c>
      <c r="C54" s="8" t="s">
        <v>163</v>
      </c>
      <c r="D54" s="8" t="s">
        <v>162</v>
      </c>
      <c r="E54" s="9">
        <v>1</v>
      </c>
      <c r="F54" s="136">
        <v>230</v>
      </c>
      <c r="G54" s="136" t="e">
        <f>E54*(F54+#REF!)</f>
        <v>#REF!</v>
      </c>
      <c r="H54" s="110"/>
      <c r="I54" s="6"/>
      <c r="J54" s="6"/>
      <c r="K54" s="10"/>
      <c r="L54" s="10"/>
      <c r="M54" s="10"/>
      <c r="N54" s="10"/>
    </row>
    <row r="55" spans="1:15" ht="15.75" x14ac:dyDescent="0.25">
      <c r="A55" s="8" t="s">
        <v>100</v>
      </c>
      <c r="B55" s="8" t="s">
        <v>169</v>
      </c>
      <c r="C55" s="8" t="s">
        <v>163</v>
      </c>
      <c r="D55" s="8" t="s">
        <v>162</v>
      </c>
      <c r="E55" s="9">
        <v>1</v>
      </c>
      <c r="F55" s="136">
        <v>395</v>
      </c>
      <c r="G55" s="136" t="e">
        <f>E55*(F55+#REF!)</f>
        <v>#REF!</v>
      </c>
      <c r="H55" s="110"/>
      <c r="I55" s="6"/>
      <c r="J55" s="12"/>
      <c r="K55" s="10"/>
      <c r="L55" s="11">
        <f>K55*L49</f>
        <v>0</v>
      </c>
      <c r="M55" s="11"/>
      <c r="N55" s="10"/>
    </row>
    <row r="56" spans="1:15" x14ac:dyDescent="0.25">
      <c r="A56" s="8" t="s">
        <v>25</v>
      </c>
      <c r="B56" s="8" t="s">
        <v>170</v>
      </c>
      <c r="C56" s="8" t="s">
        <v>163</v>
      </c>
      <c r="D56" s="8" t="s">
        <v>162</v>
      </c>
      <c r="E56" s="9">
        <v>1</v>
      </c>
      <c r="F56" s="136">
        <v>360</v>
      </c>
      <c r="G56" s="136" t="e">
        <f>E56*(F56+#REF!)</f>
        <v>#REF!</v>
      </c>
      <c r="H56" s="110"/>
      <c r="I56" s="6"/>
      <c r="J56" s="6"/>
      <c r="K56" s="10"/>
      <c r="L56" s="10"/>
      <c r="M56" s="10"/>
      <c r="N56" s="10"/>
    </row>
    <row r="57" spans="1:15" x14ac:dyDescent="0.25">
      <c r="A57" s="8" t="s">
        <v>26</v>
      </c>
      <c r="B57" s="8" t="s">
        <v>171</v>
      </c>
      <c r="C57" s="8" t="s">
        <v>163</v>
      </c>
      <c r="D57" s="8" t="s">
        <v>162</v>
      </c>
      <c r="E57" s="9">
        <v>1</v>
      </c>
      <c r="F57" s="136">
        <v>400</v>
      </c>
      <c r="G57" s="136" t="e">
        <f>E57*(F57+#REF!)</f>
        <v>#REF!</v>
      </c>
      <c r="H57" s="110"/>
      <c r="I57" s="6"/>
      <c r="J57" s="6"/>
      <c r="K57" s="10"/>
      <c r="L57" s="10"/>
      <c r="M57" s="10"/>
      <c r="N57" s="10"/>
    </row>
    <row r="58" spans="1:15" x14ac:dyDescent="0.25">
      <c r="A58" s="8" t="s">
        <v>27</v>
      </c>
      <c r="B58" s="8" t="s">
        <v>172</v>
      </c>
      <c r="C58" s="8" t="s">
        <v>163</v>
      </c>
      <c r="D58" s="8" t="s">
        <v>162</v>
      </c>
      <c r="E58" s="9">
        <v>1</v>
      </c>
      <c r="F58" s="122">
        <v>330</v>
      </c>
      <c r="G58" s="136" t="e">
        <f>E58*(F58+#REF!)</f>
        <v>#REF!</v>
      </c>
      <c r="H58" s="110"/>
      <c r="I58" s="6"/>
      <c r="J58" s="6"/>
      <c r="K58" s="10"/>
      <c r="L58" s="10"/>
      <c r="M58" s="10"/>
      <c r="N58" s="10"/>
    </row>
    <row r="59" spans="1:15" ht="15.75" x14ac:dyDescent="0.25">
      <c r="A59" s="16" t="s">
        <v>16</v>
      </c>
      <c r="B59" s="167"/>
      <c r="C59" s="167"/>
      <c r="D59" s="167"/>
      <c r="E59" s="78">
        <f>SUM(E50:E58)</f>
        <v>14</v>
      </c>
      <c r="F59" s="17"/>
      <c r="G59" s="83" t="e">
        <f>SUM(G50:G58)</f>
        <v>#REF!</v>
      </c>
      <c r="H59" s="110"/>
      <c r="I59" s="16" t="s">
        <v>16</v>
      </c>
      <c r="J59" s="25">
        <f>SUM(J55:J58)</f>
        <v>0</v>
      </c>
      <c r="K59" s="17"/>
      <c r="L59" s="79"/>
      <c r="M59" s="79"/>
      <c r="N59" s="18">
        <f>SUM(N55:N58)</f>
        <v>0</v>
      </c>
    </row>
    <row r="60" spans="1:15" x14ac:dyDescent="0.25">
      <c r="A60" s="110"/>
      <c r="B60" s="110"/>
      <c r="C60" s="110"/>
      <c r="D60" s="110"/>
      <c r="E60" s="110"/>
      <c r="F60" s="110"/>
      <c r="G60" s="124"/>
      <c r="H60" s="110"/>
      <c r="I60" s="110"/>
      <c r="J60" s="188" t="s">
        <v>22</v>
      </c>
      <c r="K60" s="188"/>
      <c r="L60" s="118"/>
      <c r="M60" s="118"/>
      <c r="N60" s="119"/>
    </row>
    <row r="61" spans="1:15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25"/>
      <c r="K61" s="125"/>
      <c r="L61" s="125"/>
      <c r="M61" s="125"/>
      <c r="N61" s="126"/>
    </row>
    <row r="62" spans="1:15" ht="15.75" x14ac:dyDescent="0.25">
      <c r="A62" s="178" t="s">
        <v>126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</row>
    <row r="63" spans="1:15" x14ac:dyDescent="0.25">
      <c r="A63" s="108" t="s">
        <v>127</v>
      </c>
      <c r="B63" s="108"/>
      <c r="C63" s="108"/>
      <c r="D63" s="108"/>
      <c r="E63" s="1" t="s">
        <v>18</v>
      </c>
      <c r="F63" s="134">
        <v>15</v>
      </c>
      <c r="G63" s="109"/>
      <c r="H63" s="110"/>
      <c r="I63" s="109" t="s">
        <v>85</v>
      </c>
      <c r="J63" s="1" t="s">
        <v>87</v>
      </c>
      <c r="K63" s="109"/>
      <c r="L63" s="109"/>
      <c r="M63" s="109"/>
      <c r="N63" s="109"/>
      <c r="O63">
        <v>78</v>
      </c>
    </row>
    <row r="64" spans="1:15" x14ac:dyDescent="0.25">
      <c r="A64" s="80" t="s">
        <v>23</v>
      </c>
      <c r="B64" s="166"/>
      <c r="C64" s="166"/>
      <c r="D64" s="166"/>
      <c r="E64" s="1" t="s">
        <v>88</v>
      </c>
      <c r="F64" s="109"/>
      <c r="G64" s="109"/>
      <c r="H64" s="110"/>
      <c r="I64" s="80" t="s">
        <v>23</v>
      </c>
      <c r="J64" s="1" t="s">
        <v>88</v>
      </c>
      <c r="K64" s="109"/>
      <c r="L64" s="109"/>
      <c r="M64" s="109"/>
      <c r="N64" s="109"/>
    </row>
    <row r="65" spans="1:14" ht="16.5" thickBot="1" x14ac:dyDescent="0.3">
      <c r="A65" s="189" t="s">
        <v>3</v>
      </c>
      <c r="B65" s="189"/>
      <c r="C65" s="189"/>
      <c r="D65" s="189"/>
      <c r="E65" s="189"/>
      <c r="F65" s="189"/>
      <c r="G65" s="189"/>
      <c r="H65" s="110"/>
      <c r="I65" s="189" t="s">
        <v>4</v>
      </c>
      <c r="J65" s="189"/>
      <c r="K65" s="189"/>
      <c r="L65" s="189"/>
      <c r="M65" s="189"/>
      <c r="N65" s="189"/>
    </row>
    <row r="66" spans="1:14" ht="27" x14ac:dyDescent="0.25">
      <c r="A66" s="3" t="s">
        <v>5</v>
      </c>
      <c r="B66" s="3" t="s">
        <v>160</v>
      </c>
      <c r="C66" s="3" t="s">
        <v>161</v>
      </c>
      <c r="D66" s="3" t="s">
        <v>32</v>
      </c>
      <c r="E66" s="3" t="s">
        <v>6</v>
      </c>
      <c r="F66" s="4" t="s">
        <v>157</v>
      </c>
      <c r="G66" s="5" t="s">
        <v>8</v>
      </c>
      <c r="H66" s="110"/>
      <c r="I66" s="3" t="s">
        <v>5</v>
      </c>
      <c r="J66" s="3" t="s">
        <v>6</v>
      </c>
      <c r="K66" s="4" t="s">
        <v>7</v>
      </c>
      <c r="L66" s="121" t="s">
        <v>9</v>
      </c>
      <c r="M66" s="121" t="s">
        <v>10</v>
      </c>
      <c r="N66" s="5" t="s">
        <v>8</v>
      </c>
    </row>
    <row r="67" spans="1:14" ht="15.75" x14ac:dyDescent="0.25">
      <c r="A67" s="185" t="s">
        <v>11</v>
      </c>
      <c r="B67" s="186"/>
      <c r="C67" s="186"/>
      <c r="D67" s="186"/>
      <c r="E67" s="186"/>
      <c r="F67" s="186"/>
      <c r="G67" s="187"/>
      <c r="H67" s="110"/>
      <c r="I67" s="185" t="s">
        <v>11</v>
      </c>
      <c r="J67" s="186"/>
      <c r="K67" s="186"/>
      <c r="L67" s="186"/>
      <c r="M67" s="186"/>
      <c r="N67" s="187"/>
    </row>
    <row r="68" spans="1:14" ht="15.75" x14ac:dyDescent="0.25">
      <c r="A68" s="8" t="s">
        <v>13</v>
      </c>
      <c r="B68" s="8" t="s">
        <v>164</v>
      </c>
      <c r="C68" s="8" t="s">
        <v>163</v>
      </c>
      <c r="D68" s="8" t="s">
        <v>162</v>
      </c>
      <c r="E68" s="8">
        <v>2</v>
      </c>
      <c r="F68" s="136">
        <v>530</v>
      </c>
      <c r="G68" s="136" t="e">
        <f>E68*(F68+#REF!)</f>
        <v>#REF!</v>
      </c>
      <c r="H68" s="110"/>
      <c r="I68" s="6"/>
      <c r="J68" s="12"/>
      <c r="K68" s="10"/>
      <c r="L68" s="11">
        <f>K68*L62</f>
        <v>0</v>
      </c>
      <c r="M68" s="11"/>
      <c r="N68" s="10"/>
    </row>
    <row r="69" spans="1:14" x14ac:dyDescent="0.25">
      <c r="A69" s="8" t="s">
        <v>14</v>
      </c>
      <c r="B69" s="8" t="s">
        <v>165</v>
      </c>
      <c r="C69" s="8" t="s">
        <v>163</v>
      </c>
      <c r="D69" s="8" t="s">
        <v>162</v>
      </c>
      <c r="E69" s="8">
        <v>4</v>
      </c>
      <c r="F69" s="136">
        <v>346.9</v>
      </c>
      <c r="G69" s="136" t="e">
        <f>E69*(F69+#REF!)</f>
        <v>#REF!</v>
      </c>
      <c r="H69" s="110"/>
      <c r="I69" s="6"/>
      <c r="J69" s="6"/>
      <c r="K69" s="10"/>
      <c r="L69" s="10"/>
      <c r="M69" s="10"/>
      <c r="N69" s="10"/>
    </row>
    <row r="70" spans="1:14" x14ac:dyDescent="0.25">
      <c r="A70" s="8" t="s">
        <v>15</v>
      </c>
      <c r="B70" s="8" t="s">
        <v>166</v>
      </c>
      <c r="C70" s="8" t="s">
        <v>163</v>
      </c>
      <c r="D70" s="8" t="s">
        <v>162</v>
      </c>
      <c r="E70" s="8">
        <v>2</v>
      </c>
      <c r="F70" s="136">
        <v>310</v>
      </c>
      <c r="G70" s="136" t="e">
        <f>E70*(F70+#REF!)</f>
        <v>#REF!</v>
      </c>
      <c r="H70" s="110"/>
      <c r="I70" s="6"/>
      <c r="J70" s="6"/>
      <c r="K70" s="10"/>
      <c r="L70" s="10"/>
      <c r="M70" s="10"/>
      <c r="N70" s="10"/>
    </row>
    <row r="71" spans="1:14" x14ac:dyDescent="0.25">
      <c r="A71" s="8" t="s">
        <v>24</v>
      </c>
      <c r="B71" s="8" t="s">
        <v>167</v>
      </c>
      <c r="C71" s="8" t="s">
        <v>163</v>
      </c>
      <c r="D71" s="8" t="s">
        <v>162</v>
      </c>
      <c r="E71" s="9">
        <v>1</v>
      </c>
      <c r="F71" s="136">
        <v>617</v>
      </c>
      <c r="G71" s="136" t="e">
        <f>E71*(F71+#REF!)</f>
        <v>#REF!</v>
      </c>
      <c r="H71" s="110"/>
      <c r="I71" s="6"/>
      <c r="J71" s="6"/>
      <c r="K71" s="10"/>
      <c r="L71" s="10"/>
      <c r="M71" s="10"/>
      <c r="N71" s="10"/>
    </row>
    <row r="72" spans="1:14" x14ac:dyDescent="0.25">
      <c r="A72" s="8" t="s">
        <v>101</v>
      </c>
      <c r="B72" s="8" t="s">
        <v>168</v>
      </c>
      <c r="C72" s="8" t="s">
        <v>163</v>
      </c>
      <c r="D72" s="8" t="s">
        <v>162</v>
      </c>
      <c r="E72" s="9">
        <v>1</v>
      </c>
      <c r="F72" s="136">
        <v>230</v>
      </c>
      <c r="G72" s="136" t="e">
        <f>E72*(F72+#REF!)</f>
        <v>#REF!</v>
      </c>
      <c r="H72" s="110"/>
      <c r="I72" s="6"/>
      <c r="J72" s="6"/>
      <c r="K72" s="10"/>
      <c r="L72" s="10"/>
      <c r="M72" s="10"/>
      <c r="N72" s="10"/>
    </row>
    <row r="73" spans="1:14" ht="15.75" x14ac:dyDescent="0.25">
      <c r="A73" s="8" t="s">
        <v>100</v>
      </c>
      <c r="B73" s="8" t="s">
        <v>169</v>
      </c>
      <c r="C73" s="8" t="s">
        <v>163</v>
      </c>
      <c r="D73" s="8" t="s">
        <v>162</v>
      </c>
      <c r="E73" s="9">
        <v>1</v>
      </c>
      <c r="F73" s="136">
        <v>395</v>
      </c>
      <c r="G73" s="136" t="e">
        <f>E73*(F73+#REF!)</f>
        <v>#REF!</v>
      </c>
      <c r="H73" s="110"/>
      <c r="I73" s="6"/>
      <c r="J73" s="12"/>
      <c r="K73" s="10"/>
      <c r="L73" s="11">
        <f>K73*L67</f>
        <v>0</v>
      </c>
      <c r="M73" s="11"/>
      <c r="N73" s="10"/>
    </row>
    <row r="74" spans="1:14" x14ac:dyDescent="0.25">
      <c r="A74" s="8" t="s">
        <v>25</v>
      </c>
      <c r="B74" s="8" t="s">
        <v>170</v>
      </c>
      <c r="C74" s="8" t="s">
        <v>163</v>
      </c>
      <c r="D74" s="8" t="s">
        <v>162</v>
      </c>
      <c r="E74" s="9">
        <v>1</v>
      </c>
      <c r="F74" s="136">
        <v>360</v>
      </c>
      <c r="G74" s="136" t="e">
        <f>E74*(F74+#REF!)</f>
        <v>#REF!</v>
      </c>
      <c r="H74" s="110"/>
      <c r="I74" s="6"/>
      <c r="J74" s="6"/>
      <c r="K74" s="10"/>
      <c r="L74" s="10"/>
      <c r="M74" s="10"/>
      <c r="N74" s="10"/>
    </row>
    <row r="75" spans="1:14" x14ac:dyDescent="0.25">
      <c r="A75" s="8" t="s">
        <v>26</v>
      </c>
      <c r="B75" s="8" t="s">
        <v>171</v>
      </c>
      <c r="C75" s="8" t="s">
        <v>163</v>
      </c>
      <c r="D75" s="8" t="s">
        <v>162</v>
      </c>
      <c r="E75" s="9">
        <v>1</v>
      </c>
      <c r="F75" s="136">
        <v>400</v>
      </c>
      <c r="G75" s="136" t="e">
        <f>E75*(F75+#REF!)</f>
        <v>#REF!</v>
      </c>
      <c r="H75" s="110"/>
      <c r="I75" s="6"/>
      <c r="J75" s="6"/>
      <c r="K75" s="10"/>
      <c r="L75" s="10"/>
      <c r="M75" s="10"/>
      <c r="N75" s="10"/>
    </row>
    <row r="76" spans="1:14" x14ac:dyDescent="0.25">
      <c r="A76" s="8" t="s">
        <v>27</v>
      </c>
      <c r="B76" s="8" t="s">
        <v>172</v>
      </c>
      <c r="C76" s="8" t="s">
        <v>163</v>
      </c>
      <c r="D76" s="8" t="s">
        <v>162</v>
      </c>
      <c r="E76" s="9">
        <v>1</v>
      </c>
      <c r="F76" s="122">
        <v>330</v>
      </c>
      <c r="G76" s="136" t="e">
        <f>E76*(F76+#REF!)</f>
        <v>#REF!</v>
      </c>
      <c r="H76" s="110"/>
      <c r="I76" s="6"/>
      <c r="J76" s="6"/>
      <c r="K76" s="10"/>
      <c r="L76" s="10"/>
      <c r="M76" s="10"/>
      <c r="N76" s="10"/>
    </row>
    <row r="77" spans="1:14" ht="15.75" x14ac:dyDescent="0.25">
      <c r="A77" s="16" t="s">
        <v>16</v>
      </c>
      <c r="B77" s="167"/>
      <c r="C77" s="167"/>
      <c r="D77" s="167"/>
      <c r="E77" s="149">
        <f>SUM(E68:E76)</f>
        <v>14</v>
      </c>
      <c r="F77" s="17"/>
      <c r="G77" s="83" t="e">
        <f>SUM(G68:G76)</f>
        <v>#REF!</v>
      </c>
      <c r="H77" s="110"/>
      <c r="I77" s="16" t="s">
        <v>16</v>
      </c>
      <c r="J77" s="25">
        <f>SUM(J73:J76)</f>
        <v>0</v>
      </c>
      <c r="K77" s="17"/>
      <c r="L77" s="150"/>
      <c r="M77" s="150"/>
      <c r="N77" s="18">
        <f>SUM(N73:N76)</f>
        <v>0</v>
      </c>
    </row>
    <row r="78" spans="1:14" x14ac:dyDescent="0.25">
      <c r="A78" s="110"/>
      <c r="B78" s="110"/>
      <c r="C78" s="110"/>
      <c r="D78" s="110"/>
      <c r="E78" s="110"/>
      <c r="F78" s="110"/>
      <c r="G78" s="124"/>
      <c r="H78" s="110"/>
      <c r="I78" s="110"/>
      <c r="J78" s="188" t="s">
        <v>22</v>
      </c>
      <c r="K78" s="188"/>
      <c r="L78" s="151"/>
      <c r="M78" s="151"/>
      <c r="N78" s="119"/>
    </row>
    <row r="79" spans="1:14" x14ac:dyDescent="0.25">
      <c r="A79" s="110"/>
      <c r="B79" s="110"/>
      <c r="C79" s="110"/>
      <c r="D79" s="110"/>
      <c r="E79" s="110"/>
      <c r="F79" s="110"/>
      <c r="G79" s="124"/>
      <c r="H79" s="110"/>
      <c r="I79" s="110"/>
      <c r="J79" s="125"/>
      <c r="K79" s="125"/>
      <c r="L79" s="125"/>
      <c r="M79" s="125"/>
      <c r="N79" s="126"/>
    </row>
    <row r="80" spans="1:14" ht="15.75" x14ac:dyDescent="0.25">
      <c r="A80" s="178" t="s">
        <v>128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</row>
    <row r="81" spans="1:15" x14ac:dyDescent="0.25">
      <c r="A81" s="108" t="s">
        <v>129</v>
      </c>
      <c r="B81" s="108"/>
      <c r="C81" s="108"/>
      <c r="D81" s="108"/>
      <c r="E81" s="1" t="s">
        <v>18</v>
      </c>
      <c r="F81" s="134">
        <v>10</v>
      </c>
      <c r="G81" s="109"/>
      <c r="H81" s="110"/>
      <c r="I81" s="109" t="s">
        <v>85</v>
      </c>
      <c r="J81" s="1" t="s">
        <v>87</v>
      </c>
      <c r="K81" s="109"/>
      <c r="L81" s="109"/>
      <c r="M81" s="109"/>
      <c r="N81" s="109"/>
      <c r="O81">
        <v>79</v>
      </c>
    </row>
    <row r="82" spans="1:15" x14ac:dyDescent="0.25">
      <c r="A82" s="152" t="s">
        <v>23</v>
      </c>
      <c r="B82" s="166"/>
      <c r="C82" s="166"/>
      <c r="D82" s="166"/>
      <c r="E82" s="1" t="s">
        <v>88</v>
      </c>
      <c r="F82" s="109"/>
      <c r="G82" s="109"/>
      <c r="H82" s="110"/>
      <c r="I82" s="152" t="s">
        <v>23</v>
      </c>
      <c r="J82" s="1" t="s">
        <v>88</v>
      </c>
      <c r="K82" s="109"/>
      <c r="L82" s="109"/>
      <c r="M82" s="109"/>
      <c r="N82" s="109"/>
    </row>
    <row r="83" spans="1:15" ht="16.5" thickBot="1" x14ac:dyDescent="0.3">
      <c r="A83" s="189" t="s">
        <v>3</v>
      </c>
      <c r="B83" s="189"/>
      <c r="C83" s="189"/>
      <c r="D83" s="189"/>
      <c r="E83" s="189"/>
      <c r="F83" s="189"/>
      <c r="G83" s="189"/>
      <c r="H83" s="110"/>
      <c r="I83" s="189" t="s">
        <v>4</v>
      </c>
      <c r="J83" s="189"/>
      <c r="K83" s="189"/>
      <c r="L83" s="189"/>
      <c r="M83" s="189"/>
      <c r="N83" s="189"/>
    </row>
    <row r="84" spans="1:15" ht="27" x14ac:dyDescent="0.25">
      <c r="A84" s="3" t="s">
        <v>5</v>
      </c>
      <c r="B84" s="3" t="s">
        <v>160</v>
      </c>
      <c r="C84" s="3" t="s">
        <v>161</v>
      </c>
      <c r="D84" s="3" t="s">
        <v>32</v>
      </c>
      <c r="E84" s="3" t="s">
        <v>6</v>
      </c>
      <c r="F84" s="4" t="s">
        <v>157</v>
      </c>
      <c r="G84" s="5" t="s">
        <v>8</v>
      </c>
      <c r="H84" s="110"/>
      <c r="I84" s="3" t="s">
        <v>5</v>
      </c>
      <c r="J84" s="3" t="s">
        <v>6</v>
      </c>
      <c r="K84" s="4" t="s">
        <v>7</v>
      </c>
      <c r="L84" s="121" t="s">
        <v>9</v>
      </c>
      <c r="M84" s="121" t="s">
        <v>10</v>
      </c>
      <c r="N84" s="5" t="s">
        <v>8</v>
      </c>
    </row>
    <row r="85" spans="1:15" ht="15.75" x14ac:dyDescent="0.25">
      <c r="A85" s="185" t="s">
        <v>11</v>
      </c>
      <c r="B85" s="186"/>
      <c r="C85" s="186"/>
      <c r="D85" s="186"/>
      <c r="E85" s="186"/>
      <c r="F85" s="186"/>
      <c r="G85" s="187"/>
      <c r="H85" s="110"/>
      <c r="I85" s="185" t="s">
        <v>11</v>
      </c>
      <c r="J85" s="186"/>
      <c r="K85" s="186"/>
      <c r="L85" s="186"/>
      <c r="M85" s="186"/>
      <c r="N85" s="187"/>
    </row>
    <row r="86" spans="1:15" ht="15.75" x14ac:dyDescent="0.25">
      <c r="A86" s="8" t="s">
        <v>13</v>
      </c>
      <c r="B86" s="8" t="s">
        <v>164</v>
      </c>
      <c r="C86" s="8" t="s">
        <v>163</v>
      </c>
      <c r="D86" s="8" t="s">
        <v>162</v>
      </c>
      <c r="E86" s="8">
        <v>2</v>
      </c>
      <c r="F86" s="136">
        <v>530</v>
      </c>
      <c r="G86" s="136" t="e">
        <f>E86*(F86+#REF!)</f>
        <v>#REF!</v>
      </c>
      <c r="H86" s="110"/>
      <c r="I86" s="6"/>
      <c r="J86" s="12"/>
      <c r="K86" s="10"/>
      <c r="L86" s="11">
        <f>K86*L80</f>
        <v>0</v>
      </c>
      <c r="M86" s="11"/>
      <c r="N86" s="10"/>
    </row>
    <row r="87" spans="1:15" x14ac:dyDescent="0.25">
      <c r="A87" s="8" t="s">
        <v>14</v>
      </c>
      <c r="B87" s="8" t="s">
        <v>165</v>
      </c>
      <c r="C87" s="8" t="s">
        <v>163</v>
      </c>
      <c r="D87" s="8" t="s">
        <v>162</v>
      </c>
      <c r="E87" s="8">
        <v>4</v>
      </c>
      <c r="F87" s="136">
        <v>346.9</v>
      </c>
      <c r="G87" s="136" t="e">
        <f>E87*(F87+#REF!)</f>
        <v>#REF!</v>
      </c>
      <c r="H87" s="110"/>
      <c r="I87" s="6"/>
      <c r="J87" s="6"/>
      <c r="K87" s="10"/>
      <c r="L87" s="10"/>
      <c r="M87" s="10"/>
      <c r="N87" s="10"/>
    </row>
    <row r="88" spans="1:15" x14ac:dyDescent="0.25">
      <c r="A88" s="8" t="s">
        <v>15</v>
      </c>
      <c r="B88" s="8" t="s">
        <v>166</v>
      </c>
      <c r="C88" s="8" t="s">
        <v>163</v>
      </c>
      <c r="D88" s="8" t="s">
        <v>162</v>
      </c>
      <c r="E88" s="8">
        <v>2</v>
      </c>
      <c r="F88" s="136">
        <v>310</v>
      </c>
      <c r="G88" s="136" t="e">
        <f>E88*(F88+#REF!)</f>
        <v>#REF!</v>
      </c>
      <c r="H88" s="110"/>
      <c r="I88" s="6"/>
      <c r="J88" s="6"/>
      <c r="K88" s="10"/>
      <c r="L88" s="10"/>
      <c r="M88" s="10"/>
      <c r="N88" s="10"/>
    </row>
    <row r="89" spans="1:15" x14ac:dyDescent="0.25">
      <c r="A89" s="8" t="s">
        <v>24</v>
      </c>
      <c r="B89" s="8" t="s">
        <v>167</v>
      </c>
      <c r="C89" s="8" t="s">
        <v>163</v>
      </c>
      <c r="D89" s="8" t="s">
        <v>162</v>
      </c>
      <c r="E89" s="9">
        <v>1</v>
      </c>
      <c r="F89" s="136">
        <v>617</v>
      </c>
      <c r="G89" s="136" t="e">
        <f>E89*(F89+#REF!)</f>
        <v>#REF!</v>
      </c>
      <c r="H89" s="110"/>
      <c r="I89" s="6"/>
      <c r="J89" s="6"/>
      <c r="K89" s="10"/>
      <c r="L89" s="10"/>
      <c r="M89" s="10"/>
      <c r="N89" s="10"/>
    </row>
    <row r="90" spans="1:15" x14ac:dyDescent="0.25">
      <c r="A90" s="8" t="s">
        <v>101</v>
      </c>
      <c r="B90" s="8" t="s">
        <v>168</v>
      </c>
      <c r="C90" s="8" t="s">
        <v>163</v>
      </c>
      <c r="D90" s="8" t="s">
        <v>162</v>
      </c>
      <c r="E90" s="9">
        <v>1</v>
      </c>
      <c r="F90" s="136">
        <v>230</v>
      </c>
      <c r="G90" s="136" t="e">
        <f>E90*(F90+#REF!)</f>
        <v>#REF!</v>
      </c>
      <c r="H90" s="110"/>
      <c r="I90" s="6"/>
      <c r="J90" s="6"/>
      <c r="K90" s="10"/>
      <c r="L90" s="10"/>
      <c r="M90" s="10"/>
      <c r="N90" s="10"/>
    </row>
    <row r="91" spans="1:15" ht="15.75" x14ac:dyDescent="0.25">
      <c r="A91" s="8" t="s">
        <v>100</v>
      </c>
      <c r="B91" s="8" t="s">
        <v>169</v>
      </c>
      <c r="C91" s="8" t="s">
        <v>163</v>
      </c>
      <c r="D91" s="8" t="s">
        <v>162</v>
      </c>
      <c r="E91" s="9">
        <v>1</v>
      </c>
      <c r="F91" s="136">
        <v>395</v>
      </c>
      <c r="G91" s="136" t="e">
        <f>E91*(F91+#REF!)</f>
        <v>#REF!</v>
      </c>
      <c r="H91" s="110"/>
      <c r="I91" s="6"/>
      <c r="J91" s="12"/>
      <c r="K91" s="10"/>
      <c r="L91" s="11">
        <f>K91*L85</f>
        <v>0</v>
      </c>
      <c r="M91" s="11"/>
      <c r="N91" s="10"/>
    </row>
    <row r="92" spans="1:15" x14ac:dyDescent="0.25">
      <c r="A92" s="8" t="s">
        <v>25</v>
      </c>
      <c r="B92" s="8" t="s">
        <v>170</v>
      </c>
      <c r="C92" s="8" t="s">
        <v>163</v>
      </c>
      <c r="D92" s="8" t="s">
        <v>162</v>
      </c>
      <c r="E92" s="9">
        <v>1</v>
      </c>
      <c r="F92" s="136">
        <v>360</v>
      </c>
      <c r="G92" s="136" t="e">
        <f>E92*(F92+#REF!)</f>
        <v>#REF!</v>
      </c>
      <c r="H92" s="110"/>
      <c r="I92" s="6"/>
      <c r="J92" s="6"/>
      <c r="K92" s="10"/>
      <c r="L92" s="10"/>
      <c r="M92" s="10"/>
      <c r="N92" s="10"/>
    </row>
    <row r="93" spans="1:15" x14ac:dyDescent="0.25">
      <c r="A93" s="8" t="s">
        <v>26</v>
      </c>
      <c r="B93" s="8" t="s">
        <v>171</v>
      </c>
      <c r="C93" s="8" t="s">
        <v>163</v>
      </c>
      <c r="D93" s="8" t="s">
        <v>162</v>
      </c>
      <c r="E93" s="9">
        <v>1</v>
      </c>
      <c r="F93" s="136">
        <v>400</v>
      </c>
      <c r="G93" s="136" t="e">
        <f>E93*(F93+#REF!)</f>
        <v>#REF!</v>
      </c>
      <c r="H93" s="110"/>
      <c r="I93" s="6"/>
      <c r="J93" s="6"/>
      <c r="K93" s="10"/>
      <c r="L93" s="10"/>
      <c r="M93" s="10"/>
      <c r="N93" s="10"/>
    </row>
    <row r="94" spans="1:15" x14ac:dyDescent="0.25">
      <c r="A94" s="8" t="s">
        <v>27</v>
      </c>
      <c r="B94" s="8" t="s">
        <v>172</v>
      </c>
      <c r="C94" s="8" t="s">
        <v>163</v>
      </c>
      <c r="D94" s="8" t="s">
        <v>162</v>
      </c>
      <c r="E94" s="9">
        <v>1</v>
      </c>
      <c r="F94" s="122">
        <v>330</v>
      </c>
      <c r="G94" s="136" t="e">
        <f>E94*(F94+#REF!)</f>
        <v>#REF!</v>
      </c>
      <c r="H94" s="110"/>
      <c r="I94" s="6"/>
      <c r="J94" s="6"/>
      <c r="K94" s="10"/>
      <c r="L94" s="10"/>
      <c r="M94" s="10"/>
      <c r="N94" s="10"/>
    </row>
    <row r="95" spans="1:15" ht="15.75" x14ac:dyDescent="0.25">
      <c r="A95" s="16" t="s">
        <v>16</v>
      </c>
      <c r="B95" s="167"/>
      <c r="C95" s="167"/>
      <c r="D95" s="167"/>
      <c r="E95" s="149">
        <f>SUM(E86:E94)</f>
        <v>14</v>
      </c>
      <c r="F95" s="17"/>
      <c r="G95" s="83" t="e">
        <f>SUM(G86:G94)</f>
        <v>#REF!</v>
      </c>
      <c r="H95" s="110"/>
      <c r="I95" s="16" t="s">
        <v>16</v>
      </c>
      <c r="J95" s="25">
        <f>SUM(J91:J94)</f>
        <v>0</v>
      </c>
      <c r="K95" s="17"/>
      <c r="L95" s="150"/>
      <c r="M95" s="150"/>
      <c r="N95" s="18">
        <f>SUM(N91:N94)</f>
        <v>0</v>
      </c>
    </row>
    <row r="96" spans="1:15" x14ac:dyDescent="0.25">
      <c r="A96" s="110"/>
      <c r="B96" s="110"/>
      <c r="C96" s="110"/>
      <c r="D96" s="110"/>
      <c r="E96" s="110"/>
      <c r="F96" s="110"/>
      <c r="G96" s="124"/>
      <c r="H96" s="110"/>
      <c r="I96" s="110"/>
      <c r="J96" s="188" t="s">
        <v>22</v>
      </c>
      <c r="K96" s="188"/>
      <c r="L96" s="151"/>
      <c r="M96" s="151"/>
      <c r="N96" s="119"/>
    </row>
    <row r="97" spans="1:15" x14ac:dyDescent="0.25">
      <c r="A97" s="110"/>
      <c r="B97" s="110"/>
      <c r="C97" s="110"/>
      <c r="D97" s="110"/>
      <c r="E97" s="110"/>
      <c r="F97" s="110"/>
      <c r="G97" s="124"/>
      <c r="H97" s="110"/>
      <c r="I97" s="110"/>
      <c r="J97" s="125"/>
      <c r="K97" s="125"/>
      <c r="L97" s="125"/>
      <c r="M97" s="125"/>
      <c r="N97" s="126"/>
    </row>
    <row r="98" spans="1:15" ht="15.75" x14ac:dyDescent="0.25">
      <c r="A98" s="178" t="s">
        <v>130</v>
      </c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</row>
    <row r="99" spans="1:15" x14ac:dyDescent="0.25">
      <c r="A99" s="108" t="s">
        <v>131</v>
      </c>
      <c r="B99" s="108"/>
      <c r="C99" s="108"/>
      <c r="D99" s="108"/>
      <c r="E99" s="1" t="s">
        <v>18</v>
      </c>
      <c r="F99" s="134">
        <v>15</v>
      </c>
      <c r="G99" s="109"/>
      <c r="H99" s="110"/>
      <c r="I99" s="109" t="s">
        <v>85</v>
      </c>
      <c r="J99" s="1" t="s">
        <v>87</v>
      </c>
      <c r="K99" s="109"/>
      <c r="L99" s="109"/>
      <c r="M99" s="109"/>
      <c r="N99" s="109"/>
      <c r="O99">
        <v>80</v>
      </c>
    </row>
    <row r="100" spans="1:15" x14ac:dyDescent="0.25">
      <c r="A100" s="152" t="s">
        <v>23</v>
      </c>
      <c r="B100" s="166"/>
      <c r="C100" s="166"/>
      <c r="D100" s="166"/>
      <c r="E100" s="1" t="s">
        <v>88</v>
      </c>
      <c r="F100" s="109"/>
      <c r="G100" s="109"/>
      <c r="H100" s="110"/>
      <c r="I100" s="152" t="s">
        <v>23</v>
      </c>
      <c r="J100" s="1" t="s">
        <v>88</v>
      </c>
      <c r="K100" s="109"/>
      <c r="L100" s="109"/>
      <c r="M100" s="109"/>
      <c r="N100" s="109"/>
    </row>
    <row r="101" spans="1:15" ht="16.5" thickBot="1" x14ac:dyDescent="0.3">
      <c r="A101" s="189" t="s">
        <v>3</v>
      </c>
      <c r="B101" s="189"/>
      <c r="C101" s="189"/>
      <c r="D101" s="189"/>
      <c r="E101" s="189"/>
      <c r="F101" s="189"/>
      <c r="G101" s="189"/>
      <c r="H101" s="110"/>
      <c r="I101" s="189" t="s">
        <v>4</v>
      </c>
      <c r="J101" s="189"/>
      <c r="K101" s="189"/>
      <c r="L101" s="189"/>
      <c r="M101" s="189"/>
      <c r="N101" s="189"/>
    </row>
    <row r="102" spans="1:15" ht="27" x14ac:dyDescent="0.25">
      <c r="A102" s="3" t="s">
        <v>5</v>
      </c>
      <c r="B102" s="3" t="s">
        <v>160</v>
      </c>
      <c r="C102" s="3" t="s">
        <v>161</v>
      </c>
      <c r="D102" s="3" t="s">
        <v>32</v>
      </c>
      <c r="E102" s="3" t="s">
        <v>6</v>
      </c>
      <c r="F102" s="4" t="s">
        <v>157</v>
      </c>
      <c r="G102" s="5" t="s">
        <v>8</v>
      </c>
      <c r="H102" s="110"/>
      <c r="I102" s="3" t="s">
        <v>5</v>
      </c>
      <c r="J102" s="3" t="s">
        <v>6</v>
      </c>
      <c r="K102" s="4" t="s">
        <v>7</v>
      </c>
      <c r="L102" s="121" t="s">
        <v>9</v>
      </c>
      <c r="M102" s="121" t="s">
        <v>10</v>
      </c>
      <c r="N102" s="5" t="s">
        <v>8</v>
      </c>
    </row>
    <row r="103" spans="1:15" ht="15.75" x14ac:dyDescent="0.25">
      <c r="A103" s="185" t="s">
        <v>11</v>
      </c>
      <c r="B103" s="186"/>
      <c r="C103" s="186"/>
      <c r="D103" s="186"/>
      <c r="E103" s="186"/>
      <c r="F103" s="186"/>
      <c r="G103" s="187"/>
      <c r="H103" s="110"/>
      <c r="I103" s="185" t="s">
        <v>11</v>
      </c>
      <c r="J103" s="186"/>
      <c r="K103" s="186"/>
      <c r="L103" s="186"/>
      <c r="M103" s="186"/>
      <c r="N103" s="187"/>
    </row>
    <row r="104" spans="1:15" ht="15.75" x14ac:dyDescent="0.25">
      <c r="A104" s="8" t="s">
        <v>13</v>
      </c>
      <c r="B104" s="8" t="s">
        <v>164</v>
      </c>
      <c r="C104" s="8" t="s">
        <v>163</v>
      </c>
      <c r="D104" s="8" t="s">
        <v>162</v>
      </c>
      <c r="E104" s="8">
        <v>2</v>
      </c>
      <c r="F104" s="136">
        <v>530</v>
      </c>
      <c r="G104" s="136" t="e">
        <f>E104*(F104+#REF!)</f>
        <v>#REF!</v>
      </c>
      <c r="H104" s="110"/>
      <c r="I104" s="6"/>
      <c r="J104" s="12"/>
      <c r="K104" s="10"/>
      <c r="L104" s="11">
        <f>K104*L98</f>
        <v>0</v>
      </c>
      <c r="M104" s="11"/>
      <c r="N104" s="10"/>
    </row>
    <row r="105" spans="1:15" x14ac:dyDescent="0.25">
      <c r="A105" s="8" t="s">
        <v>14</v>
      </c>
      <c r="B105" s="8" t="s">
        <v>165</v>
      </c>
      <c r="C105" s="8" t="s">
        <v>163</v>
      </c>
      <c r="D105" s="8" t="s">
        <v>162</v>
      </c>
      <c r="E105" s="8">
        <v>4</v>
      </c>
      <c r="F105" s="136">
        <v>346.9</v>
      </c>
      <c r="G105" s="136" t="e">
        <f>E105*(F105+#REF!)</f>
        <v>#REF!</v>
      </c>
      <c r="H105" s="110"/>
      <c r="I105" s="6"/>
      <c r="J105" s="6"/>
      <c r="K105" s="10"/>
      <c r="L105" s="10"/>
      <c r="M105" s="10"/>
      <c r="N105" s="10"/>
    </row>
    <row r="106" spans="1:15" x14ac:dyDescent="0.25">
      <c r="A106" s="8" t="s">
        <v>15</v>
      </c>
      <c r="B106" s="8" t="s">
        <v>166</v>
      </c>
      <c r="C106" s="8" t="s">
        <v>163</v>
      </c>
      <c r="D106" s="8" t="s">
        <v>162</v>
      </c>
      <c r="E106" s="8">
        <v>2</v>
      </c>
      <c r="F106" s="136">
        <v>310</v>
      </c>
      <c r="G106" s="136" t="e">
        <f>E106*(F106+#REF!)</f>
        <v>#REF!</v>
      </c>
      <c r="H106" s="110"/>
      <c r="I106" s="6"/>
      <c r="J106" s="6"/>
      <c r="K106" s="10"/>
      <c r="L106" s="10"/>
      <c r="M106" s="10"/>
      <c r="N106" s="10"/>
    </row>
    <row r="107" spans="1:15" x14ac:dyDescent="0.25">
      <c r="A107" s="8" t="s">
        <v>24</v>
      </c>
      <c r="B107" s="8" t="s">
        <v>167</v>
      </c>
      <c r="C107" s="8" t="s">
        <v>163</v>
      </c>
      <c r="D107" s="8" t="s">
        <v>162</v>
      </c>
      <c r="E107" s="9">
        <v>1</v>
      </c>
      <c r="F107" s="136">
        <v>617</v>
      </c>
      <c r="G107" s="136" t="e">
        <f>E107*(F107+#REF!)</f>
        <v>#REF!</v>
      </c>
      <c r="H107" s="110"/>
      <c r="I107" s="6"/>
      <c r="J107" s="6"/>
      <c r="K107" s="10"/>
      <c r="L107" s="10"/>
      <c r="M107" s="10"/>
      <c r="N107" s="10"/>
    </row>
    <row r="108" spans="1:15" x14ac:dyDescent="0.25">
      <c r="A108" s="8" t="s">
        <v>101</v>
      </c>
      <c r="B108" s="8" t="s">
        <v>168</v>
      </c>
      <c r="C108" s="8" t="s">
        <v>163</v>
      </c>
      <c r="D108" s="8" t="s">
        <v>162</v>
      </c>
      <c r="E108" s="9">
        <v>1</v>
      </c>
      <c r="F108" s="136">
        <v>230</v>
      </c>
      <c r="G108" s="136" t="e">
        <f>E108*(F108+#REF!)</f>
        <v>#REF!</v>
      </c>
      <c r="H108" s="110"/>
      <c r="I108" s="6"/>
      <c r="J108" s="6"/>
      <c r="K108" s="10"/>
      <c r="L108" s="10"/>
      <c r="M108" s="10"/>
      <c r="N108" s="10"/>
    </row>
    <row r="109" spans="1:15" ht="15.75" x14ac:dyDescent="0.25">
      <c r="A109" s="8" t="s">
        <v>100</v>
      </c>
      <c r="B109" s="8" t="s">
        <v>169</v>
      </c>
      <c r="C109" s="8" t="s">
        <v>163</v>
      </c>
      <c r="D109" s="8" t="s">
        <v>162</v>
      </c>
      <c r="E109" s="9">
        <v>1</v>
      </c>
      <c r="F109" s="136">
        <v>395</v>
      </c>
      <c r="G109" s="136" t="e">
        <f>E109*(F109+#REF!)</f>
        <v>#REF!</v>
      </c>
      <c r="H109" s="110"/>
      <c r="I109" s="6"/>
      <c r="J109" s="12"/>
      <c r="K109" s="10"/>
      <c r="L109" s="11">
        <f>K109*L103</f>
        <v>0</v>
      </c>
      <c r="M109" s="11"/>
      <c r="N109" s="10"/>
    </row>
    <row r="110" spans="1:15" x14ac:dyDescent="0.25">
      <c r="A110" s="8" t="s">
        <v>25</v>
      </c>
      <c r="B110" s="8" t="s">
        <v>170</v>
      </c>
      <c r="C110" s="8" t="s">
        <v>163</v>
      </c>
      <c r="D110" s="8" t="s">
        <v>162</v>
      </c>
      <c r="E110" s="9">
        <v>1</v>
      </c>
      <c r="F110" s="136">
        <v>360</v>
      </c>
      <c r="G110" s="136" t="e">
        <f>E110*(F110+#REF!)</f>
        <v>#REF!</v>
      </c>
      <c r="H110" s="110"/>
      <c r="I110" s="6"/>
      <c r="J110" s="6"/>
      <c r="K110" s="10"/>
      <c r="L110" s="10"/>
      <c r="M110" s="10"/>
      <c r="N110" s="10"/>
    </row>
    <row r="111" spans="1:15" x14ac:dyDescent="0.25">
      <c r="A111" s="8" t="s">
        <v>26</v>
      </c>
      <c r="B111" s="8" t="s">
        <v>171</v>
      </c>
      <c r="C111" s="8" t="s">
        <v>163</v>
      </c>
      <c r="D111" s="8" t="s">
        <v>162</v>
      </c>
      <c r="E111" s="9">
        <v>1</v>
      </c>
      <c r="F111" s="136">
        <v>400</v>
      </c>
      <c r="G111" s="136" t="e">
        <f>E111*(F111+#REF!)</f>
        <v>#REF!</v>
      </c>
      <c r="H111" s="110"/>
      <c r="I111" s="6"/>
      <c r="J111" s="6"/>
      <c r="K111" s="10"/>
      <c r="L111" s="10"/>
      <c r="M111" s="10"/>
      <c r="N111" s="10"/>
    </row>
    <row r="112" spans="1:15" x14ac:dyDescent="0.25">
      <c r="A112" s="8" t="s">
        <v>27</v>
      </c>
      <c r="B112" s="8" t="s">
        <v>172</v>
      </c>
      <c r="C112" s="8" t="s">
        <v>163</v>
      </c>
      <c r="D112" s="8" t="s">
        <v>162</v>
      </c>
      <c r="E112" s="9">
        <v>1</v>
      </c>
      <c r="F112" s="122">
        <v>330</v>
      </c>
      <c r="G112" s="136" t="e">
        <f>E112*(F112+#REF!)</f>
        <v>#REF!</v>
      </c>
      <c r="H112" s="110"/>
      <c r="I112" s="6"/>
      <c r="J112" s="6"/>
      <c r="K112" s="10"/>
      <c r="L112" s="10"/>
      <c r="M112" s="10"/>
      <c r="N112" s="10"/>
    </row>
    <row r="113" spans="1:15" ht="15.75" x14ac:dyDescent="0.25">
      <c r="A113" s="16" t="s">
        <v>16</v>
      </c>
      <c r="B113" s="167"/>
      <c r="C113" s="167"/>
      <c r="D113" s="167"/>
      <c r="E113" s="149">
        <f>SUM(E104:E112)</f>
        <v>14</v>
      </c>
      <c r="F113" s="17"/>
      <c r="G113" s="83" t="e">
        <f>SUM(G104:G112)</f>
        <v>#REF!</v>
      </c>
      <c r="H113" s="110"/>
      <c r="I113" s="16" t="s">
        <v>16</v>
      </c>
      <c r="J113" s="25">
        <f>SUM(J109:J112)</f>
        <v>0</v>
      </c>
      <c r="K113" s="17"/>
      <c r="L113" s="150"/>
      <c r="M113" s="150"/>
      <c r="N113" s="18">
        <f>SUM(N109:N112)</f>
        <v>0</v>
      </c>
    </row>
    <row r="114" spans="1:15" x14ac:dyDescent="0.25">
      <c r="A114" s="110"/>
      <c r="B114" s="110"/>
      <c r="C114" s="110"/>
      <c r="D114" s="110"/>
      <c r="E114" s="110"/>
      <c r="F114" s="110"/>
      <c r="G114" s="124"/>
      <c r="H114" s="110"/>
      <c r="I114" s="110"/>
      <c r="J114" s="188" t="s">
        <v>22</v>
      </c>
      <c r="K114" s="188"/>
      <c r="L114" s="151"/>
      <c r="M114" s="151"/>
      <c r="N114" s="119"/>
    </row>
    <row r="115" spans="1:15" x14ac:dyDescent="0.25">
      <c r="A115" s="110"/>
      <c r="B115" s="110"/>
      <c r="C115" s="110"/>
      <c r="D115" s="110"/>
      <c r="E115" s="110"/>
      <c r="F115" s="110"/>
      <c r="G115" s="124"/>
      <c r="H115" s="110"/>
      <c r="I115" s="110"/>
      <c r="J115" s="125"/>
      <c r="K115" s="125"/>
      <c r="L115" s="125"/>
      <c r="M115" s="125"/>
      <c r="N115" s="126"/>
    </row>
    <row r="116" spans="1:15" ht="15.75" x14ac:dyDescent="0.25">
      <c r="A116" s="178" t="s">
        <v>132</v>
      </c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</row>
    <row r="117" spans="1:15" x14ac:dyDescent="0.25">
      <c r="A117" s="108" t="s">
        <v>153</v>
      </c>
      <c r="B117" s="108"/>
      <c r="C117" s="108"/>
      <c r="D117" s="108"/>
      <c r="E117" s="1" t="s">
        <v>42</v>
      </c>
      <c r="F117" s="134">
        <v>7</v>
      </c>
      <c r="G117" s="109"/>
      <c r="H117" s="110"/>
      <c r="I117" s="109" t="s">
        <v>83</v>
      </c>
      <c r="J117" s="1" t="s">
        <v>82</v>
      </c>
      <c r="K117" s="109"/>
      <c r="L117" s="109"/>
      <c r="M117" s="109"/>
      <c r="N117" s="109"/>
      <c r="O117">
        <v>81</v>
      </c>
    </row>
    <row r="118" spans="1:15" x14ac:dyDescent="0.25">
      <c r="A118" s="80" t="s">
        <v>1</v>
      </c>
      <c r="B118" s="166"/>
      <c r="C118" s="166"/>
      <c r="D118" s="166"/>
      <c r="E118" s="1" t="s">
        <v>102</v>
      </c>
      <c r="F118" s="109"/>
      <c r="G118" s="109"/>
      <c r="H118" s="110"/>
      <c r="I118" s="162" t="s">
        <v>1</v>
      </c>
      <c r="J118" s="1" t="s">
        <v>84</v>
      </c>
      <c r="K118" s="109"/>
      <c r="L118" s="109"/>
      <c r="M118" s="109"/>
      <c r="N118" s="109"/>
    </row>
    <row r="119" spans="1:15" ht="16.5" thickBot="1" x14ac:dyDescent="0.3">
      <c r="A119" s="189" t="s">
        <v>3</v>
      </c>
      <c r="B119" s="189"/>
      <c r="C119" s="189"/>
      <c r="D119" s="189"/>
      <c r="E119" s="189"/>
      <c r="F119" s="189"/>
      <c r="G119" s="189"/>
      <c r="H119" s="110"/>
      <c r="I119" s="196" t="s">
        <v>4</v>
      </c>
      <c r="J119" s="197"/>
      <c r="K119" s="197"/>
      <c r="L119" s="197"/>
      <c r="M119" s="197"/>
      <c r="N119" s="198"/>
    </row>
    <row r="120" spans="1:15" ht="27" x14ac:dyDescent="0.25">
      <c r="A120" s="3" t="s">
        <v>5</v>
      </c>
      <c r="B120" s="3" t="s">
        <v>160</v>
      </c>
      <c r="C120" s="3" t="s">
        <v>161</v>
      </c>
      <c r="D120" s="3" t="s">
        <v>32</v>
      </c>
      <c r="E120" s="3" t="s">
        <v>6</v>
      </c>
      <c r="F120" s="4" t="s">
        <v>157</v>
      </c>
      <c r="G120" s="5" t="s">
        <v>8</v>
      </c>
      <c r="H120" s="110"/>
      <c r="I120" s="112" t="s">
        <v>5</v>
      </c>
      <c r="J120" s="112" t="s">
        <v>6</v>
      </c>
      <c r="K120" s="113" t="s">
        <v>7</v>
      </c>
      <c r="L120" s="114" t="s">
        <v>9</v>
      </c>
      <c r="M120" s="114" t="s">
        <v>10</v>
      </c>
      <c r="N120" s="115" t="s">
        <v>8</v>
      </c>
    </row>
    <row r="121" spans="1:15" ht="15.75" x14ac:dyDescent="0.25">
      <c r="A121" s="185" t="s">
        <v>11</v>
      </c>
      <c r="B121" s="186"/>
      <c r="C121" s="186"/>
      <c r="D121" s="186"/>
      <c r="E121" s="186"/>
      <c r="F121" s="186"/>
      <c r="G121" s="187"/>
      <c r="H121" s="110"/>
      <c r="I121" s="185" t="s">
        <v>11</v>
      </c>
      <c r="J121" s="186"/>
      <c r="K121" s="186"/>
      <c r="L121" s="199"/>
      <c r="M121" s="199"/>
      <c r="N121" s="187"/>
    </row>
    <row r="122" spans="1:15" ht="15.75" x14ac:dyDescent="0.25">
      <c r="A122" s="8" t="s">
        <v>13</v>
      </c>
      <c r="B122" s="8" t="s">
        <v>164</v>
      </c>
      <c r="C122" s="8" t="s">
        <v>163</v>
      </c>
      <c r="D122" s="8" t="s">
        <v>162</v>
      </c>
      <c r="E122" s="8">
        <v>2</v>
      </c>
      <c r="F122" s="136">
        <v>530</v>
      </c>
      <c r="G122" s="136" t="e">
        <f>E122*(F122+#REF!)</f>
        <v>#REF!</v>
      </c>
      <c r="H122" s="110"/>
      <c r="I122" s="6"/>
      <c r="J122" s="12"/>
      <c r="K122" s="10"/>
      <c r="L122" s="11">
        <f>K122*L116</f>
        <v>0</v>
      </c>
      <c r="M122" s="11"/>
      <c r="N122" s="10"/>
    </row>
    <row r="123" spans="1:15" x14ac:dyDescent="0.25">
      <c r="A123" s="8" t="s">
        <v>14</v>
      </c>
      <c r="B123" s="8" t="s">
        <v>165</v>
      </c>
      <c r="C123" s="8" t="s">
        <v>163</v>
      </c>
      <c r="D123" s="8" t="s">
        <v>162</v>
      </c>
      <c r="E123" s="8">
        <v>2</v>
      </c>
      <c r="F123" s="136">
        <v>346.9</v>
      </c>
      <c r="G123" s="136" t="e">
        <f>E123*(F123+#REF!)</f>
        <v>#REF!</v>
      </c>
      <c r="H123" s="110"/>
      <c r="I123" s="6"/>
      <c r="J123" s="6"/>
      <c r="K123" s="10"/>
      <c r="L123" s="10"/>
      <c r="M123" s="10"/>
      <c r="N123" s="10"/>
    </row>
    <row r="124" spans="1:15" x14ac:dyDescent="0.25">
      <c r="A124" s="8" t="s">
        <v>15</v>
      </c>
      <c r="B124" s="8" t="s">
        <v>166</v>
      </c>
      <c r="C124" s="8" t="s">
        <v>163</v>
      </c>
      <c r="D124" s="8" t="s">
        <v>162</v>
      </c>
      <c r="E124" s="8">
        <v>2</v>
      </c>
      <c r="F124" s="136">
        <v>310</v>
      </c>
      <c r="G124" s="136" t="e">
        <f>E124*(F124+#REF!)</f>
        <v>#REF!</v>
      </c>
      <c r="H124" s="110"/>
      <c r="I124" s="6"/>
      <c r="J124" s="6"/>
      <c r="K124" s="10"/>
      <c r="L124" s="10"/>
      <c r="M124" s="10"/>
      <c r="N124" s="10"/>
    </row>
    <row r="125" spans="1:15" ht="15.75" x14ac:dyDescent="0.25">
      <c r="A125" s="8" t="s">
        <v>100</v>
      </c>
      <c r="B125" s="8" t="s">
        <v>169</v>
      </c>
      <c r="C125" s="8" t="s">
        <v>163</v>
      </c>
      <c r="D125" s="8" t="s">
        <v>162</v>
      </c>
      <c r="E125" s="9">
        <v>1</v>
      </c>
      <c r="F125" s="136">
        <v>395</v>
      </c>
      <c r="G125" s="136" t="e">
        <f>E125*(F125+#REF!)</f>
        <v>#REF!</v>
      </c>
      <c r="H125" s="110"/>
      <c r="I125" s="6"/>
      <c r="J125" s="12"/>
      <c r="K125" s="10"/>
      <c r="L125" s="11">
        <f>K125*L121</f>
        <v>0</v>
      </c>
      <c r="M125" s="11"/>
      <c r="N125" s="10"/>
    </row>
    <row r="126" spans="1:15" ht="15.75" x14ac:dyDescent="0.25">
      <c r="A126" s="16" t="s">
        <v>16</v>
      </c>
      <c r="B126" s="167"/>
      <c r="C126" s="167"/>
      <c r="D126" s="167"/>
      <c r="E126" s="149">
        <f>SUM(E122:E125)</f>
        <v>7</v>
      </c>
      <c r="F126" s="17"/>
      <c r="G126" s="83" t="e">
        <f>SUM(G122:G125)</f>
        <v>#REF!</v>
      </c>
      <c r="H126" s="110"/>
      <c r="I126" s="16" t="s">
        <v>16</v>
      </c>
      <c r="J126" s="25">
        <f>SUM(J125:J125)</f>
        <v>0</v>
      </c>
      <c r="K126" s="17"/>
      <c r="L126" s="150"/>
      <c r="M126" s="150"/>
      <c r="N126" s="18">
        <f>SUM(N125:N125)</f>
        <v>0</v>
      </c>
    </row>
    <row r="127" spans="1:15" x14ac:dyDescent="0.25">
      <c r="A127" s="108" t="s">
        <v>73</v>
      </c>
      <c r="B127" s="108"/>
      <c r="C127" s="108"/>
      <c r="D127" s="108"/>
      <c r="E127" s="1" t="s">
        <v>82</v>
      </c>
      <c r="F127" s="109"/>
      <c r="G127" s="109"/>
      <c r="H127" s="110"/>
      <c r="I127" s="109" t="s">
        <v>85</v>
      </c>
      <c r="J127" s="1" t="s">
        <v>86</v>
      </c>
      <c r="K127" s="109"/>
      <c r="L127" s="109"/>
      <c r="M127" s="109"/>
      <c r="N127" s="109"/>
    </row>
    <row r="128" spans="1:15" x14ac:dyDescent="0.25">
      <c r="A128" s="80" t="s">
        <v>2</v>
      </c>
      <c r="B128" s="166"/>
      <c r="C128" s="166"/>
      <c r="D128" s="166"/>
      <c r="E128" s="1" t="s">
        <v>102</v>
      </c>
      <c r="F128" s="109"/>
      <c r="G128" s="109"/>
      <c r="H128" s="110"/>
      <c r="I128" s="80" t="s">
        <v>2</v>
      </c>
      <c r="J128" s="1" t="s">
        <v>84</v>
      </c>
      <c r="K128" s="109"/>
      <c r="L128" s="109"/>
      <c r="M128" s="109"/>
      <c r="N128" s="109"/>
    </row>
    <row r="129" spans="1:14" ht="15.75" x14ac:dyDescent="0.25">
      <c r="A129" s="185" t="s">
        <v>12</v>
      </c>
      <c r="B129" s="186"/>
      <c r="C129" s="186"/>
      <c r="D129" s="186"/>
      <c r="E129" s="186"/>
      <c r="F129" s="186"/>
      <c r="G129" s="187"/>
      <c r="H129" s="110"/>
      <c r="I129" s="185" t="s">
        <v>12</v>
      </c>
      <c r="J129" s="186"/>
      <c r="K129" s="186"/>
      <c r="L129" s="186"/>
      <c r="M129" s="186"/>
      <c r="N129" s="187"/>
    </row>
    <row r="130" spans="1:14" ht="15.75" x14ac:dyDescent="0.25">
      <c r="A130" s="6" t="s">
        <v>103</v>
      </c>
      <c r="B130" s="6" t="s">
        <v>173</v>
      </c>
      <c r="C130" s="6" t="s">
        <v>174</v>
      </c>
      <c r="D130" s="8" t="s">
        <v>162</v>
      </c>
      <c r="E130" s="6">
        <v>12</v>
      </c>
      <c r="F130" s="7">
        <v>4165</v>
      </c>
      <c r="G130" s="7" t="e">
        <f>E130*(F130+#REF!)</f>
        <v>#REF!</v>
      </c>
      <c r="H130" s="110"/>
      <c r="I130" s="8"/>
      <c r="J130" s="9"/>
      <c r="K130" s="10"/>
      <c r="L130" s="11">
        <f>K130*L129</f>
        <v>0</v>
      </c>
      <c r="M130" s="11"/>
      <c r="N130" s="10"/>
    </row>
    <row r="131" spans="1:14" x14ac:dyDescent="0.25">
      <c r="A131" s="6"/>
      <c r="B131" s="6"/>
      <c r="C131" s="6"/>
      <c r="D131" s="6"/>
      <c r="E131" s="6"/>
      <c r="F131" s="7"/>
      <c r="G131" s="7"/>
      <c r="H131" s="110"/>
      <c r="I131" s="8"/>
      <c r="J131" s="9"/>
      <c r="K131" s="10"/>
      <c r="L131" s="10"/>
      <c r="M131" s="10"/>
      <c r="N131" s="10"/>
    </row>
    <row r="132" spans="1:14" ht="15.75" x14ac:dyDescent="0.25">
      <c r="A132" s="16" t="s">
        <v>20</v>
      </c>
      <c r="B132" s="16"/>
      <c r="C132" s="16"/>
      <c r="D132" s="16"/>
      <c r="E132" s="116">
        <f>SUM(E130:E131)</f>
        <v>12</v>
      </c>
      <c r="F132" s="17"/>
      <c r="G132" s="157" t="e">
        <f>SUM(G130:G131)</f>
        <v>#REF!</v>
      </c>
      <c r="H132" s="110"/>
      <c r="I132" s="190" t="s">
        <v>16</v>
      </c>
      <c r="J132" s="191"/>
      <c r="K132" s="192"/>
      <c r="L132" s="79"/>
      <c r="M132" s="79"/>
      <c r="N132" s="18">
        <f>SUM(N130:N131)</f>
        <v>0</v>
      </c>
    </row>
    <row r="133" spans="1:14" x14ac:dyDescent="0.25">
      <c r="A133" s="16" t="s">
        <v>21</v>
      </c>
      <c r="B133" s="167"/>
      <c r="C133" s="167"/>
      <c r="D133" s="167"/>
      <c r="E133" s="78">
        <f>E126+E132</f>
        <v>19</v>
      </c>
      <c r="F133" s="17"/>
      <c r="G133" s="117" t="e">
        <f>G126+G132</f>
        <v>#REF!</v>
      </c>
      <c r="H133" s="110"/>
      <c r="I133" s="110"/>
      <c r="J133" s="188" t="s">
        <v>22</v>
      </c>
      <c r="K133" s="188"/>
      <c r="L133" s="118"/>
      <c r="M133" s="118"/>
      <c r="N133" s="119"/>
    </row>
    <row r="134" spans="1:14" x14ac:dyDescent="0.25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</row>
    <row r="135" spans="1:14" x14ac:dyDescent="0.25">
      <c r="A135" s="179" t="s">
        <v>28</v>
      </c>
      <c r="B135" s="180"/>
      <c r="C135" s="180"/>
      <c r="D135" s="180"/>
      <c r="E135" s="180"/>
      <c r="F135" s="181"/>
      <c r="G135" s="28" t="e">
        <f>G126+G113+G95+G77+G59+G41+G23</f>
        <v>#REF!</v>
      </c>
      <c r="I135" s="179" t="s">
        <v>28</v>
      </c>
      <c r="J135" s="180"/>
      <c r="K135" s="181"/>
      <c r="L135" s="28"/>
    </row>
    <row r="136" spans="1:14" x14ac:dyDescent="0.25">
      <c r="A136" s="179" t="s">
        <v>29</v>
      </c>
      <c r="B136" s="180"/>
      <c r="C136" s="180"/>
      <c r="D136" s="180"/>
      <c r="E136" s="180"/>
      <c r="F136" s="181"/>
      <c r="G136" s="28" t="e">
        <f>G132</f>
        <v>#REF!</v>
      </c>
      <c r="I136" s="179" t="s">
        <v>29</v>
      </c>
      <c r="J136" s="180"/>
      <c r="K136" s="181"/>
      <c r="L136" s="28">
        <f>L132</f>
        <v>0</v>
      </c>
    </row>
    <row r="137" spans="1:14" x14ac:dyDescent="0.25">
      <c r="A137" s="182" t="s">
        <v>30</v>
      </c>
      <c r="B137" s="183"/>
      <c r="C137" s="183"/>
      <c r="D137" s="183"/>
      <c r="E137" s="183"/>
      <c r="F137" s="184"/>
      <c r="G137" s="29" t="e">
        <f>G135+G136</f>
        <v>#REF!</v>
      </c>
      <c r="I137" s="182" t="s">
        <v>30</v>
      </c>
      <c r="J137" s="183"/>
      <c r="K137" s="184"/>
      <c r="L137" s="29">
        <f>L135+L136</f>
        <v>0</v>
      </c>
    </row>
  </sheetData>
  <mergeCells count="52">
    <mergeCell ref="A7:N7"/>
    <mergeCell ref="A116:N116"/>
    <mergeCell ref="A119:G119"/>
    <mergeCell ref="I119:N119"/>
    <mergeCell ref="A121:G121"/>
    <mergeCell ref="I121:N121"/>
    <mergeCell ref="J78:K78"/>
    <mergeCell ref="A80:N80"/>
    <mergeCell ref="A83:G83"/>
    <mergeCell ref="I83:N83"/>
    <mergeCell ref="A85:G85"/>
    <mergeCell ref="I85:N85"/>
    <mergeCell ref="J96:K96"/>
    <mergeCell ref="A98:N98"/>
    <mergeCell ref="A101:G101"/>
    <mergeCell ref="I101:N101"/>
    <mergeCell ref="I132:K132"/>
    <mergeCell ref="J133:K133"/>
    <mergeCell ref="J42:K42"/>
    <mergeCell ref="A62:N62"/>
    <mergeCell ref="A65:G65"/>
    <mergeCell ref="I65:N65"/>
    <mergeCell ref="A67:G67"/>
    <mergeCell ref="I67:N67"/>
    <mergeCell ref="A47:G47"/>
    <mergeCell ref="I47:N47"/>
    <mergeCell ref="A49:G49"/>
    <mergeCell ref="I49:N49"/>
    <mergeCell ref="J60:K60"/>
    <mergeCell ref="A103:G103"/>
    <mergeCell ref="A29:G29"/>
    <mergeCell ref="I29:N29"/>
    <mergeCell ref="A31:G31"/>
    <mergeCell ref="I31:N31"/>
    <mergeCell ref="A129:G129"/>
    <mergeCell ref="I129:N129"/>
    <mergeCell ref="A8:N8"/>
    <mergeCell ref="A136:F136"/>
    <mergeCell ref="A137:F137"/>
    <mergeCell ref="I135:K135"/>
    <mergeCell ref="I136:K136"/>
    <mergeCell ref="I137:K137"/>
    <mergeCell ref="A135:F135"/>
    <mergeCell ref="I103:N103"/>
    <mergeCell ref="J114:K114"/>
    <mergeCell ref="A44:N44"/>
    <mergeCell ref="A11:G11"/>
    <mergeCell ref="I11:N11"/>
    <mergeCell ref="A13:G13"/>
    <mergeCell ref="I13:N13"/>
    <mergeCell ref="J24:K24"/>
    <mergeCell ref="A26:N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3"/>
  <sheetViews>
    <sheetView showGridLines="0" topLeftCell="A8" workbookViewId="0">
      <selection activeCell="P19" sqref="P19"/>
    </sheetView>
  </sheetViews>
  <sheetFormatPr defaultRowHeight="15" x14ac:dyDescent="0.25"/>
  <cols>
    <col min="3" max="4" width="24.28515625" customWidth="1"/>
    <col min="5" max="5" width="14" customWidth="1"/>
    <col min="7" max="7" width="12.140625" customWidth="1"/>
    <col min="8" max="8" width="12.7109375" bestFit="1" customWidth="1"/>
    <col min="11" max="11" width="15.5703125" customWidth="1"/>
    <col min="14" max="14" width="16.5703125" customWidth="1"/>
    <col min="15" max="15" width="19.7109375" customWidth="1"/>
  </cols>
  <sheetData>
    <row r="8" spans="1:15" ht="28.5" x14ac:dyDescent="0.45">
      <c r="C8" s="195" t="s">
        <v>0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</row>
    <row r="10" spans="1:15" ht="15.75" x14ac:dyDescent="0.25">
      <c r="C10" s="178" t="s">
        <v>133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33"/>
    </row>
    <row r="11" spans="1:15" x14ac:dyDescent="0.25">
      <c r="C11" s="109" t="s">
        <v>135</v>
      </c>
      <c r="D11" s="109"/>
      <c r="E11" s="20"/>
      <c r="F11" s="1" t="s">
        <v>86</v>
      </c>
      <c r="G11" s="127">
        <v>9</v>
      </c>
      <c r="H11" s="109"/>
      <c r="I11" s="110"/>
      <c r="J11" s="109" t="s">
        <v>85</v>
      </c>
      <c r="K11" s="109"/>
      <c r="L11" s="1" t="s">
        <v>86</v>
      </c>
      <c r="M11" s="127"/>
      <c r="N11" s="109"/>
      <c r="O11" s="109"/>
    </row>
    <row r="12" spans="1:15" x14ac:dyDescent="0.25">
      <c r="C12" s="202" t="s">
        <v>31</v>
      </c>
      <c r="D12" s="202"/>
      <c r="E12" s="202"/>
      <c r="F12" s="1" t="s">
        <v>88</v>
      </c>
      <c r="G12" s="109"/>
      <c r="H12" s="109"/>
      <c r="I12" s="110"/>
      <c r="J12" s="202" t="s">
        <v>31</v>
      </c>
      <c r="K12" s="202"/>
      <c r="L12" s="1" t="s">
        <v>84</v>
      </c>
      <c r="M12" s="109"/>
      <c r="N12" s="109"/>
      <c r="O12" s="109"/>
    </row>
    <row r="13" spans="1:15" ht="16.5" thickBot="1" x14ac:dyDescent="0.3">
      <c r="C13" s="189" t="s">
        <v>3</v>
      </c>
      <c r="D13" s="189"/>
      <c r="E13" s="189"/>
      <c r="F13" s="189"/>
      <c r="G13" s="189"/>
      <c r="H13" s="189"/>
      <c r="I13" s="110"/>
      <c r="J13" s="203" t="s">
        <v>4</v>
      </c>
      <c r="K13" s="203"/>
      <c r="L13" s="203"/>
      <c r="M13" s="203"/>
      <c r="N13" s="203"/>
      <c r="O13" s="203"/>
    </row>
    <row r="14" spans="1:15" x14ac:dyDescent="0.25">
      <c r="C14" s="3" t="s">
        <v>32</v>
      </c>
      <c r="D14" s="3" t="s">
        <v>175</v>
      </c>
      <c r="E14" s="3" t="s">
        <v>33</v>
      </c>
      <c r="F14" s="3" t="s">
        <v>6</v>
      </c>
      <c r="G14" s="4" t="s">
        <v>34</v>
      </c>
      <c r="H14" s="5" t="s">
        <v>8</v>
      </c>
      <c r="I14" s="110"/>
      <c r="J14" s="130" t="s">
        <v>32</v>
      </c>
      <c r="K14" s="130" t="s">
        <v>33</v>
      </c>
      <c r="L14" s="130" t="s">
        <v>6</v>
      </c>
      <c r="M14" s="131" t="s">
        <v>34</v>
      </c>
      <c r="N14" s="131" t="s">
        <v>35</v>
      </c>
      <c r="O14" s="132" t="s">
        <v>8</v>
      </c>
    </row>
    <row r="15" spans="1:15" ht="15.75" x14ac:dyDescent="0.25">
      <c r="A15" t="s">
        <v>179</v>
      </c>
      <c r="B15" t="s">
        <v>180</v>
      </c>
      <c r="C15" s="185" t="s">
        <v>11</v>
      </c>
      <c r="D15" s="186"/>
      <c r="E15" s="186"/>
      <c r="F15" s="186"/>
      <c r="G15" s="186"/>
      <c r="H15" s="187"/>
      <c r="I15" s="110"/>
      <c r="J15" s="200" t="s">
        <v>11</v>
      </c>
      <c r="K15" s="199"/>
      <c r="L15" s="199"/>
      <c r="M15" s="199"/>
      <c r="N15" s="199"/>
      <c r="O15" s="201"/>
    </row>
    <row r="16" spans="1:15" x14ac:dyDescent="0.25">
      <c r="A16" t="s">
        <v>178</v>
      </c>
      <c r="B16">
        <v>75</v>
      </c>
      <c r="C16" s="6">
        <v>2</v>
      </c>
      <c r="D16" s="6" t="s">
        <v>176</v>
      </c>
      <c r="E16" s="6">
        <v>9</v>
      </c>
      <c r="F16" s="6">
        <v>20</v>
      </c>
      <c r="G16" s="7">
        <v>329</v>
      </c>
      <c r="H16" s="7">
        <f>G11*E16*G16</f>
        <v>26649</v>
      </c>
      <c r="I16" s="110"/>
      <c r="J16" s="6"/>
      <c r="K16" s="6"/>
      <c r="L16" s="6"/>
      <c r="M16" s="7"/>
      <c r="N16" s="36"/>
      <c r="O16" s="10"/>
    </row>
    <row r="17" spans="1:15" ht="15.75" x14ac:dyDescent="0.25">
      <c r="A17" t="s">
        <v>178</v>
      </c>
      <c r="B17">
        <v>76</v>
      </c>
      <c r="C17" s="6">
        <v>2</v>
      </c>
      <c r="D17" s="6" t="s">
        <v>176</v>
      </c>
      <c r="E17" s="6">
        <v>9</v>
      </c>
      <c r="F17" s="6">
        <v>20</v>
      </c>
      <c r="G17" s="7">
        <v>329</v>
      </c>
      <c r="H17" s="7" t="e">
        <f>G17*E17*#REF!</f>
        <v>#REF!</v>
      </c>
      <c r="I17" s="110"/>
      <c r="J17" s="8"/>
      <c r="K17" s="8"/>
      <c r="L17" s="9"/>
      <c r="M17" s="10"/>
      <c r="N17" s="11">
        <f>M17*5%</f>
        <v>0</v>
      </c>
      <c r="O17" s="10"/>
    </row>
    <row r="18" spans="1:15" ht="15.75" x14ac:dyDescent="0.25">
      <c r="A18" t="s">
        <v>178</v>
      </c>
      <c r="B18">
        <v>77</v>
      </c>
      <c r="C18" s="6">
        <v>2</v>
      </c>
      <c r="D18" s="6" t="s">
        <v>176</v>
      </c>
      <c r="E18" s="6">
        <v>9</v>
      </c>
      <c r="F18" s="6">
        <v>20</v>
      </c>
      <c r="G18" s="7">
        <v>329</v>
      </c>
      <c r="H18" s="7" t="e">
        <f>#REF!*E18*G18</f>
        <v>#REF!</v>
      </c>
      <c r="I18" s="110"/>
      <c r="J18" s="8"/>
      <c r="K18" s="8"/>
      <c r="L18" s="9"/>
      <c r="M18" s="10"/>
      <c r="N18" s="11">
        <f>M18*5%</f>
        <v>0</v>
      </c>
      <c r="O18" s="10"/>
    </row>
    <row r="19" spans="1:15" x14ac:dyDescent="0.25">
      <c r="A19" t="s">
        <v>178</v>
      </c>
      <c r="B19">
        <v>78</v>
      </c>
      <c r="C19" s="6">
        <v>2</v>
      </c>
      <c r="D19" s="6" t="s">
        <v>176</v>
      </c>
      <c r="E19" s="6">
        <v>14</v>
      </c>
      <c r="F19" s="6">
        <v>20</v>
      </c>
      <c r="G19" s="7">
        <v>329</v>
      </c>
      <c r="H19" s="7" t="e">
        <f>#REF!*E19*G19</f>
        <v>#REF!</v>
      </c>
      <c r="I19" s="110"/>
      <c r="J19" s="6"/>
      <c r="K19" s="6"/>
      <c r="L19" s="6"/>
      <c r="M19" s="7"/>
      <c r="N19" s="36"/>
      <c r="O19" s="10"/>
    </row>
    <row r="20" spans="1:15" x14ac:dyDescent="0.25">
      <c r="A20" t="s">
        <v>178</v>
      </c>
      <c r="B20">
        <v>79</v>
      </c>
      <c r="C20" s="6">
        <v>2</v>
      </c>
      <c r="D20" s="6" t="s">
        <v>176</v>
      </c>
      <c r="E20" s="6">
        <v>9</v>
      </c>
      <c r="F20" s="6">
        <v>20</v>
      </c>
      <c r="G20" s="7">
        <v>329</v>
      </c>
      <c r="H20" s="7" t="e">
        <f>#REF!*E20*G20</f>
        <v>#REF!</v>
      </c>
      <c r="I20" s="110"/>
      <c r="J20" s="6"/>
      <c r="K20" s="6"/>
      <c r="L20" s="6"/>
      <c r="M20" s="7"/>
      <c r="N20" s="36"/>
      <c r="O20" s="10"/>
    </row>
    <row r="21" spans="1:15" x14ac:dyDescent="0.25">
      <c r="A21" t="s">
        <v>178</v>
      </c>
      <c r="B21">
        <v>80</v>
      </c>
      <c r="C21" s="6">
        <v>2</v>
      </c>
      <c r="D21" s="6" t="s">
        <v>176</v>
      </c>
      <c r="E21" s="6">
        <v>14</v>
      </c>
      <c r="F21" s="6">
        <v>20</v>
      </c>
      <c r="G21" s="7">
        <v>329</v>
      </c>
      <c r="H21" s="7" t="e">
        <f>#REF!*E21*G21</f>
        <v>#REF!</v>
      </c>
      <c r="I21" s="110"/>
      <c r="J21" s="6"/>
      <c r="K21" s="6"/>
      <c r="L21" s="6"/>
      <c r="M21" s="7"/>
      <c r="N21" s="36"/>
      <c r="O21" s="10"/>
    </row>
    <row r="22" spans="1:15" ht="15.75" x14ac:dyDescent="0.25">
      <c r="A22" t="s">
        <v>178</v>
      </c>
      <c r="B22">
        <v>81</v>
      </c>
      <c r="C22" s="6">
        <v>2</v>
      </c>
      <c r="D22" s="6" t="s">
        <v>174</v>
      </c>
      <c r="E22" s="6">
        <v>6</v>
      </c>
      <c r="F22" s="6">
        <v>12</v>
      </c>
      <c r="G22" s="7">
        <v>370</v>
      </c>
      <c r="H22" s="7" t="e">
        <f>G22*E22*#REF!</f>
        <v>#REF!</v>
      </c>
      <c r="I22" s="110"/>
      <c r="J22" s="8"/>
      <c r="K22" s="8"/>
      <c r="L22" s="9"/>
      <c r="M22" s="10"/>
      <c r="N22" s="11">
        <f>M22*5%</f>
        <v>0</v>
      </c>
      <c r="O22" s="10"/>
    </row>
    <row r="23" spans="1:15" x14ac:dyDescent="0.25">
      <c r="H23" s="41"/>
    </row>
  </sheetData>
  <mergeCells count="8">
    <mergeCell ref="C15:H15"/>
    <mergeCell ref="J15:O15"/>
    <mergeCell ref="C8:O8"/>
    <mergeCell ref="C10:N10"/>
    <mergeCell ref="C12:E12"/>
    <mergeCell ref="J12:K12"/>
    <mergeCell ref="C13:H13"/>
    <mergeCell ref="J13:O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87"/>
  <sheetViews>
    <sheetView showGridLines="0" workbookViewId="0">
      <selection activeCell="B68" sqref="B67:B68"/>
    </sheetView>
  </sheetViews>
  <sheetFormatPr defaultRowHeight="15" x14ac:dyDescent="0.25"/>
  <cols>
    <col min="3" max="4" width="26.42578125" customWidth="1"/>
    <col min="5" max="5" width="16.85546875" customWidth="1"/>
    <col min="8" max="8" width="19.85546875" customWidth="1"/>
    <col min="9" max="9" width="21" customWidth="1"/>
    <col min="11" max="11" width="26.85546875" customWidth="1"/>
    <col min="12" max="12" width="20.28515625" customWidth="1"/>
    <col min="16" max="16" width="15.5703125" customWidth="1"/>
  </cols>
  <sheetData>
    <row r="7" spans="1:16" ht="28.5" x14ac:dyDescent="0.45">
      <c r="C7" s="195" t="s">
        <v>0</v>
      </c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</row>
    <row r="8" spans="1:16" x14ac:dyDescent="0.25"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</row>
    <row r="9" spans="1:16" ht="15.75" x14ac:dyDescent="0.25">
      <c r="C9" s="178" t="s">
        <v>142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33"/>
    </row>
    <row r="10" spans="1:16" x14ac:dyDescent="0.25">
      <c r="C10" s="2" t="s">
        <v>158</v>
      </c>
      <c r="D10" s="2"/>
      <c r="E10" s="20"/>
      <c r="F10" s="164" t="s">
        <v>86</v>
      </c>
      <c r="G10" s="164"/>
      <c r="H10" s="127">
        <v>10</v>
      </c>
      <c r="I10" s="109"/>
      <c r="J10" s="110"/>
      <c r="K10" s="109" t="s">
        <v>85</v>
      </c>
      <c r="L10" s="109"/>
      <c r="M10" s="1" t="s">
        <v>86</v>
      </c>
      <c r="N10" s="127"/>
      <c r="O10" s="109"/>
      <c r="P10" s="109"/>
    </row>
    <row r="11" spans="1:16" x14ac:dyDescent="0.25">
      <c r="C11" s="202" t="s">
        <v>36</v>
      </c>
      <c r="D11" s="202"/>
      <c r="E11" s="202"/>
      <c r="F11" s="1" t="s">
        <v>88</v>
      </c>
      <c r="G11" s="1"/>
      <c r="H11" s="109"/>
      <c r="I11" s="109"/>
      <c r="J11" s="110"/>
      <c r="K11" s="202" t="s">
        <v>36</v>
      </c>
      <c r="L11" s="202"/>
      <c r="M11" s="1" t="s">
        <v>84</v>
      </c>
      <c r="N11" s="109"/>
      <c r="O11" s="109"/>
      <c r="P11" s="109"/>
    </row>
    <row r="12" spans="1:16" ht="16.5" thickBot="1" x14ac:dyDescent="0.3">
      <c r="C12" s="189" t="s">
        <v>3</v>
      </c>
      <c r="D12" s="189"/>
      <c r="E12" s="189"/>
      <c r="F12" s="189"/>
      <c r="G12" s="189"/>
      <c r="H12" s="189"/>
      <c r="I12" s="189"/>
      <c r="J12" s="110"/>
      <c r="K12" s="189" t="s">
        <v>4</v>
      </c>
      <c r="L12" s="189"/>
      <c r="M12" s="189"/>
      <c r="N12" s="189"/>
      <c r="O12" s="189"/>
      <c r="P12" s="189"/>
    </row>
    <row r="13" spans="1:16" ht="16.5" thickBot="1" x14ac:dyDescent="0.3">
      <c r="C13" s="185" t="s">
        <v>11</v>
      </c>
      <c r="D13" s="186"/>
      <c r="E13" s="186"/>
      <c r="F13" s="186"/>
      <c r="G13" s="186"/>
      <c r="H13" s="186"/>
      <c r="I13" s="187"/>
      <c r="J13" s="110"/>
      <c r="K13" s="200" t="s">
        <v>11</v>
      </c>
      <c r="L13" s="199"/>
      <c r="M13" s="199"/>
      <c r="N13" s="199"/>
      <c r="O13" s="199"/>
      <c r="P13" s="201"/>
    </row>
    <row r="14" spans="1:16" ht="15.75" thickBot="1" x14ac:dyDescent="0.3">
      <c r="A14" t="s">
        <v>181</v>
      </c>
      <c r="B14" t="s">
        <v>180</v>
      </c>
      <c r="C14" s="3" t="s">
        <v>32</v>
      </c>
      <c r="D14" s="3" t="s">
        <v>175</v>
      </c>
      <c r="E14" s="3" t="s">
        <v>33</v>
      </c>
      <c r="F14" s="3" t="s">
        <v>6</v>
      </c>
      <c r="G14" s="3"/>
      <c r="H14" s="4" t="s">
        <v>34</v>
      </c>
      <c r="I14" s="5" t="s">
        <v>8</v>
      </c>
      <c r="J14" s="110"/>
      <c r="K14" s="3" t="s">
        <v>32</v>
      </c>
      <c r="L14" s="3" t="s">
        <v>33</v>
      </c>
      <c r="M14" s="3" t="s">
        <v>6</v>
      </c>
      <c r="N14" s="4" t="s">
        <v>34</v>
      </c>
      <c r="O14" s="128" t="s">
        <v>35</v>
      </c>
      <c r="P14" s="5" t="s">
        <v>8</v>
      </c>
    </row>
    <row r="15" spans="1:16" ht="15.75" x14ac:dyDescent="0.25">
      <c r="A15" t="s">
        <v>178</v>
      </c>
      <c r="B15">
        <v>75</v>
      </c>
      <c r="C15" s="6" t="s">
        <v>37</v>
      </c>
      <c r="D15" s="6" t="s">
        <v>176</v>
      </c>
      <c r="E15" s="6">
        <v>40</v>
      </c>
      <c r="F15" s="6">
        <v>20</v>
      </c>
      <c r="G15" s="6"/>
      <c r="H15" s="7">
        <v>70</v>
      </c>
      <c r="I15" s="7">
        <f>H10*F15*H15</f>
        <v>14000</v>
      </c>
      <c r="J15" s="110"/>
      <c r="K15" s="6"/>
      <c r="L15" s="6"/>
      <c r="M15" s="6"/>
      <c r="N15" s="7"/>
      <c r="O15" s="11"/>
      <c r="P15" s="10"/>
    </row>
    <row r="16" spans="1:16" x14ac:dyDescent="0.25">
      <c r="C16" s="6"/>
      <c r="D16" s="6"/>
      <c r="E16" s="6"/>
      <c r="F16" s="6"/>
      <c r="G16" s="6"/>
      <c r="H16" s="7"/>
      <c r="I16" s="7"/>
      <c r="J16" s="110"/>
      <c r="K16" s="8"/>
      <c r="L16" s="8"/>
      <c r="M16" s="9"/>
      <c r="N16" s="10"/>
      <c r="O16" s="10"/>
      <c r="P16" s="10"/>
    </row>
    <row r="17" spans="2:16" ht="15.75" x14ac:dyDescent="0.25">
      <c r="C17" s="13"/>
      <c r="D17" s="13"/>
      <c r="E17" s="13"/>
      <c r="F17" s="14"/>
      <c r="G17" s="14"/>
      <c r="H17" s="15"/>
      <c r="I17" s="7"/>
      <c r="J17" s="110"/>
      <c r="K17" s="13"/>
      <c r="L17" s="13"/>
      <c r="M17" s="14"/>
      <c r="N17" s="15"/>
      <c r="O17" s="15"/>
      <c r="P17" s="15"/>
    </row>
    <row r="18" spans="2:16" ht="15.75" x14ac:dyDescent="0.25">
      <c r="C18" s="190" t="s">
        <v>16</v>
      </c>
      <c r="D18" s="191"/>
      <c r="E18" s="191"/>
      <c r="F18" s="191"/>
      <c r="G18" s="191"/>
      <c r="H18" s="192"/>
      <c r="I18" s="83">
        <f>SUM(I15:I17)</f>
        <v>14000</v>
      </c>
      <c r="J18" s="110"/>
      <c r="K18" s="190" t="s">
        <v>16</v>
      </c>
      <c r="L18" s="191"/>
      <c r="M18" s="191"/>
      <c r="N18" s="192"/>
      <c r="O18" s="79"/>
      <c r="P18" s="18">
        <f>SUM(P15:P17)</f>
        <v>0</v>
      </c>
    </row>
    <row r="19" spans="2:16" x14ac:dyDescent="0.25">
      <c r="C19" s="110"/>
      <c r="D19" s="110"/>
      <c r="E19" s="110"/>
      <c r="F19" s="110"/>
      <c r="G19" s="110"/>
      <c r="H19" s="110"/>
      <c r="I19" s="124"/>
      <c r="J19" s="110"/>
      <c r="K19" s="110"/>
      <c r="L19" s="110"/>
      <c r="M19" s="193" t="s">
        <v>22</v>
      </c>
      <c r="N19" s="194"/>
      <c r="O19" s="118"/>
      <c r="P19" s="119"/>
    </row>
    <row r="20" spans="2:16" x14ac:dyDescent="0.25"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25"/>
      <c r="N20" s="125"/>
      <c r="O20" s="125"/>
      <c r="P20" s="126"/>
    </row>
    <row r="21" spans="2:16" ht="15.75" x14ac:dyDescent="0.25">
      <c r="C21" s="178" t="s">
        <v>141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33"/>
    </row>
    <row r="22" spans="2:16" x14ac:dyDescent="0.25">
      <c r="C22" s="109" t="s">
        <v>134</v>
      </c>
      <c r="D22" s="109"/>
      <c r="E22" s="20"/>
      <c r="F22" s="1" t="s">
        <v>86</v>
      </c>
      <c r="G22" s="1"/>
      <c r="H22" s="127">
        <v>10</v>
      </c>
      <c r="I22" s="109"/>
      <c r="J22" s="110"/>
      <c r="K22" s="109" t="s">
        <v>85</v>
      </c>
      <c r="L22" s="109"/>
      <c r="M22" s="1" t="s">
        <v>86</v>
      </c>
      <c r="N22" s="127"/>
      <c r="O22" s="109"/>
      <c r="P22" s="109"/>
    </row>
    <row r="23" spans="2:16" x14ac:dyDescent="0.25">
      <c r="C23" s="202" t="s">
        <v>36</v>
      </c>
      <c r="D23" s="202"/>
      <c r="E23" s="202"/>
      <c r="F23" s="1" t="s">
        <v>88</v>
      </c>
      <c r="G23" s="1"/>
      <c r="H23" s="109"/>
      <c r="I23" s="109"/>
      <c r="J23" s="110"/>
      <c r="K23" s="202" t="s">
        <v>36</v>
      </c>
      <c r="L23" s="202"/>
      <c r="M23" s="1" t="s">
        <v>84</v>
      </c>
      <c r="N23" s="109"/>
      <c r="O23" s="109"/>
      <c r="P23" s="109"/>
    </row>
    <row r="24" spans="2:16" ht="16.5" thickBot="1" x14ac:dyDescent="0.3">
      <c r="C24" s="189" t="s">
        <v>3</v>
      </c>
      <c r="D24" s="189"/>
      <c r="E24" s="189"/>
      <c r="F24" s="189"/>
      <c r="G24" s="189"/>
      <c r="H24" s="189"/>
      <c r="I24" s="189"/>
      <c r="J24" s="110"/>
      <c r="K24" s="189" t="s">
        <v>4</v>
      </c>
      <c r="L24" s="189"/>
      <c r="M24" s="189"/>
      <c r="N24" s="189"/>
      <c r="O24" s="189"/>
      <c r="P24" s="189"/>
    </row>
    <row r="25" spans="2:16" ht="16.5" thickBot="1" x14ac:dyDescent="0.3">
      <c r="C25" s="204" t="s">
        <v>11</v>
      </c>
      <c r="D25" s="205"/>
      <c r="E25" s="205"/>
      <c r="F25" s="205"/>
      <c r="G25" s="205"/>
      <c r="H25" s="205"/>
      <c r="I25" s="206"/>
      <c r="J25" s="110"/>
      <c r="K25" s="204" t="s">
        <v>11</v>
      </c>
      <c r="L25" s="205"/>
      <c r="M25" s="205"/>
      <c r="N25" s="205"/>
      <c r="O25" s="205"/>
      <c r="P25" s="206"/>
    </row>
    <row r="26" spans="2:16" ht="15.75" thickBot="1" x14ac:dyDescent="0.3">
      <c r="C26" s="3" t="s">
        <v>32</v>
      </c>
      <c r="D26" s="3" t="s">
        <v>175</v>
      </c>
      <c r="E26" s="3" t="s">
        <v>33</v>
      </c>
      <c r="F26" s="3" t="s">
        <v>6</v>
      </c>
      <c r="G26" s="3"/>
      <c r="H26" s="4" t="s">
        <v>34</v>
      </c>
      <c r="I26" s="5" t="s">
        <v>8</v>
      </c>
      <c r="J26" s="110"/>
      <c r="K26" s="3" t="s">
        <v>32</v>
      </c>
      <c r="L26" s="3" t="s">
        <v>33</v>
      </c>
      <c r="M26" s="3" t="s">
        <v>6</v>
      </c>
      <c r="N26" s="4" t="s">
        <v>34</v>
      </c>
      <c r="O26" s="128" t="s">
        <v>35</v>
      </c>
      <c r="P26" s="5" t="s">
        <v>8</v>
      </c>
    </row>
    <row r="27" spans="2:16" ht="15.75" x14ac:dyDescent="0.25">
      <c r="B27">
        <v>76</v>
      </c>
      <c r="C27" s="6" t="s">
        <v>37</v>
      </c>
      <c r="D27" s="6" t="s">
        <v>176</v>
      </c>
      <c r="E27" s="6">
        <v>40</v>
      </c>
      <c r="F27" s="6">
        <v>20</v>
      </c>
      <c r="G27" s="6">
        <v>10</v>
      </c>
      <c r="H27" s="7">
        <v>70</v>
      </c>
      <c r="I27" s="7">
        <f>H22*F27*H27</f>
        <v>14000</v>
      </c>
      <c r="J27" s="110"/>
      <c r="K27" s="8"/>
      <c r="L27" s="8"/>
      <c r="M27" s="9"/>
      <c r="N27" s="10"/>
      <c r="O27" s="11">
        <f>N27*5%</f>
        <v>0</v>
      </c>
      <c r="P27" s="10"/>
    </row>
    <row r="28" spans="2:16" x14ac:dyDescent="0.25">
      <c r="C28" s="6"/>
      <c r="D28" s="6"/>
      <c r="E28" s="6"/>
      <c r="F28" s="6"/>
      <c r="G28" s="6"/>
      <c r="H28" s="7"/>
      <c r="I28" s="7"/>
      <c r="J28" s="110"/>
      <c r="K28" s="8"/>
      <c r="L28" s="8"/>
      <c r="M28" s="9"/>
      <c r="N28" s="10"/>
      <c r="O28" s="10"/>
      <c r="P28" s="10"/>
    </row>
    <row r="29" spans="2:16" ht="15.75" x14ac:dyDescent="0.25">
      <c r="C29" s="13"/>
      <c r="D29" s="13"/>
      <c r="E29" s="13"/>
      <c r="F29" s="14"/>
      <c r="G29" s="14"/>
      <c r="H29" s="15"/>
      <c r="I29" s="7"/>
      <c r="J29" s="110"/>
      <c r="K29" s="8"/>
      <c r="L29" s="8"/>
      <c r="M29" s="9"/>
      <c r="N29" s="10"/>
      <c r="O29" s="10"/>
      <c r="P29" s="10"/>
    </row>
    <row r="30" spans="2:16" ht="15.75" x14ac:dyDescent="0.25">
      <c r="C30" s="190" t="s">
        <v>16</v>
      </c>
      <c r="D30" s="191"/>
      <c r="E30" s="191"/>
      <c r="F30" s="191"/>
      <c r="G30" s="191"/>
      <c r="H30" s="192"/>
      <c r="I30" s="83">
        <f>SUM(I27:I29)</f>
        <v>14000</v>
      </c>
      <c r="J30" s="110"/>
      <c r="K30" s="77" t="s">
        <v>16</v>
      </c>
      <c r="L30" s="78"/>
      <c r="M30" s="78"/>
      <c r="N30" s="79"/>
      <c r="O30" s="79"/>
      <c r="P30" s="18">
        <f>SUM(P27:P29)</f>
        <v>0</v>
      </c>
    </row>
    <row r="31" spans="2:16" ht="15.75" x14ac:dyDescent="0.25">
      <c r="C31" s="207"/>
      <c r="D31" s="207"/>
      <c r="E31" s="207"/>
      <c r="F31" s="207"/>
      <c r="G31" s="207"/>
      <c r="H31" s="207"/>
      <c r="I31" s="32"/>
      <c r="J31" s="110"/>
      <c r="K31" s="110"/>
      <c r="L31" s="110"/>
      <c r="M31" s="193" t="s">
        <v>22</v>
      </c>
      <c r="N31" s="194"/>
      <c r="O31" s="118"/>
      <c r="P31" s="119"/>
    </row>
    <row r="32" spans="2:16" x14ac:dyDescent="0.25"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pans="2:16" ht="15.75" x14ac:dyDescent="0.25">
      <c r="C33" s="178" t="s">
        <v>136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33"/>
    </row>
    <row r="34" spans="2:16" x14ac:dyDescent="0.25">
      <c r="C34" s="1" t="s">
        <v>125</v>
      </c>
      <c r="D34" s="1"/>
      <c r="E34" s="20"/>
      <c r="F34" s="1" t="s">
        <v>86</v>
      </c>
      <c r="G34" s="1"/>
      <c r="H34" s="127">
        <v>10</v>
      </c>
      <c r="I34" s="109"/>
      <c r="J34" s="110"/>
      <c r="K34" s="109" t="s">
        <v>85</v>
      </c>
      <c r="L34" s="109"/>
      <c r="M34" s="1" t="s">
        <v>86</v>
      </c>
      <c r="N34" s="127"/>
      <c r="O34" s="109"/>
      <c r="P34" s="109"/>
    </row>
    <row r="35" spans="2:16" x14ac:dyDescent="0.25">
      <c r="C35" s="202" t="s">
        <v>36</v>
      </c>
      <c r="D35" s="202"/>
      <c r="E35" s="202"/>
      <c r="F35" s="1" t="s">
        <v>88</v>
      </c>
      <c r="G35" s="1"/>
      <c r="H35" s="109"/>
      <c r="I35" s="109"/>
      <c r="J35" s="110"/>
      <c r="K35" s="202" t="s">
        <v>36</v>
      </c>
      <c r="L35" s="202"/>
      <c r="M35" s="1" t="s">
        <v>84</v>
      </c>
      <c r="N35" s="109"/>
      <c r="O35" s="109"/>
      <c r="P35" s="109"/>
    </row>
    <row r="36" spans="2:16" ht="16.5" thickBot="1" x14ac:dyDescent="0.3">
      <c r="C36" s="189" t="s">
        <v>3</v>
      </c>
      <c r="D36" s="189"/>
      <c r="E36" s="189"/>
      <c r="F36" s="189"/>
      <c r="G36" s="189"/>
      <c r="H36" s="189"/>
      <c r="I36" s="189"/>
      <c r="J36" s="110"/>
      <c r="K36" s="189" t="s">
        <v>4</v>
      </c>
      <c r="L36" s="189"/>
      <c r="M36" s="189"/>
      <c r="N36" s="189"/>
      <c r="O36" s="189"/>
      <c r="P36" s="189"/>
    </row>
    <row r="37" spans="2:16" ht="16.5" thickBot="1" x14ac:dyDescent="0.3">
      <c r="C37" s="204" t="s">
        <v>11</v>
      </c>
      <c r="D37" s="205"/>
      <c r="E37" s="205"/>
      <c r="F37" s="205"/>
      <c r="G37" s="205"/>
      <c r="H37" s="205"/>
      <c r="I37" s="206"/>
      <c r="J37" s="110"/>
      <c r="K37" s="204" t="s">
        <v>11</v>
      </c>
      <c r="L37" s="205"/>
      <c r="M37" s="205"/>
      <c r="N37" s="205"/>
      <c r="O37" s="205"/>
      <c r="P37" s="206"/>
    </row>
    <row r="38" spans="2:16" ht="15.75" thickBot="1" x14ac:dyDescent="0.3">
      <c r="C38" s="3" t="s">
        <v>32</v>
      </c>
      <c r="D38" s="3" t="s">
        <v>175</v>
      </c>
      <c r="E38" s="3" t="s">
        <v>33</v>
      </c>
      <c r="F38" s="3" t="s">
        <v>6</v>
      </c>
      <c r="G38" s="3"/>
      <c r="H38" s="4" t="s">
        <v>34</v>
      </c>
      <c r="I38" s="5" t="s">
        <v>8</v>
      </c>
      <c r="J38" s="110"/>
      <c r="K38" s="3" t="s">
        <v>32</v>
      </c>
      <c r="L38" s="3" t="s">
        <v>33</v>
      </c>
      <c r="M38" s="3" t="s">
        <v>6</v>
      </c>
      <c r="N38" s="4" t="s">
        <v>34</v>
      </c>
      <c r="O38" s="128" t="s">
        <v>35</v>
      </c>
      <c r="P38" s="5" t="s">
        <v>8</v>
      </c>
    </row>
    <row r="39" spans="2:16" ht="15.75" x14ac:dyDescent="0.25">
      <c r="B39">
        <v>77</v>
      </c>
      <c r="C39" s="6" t="s">
        <v>37</v>
      </c>
      <c r="D39" s="6" t="s">
        <v>176</v>
      </c>
      <c r="E39" s="6">
        <v>40</v>
      </c>
      <c r="F39" s="6">
        <v>20</v>
      </c>
      <c r="G39" s="6">
        <v>10</v>
      </c>
      <c r="H39" s="7">
        <v>70</v>
      </c>
      <c r="I39" s="7">
        <f>H34*F39*H39</f>
        <v>14000</v>
      </c>
      <c r="J39" s="110"/>
      <c r="K39" s="8"/>
      <c r="L39" s="8"/>
      <c r="M39" s="9"/>
      <c r="N39" s="10"/>
      <c r="O39" s="11">
        <f>N39*5%</f>
        <v>0</v>
      </c>
      <c r="P39" s="10"/>
    </row>
    <row r="40" spans="2:16" x14ac:dyDescent="0.25">
      <c r="C40" s="6"/>
      <c r="D40" s="6"/>
      <c r="E40" s="6"/>
      <c r="F40" s="6"/>
      <c r="G40" s="6"/>
      <c r="H40" s="7"/>
      <c r="I40" s="7"/>
      <c r="J40" s="110"/>
      <c r="K40" s="8"/>
      <c r="L40" s="8"/>
      <c r="M40" s="9"/>
      <c r="N40" s="10"/>
      <c r="O40" s="10"/>
      <c r="P40" s="10"/>
    </row>
    <row r="41" spans="2:16" ht="15.75" x14ac:dyDescent="0.25">
      <c r="C41" s="13"/>
      <c r="D41" s="13"/>
      <c r="E41" s="13"/>
      <c r="F41" s="14"/>
      <c r="G41" s="14"/>
      <c r="H41" s="15"/>
      <c r="I41" s="7"/>
      <c r="J41" s="110"/>
      <c r="K41" s="8"/>
      <c r="L41" s="8"/>
      <c r="M41" s="9"/>
      <c r="N41" s="10"/>
      <c r="O41" s="10"/>
      <c r="P41" s="10"/>
    </row>
    <row r="42" spans="2:16" ht="15.75" x14ac:dyDescent="0.25">
      <c r="C42" s="173" t="s">
        <v>16</v>
      </c>
      <c r="D42" s="174"/>
      <c r="E42" s="174"/>
      <c r="F42" s="174"/>
      <c r="G42" s="174"/>
      <c r="H42" s="175"/>
      <c r="I42" s="83">
        <f>SUM(I39:I41)</f>
        <v>14000</v>
      </c>
      <c r="J42" s="110"/>
      <c r="K42" s="77" t="s">
        <v>16</v>
      </c>
      <c r="L42" s="78"/>
      <c r="M42" s="78"/>
      <c r="N42" s="79"/>
      <c r="O42" s="79"/>
      <c r="P42" s="18">
        <f>SUM(P39:P41)</f>
        <v>0</v>
      </c>
    </row>
    <row r="43" spans="2:16" ht="15.75" x14ac:dyDescent="0.25">
      <c r="C43" s="207"/>
      <c r="D43" s="207"/>
      <c r="E43" s="207"/>
      <c r="F43" s="207"/>
      <c r="G43" s="207"/>
      <c r="H43" s="207"/>
      <c r="I43" s="32"/>
      <c r="J43" s="110"/>
      <c r="K43" s="110"/>
      <c r="L43" s="110"/>
      <c r="M43" s="193" t="s">
        <v>22</v>
      </c>
      <c r="N43" s="194"/>
      <c r="O43" s="118"/>
      <c r="P43" s="119"/>
    </row>
    <row r="44" spans="2:16" ht="15.75" x14ac:dyDescent="0.25">
      <c r="C44" s="39"/>
      <c r="D44" s="39"/>
      <c r="E44" s="39"/>
      <c r="F44" s="39"/>
      <c r="G44" s="39"/>
      <c r="H44" s="39"/>
      <c r="I44" s="40"/>
      <c r="J44" s="110"/>
      <c r="K44" s="110"/>
      <c r="L44" s="110"/>
      <c r="M44" s="125"/>
      <c r="N44" s="125"/>
      <c r="O44" s="125"/>
      <c r="P44" s="126"/>
    </row>
    <row r="45" spans="2:16" ht="15.75" x14ac:dyDescent="0.25">
      <c r="C45" s="178" t="s">
        <v>140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29"/>
    </row>
    <row r="46" spans="2:16" x14ac:dyDescent="0.25">
      <c r="C46" s="135" t="s">
        <v>127</v>
      </c>
      <c r="D46" s="135"/>
      <c r="E46" s="20"/>
      <c r="F46" s="1" t="s">
        <v>86</v>
      </c>
      <c r="G46" s="1"/>
      <c r="H46" s="127">
        <v>15</v>
      </c>
      <c r="I46" s="109"/>
      <c r="J46" s="110"/>
      <c r="K46" s="1" t="s">
        <v>38</v>
      </c>
      <c r="L46" s="109"/>
      <c r="M46" s="1" t="s">
        <v>86</v>
      </c>
      <c r="N46" s="127"/>
      <c r="O46" s="109"/>
      <c r="P46" s="109"/>
    </row>
    <row r="47" spans="2:16" x14ac:dyDescent="0.25">
      <c r="C47" s="202" t="s">
        <v>36</v>
      </c>
      <c r="D47" s="202"/>
      <c r="E47" s="202"/>
      <c r="F47" s="1" t="s">
        <v>88</v>
      </c>
      <c r="G47" s="1"/>
      <c r="H47" s="109"/>
      <c r="I47" s="109"/>
      <c r="J47" s="110"/>
      <c r="K47" s="202" t="s">
        <v>36</v>
      </c>
      <c r="L47" s="202"/>
      <c r="M47" s="1" t="s">
        <v>84</v>
      </c>
      <c r="N47" s="109"/>
      <c r="O47" s="109"/>
      <c r="P47" s="109"/>
    </row>
    <row r="48" spans="2:16" ht="16.5" thickBot="1" x14ac:dyDescent="0.3">
      <c r="C48" s="172" t="s">
        <v>3</v>
      </c>
      <c r="D48" s="172"/>
      <c r="E48" s="172"/>
      <c r="F48" s="172"/>
      <c r="G48" s="172"/>
      <c r="H48" s="172"/>
      <c r="I48" s="172"/>
      <c r="J48" s="110"/>
      <c r="K48" s="172" t="s">
        <v>4</v>
      </c>
      <c r="L48" s="172"/>
      <c r="M48" s="172"/>
      <c r="N48" s="172"/>
      <c r="O48" s="172"/>
      <c r="P48" s="172"/>
    </row>
    <row r="49" spans="2:16" ht="16.5" thickBot="1" x14ac:dyDescent="0.3">
      <c r="C49" s="204" t="s">
        <v>11</v>
      </c>
      <c r="D49" s="205"/>
      <c r="E49" s="205"/>
      <c r="F49" s="205"/>
      <c r="G49" s="205"/>
      <c r="H49" s="205"/>
      <c r="I49" s="206"/>
      <c r="J49" s="110"/>
      <c r="K49" s="204" t="s">
        <v>11</v>
      </c>
      <c r="L49" s="205"/>
      <c r="M49" s="205"/>
      <c r="N49" s="205"/>
      <c r="O49" s="205"/>
      <c r="P49" s="206"/>
    </row>
    <row r="50" spans="2:16" ht="15.75" thickBot="1" x14ac:dyDescent="0.3">
      <c r="C50" s="3" t="s">
        <v>32</v>
      </c>
      <c r="D50" s="3" t="s">
        <v>175</v>
      </c>
      <c r="E50" s="3" t="s">
        <v>33</v>
      </c>
      <c r="F50" s="3" t="s">
        <v>6</v>
      </c>
      <c r="G50" s="3"/>
      <c r="H50" s="4" t="s">
        <v>34</v>
      </c>
      <c r="I50" s="5" t="s">
        <v>8</v>
      </c>
      <c r="J50" s="110"/>
      <c r="K50" s="3" t="s">
        <v>32</v>
      </c>
      <c r="L50" s="3" t="s">
        <v>33</v>
      </c>
      <c r="M50" s="3" t="s">
        <v>6</v>
      </c>
      <c r="N50" s="4" t="s">
        <v>34</v>
      </c>
      <c r="O50" s="128" t="s">
        <v>35</v>
      </c>
      <c r="P50" s="5" t="s">
        <v>8</v>
      </c>
    </row>
    <row r="51" spans="2:16" ht="15.75" x14ac:dyDescent="0.25">
      <c r="B51">
        <v>78</v>
      </c>
      <c r="C51" s="6" t="s">
        <v>37</v>
      </c>
      <c r="D51" s="6" t="s">
        <v>176</v>
      </c>
      <c r="E51" s="6">
        <v>40</v>
      </c>
      <c r="F51" s="6">
        <v>20</v>
      </c>
      <c r="G51" s="6">
        <v>15</v>
      </c>
      <c r="H51" s="7">
        <v>70</v>
      </c>
      <c r="I51" s="7">
        <f>H46*F51*H51</f>
        <v>21000</v>
      </c>
      <c r="J51" s="110"/>
      <c r="K51" s="6"/>
      <c r="L51" s="6"/>
      <c r="M51" s="6"/>
      <c r="N51" s="7"/>
      <c r="O51" s="11"/>
      <c r="P51" s="10"/>
    </row>
    <row r="52" spans="2:16" x14ac:dyDescent="0.25">
      <c r="C52" s="6"/>
      <c r="D52" s="6"/>
      <c r="E52" s="6"/>
      <c r="F52" s="6"/>
      <c r="G52" s="6"/>
      <c r="H52" s="7"/>
      <c r="I52" s="7"/>
      <c r="J52" s="110"/>
      <c r="K52" s="8"/>
      <c r="L52" s="8"/>
      <c r="M52" s="9"/>
      <c r="N52" s="10"/>
      <c r="O52" s="10"/>
      <c r="P52" s="10"/>
    </row>
    <row r="53" spans="2:16" ht="15.75" x14ac:dyDescent="0.25">
      <c r="C53" s="13"/>
      <c r="D53" s="13"/>
      <c r="E53" s="13"/>
      <c r="F53" s="14"/>
      <c r="G53" s="14"/>
      <c r="H53" s="15"/>
      <c r="I53" s="7"/>
      <c r="J53" s="110"/>
      <c r="K53" s="13"/>
      <c r="L53" s="13"/>
      <c r="M53" s="14"/>
      <c r="N53" s="15"/>
      <c r="O53" s="15"/>
      <c r="P53" s="15"/>
    </row>
    <row r="54" spans="2:16" ht="15.75" x14ac:dyDescent="0.25">
      <c r="C54" s="173" t="s">
        <v>16</v>
      </c>
      <c r="D54" s="174"/>
      <c r="E54" s="174"/>
      <c r="F54" s="174"/>
      <c r="G54" s="174"/>
      <c r="H54" s="175"/>
      <c r="I54" s="83">
        <f>SUM(I51:I53)</f>
        <v>21000</v>
      </c>
      <c r="J54" s="110"/>
      <c r="K54" s="190" t="s">
        <v>16</v>
      </c>
      <c r="L54" s="191"/>
      <c r="M54" s="191"/>
      <c r="N54" s="192"/>
      <c r="O54" s="79"/>
      <c r="P54" s="18">
        <f>SUM(P51:P53)</f>
        <v>0</v>
      </c>
    </row>
    <row r="55" spans="2:16" x14ac:dyDescent="0.25">
      <c r="C55" s="110"/>
      <c r="D55" s="110"/>
      <c r="E55" s="110"/>
      <c r="F55" s="110"/>
      <c r="G55" s="110"/>
      <c r="H55" s="110"/>
      <c r="I55" s="124"/>
      <c r="J55" s="110"/>
      <c r="K55" s="110"/>
      <c r="L55" s="110"/>
      <c r="M55" s="193" t="s">
        <v>22</v>
      </c>
      <c r="N55" s="194"/>
      <c r="O55" s="118"/>
      <c r="P55" s="119"/>
    </row>
    <row r="56" spans="2:16" x14ac:dyDescent="0.25"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25"/>
      <c r="N56" s="125"/>
      <c r="O56" s="125"/>
      <c r="P56" s="126"/>
    </row>
    <row r="57" spans="2:16" ht="15.75" x14ac:dyDescent="0.25">
      <c r="C57" s="178" t="s">
        <v>138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29"/>
    </row>
    <row r="58" spans="2:16" x14ac:dyDescent="0.25">
      <c r="C58" s="135" t="s">
        <v>139</v>
      </c>
      <c r="D58" s="135"/>
      <c r="E58" s="20"/>
      <c r="F58" s="1" t="s">
        <v>18</v>
      </c>
      <c r="G58" s="1"/>
      <c r="H58" s="127">
        <v>10</v>
      </c>
      <c r="I58" s="109"/>
      <c r="J58" s="110"/>
      <c r="K58" s="1" t="s">
        <v>38</v>
      </c>
      <c r="L58" s="109"/>
      <c r="M58" s="1" t="s">
        <v>18</v>
      </c>
      <c r="N58" s="127"/>
      <c r="O58" s="109"/>
      <c r="P58" s="109"/>
    </row>
    <row r="59" spans="2:16" x14ac:dyDescent="0.25">
      <c r="C59" s="202" t="s">
        <v>36</v>
      </c>
      <c r="D59" s="202"/>
      <c r="E59" s="202"/>
      <c r="F59" s="1" t="s">
        <v>88</v>
      </c>
      <c r="G59" s="1"/>
      <c r="H59" s="109"/>
      <c r="I59" s="109"/>
      <c r="J59" s="110"/>
      <c r="K59" s="202" t="s">
        <v>36</v>
      </c>
      <c r="L59" s="202"/>
      <c r="M59" s="1" t="s">
        <v>19</v>
      </c>
      <c r="N59" s="109"/>
      <c r="O59" s="109"/>
      <c r="P59" s="109"/>
    </row>
    <row r="60" spans="2:16" ht="16.5" thickBot="1" x14ac:dyDescent="0.3">
      <c r="C60" s="172" t="s">
        <v>3</v>
      </c>
      <c r="D60" s="172"/>
      <c r="E60" s="172"/>
      <c r="F60" s="172"/>
      <c r="G60" s="172"/>
      <c r="H60" s="172"/>
      <c r="I60" s="172"/>
      <c r="J60" s="110"/>
      <c r="K60" s="172" t="s">
        <v>4</v>
      </c>
      <c r="L60" s="172"/>
      <c r="M60" s="172"/>
      <c r="N60" s="172"/>
      <c r="O60" s="172"/>
      <c r="P60" s="172"/>
    </row>
    <row r="61" spans="2:16" ht="16.5" thickBot="1" x14ac:dyDescent="0.3">
      <c r="C61" s="204" t="s">
        <v>11</v>
      </c>
      <c r="D61" s="205"/>
      <c r="E61" s="205"/>
      <c r="F61" s="205"/>
      <c r="G61" s="205"/>
      <c r="H61" s="205"/>
      <c r="I61" s="206"/>
      <c r="J61" s="110"/>
      <c r="K61" s="204" t="s">
        <v>11</v>
      </c>
      <c r="L61" s="205"/>
      <c r="M61" s="205"/>
      <c r="N61" s="205"/>
      <c r="O61" s="205"/>
      <c r="P61" s="206"/>
    </row>
    <row r="62" spans="2:16" ht="15.75" thickBot="1" x14ac:dyDescent="0.3">
      <c r="C62" s="3" t="s">
        <v>32</v>
      </c>
      <c r="D62" s="3" t="s">
        <v>175</v>
      </c>
      <c r="E62" s="3" t="s">
        <v>33</v>
      </c>
      <c r="F62" s="3" t="s">
        <v>6</v>
      </c>
      <c r="G62" s="3"/>
      <c r="H62" s="4" t="s">
        <v>34</v>
      </c>
      <c r="I62" s="5" t="s">
        <v>8</v>
      </c>
      <c r="J62" s="110"/>
      <c r="K62" s="3" t="s">
        <v>32</v>
      </c>
      <c r="L62" s="3" t="s">
        <v>33</v>
      </c>
      <c r="M62" s="3" t="s">
        <v>6</v>
      </c>
      <c r="N62" s="4" t="s">
        <v>34</v>
      </c>
      <c r="O62" s="128" t="s">
        <v>35</v>
      </c>
      <c r="P62" s="5" t="s">
        <v>8</v>
      </c>
    </row>
    <row r="63" spans="2:16" ht="15.75" x14ac:dyDescent="0.25">
      <c r="B63">
        <v>79</v>
      </c>
      <c r="C63" s="6" t="s">
        <v>37</v>
      </c>
      <c r="D63" s="6" t="s">
        <v>176</v>
      </c>
      <c r="E63" s="6">
        <v>40</v>
      </c>
      <c r="F63" s="6">
        <v>20</v>
      </c>
      <c r="G63" s="6">
        <v>10</v>
      </c>
      <c r="H63" s="7">
        <v>70</v>
      </c>
      <c r="I63" s="7">
        <f>H58*F63*H63</f>
        <v>14000</v>
      </c>
      <c r="J63" s="110"/>
      <c r="K63" s="6"/>
      <c r="L63" s="6"/>
      <c r="M63" s="6"/>
      <c r="N63" s="7"/>
      <c r="O63" s="11"/>
      <c r="P63" s="10"/>
    </row>
    <row r="64" spans="2:16" x14ac:dyDescent="0.25">
      <c r="C64" s="6"/>
      <c r="D64" s="6"/>
      <c r="E64" s="6"/>
      <c r="F64" s="6"/>
      <c r="G64" s="6"/>
      <c r="H64" s="7"/>
      <c r="I64" s="7"/>
      <c r="J64" s="110"/>
      <c r="K64" s="8"/>
      <c r="L64" s="8"/>
      <c r="M64" s="9"/>
      <c r="N64" s="10"/>
      <c r="O64" s="10"/>
      <c r="P64" s="10"/>
    </row>
    <row r="65" spans="2:16" ht="15.75" x14ac:dyDescent="0.25">
      <c r="C65" s="13"/>
      <c r="D65" s="13"/>
      <c r="E65" s="13"/>
      <c r="F65" s="14"/>
      <c r="G65" s="14"/>
      <c r="H65" s="15"/>
      <c r="I65" s="7"/>
      <c r="J65" s="110"/>
      <c r="K65" s="13"/>
      <c r="L65" s="13"/>
      <c r="M65" s="14"/>
      <c r="N65" s="15"/>
      <c r="O65" s="15"/>
      <c r="P65" s="15"/>
    </row>
    <row r="66" spans="2:16" ht="15.75" x14ac:dyDescent="0.25">
      <c r="C66" s="190" t="s">
        <v>16</v>
      </c>
      <c r="D66" s="191"/>
      <c r="E66" s="191"/>
      <c r="F66" s="191"/>
      <c r="G66" s="191"/>
      <c r="H66" s="192"/>
      <c r="I66" s="83">
        <f>SUM(I63:I65)</f>
        <v>14000</v>
      </c>
      <c r="J66" s="110"/>
      <c r="K66" s="190" t="s">
        <v>16</v>
      </c>
      <c r="L66" s="191"/>
      <c r="M66" s="191"/>
      <c r="N66" s="192"/>
      <c r="O66" s="154"/>
      <c r="P66" s="18">
        <f>SUM(P63:P65)</f>
        <v>0</v>
      </c>
    </row>
    <row r="67" spans="2:16" x14ac:dyDescent="0.25">
      <c r="C67" s="110"/>
      <c r="D67" s="110"/>
      <c r="E67" s="110"/>
      <c r="F67" s="110"/>
      <c r="G67" s="110"/>
      <c r="H67" s="110"/>
      <c r="I67" s="124"/>
      <c r="J67" s="110"/>
      <c r="K67" s="110"/>
      <c r="L67" s="110"/>
      <c r="M67" s="193" t="s">
        <v>22</v>
      </c>
      <c r="N67" s="194"/>
      <c r="O67" s="153"/>
      <c r="P67" s="119"/>
    </row>
    <row r="68" spans="2:16" x14ac:dyDescent="0.25"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25"/>
      <c r="N68" s="125"/>
      <c r="O68" s="125"/>
      <c r="P68" s="126"/>
    </row>
    <row r="69" spans="2:16" ht="15.75" x14ac:dyDescent="0.25">
      <c r="C69" s="178" t="s">
        <v>137</v>
      </c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29"/>
    </row>
    <row r="70" spans="2:16" x14ac:dyDescent="0.25">
      <c r="C70" s="135" t="s">
        <v>131</v>
      </c>
      <c r="D70" s="135"/>
      <c r="E70" s="20"/>
      <c r="F70" s="1" t="s">
        <v>18</v>
      </c>
      <c r="G70" s="1"/>
      <c r="H70" s="127">
        <v>15</v>
      </c>
      <c r="I70" s="109"/>
      <c r="J70" s="110"/>
      <c r="K70" s="1" t="s">
        <v>38</v>
      </c>
      <c r="L70" s="109"/>
      <c r="M70" s="1" t="s">
        <v>18</v>
      </c>
      <c r="N70" s="127"/>
      <c r="O70" s="109"/>
      <c r="P70" s="109"/>
    </row>
    <row r="71" spans="2:16" x14ac:dyDescent="0.25">
      <c r="C71" s="202" t="s">
        <v>36</v>
      </c>
      <c r="D71" s="202"/>
      <c r="E71" s="202"/>
      <c r="F71" s="1" t="s">
        <v>88</v>
      </c>
      <c r="G71" s="1"/>
      <c r="H71" s="109"/>
      <c r="I71" s="109"/>
      <c r="J71" s="110"/>
      <c r="K71" s="202" t="s">
        <v>36</v>
      </c>
      <c r="L71" s="202"/>
      <c r="M71" s="1" t="s">
        <v>19</v>
      </c>
      <c r="N71" s="109"/>
      <c r="O71" s="109"/>
      <c r="P71" s="109"/>
    </row>
    <row r="72" spans="2:16" ht="16.5" thickBot="1" x14ac:dyDescent="0.3">
      <c r="C72" s="189" t="s">
        <v>3</v>
      </c>
      <c r="D72" s="189"/>
      <c r="E72" s="189"/>
      <c r="F72" s="189"/>
      <c r="G72" s="189"/>
      <c r="H72" s="189"/>
      <c r="I72" s="189"/>
      <c r="J72" s="110"/>
      <c r="K72" s="189" t="s">
        <v>4</v>
      </c>
      <c r="L72" s="189"/>
      <c r="M72" s="189"/>
      <c r="N72" s="189"/>
      <c r="O72" s="189"/>
      <c r="P72" s="189"/>
    </row>
    <row r="73" spans="2:16" ht="16.5" thickBot="1" x14ac:dyDescent="0.3">
      <c r="C73" s="204" t="s">
        <v>11</v>
      </c>
      <c r="D73" s="205"/>
      <c r="E73" s="205"/>
      <c r="F73" s="205"/>
      <c r="G73" s="205"/>
      <c r="H73" s="205"/>
      <c r="I73" s="206"/>
      <c r="J73" s="110"/>
      <c r="K73" s="204" t="s">
        <v>11</v>
      </c>
      <c r="L73" s="205"/>
      <c r="M73" s="205"/>
      <c r="N73" s="205"/>
      <c r="O73" s="205"/>
      <c r="P73" s="206"/>
    </row>
    <row r="74" spans="2:16" ht="15.75" thickBot="1" x14ac:dyDescent="0.3">
      <c r="C74" s="3" t="s">
        <v>32</v>
      </c>
      <c r="D74" s="3" t="s">
        <v>175</v>
      </c>
      <c r="E74" s="3" t="s">
        <v>33</v>
      </c>
      <c r="F74" s="3" t="s">
        <v>6</v>
      </c>
      <c r="G74" s="3"/>
      <c r="H74" s="4" t="s">
        <v>34</v>
      </c>
      <c r="I74" s="5" t="s">
        <v>8</v>
      </c>
      <c r="J74" s="110"/>
      <c r="K74" s="3" t="s">
        <v>32</v>
      </c>
      <c r="L74" s="3" t="s">
        <v>33</v>
      </c>
      <c r="M74" s="3" t="s">
        <v>6</v>
      </c>
      <c r="N74" s="4" t="s">
        <v>34</v>
      </c>
      <c r="O74" s="128" t="s">
        <v>35</v>
      </c>
      <c r="P74" s="5" t="s">
        <v>8</v>
      </c>
    </row>
    <row r="75" spans="2:16" ht="15.75" x14ac:dyDescent="0.25">
      <c r="B75">
        <v>80</v>
      </c>
      <c r="C75" s="6" t="s">
        <v>37</v>
      </c>
      <c r="D75" s="6" t="s">
        <v>176</v>
      </c>
      <c r="E75" s="6">
        <v>40</v>
      </c>
      <c r="F75" s="6">
        <v>20</v>
      </c>
      <c r="G75" s="6">
        <v>15</v>
      </c>
      <c r="H75" s="7">
        <v>70</v>
      </c>
      <c r="I75" s="7">
        <f>H70*F75*H75</f>
        <v>21000</v>
      </c>
      <c r="J75" s="110"/>
      <c r="K75" s="6"/>
      <c r="L75" s="6"/>
      <c r="M75" s="6"/>
      <c r="N75" s="7"/>
      <c r="O75" s="11"/>
      <c r="P75" s="10"/>
    </row>
    <row r="76" spans="2:16" x14ac:dyDescent="0.25">
      <c r="C76" s="6"/>
      <c r="D76" s="6"/>
      <c r="E76" s="6"/>
      <c r="F76" s="6"/>
      <c r="G76" s="6"/>
      <c r="H76" s="7"/>
      <c r="I76" s="7"/>
      <c r="J76" s="110"/>
      <c r="K76" s="8"/>
      <c r="L76" s="8"/>
      <c r="M76" s="9"/>
      <c r="N76" s="10"/>
      <c r="O76" s="10"/>
      <c r="P76" s="10"/>
    </row>
    <row r="77" spans="2:16" ht="15.75" x14ac:dyDescent="0.25">
      <c r="C77" s="13"/>
      <c r="D77" s="13"/>
      <c r="E77" s="13"/>
      <c r="F77" s="14"/>
      <c r="G77" s="14"/>
      <c r="H77" s="15"/>
      <c r="I77" s="7"/>
      <c r="J77" s="110"/>
      <c r="K77" s="13"/>
      <c r="L77" s="13"/>
      <c r="M77" s="14"/>
      <c r="N77" s="15"/>
      <c r="O77" s="15"/>
      <c r="P77" s="15"/>
    </row>
    <row r="78" spans="2:16" ht="15.75" x14ac:dyDescent="0.25">
      <c r="C78" s="190" t="s">
        <v>16</v>
      </c>
      <c r="D78" s="191"/>
      <c r="E78" s="191"/>
      <c r="F78" s="191"/>
      <c r="G78" s="191"/>
      <c r="H78" s="192"/>
      <c r="I78" s="83">
        <f>SUM(I75:I77)</f>
        <v>21000</v>
      </c>
      <c r="J78" s="110"/>
      <c r="K78" s="190" t="s">
        <v>16</v>
      </c>
      <c r="L78" s="191"/>
      <c r="M78" s="191"/>
      <c r="N78" s="192"/>
      <c r="O78" s="154"/>
      <c r="P78" s="18">
        <f>SUM(P75:P77)</f>
        <v>0</v>
      </c>
    </row>
    <row r="79" spans="2:16" x14ac:dyDescent="0.25">
      <c r="C79" s="110"/>
      <c r="D79" s="110"/>
      <c r="E79" s="110"/>
      <c r="F79" s="110"/>
      <c r="G79" s="110"/>
      <c r="H79" s="110"/>
      <c r="I79" s="124"/>
      <c r="J79" s="110"/>
      <c r="K79" s="110"/>
      <c r="L79" s="110"/>
      <c r="M79" s="193" t="s">
        <v>22</v>
      </c>
      <c r="N79" s="194"/>
      <c r="O79" s="153"/>
      <c r="P79" s="119"/>
    </row>
    <row r="80" spans="2:16" x14ac:dyDescent="0.25"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25"/>
      <c r="N80" s="125"/>
      <c r="O80" s="125"/>
      <c r="P80" s="126"/>
    </row>
    <row r="81" spans="2:16" ht="15.75" x14ac:dyDescent="0.25">
      <c r="C81" s="178" t="s">
        <v>132</v>
      </c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33"/>
    </row>
    <row r="82" spans="2:16" x14ac:dyDescent="0.25">
      <c r="C82" s="120" t="s">
        <v>154</v>
      </c>
      <c r="D82" s="120"/>
      <c r="E82" s="20"/>
      <c r="F82" s="1" t="s">
        <v>86</v>
      </c>
      <c r="G82" s="1"/>
      <c r="H82" s="127">
        <v>7</v>
      </c>
      <c r="I82" s="109"/>
      <c r="J82" s="110"/>
      <c r="K82" s="109" t="s">
        <v>85</v>
      </c>
      <c r="L82" s="109"/>
      <c r="M82" s="1" t="s">
        <v>86</v>
      </c>
      <c r="N82" s="127"/>
      <c r="O82" s="109"/>
      <c r="P82" s="109"/>
    </row>
    <row r="83" spans="2:16" x14ac:dyDescent="0.25">
      <c r="C83" s="202" t="s">
        <v>36</v>
      </c>
      <c r="D83" s="202"/>
      <c r="E83" s="202"/>
      <c r="F83" s="1" t="s">
        <v>104</v>
      </c>
      <c r="G83" s="1"/>
      <c r="H83" s="109"/>
      <c r="I83" s="109"/>
      <c r="J83" s="110"/>
      <c r="K83" s="202" t="s">
        <v>36</v>
      </c>
      <c r="L83" s="202"/>
      <c r="M83" s="1" t="s">
        <v>84</v>
      </c>
      <c r="N83" s="109"/>
      <c r="O83" s="109"/>
      <c r="P83" s="109"/>
    </row>
    <row r="84" spans="2:16" ht="16.5" thickBot="1" x14ac:dyDescent="0.3">
      <c r="C84" s="172" t="s">
        <v>3</v>
      </c>
      <c r="D84" s="171"/>
      <c r="E84" s="171"/>
      <c r="F84" s="171"/>
      <c r="G84" s="171"/>
      <c r="H84" s="171"/>
      <c r="I84" s="171"/>
      <c r="J84" s="110"/>
      <c r="K84" s="172" t="s">
        <v>4</v>
      </c>
      <c r="L84" s="172"/>
      <c r="M84" s="172"/>
      <c r="N84" s="172"/>
      <c r="O84" s="172"/>
      <c r="P84" s="171"/>
    </row>
    <row r="85" spans="2:16" ht="16.5" thickBot="1" x14ac:dyDescent="0.3">
      <c r="C85" s="204" t="s">
        <v>12</v>
      </c>
      <c r="D85" s="205"/>
      <c r="E85" s="205"/>
      <c r="F85" s="205"/>
      <c r="G85" s="205"/>
      <c r="H85" s="205"/>
      <c r="I85" s="206"/>
      <c r="J85" s="110"/>
      <c r="K85" s="204" t="s">
        <v>12</v>
      </c>
      <c r="L85" s="205"/>
      <c r="M85" s="205"/>
      <c r="N85" s="205"/>
      <c r="O85" s="205"/>
      <c r="P85" s="206"/>
    </row>
    <row r="86" spans="2:16" ht="15.75" thickBot="1" x14ac:dyDescent="0.3">
      <c r="C86" s="3" t="s">
        <v>32</v>
      </c>
      <c r="D86" s="3" t="s">
        <v>175</v>
      </c>
      <c r="E86" s="3" t="s">
        <v>33</v>
      </c>
      <c r="F86" s="3" t="s">
        <v>6</v>
      </c>
      <c r="G86" s="3"/>
      <c r="H86" s="4" t="s">
        <v>34</v>
      </c>
      <c r="I86" s="5" t="s">
        <v>8</v>
      </c>
      <c r="J86" s="110"/>
      <c r="K86" s="3" t="s">
        <v>32</v>
      </c>
      <c r="L86" s="3" t="s">
        <v>33</v>
      </c>
      <c r="M86" s="3" t="s">
        <v>6</v>
      </c>
      <c r="N86" s="4" t="s">
        <v>34</v>
      </c>
      <c r="O86" s="128" t="s">
        <v>35</v>
      </c>
      <c r="P86" s="5" t="s">
        <v>8</v>
      </c>
    </row>
    <row r="87" spans="2:16" ht="15.75" x14ac:dyDescent="0.25">
      <c r="B87">
        <v>81</v>
      </c>
      <c r="C87" s="6" t="s">
        <v>37</v>
      </c>
      <c r="D87" s="6" t="s">
        <v>174</v>
      </c>
      <c r="E87" s="6">
        <v>24</v>
      </c>
      <c r="F87" s="6">
        <v>12</v>
      </c>
      <c r="G87" s="6">
        <v>7</v>
      </c>
      <c r="H87" s="136">
        <v>8568</v>
      </c>
      <c r="I87" s="7">
        <f>H82*F87*H87</f>
        <v>719712</v>
      </c>
      <c r="J87" s="110"/>
      <c r="K87" s="8"/>
      <c r="L87" s="8"/>
      <c r="M87" s="9"/>
      <c r="N87" s="10"/>
      <c r="O87" s="11">
        <f>N87*5%</f>
        <v>0</v>
      </c>
      <c r="P87" s="10"/>
    </row>
  </sheetData>
  <mergeCells count="60">
    <mergeCell ref="C85:I85"/>
    <mergeCell ref="K85:P85"/>
    <mergeCell ref="C13:I13"/>
    <mergeCell ref="K13:P13"/>
    <mergeCell ref="C36:I36"/>
    <mergeCell ref="K36:P36"/>
    <mergeCell ref="C37:I37"/>
    <mergeCell ref="K37:P37"/>
    <mergeCell ref="C78:H78"/>
    <mergeCell ref="K78:N78"/>
    <mergeCell ref="M79:N79"/>
    <mergeCell ref="M67:N67"/>
    <mergeCell ref="C69:O69"/>
    <mergeCell ref="C71:E71"/>
    <mergeCell ref="K71:L71"/>
    <mergeCell ref="C72:I72"/>
    <mergeCell ref="C7:P7"/>
    <mergeCell ref="C9:O9"/>
    <mergeCell ref="C11:E11"/>
    <mergeCell ref="K11:L11"/>
    <mergeCell ref="C12:I12"/>
    <mergeCell ref="K12:P12"/>
    <mergeCell ref="K25:P25"/>
    <mergeCell ref="C25:I25"/>
    <mergeCell ref="C24:I24"/>
    <mergeCell ref="K24:P24"/>
    <mergeCell ref="C18:H18"/>
    <mergeCell ref="K18:N18"/>
    <mergeCell ref="M19:N19"/>
    <mergeCell ref="C21:O21"/>
    <mergeCell ref="C23:E23"/>
    <mergeCell ref="K23:L23"/>
    <mergeCell ref="M55:N55"/>
    <mergeCell ref="C45:O45"/>
    <mergeCell ref="C30:H30"/>
    <mergeCell ref="M31:N31"/>
    <mergeCell ref="C33:O33"/>
    <mergeCell ref="C35:E35"/>
    <mergeCell ref="K35:L35"/>
    <mergeCell ref="M43:N43"/>
    <mergeCell ref="C43:H43"/>
    <mergeCell ref="C31:H31"/>
    <mergeCell ref="C47:E47"/>
    <mergeCell ref="K47:L47"/>
    <mergeCell ref="K54:N54"/>
    <mergeCell ref="C49:I49"/>
    <mergeCell ref="K49:P49"/>
    <mergeCell ref="C81:O81"/>
    <mergeCell ref="C83:E83"/>
    <mergeCell ref="K83:L83"/>
    <mergeCell ref="C57:O57"/>
    <mergeCell ref="K61:P61"/>
    <mergeCell ref="C61:I61"/>
    <mergeCell ref="K59:L59"/>
    <mergeCell ref="C59:E59"/>
    <mergeCell ref="K72:P72"/>
    <mergeCell ref="C73:I73"/>
    <mergeCell ref="K73:P73"/>
    <mergeCell ref="C66:H66"/>
    <mergeCell ref="K66:N6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2"/>
  <sheetViews>
    <sheetView showGridLines="0" workbookViewId="0">
      <selection activeCell="A16" sqref="A16:G22"/>
    </sheetView>
  </sheetViews>
  <sheetFormatPr defaultRowHeight="15" x14ac:dyDescent="0.25"/>
  <cols>
    <col min="3" max="3" width="20.42578125" customWidth="1"/>
    <col min="4" max="4" width="12.5703125" customWidth="1"/>
    <col min="7" max="7" width="14" customWidth="1"/>
    <col min="8" max="8" width="23.28515625" customWidth="1"/>
    <col min="10" max="10" width="16.140625" customWidth="1"/>
    <col min="11" max="11" width="20.42578125" customWidth="1"/>
    <col min="13" max="13" width="5.85546875" bestFit="1" customWidth="1"/>
    <col min="14" max="14" width="11.85546875" customWidth="1"/>
    <col min="15" max="15" width="19.42578125" customWidth="1"/>
  </cols>
  <sheetData>
    <row r="8" spans="1:15" ht="28.5" x14ac:dyDescent="0.45"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</row>
    <row r="9" spans="1:15" x14ac:dyDescent="0.25"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</row>
    <row r="10" spans="1:15" ht="15.75" x14ac:dyDescent="0.25"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33"/>
    </row>
    <row r="11" spans="1:15" x14ac:dyDescent="0.25">
      <c r="C11" s="1"/>
      <c r="D11" s="20"/>
      <c r="E11" s="164" t="s">
        <v>86</v>
      </c>
      <c r="F11" s="164"/>
      <c r="G11" s="127">
        <v>10</v>
      </c>
      <c r="H11" s="109"/>
      <c r="I11" s="110"/>
      <c r="J11" s="135" t="s">
        <v>38</v>
      </c>
      <c r="K11" s="109"/>
      <c r="L11" s="1" t="s">
        <v>86</v>
      </c>
      <c r="M11" s="127"/>
      <c r="N11" s="109"/>
      <c r="O11" s="109"/>
    </row>
    <row r="12" spans="1:15" x14ac:dyDescent="0.25">
      <c r="C12" s="202"/>
      <c r="D12" s="202"/>
      <c r="E12" s="1" t="s">
        <v>90</v>
      </c>
      <c r="F12" s="1"/>
      <c r="G12" s="109"/>
      <c r="H12" s="109"/>
      <c r="I12" s="110"/>
      <c r="J12" s="202" t="s">
        <v>40</v>
      </c>
      <c r="K12" s="202"/>
      <c r="L12" s="1" t="s">
        <v>84</v>
      </c>
      <c r="M12" s="109"/>
      <c r="N12" s="109"/>
      <c r="O12" s="109"/>
    </row>
    <row r="13" spans="1:15" ht="16.5" thickBot="1" x14ac:dyDescent="0.3">
      <c r="C13" s="189"/>
      <c r="D13" s="189"/>
      <c r="E13" s="189"/>
      <c r="F13" s="189"/>
      <c r="G13" s="189"/>
      <c r="H13" s="189"/>
      <c r="I13" s="110"/>
      <c r="J13" s="189" t="s">
        <v>4</v>
      </c>
      <c r="K13" s="189"/>
      <c r="L13" s="189"/>
      <c r="M13" s="189"/>
      <c r="N13" s="189"/>
      <c r="O13" s="189"/>
    </row>
    <row r="14" spans="1:15" ht="15.75" thickBot="1" x14ac:dyDescent="0.3">
      <c r="C14" s="3" t="s">
        <v>175</v>
      </c>
      <c r="D14" s="3" t="s">
        <v>33</v>
      </c>
      <c r="E14" s="3" t="s">
        <v>6</v>
      </c>
      <c r="F14" s="3"/>
      <c r="G14" s="4" t="s">
        <v>34</v>
      </c>
      <c r="H14" s="5" t="s">
        <v>8</v>
      </c>
      <c r="I14" s="110"/>
      <c r="J14" s="3" t="s">
        <v>32</v>
      </c>
      <c r="K14" s="3" t="s">
        <v>33</v>
      </c>
      <c r="L14" s="3" t="s">
        <v>6</v>
      </c>
      <c r="M14" s="4" t="s">
        <v>34</v>
      </c>
      <c r="N14" s="128" t="s">
        <v>35</v>
      </c>
      <c r="O14" s="5" t="s">
        <v>8</v>
      </c>
    </row>
    <row r="15" spans="1:15" ht="15.75" x14ac:dyDescent="0.25">
      <c r="A15" t="s">
        <v>181</v>
      </c>
      <c r="B15" t="s">
        <v>182</v>
      </c>
      <c r="C15" s="186"/>
      <c r="D15" s="186"/>
      <c r="E15" s="186"/>
      <c r="F15" s="186"/>
      <c r="G15" s="186"/>
      <c r="H15" s="187"/>
      <c r="I15" s="110"/>
      <c r="J15" s="185" t="s">
        <v>11</v>
      </c>
      <c r="K15" s="186"/>
      <c r="L15" s="186"/>
      <c r="M15" s="186"/>
      <c r="N15" s="186"/>
      <c r="O15" s="187"/>
    </row>
    <row r="16" spans="1:15" ht="15.75" x14ac:dyDescent="0.25">
      <c r="A16" t="s">
        <v>178</v>
      </c>
      <c r="B16">
        <v>75</v>
      </c>
      <c r="C16" s="6" t="s">
        <v>177</v>
      </c>
      <c r="D16" s="6">
        <v>2</v>
      </c>
      <c r="E16" s="6">
        <v>20</v>
      </c>
      <c r="F16" s="6">
        <v>10</v>
      </c>
      <c r="G16" s="7">
        <v>14200</v>
      </c>
      <c r="H16" s="7">
        <f>G11*D16*G16</f>
        <v>284000</v>
      </c>
      <c r="I16" s="110"/>
      <c r="J16" s="6"/>
      <c r="K16" s="6"/>
      <c r="L16" s="6"/>
      <c r="M16" s="7"/>
      <c r="N16" s="11"/>
      <c r="O16" s="10"/>
    </row>
    <row r="17" spans="1:15" ht="15.75" x14ac:dyDescent="0.25">
      <c r="A17" t="s">
        <v>178</v>
      </c>
      <c r="B17">
        <v>76</v>
      </c>
      <c r="C17" s="6" t="s">
        <v>177</v>
      </c>
      <c r="D17" s="6">
        <v>2</v>
      </c>
      <c r="E17" s="6">
        <v>20</v>
      </c>
      <c r="F17" s="6">
        <v>10</v>
      </c>
      <c r="G17" s="7">
        <v>14200</v>
      </c>
      <c r="H17" s="7" t="e">
        <f>#REF!*D17*G17</f>
        <v>#REF!</v>
      </c>
      <c r="I17" s="110"/>
      <c r="J17" s="8"/>
      <c r="K17" s="8"/>
      <c r="L17" s="9"/>
      <c r="M17" s="10"/>
      <c r="N17" s="11">
        <f>M17*5%</f>
        <v>0</v>
      </c>
      <c r="O17" s="10"/>
    </row>
    <row r="18" spans="1:15" ht="15.75" x14ac:dyDescent="0.25">
      <c r="A18" t="s">
        <v>178</v>
      </c>
      <c r="B18">
        <v>77</v>
      </c>
      <c r="C18" s="6" t="s">
        <v>177</v>
      </c>
      <c r="D18" s="6">
        <v>2</v>
      </c>
      <c r="E18" s="6">
        <v>20</v>
      </c>
      <c r="F18" s="6">
        <v>10</v>
      </c>
      <c r="G18" s="7">
        <v>14200</v>
      </c>
      <c r="H18" s="7" t="e">
        <f>#REF!*D18*G18</f>
        <v>#REF!</v>
      </c>
      <c r="I18" s="110"/>
      <c r="J18" s="8"/>
      <c r="K18" s="8"/>
      <c r="L18" s="9"/>
      <c r="M18" s="10"/>
      <c r="N18" s="11">
        <f>M18*5%</f>
        <v>0</v>
      </c>
      <c r="O18" s="10"/>
    </row>
    <row r="19" spans="1:15" ht="15.75" x14ac:dyDescent="0.25">
      <c r="A19" t="s">
        <v>178</v>
      </c>
      <c r="B19">
        <v>78</v>
      </c>
      <c r="C19" s="6" t="s">
        <v>177</v>
      </c>
      <c r="D19" s="6">
        <v>2</v>
      </c>
      <c r="E19" s="6">
        <v>20</v>
      </c>
      <c r="F19" s="6">
        <v>15</v>
      </c>
      <c r="G19" s="7">
        <v>21300</v>
      </c>
      <c r="H19" s="7" t="e">
        <f>#REF!*D19*G19</f>
        <v>#REF!</v>
      </c>
      <c r="I19" s="110"/>
      <c r="J19" s="6"/>
      <c r="K19" s="6"/>
      <c r="L19" s="6"/>
      <c r="M19" s="7"/>
      <c r="N19" s="11"/>
      <c r="O19" s="10"/>
    </row>
    <row r="20" spans="1:15" ht="15.75" x14ac:dyDescent="0.25">
      <c r="A20" t="s">
        <v>178</v>
      </c>
      <c r="B20">
        <v>79</v>
      </c>
      <c r="C20" s="6" t="s">
        <v>177</v>
      </c>
      <c r="D20" s="6">
        <v>2</v>
      </c>
      <c r="E20" s="6">
        <v>20</v>
      </c>
      <c r="F20" s="6">
        <v>10</v>
      </c>
      <c r="G20" s="7">
        <v>14200</v>
      </c>
      <c r="H20" s="7" t="e">
        <f>#REF!*D20*G20</f>
        <v>#REF!</v>
      </c>
      <c r="I20" s="110"/>
      <c r="J20" s="6"/>
      <c r="K20" s="6"/>
      <c r="L20" s="6"/>
      <c r="M20" s="7"/>
      <c r="N20" s="11"/>
      <c r="O20" s="10"/>
    </row>
    <row r="21" spans="1:15" ht="15.75" x14ac:dyDescent="0.25">
      <c r="A21" t="s">
        <v>178</v>
      </c>
      <c r="B21">
        <v>80</v>
      </c>
      <c r="C21" s="6" t="s">
        <v>177</v>
      </c>
      <c r="D21" s="6">
        <v>2</v>
      </c>
      <c r="E21" s="6">
        <v>20</v>
      </c>
      <c r="F21" s="6">
        <v>15</v>
      </c>
      <c r="G21" s="7">
        <v>21300</v>
      </c>
      <c r="H21" s="7" t="e">
        <f>#REF!*D21*G21</f>
        <v>#REF!</v>
      </c>
      <c r="I21" s="110"/>
      <c r="J21" s="6"/>
      <c r="K21" s="6"/>
      <c r="L21" s="6"/>
      <c r="M21" s="7"/>
      <c r="N21" s="11"/>
      <c r="O21" s="10"/>
    </row>
    <row r="22" spans="1:15" ht="15.75" x14ac:dyDescent="0.25">
      <c r="A22" t="s">
        <v>178</v>
      </c>
      <c r="B22">
        <v>81</v>
      </c>
      <c r="C22" s="6" t="s">
        <v>174</v>
      </c>
      <c r="D22" s="6">
        <v>2</v>
      </c>
      <c r="E22" s="6">
        <v>12</v>
      </c>
      <c r="F22" s="6">
        <v>7</v>
      </c>
      <c r="G22" s="7">
        <v>14840</v>
      </c>
      <c r="H22" s="7" t="e">
        <f>G22*D22*#REF!</f>
        <v>#REF!</v>
      </c>
      <c r="I22" s="110"/>
      <c r="J22" s="8"/>
      <c r="K22" s="8"/>
      <c r="L22" s="9"/>
      <c r="M22" s="10"/>
      <c r="N22" s="11">
        <f>M22*5%</f>
        <v>0</v>
      </c>
      <c r="O22" s="10"/>
    </row>
  </sheetData>
  <mergeCells count="8">
    <mergeCell ref="C15:H15"/>
    <mergeCell ref="J15:O15"/>
    <mergeCell ref="C8:O8"/>
    <mergeCell ref="C10:N10"/>
    <mergeCell ref="C12:D12"/>
    <mergeCell ref="J12:K12"/>
    <mergeCell ref="C13:H13"/>
    <mergeCell ref="J13:O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5"/>
  <sheetViews>
    <sheetView showGridLines="0" tabSelected="1" topLeftCell="A8" workbookViewId="0">
      <selection activeCell="A13" sqref="A13:G13"/>
    </sheetView>
  </sheetViews>
  <sheetFormatPr defaultRowHeight="15" x14ac:dyDescent="0.25"/>
  <cols>
    <col min="3" max="3" width="33" bestFit="1" customWidth="1"/>
    <col min="4" max="4" width="10.42578125" bestFit="1" customWidth="1"/>
    <col min="5" max="6" width="14.140625" customWidth="1"/>
    <col min="7" max="7" width="12.5703125" customWidth="1"/>
    <col min="8" max="8" width="14.140625" customWidth="1"/>
    <col min="10" max="10" width="32.42578125" bestFit="1" customWidth="1"/>
    <col min="11" max="11" width="10.42578125" bestFit="1" customWidth="1"/>
    <col min="15" max="15" width="13.28515625" bestFit="1" customWidth="1"/>
  </cols>
  <sheetData>
    <row r="7" spans="1:15" x14ac:dyDescent="0.25">
      <c r="N7" s="81" t="s">
        <v>74</v>
      </c>
      <c r="O7" s="82">
        <f ca="1">NOW()</f>
        <v>41890.946547569445</v>
      </c>
    </row>
    <row r="8" spans="1:15" ht="15.75" x14ac:dyDescent="0.25">
      <c r="C8" s="178" t="s">
        <v>132</v>
      </c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38"/>
    </row>
    <row r="9" spans="1:15" x14ac:dyDescent="0.25">
      <c r="C9" s="120" t="s">
        <v>154</v>
      </c>
      <c r="D9" s="20"/>
      <c r="E9" s="1" t="s">
        <v>18</v>
      </c>
      <c r="F9" s="1"/>
      <c r="G9" s="127">
        <v>7</v>
      </c>
      <c r="H9" s="109"/>
      <c r="J9" s="2" t="s">
        <v>17</v>
      </c>
      <c r="K9" s="2"/>
      <c r="L9" s="1" t="s">
        <v>18</v>
      </c>
      <c r="M9" s="30"/>
      <c r="N9" s="2"/>
      <c r="O9" s="2"/>
    </row>
    <row r="10" spans="1:15" x14ac:dyDescent="0.25">
      <c r="C10" s="94" t="s">
        <v>65</v>
      </c>
      <c r="D10" s="94"/>
      <c r="E10" s="1" t="s">
        <v>105</v>
      </c>
      <c r="F10" s="1"/>
      <c r="G10" s="109"/>
      <c r="H10" s="109"/>
      <c r="J10" s="75" t="s">
        <v>65</v>
      </c>
      <c r="K10" s="75"/>
      <c r="L10" s="1" t="s">
        <v>19</v>
      </c>
      <c r="M10" s="2"/>
      <c r="N10" s="2"/>
      <c r="O10" s="2"/>
    </row>
    <row r="11" spans="1:15" ht="16.5" thickBot="1" x14ac:dyDescent="0.3">
      <c r="C11" s="93" t="s">
        <v>3</v>
      </c>
      <c r="D11" s="111"/>
      <c r="E11" s="111"/>
      <c r="F11" s="111"/>
      <c r="G11" s="111"/>
      <c r="H11" s="111"/>
      <c r="J11" s="70" t="s">
        <v>4</v>
      </c>
      <c r="K11" s="70"/>
      <c r="L11" s="70"/>
      <c r="M11" s="70"/>
      <c r="N11" s="70"/>
      <c r="O11" s="70"/>
    </row>
    <row r="12" spans="1:15" ht="15.75" thickBot="1" x14ac:dyDescent="0.3">
      <c r="C12" s="3" t="s">
        <v>32</v>
      </c>
      <c r="D12" s="3" t="s">
        <v>33</v>
      </c>
      <c r="E12" s="3" t="s">
        <v>6</v>
      </c>
      <c r="F12" s="3"/>
      <c r="G12" s="4" t="s">
        <v>159</v>
      </c>
      <c r="H12" s="5" t="s">
        <v>8</v>
      </c>
      <c r="J12" s="21" t="s">
        <v>32</v>
      </c>
      <c r="K12" s="21" t="s">
        <v>33</v>
      </c>
      <c r="L12" s="21" t="s">
        <v>6</v>
      </c>
      <c r="M12" s="4" t="s">
        <v>159</v>
      </c>
      <c r="N12" s="31" t="s">
        <v>35</v>
      </c>
      <c r="O12" s="22" t="s">
        <v>8</v>
      </c>
    </row>
    <row r="13" spans="1:15" x14ac:dyDescent="0.25">
      <c r="A13" t="s">
        <v>178</v>
      </c>
      <c r="B13">
        <v>81</v>
      </c>
      <c r="C13" s="6">
        <v>47</v>
      </c>
      <c r="D13" s="6">
        <v>12</v>
      </c>
      <c r="E13" s="12">
        <v>12</v>
      </c>
      <c r="F13" s="12">
        <v>7</v>
      </c>
      <c r="G13" s="61">
        <v>4500</v>
      </c>
      <c r="H13" s="61">
        <f>D13*G13</f>
        <v>54000</v>
      </c>
      <c r="J13" s="8"/>
      <c r="K13" s="8"/>
      <c r="L13" s="9"/>
      <c r="M13" s="10"/>
      <c r="N13" s="36">
        <f>M13*5%</f>
        <v>0</v>
      </c>
      <c r="O13" s="10"/>
    </row>
    <row r="14" spans="1:15" x14ac:dyDescent="0.25">
      <c r="C14" s="6"/>
      <c r="D14" s="6"/>
      <c r="E14" s="6"/>
      <c r="F14" s="6"/>
      <c r="G14" s="7"/>
      <c r="H14" s="7"/>
      <c r="J14" s="8"/>
      <c r="K14" s="8"/>
      <c r="L14" s="9"/>
      <c r="M14" s="10"/>
      <c r="N14" s="10"/>
      <c r="O14" s="10"/>
    </row>
    <row r="15" spans="1:15" ht="15.75" x14ac:dyDescent="0.25">
      <c r="C15" s="13"/>
      <c r="D15" s="13"/>
      <c r="E15" s="14"/>
      <c r="F15" s="14"/>
      <c r="G15" s="15"/>
      <c r="H15" s="7"/>
      <c r="J15" s="13"/>
      <c r="K15" s="13"/>
      <c r="L15" s="14"/>
      <c r="M15" s="15"/>
      <c r="N15" s="15"/>
      <c r="O15" s="15"/>
    </row>
    <row r="16" spans="1:15" ht="15.75" x14ac:dyDescent="0.25">
      <c r="C16" s="90" t="s">
        <v>16</v>
      </c>
      <c r="D16" s="91"/>
      <c r="E16" s="91"/>
      <c r="F16" s="176"/>
      <c r="G16" s="92"/>
      <c r="H16" s="83">
        <f>SUM(H13:H15)</f>
        <v>54000</v>
      </c>
      <c r="J16" s="71" t="s">
        <v>16</v>
      </c>
      <c r="K16" s="72"/>
      <c r="L16" s="72"/>
      <c r="M16" s="73"/>
      <c r="N16" s="73"/>
      <c r="O16" s="18">
        <f>SUM(O13:O15)</f>
        <v>0</v>
      </c>
    </row>
    <row r="17" spans="3:15" x14ac:dyDescent="0.25">
      <c r="G17" t="s">
        <v>39</v>
      </c>
      <c r="L17" s="74" t="s">
        <v>22</v>
      </c>
      <c r="M17" s="74"/>
      <c r="N17" s="74"/>
      <c r="O17" s="19"/>
    </row>
    <row r="19" spans="3:15" x14ac:dyDescent="0.25">
      <c r="C19" s="76" t="s">
        <v>56</v>
      </c>
      <c r="D19" s="76"/>
      <c r="E19" s="76"/>
      <c r="F19" s="177"/>
      <c r="G19" s="76"/>
      <c r="H19" s="76"/>
      <c r="J19" s="76" t="s">
        <v>57</v>
      </c>
      <c r="K19" s="76"/>
      <c r="L19" s="76"/>
      <c r="M19" s="76"/>
      <c r="N19" s="76"/>
      <c r="O19" s="50"/>
    </row>
    <row r="20" spans="3:15" x14ac:dyDescent="0.25">
      <c r="C20" s="84" t="s">
        <v>65</v>
      </c>
      <c r="D20" s="84"/>
      <c r="E20" s="84"/>
      <c r="F20" s="84"/>
      <c r="G20" s="84"/>
      <c r="H20" s="165">
        <f>H16</f>
        <v>54000</v>
      </c>
      <c r="J20" s="84" t="s">
        <v>65</v>
      </c>
      <c r="K20" s="84"/>
      <c r="L20" s="84"/>
      <c r="M20" s="84"/>
      <c r="N20" s="41"/>
      <c r="O20" s="85"/>
    </row>
    <row r="21" spans="3:15" x14ac:dyDescent="0.25">
      <c r="C21" s="76"/>
      <c r="D21" s="76"/>
      <c r="E21" s="76"/>
      <c r="F21" s="177"/>
      <c r="G21" s="76"/>
      <c r="H21" s="86"/>
      <c r="J21" s="76" t="s">
        <v>16</v>
      </c>
      <c r="K21" s="76"/>
      <c r="L21" s="76"/>
      <c r="M21" s="76"/>
      <c r="N21" s="87"/>
      <c r="O21" s="88"/>
    </row>
    <row r="24" spans="3:15" x14ac:dyDescent="0.25">
      <c r="C24" s="179" t="s">
        <v>75</v>
      </c>
      <c r="D24" s="180"/>
      <c r="E24" s="180"/>
      <c r="F24" s="180"/>
      <c r="G24" s="181"/>
      <c r="H24" s="89">
        <f>H20</f>
        <v>54000</v>
      </c>
    </row>
    <row r="25" spans="3:15" x14ac:dyDescent="0.25">
      <c r="C25" s="182" t="s">
        <v>30</v>
      </c>
      <c r="D25" s="183"/>
      <c r="E25" s="183"/>
      <c r="F25" s="183"/>
      <c r="G25" s="184"/>
      <c r="H25" s="29">
        <f>H24</f>
        <v>54000</v>
      </c>
    </row>
  </sheetData>
  <mergeCells count="3">
    <mergeCell ref="C24:G24"/>
    <mergeCell ref="C25:G25"/>
    <mergeCell ref="C8:N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20"/>
  <sheetViews>
    <sheetView showGridLines="0" topLeftCell="A113" workbookViewId="0">
      <selection activeCell="G31" sqref="G31"/>
    </sheetView>
  </sheetViews>
  <sheetFormatPr defaultRowHeight="15" x14ac:dyDescent="0.25"/>
  <cols>
    <col min="1" max="1" width="52.140625" bestFit="1" customWidth="1"/>
    <col min="2" max="2" width="20" customWidth="1"/>
    <col min="3" max="3" width="18.42578125" customWidth="1"/>
    <col min="5" max="5" width="11.7109375" bestFit="1" customWidth="1"/>
    <col min="7" max="7" width="14.28515625" bestFit="1" customWidth="1"/>
    <col min="8" max="8" width="6" customWidth="1"/>
    <col min="9" max="9" width="21.28515625" customWidth="1"/>
    <col min="10" max="10" width="19.7109375" customWidth="1"/>
    <col min="11" max="11" width="14.42578125" customWidth="1"/>
    <col min="13" max="13" width="15.85546875" customWidth="1"/>
    <col min="15" max="15" width="12.140625" bestFit="1" customWidth="1"/>
  </cols>
  <sheetData>
    <row r="8" spans="1:15" ht="28.5" x14ac:dyDescent="0.45">
      <c r="A8" s="195" t="s">
        <v>41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60"/>
    </row>
    <row r="9" spans="1:15" ht="15.75" x14ac:dyDescent="0.25">
      <c r="A9" s="178" t="s">
        <v>144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</row>
    <row r="10" spans="1:15" x14ac:dyDescent="0.25">
      <c r="A10" s="140" t="s">
        <v>143</v>
      </c>
      <c r="B10" s="164" t="s">
        <v>93</v>
      </c>
      <c r="C10" s="212">
        <v>10</v>
      </c>
      <c r="D10" s="212"/>
      <c r="E10" s="212"/>
      <c r="F10" s="212"/>
      <c r="G10" s="212"/>
      <c r="H10" s="110"/>
      <c r="I10" s="135" t="s">
        <v>38</v>
      </c>
      <c r="J10" s="1" t="s">
        <v>86</v>
      </c>
      <c r="K10" s="1"/>
      <c r="L10" s="43"/>
      <c r="M10" s="43"/>
      <c r="N10" s="109"/>
      <c r="O10" s="109"/>
    </row>
    <row r="11" spans="1:15" x14ac:dyDescent="0.25">
      <c r="A11" s="80" t="s">
        <v>43</v>
      </c>
      <c r="B11" s="1" t="s">
        <v>90</v>
      </c>
      <c r="C11" s="1"/>
      <c r="D11" s="1"/>
      <c r="E11" s="1"/>
      <c r="F11" s="109"/>
      <c r="G11" s="109"/>
      <c r="H11" s="110"/>
      <c r="I11" s="80" t="s">
        <v>43</v>
      </c>
      <c r="J11" s="1" t="s">
        <v>84</v>
      </c>
      <c r="K11" s="1"/>
      <c r="L11" s="1"/>
      <c r="M11" s="1"/>
      <c r="N11" s="109"/>
      <c r="O11" s="109"/>
    </row>
    <row r="12" spans="1:15" ht="16.5" thickBot="1" x14ac:dyDescent="0.3">
      <c r="A12" s="189" t="s">
        <v>3</v>
      </c>
      <c r="B12" s="189"/>
      <c r="C12" s="189"/>
      <c r="D12" s="189"/>
      <c r="E12" s="189"/>
      <c r="F12" s="189"/>
      <c r="G12" s="189"/>
      <c r="H12" s="110"/>
      <c r="I12" s="189" t="s">
        <v>4</v>
      </c>
      <c r="J12" s="189"/>
      <c r="K12" s="189"/>
      <c r="L12" s="189"/>
      <c r="M12" s="189"/>
      <c r="N12" s="189"/>
      <c r="O12" s="189"/>
    </row>
    <row r="13" spans="1:15" x14ac:dyDescent="0.25">
      <c r="A13" s="3" t="s">
        <v>44</v>
      </c>
      <c r="B13" s="3" t="s">
        <v>45</v>
      </c>
      <c r="C13" s="44" t="s">
        <v>46</v>
      </c>
      <c r="D13" s="3" t="s">
        <v>47</v>
      </c>
      <c r="E13" s="44" t="s">
        <v>48</v>
      </c>
      <c r="F13" s="4" t="s">
        <v>49</v>
      </c>
      <c r="G13" s="5" t="s">
        <v>8</v>
      </c>
      <c r="H13" s="110"/>
      <c r="I13" s="3" t="s">
        <v>44</v>
      </c>
      <c r="J13" s="3" t="s">
        <v>50</v>
      </c>
      <c r="K13" s="44" t="s">
        <v>46</v>
      </c>
      <c r="L13" s="3" t="s">
        <v>47</v>
      </c>
      <c r="M13" s="44" t="s">
        <v>48</v>
      </c>
      <c r="N13" s="4" t="s">
        <v>49</v>
      </c>
      <c r="O13" s="5" t="s">
        <v>8</v>
      </c>
    </row>
    <row r="14" spans="1:15" x14ac:dyDescent="0.25">
      <c r="A14" s="137" t="s">
        <v>51</v>
      </c>
      <c r="B14" s="45">
        <v>230</v>
      </c>
      <c r="C14" s="45">
        <f>B14*C10*F14</f>
        <v>2300</v>
      </c>
      <c r="D14" s="45">
        <f t="shared" ref="D14:D19" si="0">B14*20%</f>
        <v>46</v>
      </c>
      <c r="E14" s="45">
        <f t="shared" ref="E14:E19" si="1">G14-C14</f>
        <v>460</v>
      </c>
      <c r="F14" s="12">
        <v>1</v>
      </c>
      <c r="G14" s="46">
        <f>(B14+D14)*C10*F14</f>
        <v>2760</v>
      </c>
      <c r="H14" s="110"/>
      <c r="I14" s="137"/>
      <c r="J14" s="45"/>
      <c r="K14" s="45"/>
      <c r="L14" s="45"/>
      <c r="M14" s="45"/>
      <c r="N14" s="12"/>
      <c r="O14" s="46"/>
    </row>
    <row r="15" spans="1:15" x14ac:dyDescent="0.25">
      <c r="A15" s="137" t="s">
        <v>52</v>
      </c>
      <c r="B15" s="45">
        <v>230</v>
      </c>
      <c r="C15" s="45">
        <f>B15*C10*F15</f>
        <v>2300</v>
      </c>
      <c r="D15" s="45">
        <f t="shared" si="0"/>
        <v>46</v>
      </c>
      <c r="E15" s="45">
        <f t="shared" si="1"/>
        <v>460</v>
      </c>
      <c r="F15" s="12">
        <v>1</v>
      </c>
      <c r="G15" s="46">
        <f>(B15+D15)*C10*F15</f>
        <v>2760</v>
      </c>
      <c r="H15" s="110"/>
      <c r="I15" s="137"/>
      <c r="J15" s="45"/>
      <c r="K15" s="45"/>
      <c r="L15" s="45"/>
      <c r="M15" s="45"/>
      <c r="N15" s="12"/>
      <c r="O15" s="46"/>
    </row>
    <row r="16" spans="1:15" x14ac:dyDescent="0.25">
      <c r="A16" s="137" t="s">
        <v>98</v>
      </c>
      <c r="B16" s="45">
        <v>260</v>
      </c>
      <c r="C16" s="45">
        <f>B16*4*F16</f>
        <v>1040</v>
      </c>
      <c r="D16" s="45">
        <f t="shared" si="0"/>
        <v>52</v>
      </c>
      <c r="E16" s="45">
        <f t="shared" si="1"/>
        <v>208</v>
      </c>
      <c r="F16" s="12">
        <v>1</v>
      </c>
      <c r="G16" s="46">
        <f>(B16+D16)*4*F16</f>
        <v>1248</v>
      </c>
      <c r="H16" s="110"/>
      <c r="I16" s="137"/>
      <c r="J16" s="45"/>
      <c r="K16" s="45"/>
      <c r="L16" s="45"/>
      <c r="M16" s="45"/>
      <c r="N16" s="12"/>
      <c r="O16" s="46"/>
    </row>
    <row r="17" spans="1:15" x14ac:dyDescent="0.25">
      <c r="A17" s="137" t="s">
        <v>54</v>
      </c>
      <c r="B17" s="45">
        <v>140</v>
      </c>
      <c r="C17" s="45">
        <f>B17*C10*F17</f>
        <v>2800</v>
      </c>
      <c r="D17" s="45">
        <f t="shared" si="0"/>
        <v>28</v>
      </c>
      <c r="E17" s="45">
        <f t="shared" si="1"/>
        <v>560</v>
      </c>
      <c r="F17" s="12">
        <v>2</v>
      </c>
      <c r="G17" s="46">
        <f>(B17+D17)*C10*F17</f>
        <v>3360</v>
      </c>
      <c r="H17" s="110"/>
      <c r="I17" s="137"/>
      <c r="J17" s="45"/>
      <c r="K17" s="45"/>
      <c r="L17" s="45"/>
      <c r="M17" s="45"/>
      <c r="N17" s="12"/>
      <c r="O17" s="46"/>
    </row>
    <row r="18" spans="1:15" x14ac:dyDescent="0.25">
      <c r="A18" s="137" t="s">
        <v>55</v>
      </c>
      <c r="B18" s="45">
        <v>200</v>
      </c>
      <c r="C18" s="45">
        <f>B18*C10*F18</f>
        <v>2000</v>
      </c>
      <c r="D18" s="45">
        <f t="shared" si="0"/>
        <v>40</v>
      </c>
      <c r="E18" s="45">
        <f t="shared" si="1"/>
        <v>400</v>
      </c>
      <c r="F18" s="12">
        <v>1</v>
      </c>
      <c r="G18" s="46">
        <f>(B18+D18)*C10*F18</f>
        <v>2400</v>
      </c>
      <c r="H18" s="110"/>
      <c r="I18" s="137"/>
      <c r="J18" s="45"/>
      <c r="K18" s="45"/>
      <c r="L18" s="45"/>
      <c r="M18" s="45"/>
      <c r="N18" s="12"/>
      <c r="O18" s="46"/>
    </row>
    <row r="19" spans="1:15" x14ac:dyDescent="0.25">
      <c r="A19" s="137" t="s">
        <v>106</v>
      </c>
      <c r="B19" s="45">
        <v>230</v>
      </c>
      <c r="C19" s="45">
        <f>B19*C10*F19</f>
        <v>2300</v>
      </c>
      <c r="D19" s="45">
        <f t="shared" si="0"/>
        <v>46</v>
      </c>
      <c r="E19" s="45">
        <f t="shared" si="1"/>
        <v>460</v>
      </c>
      <c r="F19" s="12">
        <v>1</v>
      </c>
      <c r="G19" s="46">
        <f>(B19+D19)*C10*F19</f>
        <v>2760</v>
      </c>
      <c r="H19" s="110"/>
      <c r="I19" s="137"/>
      <c r="J19" s="45"/>
      <c r="K19" s="45"/>
      <c r="L19" s="45"/>
      <c r="M19" s="45"/>
      <c r="N19" s="12"/>
      <c r="O19" s="46"/>
    </row>
    <row r="20" spans="1:15" ht="16.5" x14ac:dyDescent="0.25">
      <c r="A20" s="138"/>
      <c r="B20" s="12"/>
      <c r="C20" s="139">
        <f>SUM(C14:C19)</f>
        <v>12740</v>
      </c>
      <c r="D20" s="12"/>
      <c r="E20" s="139">
        <f>SUM(E14:E19)</f>
        <v>2548</v>
      </c>
      <c r="F20" s="7"/>
      <c r="G20" s="7"/>
      <c r="H20" s="110"/>
      <c r="I20" s="47"/>
      <c r="J20" s="48"/>
      <c r="K20" s="48"/>
      <c r="L20" s="48"/>
      <c r="M20" s="48"/>
      <c r="N20" s="23"/>
      <c r="O20" s="24"/>
    </row>
    <row r="21" spans="1:15" ht="15.75" x14ac:dyDescent="0.25">
      <c r="A21" s="190" t="s">
        <v>16</v>
      </c>
      <c r="B21" s="213"/>
      <c r="C21" s="213"/>
      <c r="D21" s="213"/>
      <c r="E21" s="213"/>
      <c r="F21" s="214"/>
      <c r="G21" s="18">
        <f>SUM(G14:G20)</f>
        <v>15288</v>
      </c>
      <c r="H21" s="110"/>
      <c r="I21" s="190" t="s">
        <v>16</v>
      </c>
      <c r="J21" s="191"/>
      <c r="K21" s="191"/>
      <c r="L21" s="191"/>
      <c r="M21" s="191"/>
      <c r="N21" s="192"/>
      <c r="O21" s="18">
        <f>SUM(O14:O20)</f>
        <v>0</v>
      </c>
    </row>
    <row r="22" spans="1:15" x14ac:dyDescent="0.25">
      <c r="A22" s="110"/>
      <c r="B22" s="110"/>
      <c r="C22" s="124"/>
      <c r="D22" s="110"/>
      <c r="E22" s="124"/>
      <c r="F22" s="110"/>
      <c r="G22" s="110"/>
      <c r="H22" s="110"/>
      <c r="I22" s="110"/>
      <c r="J22" s="188" t="s">
        <v>22</v>
      </c>
      <c r="K22" s="188"/>
      <c r="L22" s="188"/>
      <c r="M22" s="188"/>
      <c r="N22" s="188"/>
      <c r="O22" s="119"/>
    </row>
    <row r="23" spans="1:15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</row>
    <row r="24" spans="1:15" ht="15.75" x14ac:dyDescent="0.25">
      <c r="A24" s="178" t="s">
        <v>145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</row>
    <row r="25" spans="1:15" x14ac:dyDescent="0.25">
      <c r="A25" s="140" t="s">
        <v>123</v>
      </c>
      <c r="B25" s="164" t="s">
        <v>93</v>
      </c>
      <c r="C25" s="212">
        <v>10</v>
      </c>
      <c r="D25" s="212"/>
      <c r="E25" s="212"/>
      <c r="F25" s="212"/>
      <c r="G25" s="212"/>
      <c r="H25" s="110"/>
      <c r="I25" s="135" t="s">
        <v>38</v>
      </c>
      <c r="J25" s="1" t="s">
        <v>86</v>
      </c>
      <c r="K25" s="1"/>
      <c r="L25" s="43"/>
      <c r="M25" s="43"/>
      <c r="N25" s="109"/>
      <c r="O25" s="109"/>
    </row>
    <row r="26" spans="1:15" x14ac:dyDescent="0.25">
      <c r="A26" s="80" t="s">
        <v>43</v>
      </c>
      <c r="B26" s="1" t="s">
        <v>90</v>
      </c>
      <c r="C26" s="1"/>
      <c r="D26" s="1"/>
      <c r="E26" s="1"/>
      <c r="F26" s="109"/>
      <c r="G26" s="109"/>
      <c r="H26" s="110"/>
      <c r="I26" s="80" t="s">
        <v>43</v>
      </c>
      <c r="J26" s="1" t="s">
        <v>84</v>
      </c>
      <c r="K26" s="1"/>
      <c r="L26" s="1"/>
      <c r="M26" s="1"/>
      <c r="N26" s="109"/>
      <c r="O26" s="109"/>
    </row>
    <row r="27" spans="1:15" ht="16.5" thickBot="1" x14ac:dyDescent="0.3">
      <c r="A27" s="189" t="s">
        <v>3</v>
      </c>
      <c r="B27" s="189"/>
      <c r="C27" s="189"/>
      <c r="D27" s="189"/>
      <c r="E27" s="189"/>
      <c r="F27" s="189"/>
      <c r="G27" s="189"/>
      <c r="H27" s="110"/>
      <c r="I27" s="189" t="s">
        <v>4</v>
      </c>
      <c r="J27" s="189"/>
      <c r="K27" s="189"/>
      <c r="L27" s="189"/>
      <c r="M27" s="189"/>
      <c r="N27" s="189"/>
      <c r="O27" s="189"/>
    </row>
    <row r="28" spans="1:15" x14ac:dyDescent="0.25">
      <c r="A28" s="3" t="s">
        <v>44</v>
      </c>
      <c r="B28" s="3" t="s">
        <v>45</v>
      </c>
      <c r="C28" s="44" t="s">
        <v>46</v>
      </c>
      <c r="D28" s="3" t="s">
        <v>47</v>
      </c>
      <c r="E28" s="44" t="s">
        <v>48</v>
      </c>
      <c r="F28" s="4" t="s">
        <v>49</v>
      </c>
      <c r="G28" s="5" t="s">
        <v>8</v>
      </c>
      <c r="H28" s="110"/>
      <c r="I28" s="3" t="s">
        <v>44</v>
      </c>
      <c r="J28" s="3" t="s">
        <v>50</v>
      </c>
      <c r="K28" s="44" t="s">
        <v>46</v>
      </c>
      <c r="L28" s="3" t="s">
        <v>47</v>
      </c>
      <c r="M28" s="44" t="s">
        <v>48</v>
      </c>
      <c r="N28" s="4" t="s">
        <v>49</v>
      </c>
      <c r="O28" s="5" t="s">
        <v>8</v>
      </c>
    </row>
    <row r="29" spans="1:15" x14ac:dyDescent="0.25">
      <c r="A29" s="137" t="s">
        <v>51</v>
      </c>
      <c r="B29" s="45">
        <v>230</v>
      </c>
      <c r="C29" s="45">
        <f>B29*C25*F29</f>
        <v>2300</v>
      </c>
      <c r="D29" s="45">
        <f t="shared" ref="D29:D34" si="2">B29*20%</f>
        <v>46</v>
      </c>
      <c r="E29" s="45">
        <f t="shared" ref="E29:E34" si="3">G29-C29</f>
        <v>460</v>
      </c>
      <c r="F29" s="12">
        <v>1</v>
      </c>
      <c r="G29" s="46">
        <f>(B29+D29)*C25*F29</f>
        <v>2760</v>
      </c>
      <c r="H29" s="110"/>
      <c r="I29" s="137"/>
      <c r="J29" s="45"/>
      <c r="K29" s="45"/>
      <c r="L29" s="45"/>
      <c r="M29" s="45"/>
      <c r="N29" s="12"/>
      <c r="O29" s="46"/>
    </row>
    <row r="30" spans="1:15" x14ac:dyDescent="0.25">
      <c r="A30" s="137" t="s">
        <v>52</v>
      </c>
      <c r="B30" s="45">
        <v>230</v>
      </c>
      <c r="C30" s="45">
        <f>B30*C25*F30</f>
        <v>2300</v>
      </c>
      <c r="D30" s="45">
        <f t="shared" si="2"/>
        <v>46</v>
      </c>
      <c r="E30" s="45">
        <f t="shared" si="3"/>
        <v>460</v>
      </c>
      <c r="F30" s="12">
        <v>1</v>
      </c>
      <c r="G30" s="46">
        <f>(B30+D30)*C25*F30</f>
        <v>2760</v>
      </c>
      <c r="H30" s="110"/>
      <c r="I30" s="137"/>
      <c r="J30" s="45"/>
      <c r="K30" s="45"/>
      <c r="L30" s="45"/>
      <c r="M30" s="45"/>
      <c r="N30" s="12"/>
      <c r="O30" s="46"/>
    </row>
    <row r="31" spans="1:15" x14ac:dyDescent="0.25">
      <c r="A31" s="137" t="s">
        <v>98</v>
      </c>
      <c r="B31" s="45">
        <v>260</v>
      </c>
      <c r="C31" s="45">
        <f>B31*4*F31</f>
        <v>1040</v>
      </c>
      <c r="D31" s="45">
        <f t="shared" si="2"/>
        <v>52</v>
      </c>
      <c r="E31" s="45">
        <f t="shared" si="3"/>
        <v>208</v>
      </c>
      <c r="F31" s="12">
        <v>1</v>
      </c>
      <c r="G31" s="46">
        <f>(B31+D31)*4*F31</f>
        <v>1248</v>
      </c>
      <c r="H31" s="110"/>
      <c r="I31" s="137"/>
      <c r="J31" s="45"/>
      <c r="K31" s="45"/>
      <c r="L31" s="45"/>
      <c r="M31" s="45"/>
      <c r="N31" s="12"/>
      <c r="O31" s="46"/>
    </row>
    <row r="32" spans="1:15" x14ac:dyDescent="0.25">
      <c r="A32" s="137" t="s">
        <v>54</v>
      </c>
      <c r="B32" s="45">
        <v>140</v>
      </c>
      <c r="C32" s="45">
        <f>B32*C25*F32</f>
        <v>2800</v>
      </c>
      <c r="D32" s="45">
        <f t="shared" si="2"/>
        <v>28</v>
      </c>
      <c r="E32" s="45">
        <f t="shared" si="3"/>
        <v>560</v>
      </c>
      <c r="F32" s="12">
        <v>2</v>
      </c>
      <c r="G32" s="46">
        <f>(B32+D32)*C25*F32</f>
        <v>3360</v>
      </c>
      <c r="H32" s="110"/>
      <c r="I32" s="137"/>
      <c r="J32" s="45"/>
      <c r="K32" s="45"/>
      <c r="L32" s="45"/>
      <c r="M32" s="45"/>
      <c r="N32" s="12"/>
      <c r="O32" s="46"/>
    </row>
    <row r="33" spans="1:15" x14ac:dyDescent="0.25">
      <c r="A33" s="137" t="s">
        <v>55</v>
      </c>
      <c r="B33" s="45">
        <v>200</v>
      </c>
      <c r="C33" s="45">
        <f>B33*C25*F33</f>
        <v>2000</v>
      </c>
      <c r="D33" s="45">
        <f t="shared" si="2"/>
        <v>40</v>
      </c>
      <c r="E33" s="45">
        <f t="shared" si="3"/>
        <v>400</v>
      </c>
      <c r="F33" s="12">
        <v>1</v>
      </c>
      <c r="G33" s="46">
        <f>(B33+D33)*C25*F33</f>
        <v>2400</v>
      </c>
      <c r="H33" s="110"/>
      <c r="I33" s="137"/>
      <c r="J33" s="45"/>
      <c r="K33" s="45"/>
      <c r="L33" s="45"/>
      <c r="M33" s="45"/>
      <c r="N33" s="12"/>
      <c r="O33" s="46"/>
    </row>
    <row r="34" spans="1:15" x14ac:dyDescent="0.25">
      <c r="A34" s="137" t="s">
        <v>106</v>
      </c>
      <c r="B34" s="45">
        <v>230</v>
      </c>
      <c r="C34" s="45">
        <f>B34*C25*F34</f>
        <v>2300</v>
      </c>
      <c r="D34" s="45">
        <f t="shared" si="2"/>
        <v>46</v>
      </c>
      <c r="E34" s="45">
        <f t="shared" si="3"/>
        <v>460</v>
      </c>
      <c r="F34" s="12">
        <v>1</v>
      </c>
      <c r="G34" s="46">
        <f>(B34+D34)*C25*F34</f>
        <v>2760</v>
      </c>
      <c r="H34" s="110"/>
      <c r="I34" s="137"/>
      <c r="J34" s="45"/>
      <c r="K34" s="45"/>
      <c r="L34" s="45"/>
      <c r="M34" s="45"/>
      <c r="N34" s="12"/>
      <c r="O34" s="46"/>
    </row>
    <row r="35" spans="1:15" ht="16.5" x14ac:dyDescent="0.25">
      <c r="A35" s="138"/>
      <c r="B35" s="12"/>
      <c r="C35" s="139">
        <f>SUM(C29:C34)</f>
        <v>12740</v>
      </c>
      <c r="D35" s="12"/>
      <c r="E35" s="139">
        <f>SUM(E29:E34)</f>
        <v>2548</v>
      </c>
      <c r="F35" s="7"/>
      <c r="G35" s="7"/>
      <c r="H35" s="110"/>
      <c r="I35" s="47"/>
      <c r="J35" s="48"/>
      <c r="K35" s="48"/>
      <c r="L35" s="48"/>
      <c r="M35" s="48"/>
      <c r="N35" s="23"/>
      <c r="O35" s="24"/>
    </row>
    <row r="36" spans="1:15" ht="15.75" x14ac:dyDescent="0.25">
      <c r="A36" s="190" t="s">
        <v>16</v>
      </c>
      <c r="B36" s="191"/>
      <c r="C36" s="191"/>
      <c r="D36" s="191"/>
      <c r="E36" s="191"/>
      <c r="F36" s="192"/>
      <c r="G36" s="18">
        <f>SUM(G29:G35)</f>
        <v>15288</v>
      </c>
      <c r="H36" s="110"/>
      <c r="I36" s="190" t="s">
        <v>16</v>
      </c>
      <c r="J36" s="191"/>
      <c r="K36" s="191"/>
      <c r="L36" s="191"/>
      <c r="M36" s="191"/>
      <c r="N36" s="192"/>
      <c r="O36" s="18">
        <f>SUM(O29:O35)</f>
        <v>0</v>
      </c>
    </row>
    <row r="37" spans="1:15" x14ac:dyDescent="0.25">
      <c r="A37" s="110"/>
      <c r="B37" s="110"/>
      <c r="C37" s="124"/>
      <c r="D37" s="110"/>
      <c r="E37" s="124"/>
      <c r="F37" s="110"/>
      <c r="G37" s="110"/>
      <c r="H37" s="110"/>
      <c r="I37" s="110"/>
      <c r="J37" s="188" t="s">
        <v>22</v>
      </c>
      <c r="K37" s="188"/>
      <c r="L37" s="188"/>
      <c r="M37" s="188"/>
      <c r="N37" s="188"/>
      <c r="O37" s="119"/>
    </row>
    <row r="38" spans="1:15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25"/>
      <c r="K38" s="125"/>
      <c r="L38" s="125"/>
      <c r="M38" s="125"/>
      <c r="N38" s="125"/>
      <c r="O38" s="126"/>
    </row>
    <row r="39" spans="1:15" ht="15.75" x14ac:dyDescent="0.25">
      <c r="A39" s="178" t="s">
        <v>146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</row>
    <row r="40" spans="1:15" x14ac:dyDescent="0.25">
      <c r="A40" s="140" t="s">
        <v>125</v>
      </c>
      <c r="B40" s="164" t="s">
        <v>42</v>
      </c>
      <c r="C40" s="212">
        <v>10</v>
      </c>
      <c r="D40" s="212"/>
      <c r="E40" s="212"/>
      <c r="F40" s="212"/>
      <c r="G40" s="212"/>
      <c r="H40" s="110"/>
      <c r="I40" s="109" t="s">
        <v>85</v>
      </c>
      <c r="J40" s="1" t="s">
        <v>86</v>
      </c>
      <c r="K40" s="1"/>
      <c r="L40" s="43"/>
      <c r="M40" s="43"/>
      <c r="N40" s="109"/>
      <c r="O40" s="109"/>
    </row>
    <row r="41" spans="1:15" x14ac:dyDescent="0.25">
      <c r="A41" s="80" t="s">
        <v>43</v>
      </c>
      <c r="B41" s="1" t="s">
        <v>90</v>
      </c>
      <c r="C41" s="1"/>
      <c r="D41" s="1"/>
      <c r="E41" s="1"/>
      <c r="F41" s="109"/>
      <c r="G41" s="109"/>
      <c r="H41" s="110"/>
      <c r="I41" s="80" t="s">
        <v>43</v>
      </c>
      <c r="J41" s="1" t="s">
        <v>84</v>
      </c>
      <c r="K41" s="1"/>
      <c r="L41" s="1"/>
      <c r="M41" s="1"/>
      <c r="N41" s="109"/>
      <c r="O41" s="109"/>
    </row>
    <row r="42" spans="1:15" ht="16.5" thickBot="1" x14ac:dyDescent="0.3">
      <c r="A42" s="189" t="s">
        <v>3</v>
      </c>
      <c r="B42" s="189"/>
      <c r="C42" s="189"/>
      <c r="D42" s="189"/>
      <c r="E42" s="189"/>
      <c r="F42" s="189"/>
      <c r="G42" s="189"/>
      <c r="H42" s="110"/>
      <c r="I42" s="189" t="s">
        <v>4</v>
      </c>
      <c r="J42" s="189"/>
      <c r="K42" s="189"/>
      <c r="L42" s="189"/>
      <c r="M42" s="189"/>
      <c r="N42" s="189"/>
      <c r="O42" s="189"/>
    </row>
    <row r="43" spans="1:15" x14ac:dyDescent="0.25">
      <c r="A43" s="3" t="s">
        <v>44</v>
      </c>
      <c r="B43" s="3" t="s">
        <v>45</v>
      </c>
      <c r="C43" s="44" t="s">
        <v>46</v>
      </c>
      <c r="D43" s="3" t="s">
        <v>47</v>
      </c>
      <c r="E43" s="44" t="s">
        <v>48</v>
      </c>
      <c r="F43" s="4" t="s">
        <v>49</v>
      </c>
      <c r="G43" s="5" t="s">
        <v>8</v>
      </c>
      <c r="H43" s="110"/>
      <c r="I43" s="3" t="s">
        <v>44</v>
      </c>
      <c r="J43" s="3" t="s">
        <v>50</v>
      </c>
      <c r="K43" s="44" t="s">
        <v>46</v>
      </c>
      <c r="L43" s="3" t="s">
        <v>47</v>
      </c>
      <c r="M43" s="44" t="s">
        <v>48</v>
      </c>
      <c r="N43" s="4" t="s">
        <v>49</v>
      </c>
      <c r="O43" s="5" t="s">
        <v>8</v>
      </c>
    </row>
    <row r="44" spans="1:15" x14ac:dyDescent="0.25">
      <c r="A44" s="137" t="s">
        <v>51</v>
      </c>
      <c r="B44" s="45">
        <v>230</v>
      </c>
      <c r="C44" s="45">
        <f>B44*C40*F44</f>
        <v>2300</v>
      </c>
      <c r="D44" s="45">
        <f t="shared" ref="D44:D49" si="4">B44*20%</f>
        <v>46</v>
      </c>
      <c r="E44" s="45">
        <f t="shared" ref="E44:E49" si="5">G44-C44</f>
        <v>460</v>
      </c>
      <c r="F44" s="12">
        <v>1</v>
      </c>
      <c r="G44" s="46">
        <f>(B44+D44)*C40*F44</f>
        <v>2760</v>
      </c>
      <c r="H44" s="110"/>
      <c r="I44" s="137"/>
      <c r="J44" s="45"/>
      <c r="K44" s="45"/>
      <c r="L44" s="45"/>
      <c r="M44" s="45"/>
      <c r="N44" s="12"/>
      <c r="O44" s="46"/>
    </row>
    <row r="45" spans="1:15" x14ac:dyDescent="0.25">
      <c r="A45" s="137" t="s">
        <v>52</v>
      </c>
      <c r="B45" s="45">
        <v>230</v>
      </c>
      <c r="C45" s="45">
        <f>B45*C40*F45</f>
        <v>2300</v>
      </c>
      <c r="D45" s="45">
        <f t="shared" si="4"/>
        <v>46</v>
      </c>
      <c r="E45" s="45">
        <f t="shared" si="5"/>
        <v>460</v>
      </c>
      <c r="F45" s="12">
        <v>1</v>
      </c>
      <c r="G45" s="46">
        <f>(B45+D45)*C40*F45</f>
        <v>2760</v>
      </c>
      <c r="H45" s="110"/>
      <c r="I45" s="137"/>
      <c r="J45" s="45"/>
      <c r="K45" s="45"/>
      <c r="L45" s="45"/>
      <c r="M45" s="45"/>
      <c r="N45" s="12"/>
      <c r="O45" s="46"/>
    </row>
    <row r="46" spans="1:15" x14ac:dyDescent="0.25">
      <c r="A46" s="137" t="s">
        <v>98</v>
      </c>
      <c r="B46" s="45">
        <v>260</v>
      </c>
      <c r="C46" s="45">
        <f>B46*4*F46</f>
        <v>1040</v>
      </c>
      <c r="D46" s="45">
        <f t="shared" si="4"/>
        <v>52</v>
      </c>
      <c r="E46" s="45">
        <f t="shared" si="5"/>
        <v>208</v>
      </c>
      <c r="F46" s="12">
        <v>1</v>
      </c>
      <c r="G46" s="46">
        <f>(B46+D46)*4*F46</f>
        <v>1248</v>
      </c>
      <c r="H46" s="110"/>
      <c r="I46" s="137"/>
      <c r="J46" s="45"/>
      <c r="K46" s="45"/>
      <c r="L46" s="45"/>
      <c r="M46" s="45"/>
      <c r="N46" s="12"/>
      <c r="O46" s="46"/>
    </row>
    <row r="47" spans="1:15" x14ac:dyDescent="0.25">
      <c r="A47" s="137" t="s">
        <v>54</v>
      </c>
      <c r="B47" s="45">
        <v>140</v>
      </c>
      <c r="C47" s="45">
        <f>B47*C40*F47</f>
        <v>2800</v>
      </c>
      <c r="D47" s="45">
        <f t="shared" si="4"/>
        <v>28</v>
      </c>
      <c r="E47" s="45">
        <f t="shared" si="5"/>
        <v>560</v>
      </c>
      <c r="F47" s="12">
        <v>2</v>
      </c>
      <c r="G47" s="46">
        <f>(B47+D47)*C40*F47</f>
        <v>3360</v>
      </c>
      <c r="H47" s="110"/>
      <c r="I47" s="137"/>
      <c r="J47" s="45"/>
      <c r="K47" s="45"/>
      <c r="L47" s="45"/>
      <c r="M47" s="45"/>
      <c r="N47" s="12"/>
      <c r="O47" s="46"/>
    </row>
    <row r="48" spans="1:15" x14ac:dyDescent="0.25">
      <c r="A48" s="137" t="s">
        <v>55</v>
      </c>
      <c r="B48" s="45">
        <v>200</v>
      </c>
      <c r="C48" s="45">
        <f>B48*C40*F48</f>
        <v>2000</v>
      </c>
      <c r="D48" s="45">
        <f t="shared" si="4"/>
        <v>40</v>
      </c>
      <c r="E48" s="45">
        <f t="shared" si="5"/>
        <v>400</v>
      </c>
      <c r="F48" s="12">
        <v>1</v>
      </c>
      <c r="G48" s="46">
        <f>(B48+D48)*C40*F48</f>
        <v>2400</v>
      </c>
      <c r="H48" s="110"/>
      <c r="I48" s="137"/>
      <c r="J48" s="45"/>
      <c r="K48" s="45"/>
      <c r="L48" s="45"/>
      <c r="M48" s="45"/>
      <c r="N48" s="12"/>
      <c r="O48" s="46"/>
    </row>
    <row r="49" spans="1:15" x14ac:dyDescent="0.25">
      <c r="A49" s="137" t="s">
        <v>106</v>
      </c>
      <c r="B49" s="45">
        <v>230</v>
      </c>
      <c r="C49" s="45">
        <f>B49*C40*F49</f>
        <v>2300</v>
      </c>
      <c r="D49" s="45">
        <f t="shared" si="4"/>
        <v>46</v>
      </c>
      <c r="E49" s="45">
        <f t="shared" si="5"/>
        <v>460</v>
      </c>
      <c r="F49" s="12">
        <v>1</v>
      </c>
      <c r="G49" s="46">
        <f>(B49+D49)*C40*F49</f>
        <v>2760</v>
      </c>
      <c r="H49" s="110"/>
      <c r="I49" s="137"/>
      <c r="J49" s="45"/>
      <c r="K49" s="45"/>
      <c r="L49" s="45"/>
      <c r="M49" s="45"/>
      <c r="N49" s="12"/>
      <c r="O49" s="46"/>
    </row>
    <row r="50" spans="1:15" ht="16.5" x14ac:dyDescent="0.25">
      <c r="A50" s="138"/>
      <c r="B50" s="12"/>
      <c r="C50" s="139">
        <f>SUM(C44:C49)</f>
        <v>12740</v>
      </c>
      <c r="D50" s="12"/>
      <c r="E50" s="139">
        <f>SUM(E44:E49)</f>
        <v>2548</v>
      </c>
      <c r="F50" s="7"/>
      <c r="G50" s="7"/>
      <c r="H50" s="110"/>
      <c r="I50" s="47"/>
      <c r="J50" s="48"/>
      <c r="K50" s="48"/>
      <c r="L50" s="48"/>
      <c r="M50" s="48"/>
      <c r="N50" s="23"/>
      <c r="O50" s="24"/>
    </row>
    <row r="51" spans="1:15" ht="15.75" x14ac:dyDescent="0.25">
      <c r="A51" s="190" t="s">
        <v>16</v>
      </c>
      <c r="B51" s="191"/>
      <c r="C51" s="191"/>
      <c r="D51" s="191"/>
      <c r="E51" s="191"/>
      <c r="F51" s="192"/>
      <c r="G51" s="18">
        <f>SUM(G44:G50)</f>
        <v>15288</v>
      </c>
      <c r="H51" s="110"/>
      <c r="I51" s="190" t="s">
        <v>16</v>
      </c>
      <c r="J51" s="191"/>
      <c r="K51" s="191"/>
      <c r="L51" s="191"/>
      <c r="M51" s="191"/>
      <c r="N51" s="192"/>
      <c r="O51" s="18">
        <f>SUM(O44:O50)</f>
        <v>0</v>
      </c>
    </row>
    <row r="52" spans="1:15" x14ac:dyDescent="0.25">
      <c r="A52" s="110"/>
      <c r="B52" s="110"/>
      <c r="C52" s="124"/>
      <c r="D52" s="110"/>
      <c r="E52" s="124"/>
      <c r="F52" s="110"/>
      <c r="G52" s="110"/>
      <c r="H52" s="110"/>
      <c r="I52" s="110"/>
      <c r="J52" s="188" t="s">
        <v>22</v>
      </c>
      <c r="K52" s="188"/>
      <c r="L52" s="188"/>
      <c r="M52" s="188"/>
      <c r="N52" s="188"/>
      <c r="O52" s="119"/>
    </row>
    <row r="53" spans="1:15" x14ac:dyDescent="0.2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</row>
    <row r="54" spans="1:15" x14ac:dyDescent="0.25">
      <c r="A54" s="110"/>
      <c r="B54" s="110"/>
      <c r="C54" s="110"/>
      <c r="D54" s="110"/>
      <c r="E54" s="110"/>
      <c r="F54" s="110"/>
      <c r="G54" s="110"/>
      <c r="H54" s="110"/>
      <c r="I54" s="110"/>
      <c r="J54" s="125"/>
      <c r="K54" s="125"/>
      <c r="L54" s="125"/>
      <c r="M54" s="125"/>
      <c r="N54" s="125"/>
      <c r="O54" s="126"/>
    </row>
    <row r="55" spans="1:15" ht="15.75" x14ac:dyDescent="0.25">
      <c r="A55" s="178" t="s">
        <v>147</v>
      </c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</row>
    <row r="56" spans="1:15" x14ac:dyDescent="0.25">
      <c r="A56" s="140" t="s">
        <v>127</v>
      </c>
      <c r="B56" s="164" t="s">
        <v>42</v>
      </c>
      <c r="C56" s="212">
        <v>15</v>
      </c>
      <c r="D56" s="212"/>
      <c r="E56" s="212"/>
      <c r="F56" s="212"/>
      <c r="G56" s="212"/>
      <c r="H56" s="110"/>
      <c r="I56" s="135" t="s">
        <v>38</v>
      </c>
      <c r="J56" s="1" t="s">
        <v>86</v>
      </c>
      <c r="K56" s="1"/>
      <c r="L56" s="43"/>
      <c r="M56" s="43"/>
      <c r="N56" s="109"/>
      <c r="O56" s="109"/>
    </row>
    <row r="57" spans="1:15" x14ac:dyDescent="0.25">
      <c r="A57" s="80" t="s">
        <v>43</v>
      </c>
      <c r="B57" s="1" t="s">
        <v>90</v>
      </c>
      <c r="C57" s="1"/>
      <c r="D57" s="1"/>
      <c r="E57" s="1"/>
      <c r="F57" s="109"/>
      <c r="G57" s="109"/>
      <c r="H57" s="110"/>
      <c r="I57" s="80" t="s">
        <v>43</v>
      </c>
      <c r="J57" s="1" t="s">
        <v>84</v>
      </c>
      <c r="K57" s="1"/>
      <c r="L57" s="1"/>
      <c r="M57" s="1"/>
      <c r="N57" s="109"/>
      <c r="O57" s="109"/>
    </row>
    <row r="58" spans="1:15" ht="16.5" thickBot="1" x14ac:dyDescent="0.3">
      <c r="A58" s="189" t="s">
        <v>3</v>
      </c>
      <c r="B58" s="189"/>
      <c r="C58" s="189"/>
      <c r="D58" s="189"/>
      <c r="E58" s="189"/>
      <c r="F58" s="189"/>
      <c r="G58" s="189"/>
      <c r="H58" s="110"/>
      <c r="I58" s="189" t="s">
        <v>4</v>
      </c>
      <c r="J58" s="189"/>
      <c r="K58" s="189"/>
      <c r="L58" s="189"/>
      <c r="M58" s="189"/>
      <c r="N58" s="189"/>
      <c r="O58" s="189"/>
    </row>
    <row r="59" spans="1:15" x14ac:dyDescent="0.25">
      <c r="A59" s="3" t="s">
        <v>44</v>
      </c>
      <c r="B59" s="3" t="s">
        <v>45</v>
      </c>
      <c r="C59" s="44" t="s">
        <v>46</v>
      </c>
      <c r="D59" s="3" t="s">
        <v>47</v>
      </c>
      <c r="E59" s="44" t="s">
        <v>48</v>
      </c>
      <c r="F59" s="4" t="s">
        <v>49</v>
      </c>
      <c r="G59" s="5" t="s">
        <v>8</v>
      </c>
      <c r="H59" s="110"/>
      <c r="I59" s="3" t="s">
        <v>44</v>
      </c>
      <c r="J59" s="3" t="s">
        <v>50</v>
      </c>
      <c r="K59" s="44" t="s">
        <v>46</v>
      </c>
      <c r="L59" s="3" t="s">
        <v>47</v>
      </c>
      <c r="M59" s="44" t="s">
        <v>48</v>
      </c>
      <c r="N59" s="4" t="s">
        <v>49</v>
      </c>
      <c r="O59" s="5" t="s">
        <v>8</v>
      </c>
    </row>
    <row r="60" spans="1:15" x14ac:dyDescent="0.25">
      <c r="A60" s="137" t="s">
        <v>51</v>
      </c>
      <c r="B60" s="45">
        <v>230</v>
      </c>
      <c r="C60" s="45">
        <f>B60*C56*F60</f>
        <v>3450</v>
      </c>
      <c r="D60" s="45">
        <f t="shared" ref="D60:D65" si="6">B60*20%</f>
        <v>46</v>
      </c>
      <c r="E60" s="45">
        <f t="shared" ref="E60:E65" si="7">G60-C60</f>
        <v>690</v>
      </c>
      <c r="F60" s="12">
        <v>1</v>
      </c>
      <c r="G60" s="46">
        <f>(B60+D60)*C56*F60</f>
        <v>4140</v>
      </c>
      <c r="H60" s="110"/>
      <c r="I60" s="137"/>
      <c r="J60" s="45"/>
      <c r="K60" s="45"/>
      <c r="L60" s="45"/>
      <c r="M60" s="45"/>
      <c r="N60" s="12"/>
      <c r="O60" s="46"/>
    </row>
    <row r="61" spans="1:15" x14ac:dyDescent="0.25">
      <c r="A61" s="137" t="s">
        <v>52</v>
      </c>
      <c r="B61" s="45">
        <v>230</v>
      </c>
      <c r="C61" s="45">
        <f>B61*C56*F61</f>
        <v>3450</v>
      </c>
      <c r="D61" s="45">
        <f t="shared" si="6"/>
        <v>46</v>
      </c>
      <c r="E61" s="45">
        <f t="shared" si="7"/>
        <v>690</v>
      </c>
      <c r="F61" s="12">
        <v>1</v>
      </c>
      <c r="G61" s="46">
        <f>(B61+D61)*C56*F61</f>
        <v>4140</v>
      </c>
      <c r="H61" s="110"/>
      <c r="I61" s="137"/>
      <c r="J61" s="45"/>
      <c r="K61" s="45"/>
      <c r="L61" s="45"/>
      <c r="M61" s="45"/>
      <c r="N61" s="12"/>
      <c r="O61" s="46"/>
    </row>
    <row r="62" spans="1:15" x14ac:dyDescent="0.25">
      <c r="A62" s="137" t="s">
        <v>98</v>
      </c>
      <c r="B62" s="45">
        <v>260</v>
      </c>
      <c r="C62" s="45">
        <f>4*B62*F62</f>
        <v>1040</v>
      </c>
      <c r="D62" s="45">
        <f t="shared" si="6"/>
        <v>52</v>
      </c>
      <c r="E62" s="45">
        <f t="shared" si="7"/>
        <v>208</v>
      </c>
      <c r="F62" s="12">
        <v>1</v>
      </c>
      <c r="G62" s="46">
        <f>(B62+D62)*4*F62</f>
        <v>1248</v>
      </c>
      <c r="H62" s="110"/>
      <c r="I62" s="137"/>
      <c r="J62" s="45"/>
      <c r="K62" s="45"/>
      <c r="L62" s="45"/>
      <c r="M62" s="45"/>
      <c r="N62" s="12"/>
      <c r="O62" s="46"/>
    </row>
    <row r="63" spans="1:15" x14ac:dyDescent="0.25">
      <c r="A63" s="137" t="s">
        <v>54</v>
      </c>
      <c r="B63" s="45">
        <v>140</v>
      </c>
      <c r="C63" s="45">
        <f>B63*C56*F63</f>
        <v>4200</v>
      </c>
      <c r="D63" s="45">
        <f t="shared" si="6"/>
        <v>28</v>
      </c>
      <c r="E63" s="45">
        <f t="shared" si="7"/>
        <v>840</v>
      </c>
      <c r="F63" s="12">
        <v>2</v>
      </c>
      <c r="G63" s="46">
        <f>(B63+D63)*C56*F63</f>
        <v>5040</v>
      </c>
      <c r="H63" s="110"/>
      <c r="I63" s="137"/>
      <c r="J63" s="45"/>
      <c r="K63" s="45"/>
      <c r="L63" s="45"/>
      <c r="M63" s="45"/>
      <c r="N63" s="12"/>
      <c r="O63" s="46"/>
    </row>
    <row r="64" spans="1:15" x14ac:dyDescent="0.25">
      <c r="A64" s="137" t="s">
        <v>55</v>
      </c>
      <c r="B64" s="45">
        <v>200</v>
      </c>
      <c r="C64" s="45">
        <f>B64*C56*F64</f>
        <v>3000</v>
      </c>
      <c r="D64" s="45">
        <f t="shared" si="6"/>
        <v>40</v>
      </c>
      <c r="E64" s="45">
        <f t="shared" si="7"/>
        <v>600</v>
      </c>
      <c r="F64" s="12">
        <v>1</v>
      </c>
      <c r="G64" s="46">
        <f>(B64+D64)*C56*F64</f>
        <v>3600</v>
      </c>
      <c r="H64" s="110"/>
      <c r="I64" s="137"/>
      <c r="J64" s="45"/>
      <c r="K64" s="45"/>
      <c r="L64" s="45"/>
      <c r="M64" s="45"/>
      <c r="N64" s="12"/>
      <c r="O64" s="46"/>
    </row>
    <row r="65" spans="1:15" x14ac:dyDescent="0.25">
      <c r="A65" s="137" t="s">
        <v>106</v>
      </c>
      <c r="B65" s="45">
        <v>230</v>
      </c>
      <c r="C65" s="45">
        <f>B65*C56*F65</f>
        <v>3450</v>
      </c>
      <c r="D65" s="45">
        <f t="shared" si="6"/>
        <v>46</v>
      </c>
      <c r="E65" s="45">
        <f t="shared" si="7"/>
        <v>690</v>
      </c>
      <c r="F65" s="12">
        <v>1</v>
      </c>
      <c r="G65" s="46">
        <f>(B65+D65)*C56*F65</f>
        <v>4140</v>
      </c>
      <c r="H65" s="110"/>
      <c r="I65" s="137"/>
      <c r="J65" s="45"/>
      <c r="K65" s="45"/>
      <c r="L65" s="45"/>
      <c r="M65" s="45"/>
      <c r="N65" s="12"/>
      <c r="O65" s="46"/>
    </row>
    <row r="66" spans="1:15" ht="16.5" x14ac:dyDescent="0.25">
      <c r="A66" s="138"/>
      <c r="B66" s="12"/>
      <c r="C66" s="139">
        <f>SUM(C60:C65)</f>
        <v>18590</v>
      </c>
      <c r="D66" s="12"/>
      <c r="E66" s="139">
        <f>SUM(E60:E65)</f>
        <v>3718</v>
      </c>
      <c r="F66" s="7"/>
      <c r="G66" s="7"/>
      <c r="H66" s="110"/>
      <c r="I66" s="47"/>
      <c r="J66" s="48"/>
      <c r="K66" s="48"/>
      <c r="L66" s="48"/>
      <c r="M66" s="48"/>
      <c r="N66" s="23"/>
      <c r="O66" s="24"/>
    </row>
    <row r="67" spans="1:15" ht="15.75" x14ac:dyDescent="0.25">
      <c r="A67" s="190" t="s">
        <v>16</v>
      </c>
      <c r="B67" s="191"/>
      <c r="C67" s="191"/>
      <c r="D67" s="191"/>
      <c r="E67" s="191"/>
      <c r="F67" s="192"/>
      <c r="G67" s="18">
        <f>SUM(G60:G66)</f>
        <v>22308</v>
      </c>
      <c r="H67" s="110"/>
      <c r="I67" s="190" t="s">
        <v>16</v>
      </c>
      <c r="J67" s="191"/>
      <c r="K67" s="191"/>
      <c r="L67" s="191"/>
      <c r="M67" s="191"/>
      <c r="N67" s="192"/>
      <c r="O67" s="18">
        <f>SUM(O60:O66)</f>
        <v>0</v>
      </c>
    </row>
    <row r="68" spans="1:15" x14ac:dyDescent="0.25">
      <c r="A68" s="110"/>
      <c r="B68" s="110"/>
      <c r="C68" s="124"/>
      <c r="D68" s="110"/>
      <c r="E68" s="124"/>
      <c r="F68" s="110"/>
      <c r="G68" s="110"/>
      <c r="H68" s="110"/>
      <c r="I68" s="110"/>
      <c r="J68" s="188" t="s">
        <v>22</v>
      </c>
      <c r="K68" s="188"/>
      <c r="L68" s="188"/>
      <c r="M68" s="188"/>
      <c r="N68" s="188"/>
      <c r="O68" s="119"/>
    </row>
    <row r="69" spans="1:15" ht="15.75" x14ac:dyDescent="0.25">
      <c r="A69" s="178" t="s">
        <v>148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</row>
    <row r="70" spans="1:15" x14ac:dyDescent="0.25">
      <c r="A70" s="140" t="s">
        <v>139</v>
      </c>
      <c r="B70" s="164" t="s">
        <v>42</v>
      </c>
      <c r="C70" s="212">
        <v>10</v>
      </c>
      <c r="D70" s="212"/>
      <c r="E70" s="212"/>
      <c r="F70" s="212"/>
      <c r="G70" s="212"/>
      <c r="H70" s="110"/>
      <c r="I70" s="135" t="s">
        <v>38</v>
      </c>
      <c r="J70" s="1" t="s">
        <v>18</v>
      </c>
      <c r="K70" s="1"/>
      <c r="L70" s="43"/>
      <c r="M70" s="43"/>
      <c r="N70" s="109"/>
      <c r="O70" s="109"/>
    </row>
    <row r="71" spans="1:15" x14ac:dyDescent="0.25">
      <c r="A71" s="155" t="s">
        <v>43</v>
      </c>
      <c r="B71" s="1" t="s">
        <v>90</v>
      </c>
      <c r="C71" s="1"/>
      <c r="D71" s="1"/>
      <c r="E71" s="1"/>
      <c r="F71" s="109"/>
      <c r="G71" s="109"/>
      <c r="H71" s="110"/>
      <c r="I71" s="155" t="s">
        <v>43</v>
      </c>
      <c r="J71" s="1" t="s">
        <v>19</v>
      </c>
      <c r="K71" s="1"/>
      <c r="L71" s="1"/>
      <c r="M71" s="1"/>
      <c r="N71" s="109"/>
      <c r="O71" s="109"/>
    </row>
    <row r="72" spans="1:15" ht="16.5" thickBot="1" x14ac:dyDescent="0.3">
      <c r="A72" s="189" t="s">
        <v>3</v>
      </c>
      <c r="B72" s="189"/>
      <c r="C72" s="189"/>
      <c r="D72" s="189"/>
      <c r="E72" s="189"/>
      <c r="F72" s="189"/>
      <c r="G72" s="189"/>
      <c r="H72" s="110"/>
      <c r="I72" s="189" t="s">
        <v>4</v>
      </c>
      <c r="J72" s="189"/>
      <c r="K72" s="189"/>
      <c r="L72" s="189"/>
      <c r="M72" s="189"/>
      <c r="N72" s="189"/>
      <c r="O72" s="189"/>
    </row>
    <row r="73" spans="1:15" x14ac:dyDescent="0.25">
      <c r="A73" s="3" t="s">
        <v>44</v>
      </c>
      <c r="B73" s="3" t="s">
        <v>45</v>
      </c>
      <c r="C73" s="44" t="s">
        <v>46</v>
      </c>
      <c r="D73" s="3" t="s">
        <v>47</v>
      </c>
      <c r="E73" s="44" t="s">
        <v>48</v>
      </c>
      <c r="F73" s="4" t="s">
        <v>49</v>
      </c>
      <c r="G73" s="5" t="s">
        <v>8</v>
      </c>
      <c r="H73" s="110"/>
      <c r="I73" s="3" t="s">
        <v>44</v>
      </c>
      <c r="J73" s="3" t="s">
        <v>50</v>
      </c>
      <c r="K73" s="44" t="s">
        <v>46</v>
      </c>
      <c r="L73" s="3" t="s">
        <v>47</v>
      </c>
      <c r="M73" s="44" t="s">
        <v>48</v>
      </c>
      <c r="N73" s="4" t="s">
        <v>49</v>
      </c>
      <c r="O73" s="5" t="s">
        <v>8</v>
      </c>
    </row>
    <row r="74" spans="1:15" x14ac:dyDescent="0.25">
      <c r="A74" s="137" t="s">
        <v>51</v>
      </c>
      <c r="B74" s="45">
        <v>230</v>
      </c>
      <c r="C74" s="45">
        <f>B74*C70*F74</f>
        <v>2300</v>
      </c>
      <c r="D74" s="45">
        <f t="shared" ref="D74:D79" si="8">B74*20%</f>
        <v>46</v>
      </c>
      <c r="E74" s="45">
        <f t="shared" ref="E74:E79" si="9">G74-C74</f>
        <v>460</v>
      </c>
      <c r="F74" s="12">
        <v>1</v>
      </c>
      <c r="G74" s="46">
        <f>(B74+D74)*C70*F74</f>
        <v>2760</v>
      </c>
      <c r="H74" s="110"/>
      <c r="I74" s="137"/>
      <c r="J74" s="45"/>
      <c r="K74" s="45"/>
      <c r="L74" s="45"/>
      <c r="M74" s="45"/>
      <c r="N74" s="12"/>
      <c r="O74" s="46"/>
    </row>
    <row r="75" spans="1:15" x14ac:dyDescent="0.25">
      <c r="A75" s="137" t="s">
        <v>52</v>
      </c>
      <c r="B75" s="45">
        <v>230</v>
      </c>
      <c r="C75" s="45">
        <f>B75*C70*F75</f>
        <v>2300</v>
      </c>
      <c r="D75" s="45">
        <f t="shared" si="8"/>
        <v>46</v>
      </c>
      <c r="E75" s="45">
        <f t="shared" si="9"/>
        <v>460</v>
      </c>
      <c r="F75" s="12">
        <v>1</v>
      </c>
      <c r="G75" s="46">
        <f>(B75+D75)*C70*F75</f>
        <v>2760</v>
      </c>
      <c r="H75" s="110"/>
      <c r="I75" s="137"/>
      <c r="J75" s="45"/>
      <c r="K75" s="45"/>
      <c r="L75" s="45"/>
      <c r="M75" s="45"/>
      <c r="N75" s="12"/>
      <c r="O75" s="46"/>
    </row>
    <row r="76" spans="1:15" x14ac:dyDescent="0.25">
      <c r="A76" s="137" t="s">
        <v>98</v>
      </c>
      <c r="B76" s="45">
        <v>260</v>
      </c>
      <c r="C76" s="45">
        <f>4*B76*F76</f>
        <v>1040</v>
      </c>
      <c r="D76" s="45">
        <f t="shared" si="8"/>
        <v>52</v>
      </c>
      <c r="E76" s="45">
        <f t="shared" si="9"/>
        <v>208</v>
      </c>
      <c r="F76" s="12">
        <v>1</v>
      </c>
      <c r="G76" s="46">
        <f>(B76+D76)*4*F76</f>
        <v>1248</v>
      </c>
      <c r="H76" s="110"/>
      <c r="I76" s="137"/>
      <c r="J76" s="45"/>
      <c r="K76" s="45"/>
      <c r="L76" s="45"/>
      <c r="M76" s="45"/>
      <c r="N76" s="12"/>
      <c r="O76" s="46"/>
    </row>
    <row r="77" spans="1:15" x14ac:dyDescent="0.25">
      <c r="A77" s="137" t="s">
        <v>54</v>
      </c>
      <c r="B77" s="45">
        <v>140</v>
      </c>
      <c r="C77" s="45">
        <f>B77*C70*F77</f>
        <v>2800</v>
      </c>
      <c r="D77" s="45">
        <f t="shared" si="8"/>
        <v>28</v>
      </c>
      <c r="E77" s="45">
        <f t="shared" si="9"/>
        <v>560</v>
      </c>
      <c r="F77" s="12">
        <v>2</v>
      </c>
      <c r="G77" s="46">
        <f>(B77+D77)*C70*F77</f>
        <v>3360</v>
      </c>
      <c r="H77" s="110"/>
      <c r="I77" s="137"/>
      <c r="J77" s="45"/>
      <c r="K77" s="45"/>
      <c r="L77" s="45"/>
      <c r="M77" s="45"/>
      <c r="N77" s="12"/>
      <c r="O77" s="46"/>
    </row>
    <row r="78" spans="1:15" x14ac:dyDescent="0.25">
      <c r="A78" s="137" t="s">
        <v>55</v>
      </c>
      <c r="B78" s="45">
        <v>200</v>
      </c>
      <c r="C78" s="45">
        <f>B78*C70*F78</f>
        <v>2000</v>
      </c>
      <c r="D78" s="45">
        <f t="shared" si="8"/>
        <v>40</v>
      </c>
      <c r="E78" s="45">
        <f t="shared" si="9"/>
        <v>400</v>
      </c>
      <c r="F78" s="12">
        <v>1</v>
      </c>
      <c r="G78" s="46">
        <f>(B78+D78)*C70*F78</f>
        <v>2400</v>
      </c>
      <c r="H78" s="110"/>
      <c r="I78" s="137"/>
      <c r="J78" s="45"/>
      <c r="K78" s="45"/>
      <c r="L78" s="45"/>
      <c r="M78" s="45"/>
      <c r="N78" s="12"/>
      <c r="O78" s="46"/>
    </row>
    <row r="79" spans="1:15" x14ac:dyDescent="0.25">
      <c r="A79" s="137" t="s">
        <v>106</v>
      </c>
      <c r="B79" s="45">
        <v>230</v>
      </c>
      <c r="C79" s="45">
        <f>B79*C70*F79</f>
        <v>2300</v>
      </c>
      <c r="D79" s="45">
        <f t="shared" si="8"/>
        <v>46</v>
      </c>
      <c r="E79" s="45">
        <f t="shared" si="9"/>
        <v>460</v>
      </c>
      <c r="F79" s="12">
        <v>1</v>
      </c>
      <c r="G79" s="46">
        <f>(B79+D79)*C70*F79</f>
        <v>2760</v>
      </c>
      <c r="H79" s="110"/>
      <c r="I79" s="137"/>
      <c r="J79" s="45"/>
      <c r="K79" s="45"/>
      <c r="L79" s="45"/>
      <c r="M79" s="45"/>
      <c r="N79" s="12"/>
      <c r="O79" s="46"/>
    </row>
    <row r="80" spans="1:15" ht="16.5" x14ac:dyDescent="0.25">
      <c r="A80" s="138"/>
      <c r="B80" s="12"/>
      <c r="C80" s="139">
        <f>SUM(C74:C79)</f>
        <v>12740</v>
      </c>
      <c r="D80" s="12"/>
      <c r="E80" s="139">
        <f>SUM(E74:E79)</f>
        <v>2548</v>
      </c>
      <c r="F80" s="7"/>
      <c r="G80" s="7"/>
      <c r="H80" s="110"/>
      <c r="I80" s="47"/>
      <c r="J80" s="48"/>
      <c r="K80" s="48"/>
      <c r="L80" s="48"/>
      <c r="M80" s="48"/>
      <c r="N80" s="23"/>
      <c r="O80" s="24"/>
    </row>
    <row r="81" spans="1:15" ht="15.75" x14ac:dyDescent="0.25">
      <c r="A81" s="190" t="s">
        <v>16</v>
      </c>
      <c r="B81" s="191"/>
      <c r="C81" s="191"/>
      <c r="D81" s="191"/>
      <c r="E81" s="191"/>
      <c r="F81" s="192"/>
      <c r="G81" s="18">
        <f>SUM(G74:G80)</f>
        <v>15288</v>
      </c>
      <c r="H81" s="110"/>
      <c r="I81" s="190" t="s">
        <v>16</v>
      </c>
      <c r="J81" s="191"/>
      <c r="K81" s="191"/>
      <c r="L81" s="191"/>
      <c r="M81" s="191"/>
      <c r="N81" s="192"/>
      <c r="O81" s="18">
        <f>SUM(O74:O80)</f>
        <v>0</v>
      </c>
    </row>
    <row r="82" spans="1:15" x14ac:dyDescent="0.25">
      <c r="A82" s="110"/>
      <c r="B82" s="110"/>
      <c r="C82" s="124"/>
      <c r="D82" s="110"/>
      <c r="E82" s="124"/>
      <c r="F82" s="110"/>
      <c r="G82" s="110"/>
      <c r="H82" s="110"/>
      <c r="I82" s="110"/>
      <c r="J82" s="188" t="s">
        <v>22</v>
      </c>
      <c r="K82" s="188"/>
      <c r="L82" s="188"/>
      <c r="M82" s="188"/>
      <c r="N82" s="188"/>
      <c r="O82" s="119"/>
    </row>
    <row r="83" spans="1:15" ht="15.75" x14ac:dyDescent="0.25">
      <c r="A83" s="178" t="s">
        <v>149</v>
      </c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</row>
    <row r="84" spans="1:15" x14ac:dyDescent="0.25">
      <c r="A84" s="140" t="s">
        <v>131</v>
      </c>
      <c r="B84" s="164" t="s">
        <v>42</v>
      </c>
      <c r="C84" s="212">
        <v>15</v>
      </c>
      <c r="D84" s="212"/>
      <c r="E84" s="212"/>
      <c r="F84" s="212"/>
      <c r="G84" s="212"/>
      <c r="H84" s="110"/>
      <c r="I84" s="135" t="s">
        <v>38</v>
      </c>
      <c r="J84" s="1" t="s">
        <v>18</v>
      </c>
      <c r="K84" s="1"/>
      <c r="L84" s="43"/>
      <c r="M84" s="43"/>
      <c r="N84" s="109"/>
      <c r="O84" s="109"/>
    </row>
    <row r="85" spans="1:15" x14ac:dyDescent="0.25">
      <c r="A85" s="155" t="s">
        <v>43</v>
      </c>
      <c r="B85" s="1" t="s">
        <v>90</v>
      </c>
      <c r="C85" s="1"/>
      <c r="D85" s="1"/>
      <c r="E85" s="1"/>
      <c r="F85" s="109"/>
      <c r="G85" s="109"/>
      <c r="H85" s="110"/>
      <c r="I85" s="155" t="s">
        <v>43</v>
      </c>
      <c r="J85" s="1" t="s">
        <v>19</v>
      </c>
      <c r="K85" s="1"/>
      <c r="L85" s="1"/>
      <c r="M85" s="1"/>
      <c r="N85" s="109"/>
      <c r="O85" s="109"/>
    </row>
    <row r="86" spans="1:15" ht="16.5" thickBot="1" x14ac:dyDescent="0.3">
      <c r="A86" s="189" t="s">
        <v>3</v>
      </c>
      <c r="B86" s="189"/>
      <c r="C86" s="189"/>
      <c r="D86" s="189"/>
      <c r="E86" s="189"/>
      <c r="F86" s="189"/>
      <c r="G86" s="189"/>
      <c r="H86" s="110"/>
      <c r="I86" s="189" t="s">
        <v>4</v>
      </c>
      <c r="J86" s="189"/>
      <c r="K86" s="189"/>
      <c r="L86" s="189"/>
      <c r="M86" s="189"/>
      <c r="N86" s="189"/>
      <c r="O86" s="189"/>
    </row>
    <row r="87" spans="1:15" x14ac:dyDescent="0.25">
      <c r="A87" s="3" t="s">
        <v>44</v>
      </c>
      <c r="B87" s="3" t="s">
        <v>45</v>
      </c>
      <c r="C87" s="44" t="s">
        <v>46</v>
      </c>
      <c r="D87" s="3" t="s">
        <v>47</v>
      </c>
      <c r="E87" s="44" t="s">
        <v>48</v>
      </c>
      <c r="F87" s="4" t="s">
        <v>49</v>
      </c>
      <c r="G87" s="5" t="s">
        <v>8</v>
      </c>
      <c r="H87" s="110"/>
      <c r="I87" s="3" t="s">
        <v>44</v>
      </c>
      <c r="J87" s="3" t="s">
        <v>50</v>
      </c>
      <c r="K87" s="44" t="s">
        <v>46</v>
      </c>
      <c r="L87" s="3" t="s">
        <v>47</v>
      </c>
      <c r="M87" s="44" t="s">
        <v>48</v>
      </c>
      <c r="N87" s="4" t="s">
        <v>49</v>
      </c>
      <c r="O87" s="5" t="s">
        <v>8</v>
      </c>
    </row>
    <row r="88" spans="1:15" x14ac:dyDescent="0.25">
      <c r="A88" s="137" t="s">
        <v>51</v>
      </c>
      <c r="B88" s="45">
        <v>230</v>
      </c>
      <c r="C88" s="45">
        <f>B88*C84*F88</f>
        <v>3450</v>
      </c>
      <c r="D88" s="45">
        <f t="shared" ref="D88:D93" si="10">B88*20%</f>
        <v>46</v>
      </c>
      <c r="E88" s="45">
        <f t="shared" ref="E88:E93" si="11">G88-C88</f>
        <v>690</v>
      </c>
      <c r="F88" s="12">
        <v>1</v>
      </c>
      <c r="G88" s="46">
        <f>(B88+D88)*C84*F88</f>
        <v>4140</v>
      </c>
      <c r="H88" s="110"/>
      <c r="I88" s="137"/>
      <c r="J88" s="45"/>
      <c r="K88" s="45"/>
      <c r="L88" s="45"/>
      <c r="M88" s="45"/>
      <c r="N88" s="12"/>
      <c r="O88" s="46"/>
    </row>
    <row r="89" spans="1:15" x14ac:dyDescent="0.25">
      <c r="A89" s="137" t="s">
        <v>52</v>
      </c>
      <c r="B89" s="45">
        <v>230</v>
      </c>
      <c r="C89" s="45">
        <f>B89*C84*F89</f>
        <v>3450</v>
      </c>
      <c r="D89" s="45">
        <f t="shared" si="10"/>
        <v>46</v>
      </c>
      <c r="E89" s="45">
        <f t="shared" si="11"/>
        <v>690</v>
      </c>
      <c r="F89" s="12">
        <v>1</v>
      </c>
      <c r="G89" s="46">
        <f>(B89+D89)*C84*F89</f>
        <v>4140</v>
      </c>
      <c r="H89" s="110"/>
      <c r="I89" s="137"/>
      <c r="J89" s="45"/>
      <c r="K89" s="45"/>
      <c r="L89" s="45"/>
      <c r="M89" s="45"/>
      <c r="N89" s="12"/>
      <c r="O89" s="46"/>
    </row>
    <row r="90" spans="1:15" x14ac:dyDescent="0.25">
      <c r="A90" s="137" t="s">
        <v>98</v>
      </c>
      <c r="B90" s="45">
        <v>260</v>
      </c>
      <c r="C90" s="45">
        <f>4*B90*F90</f>
        <v>1040</v>
      </c>
      <c r="D90" s="45">
        <f t="shared" si="10"/>
        <v>52</v>
      </c>
      <c r="E90" s="45">
        <f t="shared" si="11"/>
        <v>208</v>
      </c>
      <c r="F90" s="12">
        <v>1</v>
      </c>
      <c r="G90" s="46">
        <f>(B90+D90)*4*F90</f>
        <v>1248</v>
      </c>
      <c r="H90" s="110"/>
      <c r="I90" s="137"/>
      <c r="J90" s="45"/>
      <c r="K90" s="45"/>
      <c r="L90" s="45"/>
      <c r="M90" s="45"/>
      <c r="N90" s="12"/>
      <c r="O90" s="46"/>
    </row>
    <row r="91" spans="1:15" x14ac:dyDescent="0.25">
      <c r="A91" s="137" t="s">
        <v>54</v>
      </c>
      <c r="B91" s="45">
        <v>140</v>
      </c>
      <c r="C91" s="45">
        <f>B91*C84*F91</f>
        <v>4200</v>
      </c>
      <c r="D91" s="45">
        <f t="shared" si="10"/>
        <v>28</v>
      </c>
      <c r="E91" s="45">
        <f t="shared" si="11"/>
        <v>840</v>
      </c>
      <c r="F91" s="12">
        <v>2</v>
      </c>
      <c r="G91" s="46">
        <f>(B91+D91)*C84*F91</f>
        <v>5040</v>
      </c>
      <c r="H91" s="110"/>
      <c r="I91" s="137"/>
      <c r="J91" s="45"/>
      <c r="K91" s="45"/>
      <c r="L91" s="45"/>
      <c r="M91" s="45"/>
      <c r="N91" s="12"/>
      <c r="O91" s="46"/>
    </row>
    <row r="92" spans="1:15" x14ac:dyDescent="0.25">
      <c r="A92" s="137" t="s">
        <v>55</v>
      </c>
      <c r="B92" s="45">
        <v>200</v>
      </c>
      <c r="C92" s="45">
        <f>B92*C84*F92</f>
        <v>3000</v>
      </c>
      <c r="D92" s="45">
        <f t="shared" si="10"/>
        <v>40</v>
      </c>
      <c r="E92" s="45">
        <f t="shared" si="11"/>
        <v>600</v>
      </c>
      <c r="F92" s="12">
        <v>1</v>
      </c>
      <c r="G92" s="46">
        <f>(B92+D92)*C84*F92</f>
        <v>3600</v>
      </c>
      <c r="H92" s="110"/>
      <c r="I92" s="137"/>
      <c r="J92" s="45"/>
      <c r="K92" s="45"/>
      <c r="L92" s="45"/>
      <c r="M92" s="45"/>
      <c r="N92" s="12"/>
      <c r="O92" s="46"/>
    </row>
    <row r="93" spans="1:15" x14ac:dyDescent="0.25">
      <c r="A93" s="137" t="s">
        <v>106</v>
      </c>
      <c r="B93" s="45">
        <v>230</v>
      </c>
      <c r="C93" s="45">
        <f>B93*C84*F93</f>
        <v>3450</v>
      </c>
      <c r="D93" s="45">
        <f t="shared" si="10"/>
        <v>46</v>
      </c>
      <c r="E93" s="45">
        <f t="shared" si="11"/>
        <v>690</v>
      </c>
      <c r="F93" s="12">
        <v>1</v>
      </c>
      <c r="G93" s="46">
        <f>(B93+D93)*C84*F93</f>
        <v>4140</v>
      </c>
      <c r="H93" s="110"/>
      <c r="I93" s="137"/>
      <c r="J93" s="45"/>
      <c r="K93" s="45"/>
      <c r="L93" s="45"/>
      <c r="M93" s="45"/>
      <c r="N93" s="12"/>
      <c r="O93" s="46"/>
    </row>
    <row r="94" spans="1:15" ht="16.5" x14ac:dyDescent="0.25">
      <c r="A94" s="138"/>
      <c r="B94" s="12"/>
      <c r="C94" s="139">
        <f>SUM(C88:C93)</f>
        <v>18590</v>
      </c>
      <c r="D94" s="12"/>
      <c r="E94" s="139">
        <f>SUM(E88:E93)</f>
        <v>3718</v>
      </c>
      <c r="F94" s="7"/>
      <c r="G94" s="7"/>
      <c r="H94" s="110"/>
      <c r="I94" s="47"/>
      <c r="J94" s="48"/>
      <c r="K94" s="48"/>
      <c r="L94" s="48"/>
      <c r="M94" s="48"/>
      <c r="N94" s="23"/>
      <c r="O94" s="24"/>
    </row>
    <row r="95" spans="1:15" ht="15.75" x14ac:dyDescent="0.25">
      <c r="A95" s="190" t="s">
        <v>16</v>
      </c>
      <c r="B95" s="191"/>
      <c r="C95" s="191"/>
      <c r="D95" s="191"/>
      <c r="E95" s="191"/>
      <c r="F95" s="192"/>
      <c r="G95" s="18">
        <f>SUM(G88:G94)</f>
        <v>22308</v>
      </c>
      <c r="H95" s="110"/>
      <c r="I95" s="190" t="s">
        <v>16</v>
      </c>
      <c r="J95" s="191"/>
      <c r="K95" s="191"/>
      <c r="L95" s="191"/>
      <c r="M95" s="191"/>
      <c r="N95" s="192"/>
      <c r="O95" s="18">
        <f>SUM(O88:O94)</f>
        <v>0</v>
      </c>
    </row>
    <row r="96" spans="1:15" x14ac:dyDescent="0.25">
      <c r="A96" s="110"/>
      <c r="B96" s="110"/>
      <c r="C96" s="124"/>
      <c r="D96" s="110"/>
      <c r="E96" s="124"/>
      <c r="F96" s="110"/>
      <c r="G96" s="110"/>
      <c r="H96" s="110"/>
      <c r="I96" s="110"/>
      <c r="J96" s="188" t="s">
        <v>22</v>
      </c>
      <c r="K96" s="188"/>
      <c r="L96" s="188"/>
      <c r="M96" s="188"/>
      <c r="N96" s="188"/>
      <c r="O96" s="119"/>
    </row>
    <row r="97" spans="1:15" ht="15.75" x14ac:dyDescent="0.25">
      <c r="A97" s="190" t="s">
        <v>16</v>
      </c>
      <c r="B97" s="191"/>
      <c r="C97" s="191"/>
      <c r="D97" s="191"/>
      <c r="E97" s="191"/>
      <c r="F97" s="192"/>
      <c r="G97" s="18">
        <f>G67+G51+G36+G21+G81+G95</f>
        <v>105768</v>
      </c>
      <c r="J97" s="26"/>
      <c r="K97" s="26"/>
      <c r="L97" s="26"/>
      <c r="M97" s="26"/>
      <c r="N97" s="26"/>
      <c r="O97" s="27"/>
    </row>
    <row r="98" spans="1:15" s="37" customFormat="1" ht="15.75" x14ac:dyDescent="0.25">
      <c r="A98" s="39"/>
      <c r="B98" s="39"/>
      <c r="C98" s="39"/>
      <c r="D98" s="39"/>
      <c r="E98" s="39"/>
      <c r="F98" s="39"/>
      <c r="G98" s="40"/>
      <c r="J98" s="158"/>
      <c r="K98" s="158"/>
      <c r="L98" s="158"/>
      <c r="M98" s="158"/>
      <c r="N98" s="158"/>
      <c r="O98" s="159"/>
    </row>
    <row r="99" spans="1:15" x14ac:dyDescent="0.25">
      <c r="C99" s="37"/>
      <c r="E99" s="37"/>
    </row>
    <row r="100" spans="1:15" x14ac:dyDescent="0.25">
      <c r="A100" s="208" t="s">
        <v>56</v>
      </c>
      <c r="B100" s="208"/>
      <c r="C100" s="208"/>
      <c r="D100" s="208"/>
      <c r="E100" s="208"/>
      <c r="F100" s="208"/>
      <c r="G100" s="208"/>
      <c r="I100" s="208" t="s">
        <v>57</v>
      </c>
      <c r="J100" s="208"/>
      <c r="K100" s="208"/>
      <c r="L100" s="208"/>
      <c r="M100" s="208"/>
      <c r="N100" s="208"/>
      <c r="O100" s="50"/>
    </row>
    <row r="101" spans="1:15" x14ac:dyDescent="0.25">
      <c r="A101" s="163" t="s">
        <v>51</v>
      </c>
      <c r="B101" s="163"/>
      <c r="C101" s="163"/>
      <c r="D101" s="163"/>
      <c r="E101" s="163"/>
      <c r="F101" s="51"/>
      <c r="G101" s="52">
        <f t="shared" ref="G101:G106" si="12">G14+G29+G44+G60+G74+G88</f>
        <v>19320</v>
      </c>
      <c r="I101" s="209" t="s">
        <v>51</v>
      </c>
      <c r="J101" s="209"/>
      <c r="K101" s="209"/>
      <c r="L101" s="209"/>
      <c r="M101" s="209"/>
      <c r="N101" s="209"/>
      <c r="O101" s="53"/>
    </row>
    <row r="102" spans="1:15" x14ac:dyDescent="0.25">
      <c r="A102" s="163" t="s">
        <v>52</v>
      </c>
      <c r="B102" s="163"/>
      <c r="C102" s="163"/>
      <c r="D102" s="163"/>
      <c r="E102" s="163"/>
      <c r="F102" s="51"/>
      <c r="G102" s="52">
        <f t="shared" si="12"/>
        <v>19320</v>
      </c>
      <c r="I102" s="209" t="s">
        <v>52</v>
      </c>
      <c r="J102" s="209"/>
      <c r="K102" s="209"/>
      <c r="L102" s="209"/>
      <c r="M102" s="209"/>
      <c r="N102" s="209"/>
      <c r="O102" s="53"/>
    </row>
    <row r="103" spans="1:15" x14ac:dyDescent="0.25">
      <c r="A103" s="163" t="s">
        <v>53</v>
      </c>
      <c r="B103" s="163"/>
      <c r="C103" s="163"/>
      <c r="D103" s="163"/>
      <c r="E103" s="163"/>
      <c r="F103" s="51"/>
      <c r="G103" s="52">
        <f t="shared" si="12"/>
        <v>7488</v>
      </c>
      <c r="I103" s="209" t="s">
        <v>53</v>
      </c>
      <c r="J103" s="209"/>
      <c r="K103" s="209"/>
      <c r="L103" s="209"/>
      <c r="M103" s="209"/>
      <c r="N103" s="209"/>
      <c r="O103" s="53"/>
    </row>
    <row r="104" spans="1:15" x14ac:dyDescent="0.25">
      <c r="A104" s="163" t="s">
        <v>54</v>
      </c>
      <c r="B104" s="163"/>
      <c r="C104" s="163"/>
      <c r="D104" s="163"/>
      <c r="E104" s="163"/>
      <c r="F104" s="51"/>
      <c r="G104" s="52">
        <f t="shared" si="12"/>
        <v>23520</v>
      </c>
      <c r="I104" s="209" t="s">
        <v>54</v>
      </c>
      <c r="J104" s="209"/>
      <c r="K104" s="209"/>
      <c r="L104" s="209"/>
      <c r="M104" s="209"/>
      <c r="N104" s="209"/>
      <c r="O104" s="53"/>
    </row>
    <row r="105" spans="1:15" x14ac:dyDescent="0.25">
      <c r="A105" s="163" t="s">
        <v>55</v>
      </c>
      <c r="B105" s="163"/>
      <c r="C105" s="163"/>
      <c r="D105" s="163"/>
      <c r="E105" s="163"/>
      <c r="F105" s="156"/>
      <c r="G105" s="52">
        <f t="shared" si="12"/>
        <v>16800</v>
      </c>
      <c r="I105" s="209" t="s">
        <v>55</v>
      </c>
      <c r="J105" s="209"/>
      <c r="K105" s="209"/>
      <c r="L105" s="209"/>
      <c r="M105" s="209"/>
      <c r="N105" s="209"/>
      <c r="O105" s="53"/>
    </row>
    <row r="106" spans="1:15" x14ac:dyDescent="0.25">
      <c r="A106" s="163" t="s">
        <v>106</v>
      </c>
      <c r="B106" s="163"/>
      <c r="C106" s="163"/>
      <c r="D106" s="163"/>
      <c r="E106" s="163"/>
      <c r="F106" s="51"/>
      <c r="G106" s="52">
        <f t="shared" si="12"/>
        <v>19320</v>
      </c>
      <c r="I106" s="209" t="s">
        <v>55</v>
      </c>
      <c r="J106" s="209"/>
      <c r="K106" s="209"/>
      <c r="L106" s="209"/>
      <c r="M106" s="209"/>
      <c r="N106" s="209"/>
      <c r="O106" s="53"/>
    </row>
    <row r="107" spans="1:15" x14ac:dyDescent="0.25">
      <c r="A107" s="208" t="s">
        <v>16</v>
      </c>
      <c r="B107" s="208"/>
      <c r="C107" s="208"/>
      <c r="D107" s="208"/>
      <c r="E107" s="208"/>
      <c r="F107" s="208"/>
      <c r="G107" s="54">
        <f>SUM(G101:G106)</f>
        <v>105768</v>
      </c>
      <c r="I107" s="208" t="s">
        <v>16</v>
      </c>
      <c r="J107" s="208"/>
      <c r="K107" s="208"/>
      <c r="L107" s="208"/>
      <c r="M107" s="208"/>
      <c r="N107" s="208"/>
      <c r="O107" s="55" t="e">
        <f>#REF!+#REF!+#REF!+O101+O102+O103+O104+O106</f>
        <v>#REF!</v>
      </c>
    </row>
    <row r="109" spans="1:15" x14ac:dyDescent="0.25">
      <c r="G109" s="41"/>
    </row>
    <row r="110" spans="1:15" x14ac:dyDescent="0.25">
      <c r="A110" s="179" t="s">
        <v>58</v>
      </c>
      <c r="B110" s="180"/>
      <c r="C110" s="180"/>
      <c r="D110" s="180"/>
      <c r="E110" s="180"/>
      <c r="F110" s="181"/>
      <c r="G110" s="28">
        <f>C94+C80+C66+C50+C35+C20</f>
        <v>88140</v>
      </c>
      <c r="I110" s="179" t="s">
        <v>58</v>
      </c>
      <c r="J110" s="180"/>
      <c r="K110" s="180"/>
      <c r="L110" s="180"/>
      <c r="M110" s="180"/>
      <c r="N110" s="181"/>
      <c r="O110" s="28" t="e">
        <f>#REF!+#REF!+K66+K50+K35+K20+#REF!</f>
        <v>#REF!</v>
      </c>
    </row>
    <row r="111" spans="1:15" x14ac:dyDescent="0.25">
      <c r="A111" s="56" t="s">
        <v>59</v>
      </c>
      <c r="B111" s="57"/>
      <c r="C111" s="57"/>
      <c r="D111" s="57"/>
      <c r="E111" s="57"/>
      <c r="F111" s="58"/>
      <c r="G111" s="28">
        <f>E94+E80+E66+E50+E35+E20</f>
        <v>17628</v>
      </c>
      <c r="I111" s="65" t="s">
        <v>59</v>
      </c>
      <c r="J111" s="66"/>
      <c r="K111" s="66"/>
      <c r="L111" s="66"/>
      <c r="M111" s="66"/>
      <c r="N111" s="67"/>
      <c r="O111" s="28" t="e">
        <f>#REF!+#REF!+M66+M50+M35+M20+#REF!</f>
        <v>#REF!</v>
      </c>
    </row>
    <row r="112" spans="1:15" x14ac:dyDescent="0.25">
      <c r="A112" s="182" t="s">
        <v>30</v>
      </c>
      <c r="B112" s="183"/>
      <c r="C112" s="183"/>
      <c r="D112" s="183"/>
      <c r="E112" s="183"/>
      <c r="F112" s="184"/>
      <c r="G112" s="42">
        <f>G111+G110</f>
        <v>105768</v>
      </c>
      <c r="I112" s="182" t="s">
        <v>30</v>
      </c>
      <c r="J112" s="183"/>
      <c r="K112" s="183"/>
      <c r="L112" s="183"/>
      <c r="M112" s="183"/>
      <c r="N112" s="184"/>
      <c r="O112" s="42" t="e">
        <f>O111+O110</f>
        <v>#REF!</v>
      </c>
    </row>
    <row r="114" spans="1:11" x14ac:dyDescent="0.25">
      <c r="A114" s="211" t="s">
        <v>60</v>
      </c>
      <c r="B114" s="211"/>
      <c r="C114" s="211"/>
      <c r="I114" s="211" t="s">
        <v>60</v>
      </c>
      <c r="J114" s="211"/>
      <c r="K114" s="211"/>
    </row>
    <row r="115" spans="1:11" x14ac:dyDescent="0.25">
      <c r="A115" s="210" t="s">
        <v>61</v>
      </c>
      <c r="B115" s="210"/>
      <c r="C115" s="210"/>
      <c r="G115" s="85"/>
      <c r="I115" s="210" t="s">
        <v>61</v>
      </c>
      <c r="J115" s="210"/>
      <c r="K115" s="210"/>
    </row>
    <row r="116" spans="1:11" x14ac:dyDescent="0.25">
      <c r="A116" t="s">
        <v>62</v>
      </c>
      <c r="C116" s="59">
        <f>C66+C50+C35+C20+C80+C94</f>
        <v>88140</v>
      </c>
      <c r="I116" t="s">
        <v>62</v>
      </c>
      <c r="K116" s="59">
        <f>K66+K50+K35+K20</f>
        <v>0</v>
      </c>
    </row>
    <row r="117" spans="1:11" x14ac:dyDescent="0.25">
      <c r="C117" s="59"/>
      <c r="I117" t="s">
        <v>63</v>
      </c>
      <c r="K117" s="59" t="e">
        <f>#REF!</f>
        <v>#REF!</v>
      </c>
    </row>
    <row r="118" spans="1:11" x14ac:dyDescent="0.25">
      <c r="A118" s="210" t="s">
        <v>64</v>
      </c>
      <c r="B118" s="210"/>
      <c r="C118" s="210"/>
      <c r="I118" s="210" t="s">
        <v>64</v>
      </c>
      <c r="J118" s="210"/>
      <c r="K118" s="210"/>
    </row>
    <row r="119" spans="1:11" x14ac:dyDescent="0.25">
      <c r="A119" t="s">
        <v>62</v>
      </c>
      <c r="C119" s="59">
        <f>E66+E50+E35+E20+E80+E94</f>
        <v>17628</v>
      </c>
      <c r="E119" s="142"/>
      <c r="I119" t="s">
        <v>62</v>
      </c>
      <c r="K119" s="59">
        <f>M66+M50+M35+M20</f>
        <v>0</v>
      </c>
    </row>
    <row r="120" spans="1:11" x14ac:dyDescent="0.25">
      <c r="C120" s="59"/>
      <c r="I120" t="s">
        <v>63</v>
      </c>
      <c r="K120" s="59" t="e">
        <f>#REF!</f>
        <v>#REF!</v>
      </c>
    </row>
  </sheetData>
  <mergeCells count="64">
    <mergeCell ref="J37:N37"/>
    <mergeCell ref="A39:O39"/>
    <mergeCell ref="C10:G10"/>
    <mergeCell ref="C25:G25"/>
    <mergeCell ref="C40:G40"/>
    <mergeCell ref="J22:N22"/>
    <mergeCell ref="A24:O24"/>
    <mergeCell ref="A27:G27"/>
    <mergeCell ref="I27:O27"/>
    <mergeCell ref="A36:F36"/>
    <mergeCell ref="I36:N36"/>
    <mergeCell ref="A8:N8"/>
    <mergeCell ref="A9:O9"/>
    <mergeCell ref="A12:G12"/>
    <mergeCell ref="I12:O12"/>
    <mergeCell ref="A21:F21"/>
    <mergeCell ref="I21:N21"/>
    <mergeCell ref="I42:O42"/>
    <mergeCell ref="A51:F51"/>
    <mergeCell ref="I51:N51"/>
    <mergeCell ref="J52:N52"/>
    <mergeCell ref="A55:O55"/>
    <mergeCell ref="A42:G42"/>
    <mergeCell ref="I58:O58"/>
    <mergeCell ref="A67:F67"/>
    <mergeCell ref="I67:N67"/>
    <mergeCell ref="C56:G56"/>
    <mergeCell ref="I95:N95"/>
    <mergeCell ref="C70:G70"/>
    <mergeCell ref="C84:G84"/>
    <mergeCell ref="A95:F95"/>
    <mergeCell ref="A58:G58"/>
    <mergeCell ref="J68:N68"/>
    <mergeCell ref="A97:F97"/>
    <mergeCell ref="A69:O69"/>
    <mergeCell ref="A72:G72"/>
    <mergeCell ref="I72:O72"/>
    <mergeCell ref="A81:F81"/>
    <mergeCell ref="I81:N81"/>
    <mergeCell ref="J82:N82"/>
    <mergeCell ref="A83:O83"/>
    <mergeCell ref="A86:G86"/>
    <mergeCell ref="I86:O86"/>
    <mergeCell ref="J96:N96"/>
    <mergeCell ref="I105:N105"/>
    <mergeCell ref="I118:K118"/>
    <mergeCell ref="A114:C114"/>
    <mergeCell ref="A115:C115"/>
    <mergeCell ref="A118:C118"/>
    <mergeCell ref="I106:N106"/>
    <mergeCell ref="A107:F107"/>
    <mergeCell ref="I107:N107"/>
    <mergeCell ref="A110:F110"/>
    <mergeCell ref="A112:F112"/>
    <mergeCell ref="I110:N110"/>
    <mergeCell ref="I112:N112"/>
    <mergeCell ref="I114:K114"/>
    <mergeCell ref="I115:K115"/>
    <mergeCell ref="A100:G100"/>
    <mergeCell ref="I100:N100"/>
    <mergeCell ref="I101:N101"/>
    <mergeCell ref="I103:N103"/>
    <mergeCell ref="I104:N104"/>
    <mergeCell ref="I102:N10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0"/>
  <sheetViews>
    <sheetView showGridLines="0" topLeftCell="A10" workbookViewId="0">
      <selection activeCell="E15" sqref="E15"/>
    </sheetView>
  </sheetViews>
  <sheetFormatPr defaultRowHeight="15" x14ac:dyDescent="0.25"/>
  <cols>
    <col min="5" max="5" width="17.7109375" bestFit="1" customWidth="1"/>
    <col min="11" max="11" width="21.42578125" customWidth="1"/>
  </cols>
  <sheetData>
    <row r="7" spans="1:11" ht="21.75" thickBot="1" x14ac:dyDescent="0.4">
      <c r="A7" s="217" t="s">
        <v>3</v>
      </c>
      <c r="B7" s="217"/>
      <c r="C7" s="217"/>
      <c r="D7" s="217"/>
      <c r="E7" s="217"/>
      <c r="G7" s="218" t="s">
        <v>4</v>
      </c>
      <c r="H7" s="218"/>
      <c r="I7" s="218"/>
      <c r="J7" s="218"/>
      <c r="K7" s="218"/>
    </row>
    <row r="8" spans="1:11" ht="18.75" x14ac:dyDescent="0.3">
      <c r="A8" s="219" t="s">
        <v>66</v>
      </c>
      <c r="B8" s="219"/>
      <c r="C8" s="219"/>
      <c r="D8" s="219"/>
      <c r="E8" s="219"/>
      <c r="G8" s="220" t="s">
        <v>66</v>
      </c>
      <c r="H8" s="220"/>
      <c r="I8" s="220"/>
      <c r="J8" s="220"/>
      <c r="K8" s="220"/>
    </row>
    <row r="9" spans="1:11" x14ac:dyDescent="0.25">
      <c r="A9" s="216" t="s">
        <v>67</v>
      </c>
      <c r="B9" s="216"/>
      <c r="C9" s="216"/>
      <c r="D9" s="216"/>
      <c r="E9" s="62" t="e">
        <f>'Passagem Aérea'!G137</f>
        <v>#REF!</v>
      </c>
      <c r="G9" s="216" t="s">
        <v>67</v>
      </c>
      <c r="H9" s="216"/>
      <c r="I9" s="216"/>
      <c r="J9" s="216"/>
      <c r="K9" s="62">
        <f>'[1]Passagem Aérea'!J208</f>
        <v>0</v>
      </c>
    </row>
    <row r="10" spans="1:11" x14ac:dyDescent="0.25">
      <c r="A10" s="216" t="s">
        <v>68</v>
      </c>
      <c r="B10" s="216"/>
      <c r="C10" s="216"/>
      <c r="D10" s="216"/>
      <c r="E10" s="62" t="e">
        <f>Hospedagem!#REF!</f>
        <v>#REF!</v>
      </c>
      <c r="G10" s="216" t="s">
        <v>68</v>
      </c>
      <c r="H10" s="216"/>
      <c r="I10" s="216"/>
      <c r="J10" s="216"/>
      <c r="K10" s="62">
        <f>[1]Hospedagem!L125</f>
        <v>0</v>
      </c>
    </row>
    <row r="11" spans="1:11" x14ac:dyDescent="0.25">
      <c r="A11" s="216" t="s">
        <v>69</v>
      </c>
      <c r="B11" s="216"/>
      <c r="C11" s="216"/>
      <c r="D11" s="216"/>
      <c r="E11" s="62" t="e">
        <f>Alimentação!#REF!</f>
        <v>#REF!</v>
      </c>
      <c r="G11" s="216" t="s">
        <v>69</v>
      </c>
      <c r="H11" s="216"/>
      <c r="I11" s="216"/>
      <c r="J11" s="216"/>
      <c r="K11" s="62">
        <f>[1]Alimentação!L126</f>
        <v>0</v>
      </c>
    </row>
    <row r="12" spans="1:11" x14ac:dyDescent="0.25">
      <c r="A12" s="63" t="s">
        <v>70</v>
      </c>
      <c r="B12" s="63"/>
      <c r="C12" s="63"/>
      <c r="D12" s="63"/>
      <c r="E12" s="62" t="e">
        <f>Transporte!#REF!</f>
        <v>#REF!</v>
      </c>
      <c r="G12" s="63" t="s">
        <v>70</v>
      </c>
      <c r="H12" s="63"/>
      <c r="I12" s="63"/>
      <c r="J12" s="63"/>
      <c r="K12" s="62">
        <f>[1]Transporte!L125</f>
        <v>0</v>
      </c>
    </row>
    <row r="13" spans="1:11" x14ac:dyDescent="0.25">
      <c r="A13" s="63" t="s">
        <v>71</v>
      </c>
      <c r="B13" s="63"/>
      <c r="C13" s="63"/>
      <c r="D13" s="63"/>
      <c r="E13" s="62">
        <f>'Pró Labore'!$G$112</f>
        <v>105768</v>
      </c>
      <c r="G13" s="63" t="s">
        <v>71</v>
      </c>
      <c r="H13" s="63"/>
      <c r="I13" s="63"/>
      <c r="J13" s="63"/>
      <c r="K13" s="62">
        <f>'[1]Pró Labore'!P143</f>
        <v>0</v>
      </c>
    </row>
    <row r="14" spans="1:11" x14ac:dyDescent="0.25">
      <c r="A14" s="216" t="s">
        <v>77</v>
      </c>
      <c r="B14" s="216"/>
      <c r="C14" s="216"/>
      <c r="D14" s="216"/>
      <c r="E14" s="62">
        <f>'Seguro Viagem '!H25</f>
        <v>54000</v>
      </c>
      <c r="G14" s="216" t="s">
        <v>72</v>
      </c>
      <c r="H14" s="216"/>
      <c r="I14" s="216"/>
      <c r="J14" s="216"/>
      <c r="K14" s="62">
        <f>[1]Contrapartida!L23</f>
        <v>0</v>
      </c>
    </row>
    <row r="15" spans="1:11" ht="18.75" x14ac:dyDescent="0.3">
      <c r="A15" s="215" t="s">
        <v>16</v>
      </c>
      <c r="B15" s="215"/>
      <c r="C15" s="215"/>
      <c r="D15" s="215"/>
      <c r="E15" s="64" t="e">
        <f>SUM(E9:E14)</f>
        <v>#REF!</v>
      </c>
      <c r="G15" s="215" t="s">
        <v>16</v>
      </c>
      <c r="H15" s="215"/>
      <c r="I15" s="215"/>
      <c r="J15" s="215"/>
      <c r="K15" s="64">
        <f>SUM(K9:K14)</f>
        <v>0</v>
      </c>
    </row>
    <row r="20" spans="5:5" x14ac:dyDescent="0.25">
      <c r="E20" s="160"/>
    </row>
  </sheetData>
  <mergeCells count="14">
    <mergeCell ref="A7:E7"/>
    <mergeCell ref="G7:K7"/>
    <mergeCell ref="A8:E8"/>
    <mergeCell ref="G8:K8"/>
    <mergeCell ref="A9:D9"/>
    <mergeCell ref="G9:J9"/>
    <mergeCell ref="A15:D15"/>
    <mergeCell ref="G15:J15"/>
    <mergeCell ref="A10:D10"/>
    <mergeCell ref="G10:J10"/>
    <mergeCell ref="A11:D11"/>
    <mergeCell ref="G11:J11"/>
    <mergeCell ref="A14:D14"/>
    <mergeCell ref="G14:J1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view="pageBreakPreview" topLeftCell="A32" zoomScale="85" zoomScaleNormal="100" zoomScaleSheetLayoutView="85" workbookViewId="0">
      <selection activeCell="C46" sqref="C46"/>
    </sheetView>
  </sheetViews>
  <sheetFormatPr defaultRowHeight="18.75" x14ac:dyDescent="0.3"/>
  <cols>
    <col min="2" max="2" width="32.42578125" bestFit="1" customWidth="1"/>
    <col min="3" max="3" width="19.85546875" bestFit="1" customWidth="1"/>
    <col min="4" max="4" width="15.140625" bestFit="1" customWidth="1"/>
    <col min="5" max="5" width="14.7109375" bestFit="1" customWidth="1"/>
    <col min="6" max="6" width="12.85546875" bestFit="1" customWidth="1"/>
    <col min="7" max="7" width="14.5703125" bestFit="1" customWidth="1"/>
    <col min="8" max="8" width="20.140625" style="145" bestFit="1" customWidth="1"/>
  </cols>
  <sheetData>
    <row r="1" spans="1:8" ht="15.75" x14ac:dyDescent="0.25">
      <c r="A1" s="224">
        <v>2</v>
      </c>
      <c r="B1" s="178" t="s">
        <v>97</v>
      </c>
      <c r="C1" s="178"/>
      <c r="D1" s="178"/>
      <c r="E1" s="178"/>
      <c r="F1" s="178"/>
      <c r="G1" s="178"/>
      <c r="H1" s="227" t="s">
        <v>16</v>
      </c>
    </row>
    <row r="2" spans="1:8" ht="15" x14ac:dyDescent="0.25">
      <c r="A2" s="224"/>
      <c r="B2" s="104" t="s">
        <v>150</v>
      </c>
      <c r="C2" s="96" t="s">
        <v>112</v>
      </c>
      <c r="D2" s="97"/>
      <c r="E2" s="97"/>
      <c r="F2" s="97"/>
      <c r="G2" s="97"/>
      <c r="H2" s="228"/>
    </row>
    <row r="3" spans="1:8" ht="15" x14ac:dyDescent="0.25">
      <c r="A3" s="224"/>
      <c r="B3" s="98" t="s">
        <v>23</v>
      </c>
      <c r="C3" s="96" t="s">
        <v>91</v>
      </c>
      <c r="D3" s="97"/>
      <c r="E3" s="97"/>
      <c r="F3" s="97"/>
      <c r="G3" s="97"/>
      <c r="H3" s="228"/>
    </row>
    <row r="4" spans="1:8" ht="15.75" x14ac:dyDescent="0.25">
      <c r="A4" s="224"/>
      <c r="B4" s="232"/>
      <c r="C4" s="232"/>
      <c r="D4" s="232"/>
      <c r="E4" s="232"/>
      <c r="F4" s="232"/>
      <c r="G4" s="232"/>
      <c r="H4" s="228"/>
    </row>
    <row r="5" spans="1:8" ht="15" x14ac:dyDescent="0.25">
      <c r="A5" s="224"/>
      <c r="B5" s="99" t="s">
        <v>76</v>
      </c>
      <c r="C5" s="33" t="s">
        <v>68</v>
      </c>
      <c r="D5" s="34" t="s">
        <v>69</v>
      </c>
      <c r="E5" s="35" t="s">
        <v>70</v>
      </c>
      <c r="F5" s="35" t="s">
        <v>77</v>
      </c>
      <c r="G5" s="35" t="s">
        <v>78</v>
      </c>
      <c r="H5" s="229"/>
    </row>
    <row r="6" spans="1:8" x14ac:dyDescent="0.25">
      <c r="A6" s="224"/>
      <c r="B6" s="100" t="e">
        <f>'Passagem Aérea'!G23</f>
        <v>#REF!</v>
      </c>
      <c r="C6" s="100" t="e">
        <f>Hospedagem!#REF!</f>
        <v>#REF!</v>
      </c>
      <c r="D6" s="101">
        <f>Alimentação!I18</f>
        <v>14000</v>
      </c>
      <c r="E6" s="101" t="e">
        <f>Transporte!#REF!</f>
        <v>#REF!</v>
      </c>
      <c r="F6" s="101"/>
      <c r="G6" s="101">
        <f>'Pró Labore'!G21</f>
        <v>15288</v>
      </c>
      <c r="H6" s="144" t="e">
        <f>G6+F6+E6+D6+C6+B6</f>
        <v>#REF!</v>
      </c>
    </row>
    <row r="7" spans="1:8" x14ac:dyDescent="0.3">
      <c r="A7" s="102"/>
      <c r="B7" s="103"/>
      <c r="C7" s="103"/>
      <c r="D7" s="103"/>
      <c r="E7" s="103"/>
      <c r="F7" s="103"/>
      <c r="G7" s="103"/>
    </row>
    <row r="8" spans="1:8" ht="15.75" x14ac:dyDescent="0.25">
      <c r="A8" s="224">
        <v>3</v>
      </c>
      <c r="B8" s="178" t="s">
        <v>96</v>
      </c>
      <c r="C8" s="178"/>
      <c r="D8" s="178"/>
      <c r="E8" s="178"/>
      <c r="F8" s="178"/>
      <c r="G8" s="178"/>
      <c r="H8" s="227" t="s">
        <v>16</v>
      </c>
    </row>
    <row r="9" spans="1:8" ht="15" x14ac:dyDescent="0.25">
      <c r="A9" s="224"/>
      <c r="B9" s="104" t="s">
        <v>151</v>
      </c>
      <c r="C9" s="96" t="s">
        <v>112</v>
      </c>
      <c r="D9" s="97"/>
      <c r="E9" s="97"/>
      <c r="F9" s="97"/>
      <c r="G9" s="97"/>
      <c r="H9" s="228"/>
    </row>
    <row r="10" spans="1:8" ht="15" x14ac:dyDescent="0.25">
      <c r="A10" s="224"/>
      <c r="B10" s="98" t="s">
        <v>23</v>
      </c>
      <c r="C10" s="96" t="s">
        <v>91</v>
      </c>
      <c r="D10" s="97"/>
      <c r="E10" s="97"/>
      <c r="F10" s="97"/>
      <c r="G10" s="97"/>
      <c r="H10" s="228"/>
    </row>
    <row r="11" spans="1:8" ht="15.75" x14ac:dyDescent="0.25">
      <c r="A11" s="224"/>
      <c r="B11" s="232"/>
      <c r="C11" s="232"/>
      <c r="D11" s="232"/>
      <c r="E11" s="232"/>
      <c r="F11" s="232"/>
      <c r="G11" s="232"/>
      <c r="H11" s="228"/>
    </row>
    <row r="12" spans="1:8" ht="15" x14ac:dyDescent="0.25">
      <c r="A12" s="224"/>
      <c r="B12" s="99" t="s">
        <v>76</v>
      </c>
      <c r="C12" s="33" t="s">
        <v>68</v>
      </c>
      <c r="D12" s="34" t="s">
        <v>69</v>
      </c>
      <c r="E12" s="35" t="s">
        <v>70</v>
      </c>
      <c r="F12" s="35" t="s">
        <v>77</v>
      </c>
      <c r="G12" s="35" t="s">
        <v>78</v>
      </c>
      <c r="H12" s="229"/>
    </row>
    <row r="13" spans="1:8" x14ac:dyDescent="0.25">
      <c r="A13" s="224"/>
      <c r="B13" s="100" t="e">
        <f>'Passagem Aérea'!G41</f>
        <v>#REF!</v>
      </c>
      <c r="C13" s="100" t="e">
        <f>Hospedagem!#REF!</f>
        <v>#REF!</v>
      </c>
      <c r="D13" s="101">
        <f>Alimentação!I30</f>
        <v>14000</v>
      </c>
      <c r="E13" s="101" t="e">
        <f>Transporte!#REF!</f>
        <v>#REF!</v>
      </c>
      <c r="F13" s="101"/>
      <c r="G13" s="101">
        <f>'Pró Labore'!G36</f>
        <v>15288</v>
      </c>
      <c r="H13" s="144" t="e">
        <f>G13+F13+E13+D13+C13+B13</f>
        <v>#REF!</v>
      </c>
    </row>
    <row r="14" spans="1:8" x14ac:dyDescent="0.3">
      <c r="A14" s="102"/>
      <c r="B14" s="103"/>
      <c r="C14" s="103"/>
      <c r="D14" s="103"/>
      <c r="E14" s="103"/>
      <c r="F14" s="103"/>
      <c r="G14" s="103"/>
    </row>
    <row r="15" spans="1:8" ht="15.75" x14ac:dyDescent="0.25">
      <c r="A15" s="224">
        <v>4</v>
      </c>
      <c r="B15" s="178" t="s">
        <v>95</v>
      </c>
      <c r="C15" s="178"/>
      <c r="D15" s="178"/>
      <c r="E15" s="178"/>
      <c r="F15" s="178"/>
      <c r="G15" s="178"/>
      <c r="H15" s="227" t="s">
        <v>16</v>
      </c>
    </row>
    <row r="16" spans="1:8" ht="15" x14ac:dyDescent="0.25">
      <c r="A16" s="224"/>
      <c r="B16" s="95" t="s">
        <v>125</v>
      </c>
      <c r="C16" s="96" t="s">
        <v>112</v>
      </c>
      <c r="D16" s="97"/>
      <c r="E16" s="97"/>
      <c r="F16" s="97"/>
      <c r="G16" s="97"/>
      <c r="H16" s="228"/>
    </row>
    <row r="17" spans="1:8" ht="15" x14ac:dyDescent="0.25">
      <c r="A17" s="224"/>
      <c r="B17" s="98" t="s">
        <v>1</v>
      </c>
      <c r="C17" s="96" t="s">
        <v>80</v>
      </c>
      <c r="D17" s="97"/>
      <c r="E17" s="97"/>
      <c r="F17" s="97"/>
      <c r="G17" s="97"/>
      <c r="H17" s="228"/>
    </row>
    <row r="18" spans="1:8" ht="15.75" x14ac:dyDescent="0.25">
      <c r="A18" s="224"/>
      <c r="B18" s="232"/>
      <c r="C18" s="232"/>
      <c r="D18" s="232"/>
      <c r="E18" s="232"/>
      <c r="F18" s="232"/>
      <c r="G18" s="232"/>
      <c r="H18" s="228"/>
    </row>
    <row r="19" spans="1:8" ht="15" x14ac:dyDescent="0.25">
      <c r="A19" s="224"/>
      <c r="B19" s="99" t="s">
        <v>76</v>
      </c>
      <c r="C19" s="33" t="s">
        <v>68</v>
      </c>
      <c r="D19" s="34" t="s">
        <v>69</v>
      </c>
      <c r="E19" s="35" t="s">
        <v>70</v>
      </c>
      <c r="F19" s="35" t="s">
        <v>77</v>
      </c>
      <c r="G19" s="35" t="s">
        <v>78</v>
      </c>
      <c r="H19" s="229"/>
    </row>
    <row r="20" spans="1:8" x14ac:dyDescent="0.25">
      <c r="A20" s="224"/>
      <c r="B20" s="100" t="e">
        <f>'Passagem Aérea'!G59</f>
        <v>#REF!</v>
      </c>
      <c r="C20" s="100" t="e">
        <f>Hospedagem!#REF!</f>
        <v>#REF!</v>
      </c>
      <c r="D20" s="101">
        <f>Alimentação!I42</f>
        <v>14000</v>
      </c>
      <c r="E20" s="101" t="e">
        <f>Transporte!#REF!</f>
        <v>#REF!</v>
      </c>
      <c r="F20" s="101"/>
      <c r="G20" s="101">
        <f>'Pró Labore'!G51</f>
        <v>15288</v>
      </c>
      <c r="H20" s="144" t="e">
        <f>G20+F20+E20+D20+C20+B20</f>
        <v>#REF!</v>
      </c>
    </row>
    <row r="21" spans="1:8" x14ac:dyDescent="0.3">
      <c r="A21" s="102"/>
      <c r="B21" s="103"/>
      <c r="C21" s="103"/>
      <c r="D21" s="103"/>
      <c r="E21" s="103"/>
      <c r="F21" s="103"/>
      <c r="G21" s="103"/>
    </row>
    <row r="22" spans="1:8" ht="15.75" x14ac:dyDescent="0.25">
      <c r="A22" s="224">
        <v>5</v>
      </c>
      <c r="B22" s="178" t="s">
        <v>94</v>
      </c>
      <c r="C22" s="178"/>
      <c r="D22" s="178"/>
      <c r="E22" s="178"/>
      <c r="F22" s="178"/>
      <c r="G22" s="178"/>
      <c r="H22" s="227" t="s">
        <v>16</v>
      </c>
    </row>
    <row r="23" spans="1:8" ht="15" x14ac:dyDescent="0.25">
      <c r="A23" s="224"/>
      <c r="B23" s="95" t="s">
        <v>127</v>
      </c>
      <c r="C23" s="96" t="s">
        <v>79</v>
      </c>
      <c r="D23" s="97"/>
      <c r="E23" s="97"/>
      <c r="F23" s="97"/>
      <c r="G23" s="97"/>
      <c r="H23" s="228"/>
    </row>
    <row r="24" spans="1:8" ht="15" x14ac:dyDescent="0.25">
      <c r="A24" s="224"/>
      <c r="B24" s="98" t="s">
        <v>81</v>
      </c>
      <c r="C24" s="96" t="s">
        <v>92</v>
      </c>
      <c r="D24" s="97"/>
      <c r="E24" s="97"/>
      <c r="F24" s="97"/>
      <c r="G24" s="97"/>
      <c r="H24" s="228"/>
    </row>
    <row r="25" spans="1:8" ht="15.75" x14ac:dyDescent="0.25">
      <c r="A25" s="224"/>
      <c r="B25" s="232"/>
      <c r="C25" s="232"/>
      <c r="D25" s="232"/>
      <c r="E25" s="232"/>
      <c r="F25" s="232"/>
      <c r="G25" s="232"/>
      <c r="H25" s="228"/>
    </row>
    <row r="26" spans="1:8" ht="15" x14ac:dyDescent="0.25">
      <c r="A26" s="224"/>
      <c r="B26" s="99" t="s">
        <v>76</v>
      </c>
      <c r="C26" s="33" t="s">
        <v>68</v>
      </c>
      <c r="D26" s="34" t="s">
        <v>69</v>
      </c>
      <c r="E26" s="35" t="s">
        <v>70</v>
      </c>
      <c r="F26" s="35" t="s">
        <v>77</v>
      </c>
      <c r="G26" s="35" t="s">
        <v>78</v>
      </c>
      <c r="H26" s="229"/>
    </row>
    <row r="27" spans="1:8" x14ac:dyDescent="0.25">
      <c r="A27" s="224"/>
      <c r="B27" s="100" t="e">
        <f>'Passagem Aérea'!G77</f>
        <v>#REF!</v>
      </c>
      <c r="C27" s="100" t="e">
        <f>Hospedagem!#REF!</f>
        <v>#REF!</v>
      </c>
      <c r="D27" s="101">
        <f>Alimentação!I54</f>
        <v>21000</v>
      </c>
      <c r="E27" s="101" t="e">
        <f>Transporte!#REF!</f>
        <v>#REF!</v>
      </c>
      <c r="F27" s="101"/>
      <c r="G27" s="101">
        <f>'Pró Labore'!G67</f>
        <v>22308</v>
      </c>
      <c r="H27" s="144" t="e">
        <f>G27+F27+E27+D27+C27+B27</f>
        <v>#REF!</v>
      </c>
    </row>
    <row r="28" spans="1:8" x14ac:dyDescent="0.3">
      <c r="A28" s="102"/>
      <c r="B28" s="103"/>
      <c r="C28" s="103"/>
      <c r="D28" s="103"/>
      <c r="E28" s="103"/>
      <c r="F28" s="103"/>
      <c r="G28" s="103"/>
    </row>
    <row r="29" spans="1:8" ht="15.75" x14ac:dyDescent="0.25">
      <c r="A29" s="224">
        <v>6</v>
      </c>
      <c r="B29" s="178" t="s">
        <v>109</v>
      </c>
      <c r="C29" s="178"/>
      <c r="D29" s="178"/>
      <c r="E29" s="178"/>
      <c r="F29" s="178"/>
      <c r="G29" s="178"/>
      <c r="H29" s="227" t="s">
        <v>16</v>
      </c>
    </row>
    <row r="30" spans="1:8" ht="15" x14ac:dyDescent="0.25">
      <c r="A30" s="224"/>
      <c r="B30" s="95" t="s">
        <v>139</v>
      </c>
      <c r="C30" s="96" t="s">
        <v>112</v>
      </c>
      <c r="D30" s="97"/>
      <c r="E30" s="97"/>
      <c r="F30" s="97"/>
      <c r="G30" s="97"/>
      <c r="H30" s="228"/>
    </row>
    <row r="31" spans="1:8" ht="15" x14ac:dyDescent="0.25">
      <c r="A31" s="224"/>
      <c r="B31" s="98" t="s">
        <v>23</v>
      </c>
      <c r="C31" s="96" t="s">
        <v>111</v>
      </c>
      <c r="D31" s="97"/>
      <c r="E31" s="97"/>
      <c r="F31" s="97"/>
      <c r="G31" s="97"/>
      <c r="H31" s="228"/>
    </row>
    <row r="32" spans="1:8" ht="15.75" x14ac:dyDescent="0.25">
      <c r="A32" s="224"/>
      <c r="B32" s="232"/>
      <c r="C32" s="232"/>
      <c r="D32" s="232"/>
      <c r="E32" s="232"/>
      <c r="F32" s="232"/>
      <c r="G32" s="232"/>
      <c r="H32" s="228"/>
    </row>
    <row r="33" spans="1:8" ht="15" x14ac:dyDescent="0.25">
      <c r="A33" s="224"/>
      <c r="B33" s="99" t="s">
        <v>76</v>
      </c>
      <c r="C33" s="33" t="s">
        <v>68</v>
      </c>
      <c r="D33" s="34" t="s">
        <v>69</v>
      </c>
      <c r="E33" s="35" t="s">
        <v>70</v>
      </c>
      <c r="F33" s="35" t="s">
        <v>77</v>
      </c>
      <c r="G33" s="35" t="s">
        <v>78</v>
      </c>
      <c r="H33" s="229"/>
    </row>
    <row r="34" spans="1:8" x14ac:dyDescent="0.25">
      <c r="A34" s="224"/>
      <c r="B34" s="100" t="e">
        <f>'Passagem Aérea'!G95</f>
        <v>#REF!</v>
      </c>
      <c r="C34" s="101" t="e">
        <f>Hospedagem!#REF!</f>
        <v>#REF!</v>
      </c>
      <c r="D34" s="101">
        <f>Alimentação!I66</f>
        <v>14000</v>
      </c>
      <c r="E34" s="101" t="e">
        <f>Transporte!#REF!</f>
        <v>#REF!</v>
      </c>
      <c r="F34" s="101"/>
      <c r="G34" s="101">
        <f>'Pró Labore'!G81</f>
        <v>15288</v>
      </c>
      <c r="H34" s="144" t="e">
        <f>G34+F34+E34+D34+C34+B34</f>
        <v>#REF!</v>
      </c>
    </row>
    <row r="35" spans="1:8" x14ac:dyDescent="0.3">
      <c r="A35" s="102"/>
      <c r="B35" s="103"/>
      <c r="C35" s="103"/>
      <c r="D35" s="103"/>
      <c r="E35" s="103"/>
      <c r="F35" s="103"/>
      <c r="G35" s="103"/>
    </row>
    <row r="36" spans="1:8" ht="15.75" x14ac:dyDescent="0.25">
      <c r="A36" s="224">
        <v>7</v>
      </c>
      <c r="B36" s="178" t="s">
        <v>110</v>
      </c>
      <c r="C36" s="178"/>
      <c r="D36" s="178"/>
      <c r="E36" s="178"/>
      <c r="F36" s="178"/>
      <c r="G36" s="178"/>
      <c r="H36" s="227" t="s">
        <v>16</v>
      </c>
    </row>
    <row r="37" spans="1:8" ht="15" x14ac:dyDescent="0.25">
      <c r="A37" s="224"/>
      <c r="B37" s="95" t="s">
        <v>131</v>
      </c>
      <c r="C37" s="96" t="s">
        <v>112</v>
      </c>
      <c r="D37" s="97"/>
      <c r="E37" s="97"/>
      <c r="F37" s="97"/>
      <c r="G37" s="97"/>
      <c r="H37" s="228"/>
    </row>
    <row r="38" spans="1:8" ht="15" x14ac:dyDescent="0.25">
      <c r="A38" s="224"/>
      <c r="B38" s="98" t="s">
        <v>23</v>
      </c>
      <c r="C38" s="96" t="s">
        <v>111</v>
      </c>
      <c r="D38" s="97"/>
      <c r="E38" s="97"/>
      <c r="F38" s="97"/>
      <c r="G38" s="97"/>
      <c r="H38" s="228"/>
    </row>
    <row r="39" spans="1:8" ht="15.75" x14ac:dyDescent="0.25">
      <c r="A39" s="224"/>
      <c r="B39" s="232"/>
      <c r="C39" s="232"/>
      <c r="D39" s="232"/>
      <c r="E39" s="232"/>
      <c r="F39" s="232"/>
      <c r="G39" s="232"/>
      <c r="H39" s="228"/>
    </row>
    <row r="40" spans="1:8" ht="15" x14ac:dyDescent="0.25">
      <c r="A40" s="224"/>
      <c r="B40" s="99" t="s">
        <v>76</v>
      </c>
      <c r="C40" s="33" t="s">
        <v>68</v>
      </c>
      <c r="D40" s="34" t="s">
        <v>69</v>
      </c>
      <c r="E40" s="35" t="s">
        <v>70</v>
      </c>
      <c r="F40" s="35" t="s">
        <v>77</v>
      </c>
      <c r="G40" s="35" t="s">
        <v>78</v>
      </c>
      <c r="H40" s="229"/>
    </row>
    <row r="41" spans="1:8" x14ac:dyDescent="0.25">
      <c r="A41" s="224"/>
      <c r="B41" s="100" t="e">
        <f>'Passagem Aérea'!G113</f>
        <v>#REF!</v>
      </c>
      <c r="C41" s="101" t="e">
        <f>Hospedagem!#REF!</f>
        <v>#REF!</v>
      </c>
      <c r="D41" s="101">
        <f>Alimentação!I78</f>
        <v>21000</v>
      </c>
      <c r="E41" s="101" t="e">
        <f>Transporte!#REF!</f>
        <v>#REF!</v>
      </c>
      <c r="F41" s="101"/>
      <c r="G41" s="101">
        <f>'Pró Labore'!G95</f>
        <v>22308</v>
      </c>
      <c r="H41" s="144" t="e">
        <f>G41+F41+E41+D41+C41+B41</f>
        <v>#REF!</v>
      </c>
    </row>
    <row r="42" spans="1:8" x14ac:dyDescent="0.3">
      <c r="A42" s="102"/>
      <c r="B42" s="103"/>
      <c r="C42" s="103"/>
      <c r="D42" s="103"/>
      <c r="E42" s="103"/>
      <c r="F42" s="103"/>
      <c r="G42" s="103"/>
    </row>
    <row r="43" spans="1:8" ht="15.75" x14ac:dyDescent="0.25">
      <c r="A43" s="224">
        <v>8</v>
      </c>
      <c r="B43" s="225" t="s">
        <v>107</v>
      </c>
      <c r="C43" s="178"/>
      <c r="D43" s="178"/>
      <c r="E43" s="178"/>
      <c r="F43" s="178"/>
      <c r="G43" s="226"/>
      <c r="H43" s="227" t="s">
        <v>16</v>
      </c>
    </row>
    <row r="44" spans="1:8" ht="15" x14ac:dyDescent="0.25">
      <c r="A44" s="224"/>
      <c r="B44" s="104" t="s">
        <v>155</v>
      </c>
      <c r="C44" s="96" t="s">
        <v>156</v>
      </c>
      <c r="D44" s="97"/>
      <c r="E44" s="97"/>
      <c r="F44" s="97"/>
      <c r="G44" s="97"/>
      <c r="H44" s="228"/>
    </row>
    <row r="45" spans="1:8" ht="15" x14ac:dyDescent="0.25">
      <c r="A45" s="224"/>
      <c r="B45" s="98" t="s">
        <v>1</v>
      </c>
      <c r="C45" s="96" t="s">
        <v>108</v>
      </c>
      <c r="D45" s="97"/>
      <c r="E45" s="97"/>
      <c r="F45" s="97"/>
      <c r="G45" s="97"/>
      <c r="H45" s="228"/>
    </row>
    <row r="46" spans="1:8" ht="15" x14ac:dyDescent="0.25">
      <c r="A46" s="224"/>
      <c r="B46" s="99" t="s">
        <v>76</v>
      </c>
      <c r="C46" s="33" t="s">
        <v>68</v>
      </c>
      <c r="D46" s="34" t="s">
        <v>69</v>
      </c>
      <c r="E46" s="35" t="s">
        <v>70</v>
      </c>
      <c r="F46" s="35" t="s">
        <v>77</v>
      </c>
      <c r="G46" s="35" t="s">
        <v>78</v>
      </c>
      <c r="H46" s="229"/>
    </row>
    <row r="47" spans="1:8" x14ac:dyDescent="0.25">
      <c r="A47" s="224"/>
      <c r="B47" s="105" t="e">
        <f>'Passagem Aérea'!G133</f>
        <v>#REF!</v>
      </c>
      <c r="C47" s="101" t="e">
        <f>Hospedagem!#REF!</f>
        <v>#REF!</v>
      </c>
      <c r="D47" s="101" t="e">
        <f>Alimentação!#REF!</f>
        <v>#REF!</v>
      </c>
      <c r="E47" s="101" t="e">
        <f>Transporte!#REF!</f>
        <v>#REF!</v>
      </c>
      <c r="F47" s="101">
        <f>'Seguro Viagem '!H16</f>
        <v>54000</v>
      </c>
      <c r="G47" s="101"/>
      <c r="H47" s="144" t="e">
        <f>SUM(B47:G47)</f>
        <v>#REF!</v>
      </c>
    </row>
    <row r="48" spans="1:8" x14ac:dyDescent="0.3">
      <c r="A48" s="102"/>
      <c r="B48" s="103"/>
      <c r="C48" s="103"/>
      <c r="D48" s="103"/>
      <c r="E48" s="103"/>
      <c r="F48" s="103"/>
      <c r="G48" s="103"/>
    </row>
    <row r="49" spans="1:8" x14ac:dyDescent="0.25">
      <c r="A49" s="141">
        <v>9</v>
      </c>
      <c r="B49" s="230" t="s">
        <v>99</v>
      </c>
      <c r="C49" s="230"/>
      <c r="D49" s="230"/>
      <c r="E49" s="230"/>
      <c r="F49" s="230"/>
      <c r="G49" s="230"/>
      <c r="H49" s="146" t="s">
        <v>16</v>
      </c>
    </row>
    <row r="50" spans="1:8" s="49" customFormat="1" x14ac:dyDescent="0.25">
      <c r="A50" s="143"/>
      <c r="B50" s="231" t="s">
        <v>16</v>
      </c>
      <c r="C50" s="231"/>
      <c r="D50" s="231"/>
      <c r="E50" s="231"/>
      <c r="F50" s="231"/>
      <c r="G50" s="231"/>
      <c r="H50" s="144" t="e">
        <f>'Pró Labore'!#REF!</f>
        <v>#REF!</v>
      </c>
    </row>
    <row r="51" spans="1:8" s="49" customFormat="1" ht="19.5" thickBot="1" x14ac:dyDescent="0.3">
      <c r="A51" s="106"/>
      <c r="B51" s="107"/>
      <c r="C51" s="107"/>
      <c r="D51" s="107"/>
      <c r="E51" s="107"/>
      <c r="F51" s="107"/>
      <c r="G51" s="107"/>
      <c r="H51" s="147"/>
    </row>
    <row r="52" spans="1:8" ht="24" thickBot="1" x14ac:dyDescent="0.3">
      <c r="A52" s="221" t="s">
        <v>152</v>
      </c>
      <c r="B52" s="222"/>
      <c r="C52" s="222"/>
      <c r="D52" s="222"/>
      <c r="E52" s="222"/>
      <c r="F52" s="222"/>
      <c r="G52" s="223"/>
      <c r="H52" s="148" t="e">
        <f>H6+H13+H20+H27+H34+H41+H47+H50</f>
        <v>#REF!</v>
      </c>
    </row>
  </sheetData>
  <mergeCells count="30">
    <mergeCell ref="A1:A6"/>
    <mergeCell ref="B1:G1"/>
    <mergeCell ref="H1:H5"/>
    <mergeCell ref="B4:G4"/>
    <mergeCell ref="A8:A13"/>
    <mergeCell ref="B8:G8"/>
    <mergeCell ref="H8:H12"/>
    <mergeCell ref="B11:G11"/>
    <mergeCell ref="A15:A20"/>
    <mergeCell ref="B15:G15"/>
    <mergeCell ref="H15:H19"/>
    <mergeCell ref="B18:G18"/>
    <mergeCell ref="A22:A27"/>
    <mergeCell ref="B22:G22"/>
    <mergeCell ref="H22:H26"/>
    <mergeCell ref="B25:G25"/>
    <mergeCell ref="A29:A34"/>
    <mergeCell ref="B29:G29"/>
    <mergeCell ref="H29:H33"/>
    <mergeCell ref="B32:G32"/>
    <mergeCell ref="A36:A41"/>
    <mergeCell ref="B36:G36"/>
    <mergeCell ref="H36:H40"/>
    <mergeCell ref="B39:G39"/>
    <mergeCell ref="A52:G52"/>
    <mergeCell ref="A43:A47"/>
    <mergeCell ref="B43:G43"/>
    <mergeCell ref="H43:H46"/>
    <mergeCell ref="B49:G49"/>
    <mergeCell ref="B50:G50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2" sqref="E2:E8"/>
    </sheetView>
  </sheetViews>
  <sheetFormatPr defaultRowHeight="15" x14ac:dyDescent="0.25"/>
  <cols>
    <col min="2" max="2" width="33.5703125" bestFit="1" customWidth="1"/>
    <col min="3" max="3" width="28.42578125" customWidth="1"/>
    <col min="4" max="4" width="20.7109375" bestFit="1" customWidth="1"/>
    <col min="5" max="5" width="53.140625" customWidth="1"/>
  </cols>
  <sheetData>
    <row r="1" spans="1:6" ht="24" thickBot="1" x14ac:dyDescent="0.3">
      <c r="B1" s="221" t="s">
        <v>152</v>
      </c>
      <c r="C1" s="222"/>
      <c r="D1" s="222"/>
      <c r="E1" s="222"/>
    </row>
    <row r="2" spans="1:6" ht="15" customHeight="1" x14ac:dyDescent="0.25">
      <c r="A2">
        <v>75</v>
      </c>
      <c r="B2" s="170">
        <v>42035</v>
      </c>
      <c r="C2" s="169">
        <v>42044</v>
      </c>
      <c r="D2" s="168" t="s">
        <v>176</v>
      </c>
      <c r="E2" s="161" t="s">
        <v>113</v>
      </c>
      <c r="F2" t="s">
        <v>178</v>
      </c>
    </row>
    <row r="3" spans="1:6" ht="15" customHeight="1" x14ac:dyDescent="0.25">
      <c r="A3">
        <v>76</v>
      </c>
      <c r="B3" s="170">
        <v>42070</v>
      </c>
      <c r="C3" s="169">
        <v>42079</v>
      </c>
      <c r="D3" s="168" t="s">
        <v>176</v>
      </c>
      <c r="E3" s="161" t="s">
        <v>118</v>
      </c>
      <c r="F3" t="s">
        <v>178</v>
      </c>
    </row>
    <row r="4" spans="1:6" ht="15" customHeight="1" x14ac:dyDescent="0.25">
      <c r="A4">
        <v>77</v>
      </c>
      <c r="B4" s="170">
        <v>42098</v>
      </c>
      <c r="C4" s="169">
        <v>42107</v>
      </c>
      <c r="D4" s="168" t="s">
        <v>176</v>
      </c>
      <c r="E4" s="161" t="s">
        <v>117</v>
      </c>
      <c r="F4" t="s">
        <v>178</v>
      </c>
    </row>
    <row r="5" spans="1:6" ht="15" customHeight="1" x14ac:dyDescent="0.25">
      <c r="A5">
        <v>78</v>
      </c>
      <c r="B5" s="170">
        <v>42140</v>
      </c>
      <c r="C5" s="169">
        <v>42154</v>
      </c>
      <c r="D5" s="168" t="s">
        <v>176</v>
      </c>
      <c r="E5" s="161" t="s">
        <v>116</v>
      </c>
      <c r="F5" t="s">
        <v>178</v>
      </c>
    </row>
    <row r="6" spans="1:6" ht="15" customHeight="1" x14ac:dyDescent="0.25">
      <c r="A6">
        <v>79</v>
      </c>
      <c r="B6" s="170">
        <v>42175</v>
      </c>
      <c r="C6" s="169">
        <v>42184</v>
      </c>
      <c r="D6" s="168" t="s">
        <v>176</v>
      </c>
      <c r="E6" s="161" t="s">
        <v>115</v>
      </c>
      <c r="F6" t="s">
        <v>178</v>
      </c>
    </row>
    <row r="7" spans="1:6" ht="15" customHeight="1" x14ac:dyDescent="0.25">
      <c r="A7">
        <v>80</v>
      </c>
      <c r="B7" s="170">
        <v>42208</v>
      </c>
      <c r="C7" s="169">
        <v>42222</v>
      </c>
      <c r="D7" s="168" t="s">
        <v>176</v>
      </c>
      <c r="E7" s="161" t="s">
        <v>114</v>
      </c>
      <c r="F7" t="s">
        <v>178</v>
      </c>
    </row>
    <row r="8" spans="1:6" ht="15" customHeight="1" x14ac:dyDescent="0.25">
      <c r="A8">
        <v>81</v>
      </c>
      <c r="B8" s="170">
        <f>C8-(7-1)</f>
        <v>42182</v>
      </c>
      <c r="C8" s="169">
        <v>42188</v>
      </c>
      <c r="D8" s="168" t="s">
        <v>174</v>
      </c>
      <c r="E8" s="161" t="s">
        <v>119</v>
      </c>
      <c r="F8" t="s">
        <v>178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9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 </vt:lpstr>
      <vt:lpstr>Pró Labore</vt:lpstr>
      <vt:lpstr>Consolidado Geral</vt:lpstr>
      <vt:lpstr>TOTAL EVENTO </vt:lpstr>
      <vt:lpstr>Plan1</vt:lpstr>
      <vt:lpstr>Plan1!Area_de_impressao</vt:lpstr>
      <vt:lpstr>'TOTAL EVENTO 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2014-07-28T17:57:44Z</cp:lastPrinted>
  <dcterms:created xsi:type="dcterms:W3CDTF">2012-12-12T18:48:31Z</dcterms:created>
  <dcterms:modified xsi:type="dcterms:W3CDTF">2014-09-09T01:43:08Z</dcterms:modified>
</cp:coreProperties>
</file>