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projetocpb\convenios\Base DECE_Valores reais\novastabelas\"/>
    </mc:Choice>
  </mc:AlternateContent>
  <bookViews>
    <workbookView xWindow="0" yWindow="0" windowWidth="25200" windowHeight="11985" tabRatio="891" activeTab="4"/>
  </bookViews>
  <sheets>
    <sheet name="Passagem Aérea" sheetId="1" r:id="rId1"/>
    <sheet name="Hospedagem" sheetId="2" r:id="rId2"/>
    <sheet name="Alimentação" sheetId="3" r:id="rId3"/>
    <sheet name="Transporte" sheetId="4" r:id="rId4"/>
    <sheet name="Seguro Viagem " sheetId="8" r:id="rId5"/>
    <sheet name="Pró Labore" sheetId="5" r:id="rId6"/>
    <sheet name="MATERIAL ESPORTIVO" sheetId="13" r:id="rId7"/>
    <sheet name="Consolidado Geral" sheetId="7" r:id="rId8"/>
    <sheet name="TOTAL EVENTO " sheetId="11" r:id="rId9"/>
    <sheet name="Plan1" sheetId="14" r:id="rId10"/>
  </sheets>
  <calcPr calcId="152511"/>
</workbook>
</file>

<file path=xl/calcChain.xml><?xml version="1.0" encoding="utf-8"?>
<calcChain xmlns="http://schemas.openxmlformats.org/spreadsheetml/2006/main">
  <c r="H19" i="2" l="1"/>
  <c r="I20" i="3" l="1"/>
  <c r="I21" i="3" l="1"/>
  <c r="C13" i="5"/>
  <c r="H22" i="4"/>
  <c r="H21" i="4"/>
  <c r="H20" i="4"/>
  <c r="H19" i="4"/>
  <c r="H18" i="4"/>
  <c r="H17" i="4"/>
  <c r="H16" i="4"/>
  <c r="H15" i="4"/>
  <c r="I22" i="3"/>
  <c r="I19" i="3"/>
  <c r="I18" i="3"/>
  <c r="I17" i="3"/>
  <c r="I16" i="3"/>
  <c r="I15" i="3"/>
  <c r="H30" i="2"/>
  <c r="H29" i="2"/>
  <c r="H28" i="2"/>
  <c r="H27" i="2"/>
  <c r="H26" i="2"/>
  <c r="H25" i="2"/>
  <c r="H24" i="2"/>
  <c r="H23" i="2"/>
  <c r="H22" i="2"/>
  <c r="H21" i="2"/>
  <c r="H20" i="2"/>
  <c r="H18" i="2"/>
  <c r="H17" i="2"/>
  <c r="H16" i="2"/>
  <c r="H78" i="1"/>
  <c r="H79" i="1"/>
  <c r="H80" i="1"/>
  <c r="H81" i="1"/>
  <c r="H82" i="1"/>
  <c r="H77" i="1"/>
  <c r="H18" i="1"/>
  <c r="H17" i="1"/>
  <c r="H16" i="1"/>
  <c r="H15" i="1"/>
  <c r="H129" i="1" l="1"/>
  <c r="H130" i="1"/>
  <c r="H131" i="1"/>
  <c r="H132" i="1"/>
  <c r="H133" i="1"/>
  <c r="H134" i="1"/>
  <c r="H128" i="1"/>
  <c r="H114" i="1"/>
  <c r="H115" i="1"/>
  <c r="H116" i="1"/>
  <c r="H117" i="1"/>
  <c r="H118" i="1"/>
  <c r="H119" i="1"/>
  <c r="H113" i="1"/>
  <c r="H99" i="1"/>
  <c r="H100" i="1"/>
  <c r="H101" i="1"/>
  <c r="H102" i="1"/>
  <c r="H103" i="1"/>
  <c r="H104" i="1"/>
  <c r="H98" i="1"/>
  <c r="H87" i="1"/>
  <c r="H63" i="1"/>
  <c r="H64" i="1"/>
  <c r="H65" i="1"/>
  <c r="H66" i="1"/>
  <c r="H67" i="1"/>
  <c r="H68" i="1"/>
  <c r="H62" i="1"/>
  <c r="H48" i="1"/>
  <c r="H49" i="1"/>
  <c r="H50" i="1"/>
  <c r="H51" i="1"/>
  <c r="H52" i="1"/>
  <c r="H53" i="1"/>
  <c r="H47" i="1"/>
  <c r="H32" i="1"/>
  <c r="H33" i="1"/>
  <c r="H34" i="1"/>
  <c r="H35" i="1"/>
  <c r="H36" i="1"/>
  <c r="H37" i="1"/>
  <c r="H31" i="1"/>
  <c r="H19" i="1"/>
  <c r="H20" i="1"/>
  <c r="H21" i="1"/>
  <c r="H13" i="8" l="1"/>
  <c r="D93" i="5" l="1"/>
  <c r="G93" i="5" s="1"/>
  <c r="C93" i="5"/>
  <c r="D80" i="5"/>
  <c r="G80" i="5" s="1"/>
  <c r="C80" i="5"/>
  <c r="D67" i="5"/>
  <c r="G67" i="5" s="1"/>
  <c r="C67" i="5"/>
  <c r="D54" i="5"/>
  <c r="G54" i="5" s="1"/>
  <c r="C54" i="5"/>
  <c r="D41" i="5"/>
  <c r="C41" i="5"/>
  <c r="E93" i="5" l="1"/>
  <c r="G41" i="5"/>
  <c r="E41" i="5" s="1"/>
  <c r="E54" i="5"/>
  <c r="E80" i="5"/>
  <c r="E67" i="5"/>
  <c r="D28" i="5"/>
  <c r="G28" i="5" s="1"/>
  <c r="C28" i="5"/>
  <c r="D15" i="5"/>
  <c r="G15" i="5" s="1"/>
  <c r="C15" i="5"/>
  <c r="E28" i="5" l="1"/>
  <c r="G104" i="5"/>
  <c r="E15" i="5"/>
  <c r="O96" i="5" l="1"/>
  <c r="D94" i="5"/>
  <c r="G94" i="5" s="1"/>
  <c r="C94" i="5"/>
  <c r="D92" i="5"/>
  <c r="G92" i="5" s="1"/>
  <c r="C92" i="5"/>
  <c r="D91" i="5"/>
  <c r="G91" i="5" s="1"/>
  <c r="C91" i="5"/>
  <c r="E48" i="11"/>
  <c r="O135" i="1"/>
  <c r="K135" i="1"/>
  <c r="F135" i="1"/>
  <c r="M128" i="1"/>
  <c r="C48" i="11" l="1"/>
  <c r="E91" i="5"/>
  <c r="C95" i="5"/>
  <c r="D48" i="11"/>
  <c r="E94" i="5"/>
  <c r="E92" i="5"/>
  <c r="G96" i="5"/>
  <c r="G48" i="11" s="1"/>
  <c r="H135" i="1"/>
  <c r="B48" i="11" s="1"/>
  <c r="I14" i="13"/>
  <c r="D13" i="13"/>
  <c r="I7" i="13"/>
  <c r="E95" i="5" l="1"/>
  <c r="H48" i="11"/>
  <c r="D14" i="13"/>
  <c r="D25" i="13" l="1"/>
  <c r="D26" i="13" s="1"/>
  <c r="E14" i="7" s="1"/>
  <c r="H61" i="11"/>
  <c r="D19" i="13"/>
  <c r="E55" i="11" l="1"/>
  <c r="M77" i="1"/>
  <c r="C81" i="5" l="1"/>
  <c r="C79" i="5"/>
  <c r="C78" i="5"/>
  <c r="E41" i="11"/>
  <c r="O120" i="1"/>
  <c r="K120" i="1"/>
  <c r="F120" i="1"/>
  <c r="M113" i="1"/>
  <c r="M98" i="1"/>
  <c r="F105" i="1"/>
  <c r="K105" i="1"/>
  <c r="O105" i="1"/>
  <c r="C41" i="11" l="1"/>
  <c r="H120" i="1"/>
  <c r="B41" i="11" s="1"/>
  <c r="D41" i="11"/>
  <c r="H105" i="1"/>
  <c r="B34" i="11" s="1"/>
  <c r="M138" i="1" l="1"/>
  <c r="O16" i="8"/>
  <c r="O21" i="8" s="1"/>
  <c r="N13" i="8"/>
  <c r="H16" i="8"/>
  <c r="O7" i="8"/>
  <c r="F55" i="11" l="1"/>
  <c r="H24" i="8"/>
  <c r="H20" i="8"/>
  <c r="H25" i="8"/>
  <c r="E15" i="7" s="1"/>
  <c r="M139" i="1"/>
  <c r="P110" i="5"/>
  <c r="P109" i="5"/>
  <c r="O83" i="5"/>
  <c r="D81" i="5"/>
  <c r="G81" i="5" s="1"/>
  <c r="D79" i="5"/>
  <c r="G79" i="5" s="1"/>
  <c r="D78" i="5"/>
  <c r="G78" i="5" s="1"/>
  <c r="O70" i="5"/>
  <c r="D68" i="5"/>
  <c r="G68" i="5" s="1"/>
  <c r="C68" i="5"/>
  <c r="D66" i="5"/>
  <c r="G66" i="5" s="1"/>
  <c r="C66" i="5"/>
  <c r="D65" i="5"/>
  <c r="G65" i="5" s="1"/>
  <c r="G70" i="5" s="1"/>
  <c r="C65" i="5"/>
  <c r="O57" i="5"/>
  <c r="D55" i="5"/>
  <c r="G55" i="5" s="1"/>
  <c r="C55" i="5"/>
  <c r="D53" i="5"/>
  <c r="G53" i="5" s="1"/>
  <c r="C53" i="5"/>
  <c r="D52" i="5"/>
  <c r="G52" i="5" s="1"/>
  <c r="C52" i="5"/>
  <c r="O44" i="5"/>
  <c r="D42" i="5"/>
  <c r="G42" i="5" s="1"/>
  <c r="C42" i="5"/>
  <c r="D40" i="5"/>
  <c r="G40" i="5" s="1"/>
  <c r="C40" i="5"/>
  <c r="D39" i="5"/>
  <c r="G39" i="5" s="1"/>
  <c r="C39" i="5"/>
  <c r="O31" i="5"/>
  <c r="D29" i="5"/>
  <c r="G29" i="5" s="1"/>
  <c r="C29" i="5"/>
  <c r="D27" i="5"/>
  <c r="G27" i="5" s="1"/>
  <c r="C27" i="5"/>
  <c r="D26" i="5"/>
  <c r="G26" i="5" s="1"/>
  <c r="C26" i="5"/>
  <c r="O18" i="5"/>
  <c r="D16" i="5"/>
  <c r="G16" i="5" s="1"/>
  <c r="C16" i="5"/>
  <c r="D14" i="5"/>
  <c r="G14" i="5" s="1"/>
  <c r="C14" i="5"/>
  <c r="D13" i="5"/>
  <c r="G13" i="5" s="1"/>
  <c r="E20" i="11"/>
  <c r="N19" i="4"/>
  <c r="O19" i="3"/>
  <c r="N24" i="2"/>
  <c r="O69" i="1"/>
  <c r="K69" i="1"/>
  <c r="F69" i="1"/>
  <c r="M62" i="1"/>
  <c r="O54" i="1"/>
  <c r="K54" i="1"/>
  <c r="F54" i="1"/>
  <c r="M47" i="1"/>
  <c r="O38" i="1"/>
  <c r="K38" i="1"/>
  <c r="F38" i="1"/>
  <c r="M31" i="1"/>
  <c r="O22" i="1"/>
  <c r="K22" i="1"/>
  <c r="F22" i="1"/>
  <c r="M15" i="1"/>
  <c r="O89" i="1"/>
  <c r="F89" i="1"/>
  <c r="M87" i="1"/>
  <c r="H89" i="1"/>
  <c r="H138" i="1" s="1"/>
  <c r="O83" i="1"/>
  <c r="K83" i="1"/>
  <c r="F83" i="1"/>
  <c r="G18" i="5" l="1"/>
  <c r="E13" i="5"/>
  <c r="C17" i="5"/>
  <c r="G102" i="5"/>
  <c r="G105" i="5"/>
  <c r="G103" i="5"/>
  <c r="H38" i="1"/>
  <c r="B13" i="11" s="1"/>
  <c r="G83" i="5"/>
  <c r="G41" i="11" s="1"/>
  <c r="E68" i="5"/>
  <c r="E27" i="5"/>
  <c r="E40" i="5"/>
  <c r="E13" i="11"/>
  <c r="E27" i="11"/>
  <c r="D13" i="11"/>
  <c r="D27" i="11"/>
  <c r="D34" i="11"/>
  <c r="C13" i="11"/>
  <c r="C20" i="11"/>
  <c r="C27" i="11"/>
  <c r="H83" i="1"/>
  <c r="E14" i="5"/>
  <c r="E55" i="5"/>
  <c r="P111" i="5"/>
  <c r="C30" i="5"/>
  <c r="C43" i="5"/>
  <c r="C82" i="5"/>
  <c r="E29" i="5"/>
  <c r="E66" i="5"/>
  <c r="H69" i="1"/>
  <c r="B27" i="11" s="1"/>
  <c r="E16" i="5"/>
  <c r="E53" i="5"/>
  <c r="C69" i="5"/>
  <c r="H22" i="1"/>
  <c r="E42" i="5"/>
  <c r="F90" i="1"/>
  <c r="H54" i="1"/>
  <c r="B20" i="11" s="1"/>
  <c r="C34" i="11"/>
  <c r="D20" i="11"/>
  <c r="E34" i="11"/>
  <c r="C56" i="5"/>
  <c r="E26" i="5"/>
  <c r="G31" i="5"/>
  <c r="G13" i="11" s="1"/>
  <c r="G44" i="5"/>
  <c r="G20" i="11" s="1"/>
  <c r="E39" i="5"/>
  <c r="G34" i="11"/>
  <c r="E65" i="5"/>
  <c r="H58" i="11"/>
  <c r="G57" i="5"/>
  <c r="G27" i="11" s="1"/>
  <c r="E52" i="5"/>
  <c r="E78" i="5"/>
  <c r="E79" i="5"/>
  <c r="E81" i="5"/>
  <c r="H137" i="1" l="1"/>
  <c r="G109" i="5"/>
  <c r="G106" i="5"/>
  <c r="E17" i="5"/>
  <c r="D117" i="5"/>
  <c r="H139" i="1"/>
  <c r="E9" i="7" s="1"/>
  <c r="D55" i="11"/>
  <c r="B6" i="11"/>
  <c r="C55" i="11"/>
  <c r="G98" i="5"/>
  <c r="G6" i="11"/>
  <c r="E6" i="11"/>
  <c r="D6" i="11"/>
  <c r="C6" i="11"/>
  <c r="H13" i="11"/>
  <c r="H41" i="11"/>
  <c r="H20" i="11"/>
  <c r="K16" i="7"/>
  <c r="H27" i="11"/>
  <c r="H90" i="1"/>
  <c r="B55" i="11" s="1"/>
  <c r="E30" i="5"/>
  <c r="E69" i="5"/>
  <c r="E56" i="5"/>
  <c r="E43" i="5"/>
  <c r="E82" i="5"/>
  <c r="G110" i="5" l="1"/>
  <c r="G111" i="5" s="1"/>
  <c r="E13" i="7" s="1"/>
  <c r="D119" i="5"/>
  <c r="E11" i="7"/>
  <c r="E10" i="7"/>
  <c r="E16" i="7" s="1"/>
  <c r="H6" i="11"/>
  <c r="E12" i="7"/>
  <c r="H34" i="11"/>
  <c r="H55" i="11"/>
  <c r="H63" i="11" l="1"/>
</calcChain>
</file>

<file path=xl/sharedStrings.xml><?xml version="1.0" encoding="utf-8"?>
<sst xmlns="http://schemas.openxmlformats.org/spreadsheetml/2006/main" count="1100" uniqueCount="205">
  <si>
    <t>JUDÔ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</si>
  <si>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</si>
  <si>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</si>
  <si>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Aéreo Nacional e Internacional</t>
  </si>
  <si>
    <t>Aéreo Internacional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</si>
  <si>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</si>
  <si>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PROJETADO</t>
  </si>
  <si>
    <t>REALIZADO</t>
  </si>
  <si>
    <t>ITINERÁRIO</t>
  </si>
  <si>
    <t>PAX</t>
  </si>
  <si>
    <t>CUSTO POR TRECHO</t>
  </si>
  <si>
    <t xml:space="preserve">CONSOLIDADO </t>
  </si>
  <si>
    <t xml:space="preserve">DESCONTO </t>
  </si>
  <si>
    <t>TX DE EMBARQUE</t>
  </si>
  <si>
    <t>NACIONAL</t>
  </si>
  <si>
    <t>Porto Alegre / São Paulo</t>
  </si>
  <si>
    <t>Rio de Janeiro / São Paulo</t>
  </si>
  <si>
    <t>Campo Grande / São Paulo</t>
  </si>
  <si>
    <t>Goiania / São Paulo</t>
  </si>
  <si>
    <t>Natal / São Paulo</t>
  </si>
  <si>
    <t>Belo Horizonte / São Paulo</t>
  </si>
  <si>
    <t>TOTAL</t>
  </si>
  <si>
    <t>INTERNACIONAL</t>
  </si>
  <si>
    <t>TOTAL INTERNACIONAL</t>
  </si>
  <si>
    <t>TOTAL GERAL</t>
  </si>
  <si>
    <t>Diferença</t>
  </si>
  <si>
    <t>Aéreo Nacional</t>
  </si>
  <si>
    <t>Maraba / São Paulo</t>
  </si>
  <si>
    <t xml:space="preserve">JUDÔ - Aéreo Nacional </t>
  </si>
  <si>
    <t xml:space="preserve">JUDÔ - Aéreo Internacional </t>
  </si>
  <si>
    <t xml:space="preserve">Total </t>
  </si>
  <si>
    <t>Hospedagem</t>
  </si>
  <si>
    <t>TIPO</t>
  </si>
  <si>
    <t>QUANTIDADE</t>
  </si>
  <si>
    <t>DIÁRIA</t>
  </si>
  <si>
    <t>ISS</t>
  </si>
  <si>
    <t>Refeição</t>
  </si>
  <si>
    <t>Pró-labore</t>
  </si>
  <si>
    <t>FUNÇÃO</t>
  </si>
  <si>
    <t>VALOR DIÁRIA</t>
  </si>
  <si>
    <t>BOLSA (s/ patronal)</t>
  </si>
  <si>
    <t>PATRONAL</t>
  </si>
  <si>
    <t>Encargos</t>
  </si>
  <si>
    <t>QTS</t>
  </si>
  <si>
    <t>VALOR</t>
  </si>
  <si>
    <t>PSICÓLOGO</t>
  </si>
  <si>
    <t>FISIOTERAPEUTA</t>
  </si>
  <si>
    <t>MÉDICO</t>
  </si>
  <si>
    <t>ASSISTENTE TECNICO</t>
  </si>
  <si>
    <t>CONSOLIDADO GERAL - PROJETADO</t>
  </si>
  <si>
    <t>CONSOLIDADO GERAL - REALIZADO</t>
  </si>
  <si>
    <t>PISICÓLOGO</t>
  </si>
  <si>
    <t>JUDÔ - Pró-Labore (sem encargos)</t>
  </si>
  <si>
    <t>JUDÔ - Tributos (encargos)</t>
  </si>
  <si>
    <t>Seguro Viagem</t>
  </si>
  <si>
    <t xml:space="preserve"> </t>
  </si>
  <si>
    <t xml:space="preserve">CONSOLIDADO GERAL </t>
  </si>
  <si>
    <t>PASSAGEM ÁEREA</t>
  </si>
  <si>
    <t>HOSPEDAGEM</t>
  </si>
  <si>
    <t>ALIMENTAÇÃO</t>
  </si>
  <si>
    <t>TRANSPORTE</t>
  </si>
  <si>
    <t>PRÓ LABORE</t>
  </si>
  <si>
    <t>Rio de Janeiro / São Paulo / Rio de Janeiro</t>
  </si>
  <si>
    <t>Campo Grande / São Paulo / Campo Grande</t>
  </si>
  <si>
    <t>Atualizado: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</si>
  <si>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</si>
  <si>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0"/>
        <color indexed="8"/>
        <rFont val="Calibri"/>
        <family val="2"/>
      </rPr>
      <t>Período Previsto:</t>
    </r>
    <r>
      <rPr>
        <sz val="10"/>
        <color indexed="8"/>
        <rFont val="Calibri"/>
        <family val="2"/>
      </rPr>
      <t xml:space="preserve"> </t>
    </r>
  </si>
  <si>
    <t xml:space="preserve">Seguro Viagem </t>
  </si>
  <si>
    <t xml:space="preserve">DUPLO </t>
  </si>
  <si>
    <t>Porto Alegre / São Paulo / porto Alegre</t>
  </si>
  <si>
    <t xml:space="preserve">Goiania / São Paulo / Goiania </t>
  </si>
  <si>
    <t xml:space="preserve">Natal / São Paulo / Natal </t>
  </si>
  <si>
    <t>Belo Horizonte / São Paulo / Belo Horizonte</t>
  </si>
  <si>
    <t xml:space="preserve">Maraba / São Paulo / Maraba </t>
  </si>
  <si>
    <t xml:space="preserve">Porto Alegre / São Paulo / Porto Alegre </t>
  </si>
  <si>
    <t xml:space="preserve">Rio de Janeiro / São Paulo / Rio de Janeiro </t>
  </si>
  <si>
    <t xml:space="preserve">Campo Grande / São Paulo / Campo Grande </t>
  </si>
  <si>
    <t xml:space="preserve">Belo Horizonte / São Paulo / Belo Horizonte </t>
  </si>
  <si>
    <t>Goiania / São Paulo / Goiania</t>
  </si>
  <si>
    <t>AEREOS</t>
  </si>
  <si>
    <t>SEGURO VIAGEM</t>
  </si>
  <si>
    <t>PRÓ-LABORE</t>
  </si>
  <si>
    <t xml:space="preserve">Aéreo Nacional </t>
  </si>
  <si>
    <r>
      <t>Dias:</t>
    </r>
    <r>
      <rPr>
        <sz val="11"/>
        <rFont val="Calibri"/>
        <family val="2"/>
      </rPr>
      <t xml:space="preserve"> 7</t>
    </r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</si>
  <si>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</si>
  <si>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</si>
  <si>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</si>
  <si>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</si>
  <si>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t>NOME DO EVENTO: I FASE DE TREINAMENTO DE JUDO</t>
  </si>
  <si>
    <r>
      <t>Local:</t>
    </r>
    <r>
      <rPr>
        <sz val="11"/>
        <rFont val="Calibri"/>
        <family val="2"/>
      </rPr>
      <t xml:space="preserve"> São Paulo </t>
    </r>
  </si>
  <si>
    <t>NOME DO EVENTO: II FASE DE TREINAMENTO JUDO</t>
  </si>
  <si>
    <t>Local: São Paulo</t>
  </si>
  <si>
    <r>
      <t>Local:</t>
    </r>
    <r>
      <rPr>
        <sz val="11"/>
        <rFont val="Calibri"/>
        <family val="2"/>
      </rPr>
      <t xml:space="preserve"> São Paulo</t>
    </r>
  </si>
  <si>
    <t>NOME DO EVENTO: IV FASE DE TREINAMENTO DE JUDO</t>
  </si>
  <si>
    <t>NOME DO EVENTO: III FASE DE TREINAMENTO DE JUDO</t>
  </si>
  <si>
    <t>NOME DO EVENTO: V FASE DE TREINAMENTO DE JUDO</t>
  </si>
  <si>
    <t>NOME DO EVENTO: I INTERCAMBIO INTERNACIONAL DE JUDO</t>
  </si>
  <si>
    <t>TOTAL GERAL MODALIDADE JUDÔ  -  2014</t>
  </si>
  <si>
    <t>SINGLE</t>
  </si>
  <si>
    <t>R$</t>
  </si>
  <si>
    <t>NOME DO EVENTO: VI FASE DE TREINAMENTO DE JUDO</t>
  </si>
  <si>
    <r>
      <rPr>
        <b/>
        <sz val="11"/>
        <color theme="1"/>
        <rFont val="Calibri"/>
        <family val="2"/>
        <scheme val="minor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</si>
  <si>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</si>
  <si>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</si>
  <si>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8</t>
    </r>
  </si>
  <si>
    <r>
      <t>Local:</t>
    </r>
    <r>
      <rPr>
        <sz val="11"/>
        <color theme="1"/>
        <rFont val="Calibri"/>
        <family val="2"/>
        <scheme val="minor"/>
      </rPr>
      <t xml:space="preserve"> SÃO PAULO</t>
    </r>
  </si>
  <si>
    <t xml:space="preserve">PAGAMENTO MENSAL </t>
  </si>
  <si>
    <t>Dias:</t>
  </si>
  <si>
    <r>
      <rPr>
        <b/>
        <sz val="11"/>
        <color indexed="8"/>
        <rFont val="Calibri"/>
        <family val="2"/>
      </rPr>
      <t>Período Realizado:</t>
    </r>
    <r>
      <rPr>
        <sz val="11"/>
        <color theme="1"/>
        <rFont val="Calibri"/>
        <family val="2"/>
        <scheme val="minor"/>
      </rPr>
      <t xml:space="preserve"> </t>
    </r>
  </si>
  <si>
    <r>
      <t>Dias:</t>
    </r>
    <r>
      <rPr>
        <sz val="11"/>
        <color theme="1"/>
        <rFont val="Calibri"/>
        <family val="2"/>
        <scheme val="minor"/>
      </rPr>
      <t xml:space="preserve"> </t>
    </r>
  </si>
  <si>
    <t>Material Esportivo</t>
  </si>
  <si>
    <r>
      <t>Local:</t>
    </r>
    <r>
      <rPr>
        <sz val="11"/>
        <color theme="1"/>
        <rFont val="Calibri"/>
        <family val="2"/>
        <scheme val="minor"/>
      </rPr>
      <t xml:space="preserve"> </t>
    </r>
  </si>
  <si>
    <t>ITENS</t>
  </si>
  <si>
    <t xml:space="preserve">MATERIAL ESPORTIVO </t>
  </si>
  <si>
    <t xml:space="preserve">Material Esportivo </t>
  </si>
  <si>
    <t>TATAMI (placas 2.000 x 1.000 x 40 mm)</t>
  </si>
  <si>
    <t>MATERIAL ESPORTIVO</t>
  </si>
  <si>
    <t>FASES DE TREINAMENTO E AVALIAÇÕES - JUDÔ</t>
  </si>
  <si>
    <t>Natal / São Paulo / Natal</t>
  </si>
  <si>
    <t>S.J Rio Preto / São Paulo / S.J Rio Preto</t>
  </si>
  <si>
    <t>Rio de Jan eiro / São Paulo / Rio de Janeiro</t>
  </si>
  <si>
    <t>Porto Alegre / São Paulo / Porto Alegre</t>
  </si>
  <si>
    <t>NOME DO EVENTO: VII FASE DE TREINAMENTO DE JUDO</t>
  </si>
  <si>
    <r>
      <t>Dias:</t>
    </r>
    <r>
      <rPr>
        <sz val="11"/>
        <rFont val="Calibri"/>
        <family val="2"/>
      </rPr>
      <t xml:space="preserve"> 8</t>
    </r>
  </si>
  <si>
    <t>Período Previsto: Março 2015</t>
  </si>
  <si>
    <t xml:space="preserve">1 - I INTERCÂMBIO  -  SEUL - COREIA DO SUL </t>
  </si>
  <si>
    <t xml:space="preserve">Local: Seul - Coréia do Sul </t>
  </si>
  <si>
    <t>São Paulo / Seul/ São Paulo</t>
  </si>
  <si>
    <r>
      <t>Local:</t>
    </r>
    <r>
      <rPr>
        <sz val="11"/>
        <color theme="1"/>
        <rFont val="Calibri"/>
        <family val="2"/>
        <scheme val="minor"/>
      </rPr>
      <t xml:space="preserve"> Seul - Coréia do Sul</t>
    </r>
  </si>
  <si>
    <r>
      <t>Local:</t>
    </r>
    <r>
      <rPr>
        <sz val="11"/>
        <rFont val="Calibri"/>
        <family val="2"/>
      </rPr>
      <t xml:space="preserve"> SEUL - COREIA DO SUL</t>
    </r>
  </si>
  <si>
    <t xml:space="preserve">MÉDICO </t>
  </si>
  <si>
    <t xml:space="preserve">Período Previsto: 19 a 26 de outubro </t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</si>
  <si>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 23 a 30 de novembro</t>
    </r>
  </si>
  <si>
    <r>
      <rPr>
        <b/>
        <sz val="10"/>
        <rFont val="Calibri"/>
        <family val="2"/>
      </rPr>
      <t>Período Previsto:</t>
    </r>
    <r>
      <rPr>
        <sz val="10"/>
        <rFont val="Calibri"/>
        <family val="2"/>
      </rPr>
      <t xml:space="preserve">  25 de janeiro a 1 de fevereiro</t>
    </r>
  </si>
  <si>
    <t>Período Previsto: 22 de fevereiro a 1 de março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</si>
  <si>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15 a 22 de março</t>
    </r>
  </si>
  <si>
    <t>Período Previsto: 15 a 22 de março</t>
  </si>
  <si>
    <t xml:space="preserve">Período Previsto: 12 a 19 de abril </t>
  </si>
  <si>
    <t xml:space="preserve">Período Previsto: 16 a 23 de agosto </t>
  </si>
  <si>
    <t xml:space="preserve"> I FASE DE TREINAMENTO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</si>
  <si>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19 a 26 de outubro 2014</t>
    </r>
  </si>
  <si>
    <t xml:space="preserve"> II FASE DE TREINAMENTO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</si>
  <si>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23 a 30 de novembro 2014</t>
    </r>
  </si>
  <si>
    <t xml:space="preserve"> III FASE DE TREINAMENTO -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</si>
  <si>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25 de janeiro a 1 de fevereiro 2015</t>
    </r>
  </si>
  <si>
    <t xml:space="preserve"> IV FASE DE TREINAMENTO -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</si>
  <si>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22 de fevereiro a 1 de março 2015</t>
    </r>
  </si>
  <si>
    <t xml:space="preserve"> V FASE DE TREINAMENTO - SELEÇÃO PERMANENTE  DE JUDÔ</t>
  </si>
  <si>
    <t xml:space="preserve"> VI FASE DE TREINAMENTO -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</si>
  <si>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12 a 19 de abril 2015</t>
    </r>
  </si>
  <si>
    <t>VII FASE DE TREINAMENTO - SELEÇÃO PERMANENTE 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</si>
  <si>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16 a 23 de agosto 2015</t>
    </r>
  </si>
  <si>
    <t>I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</si>
  <si>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19 a 26 de outubro 2015</t>
    </r>
  </si>
  <si>
    <t xml:space="preserve"> III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</si>
  <si>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 25 de janeiro a 1 de fevereiro 2015</t>
    </r>
  </si>
  <si>
    <t xml:space="preserve"> V FASE DE TREINAMENTO - SELEÇÃO PERMANENTE DE JUDÔ</t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</si>
  <si>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15 a 22 de março 2015</t>
    </r>
  </si>
  <si>
    <r>
      <rPr>
        <b/>
        <sz val="11"/>
        <color theme="1"/>
        <rFont val="Calibri"/>
        <family val="2"/>
        <scheme val="minor"/>
      </rPr>
      <t>Período Previsto:</t>
    </r>
    <r>
      <rPr>
        <sz val="11"/>
        <color theme="1"/>
        <rFont val="Calibri"/>
        <family val="2"/>
        <scheme val="minor"/>
      </rPr>
      <t xml:space="preserve">  16 a 23 de agosto 2015</t>
    </r>
  </si>
  <si>
    <t>Período Previsto: 19 a 26 de outubro 2014</t>
  </si>
  <si>
    <t xml:space="preserve"> VI FASE DE TREINAMENTO - SELEÇÃO PERMANENTE DE JUDÔ</t>
  </si>
  <si>
    <t xml:space="preserve"> VII FASE DE TREINAMENTO - SELEÇÃO PERMANENTE DE JUDÔ</t>
  </si>
  <si>
    <t>I INTERCAMBIO  - SEUL - COREIA</t>
  </si>
  <si>
    <t xml:space="preserve"> II FASE DE TREINAMENTO - SELEÇÃO PERMANENTE DE JUDÔ</t>
  </si>
  <si>
    <t>Período Previsto: 23 a 30 de novembro 2014</t>
  </si>
  <si>
    <t xml:space="preserve"> IV FASE DE TREINAMENTO - SELEÇÃO PERMANENTE DE JUDÔ</t>
  </si>
  <si>
    <t>CUSTO POR TRECHO I</t>
  </si>
  <si>
    <t>PERÍODO</t>
  </si>
  <si>
    <t>PAGAMENTOS -  PRÓ LABORE</t>
  </si>
  <si>
    <t>Pontual</t>
  </si>
  <si>
    <t>PAGAMENTOS -  TRIBUTOS</t>
  </si>
  <si>
    <t>Locação de Van</t>
  </si>
  <si>
    <t>ORIGEM</t>
  </si>
  <si>
    <t>DESTINO</t>
  </si>
  <si>
    <t>São Paulo</t>
  </si>
  <si>
    <t>Porto Alegre</t>
  </si>
  <si>
    <t>ida e volta</t>
  </si>
  <si>
    <t>Rio de Janeiro</t>
  </si>
  <si>
    <t>Campo Grande</t>
  </si>
  <si>
    <t>Goiania</t>
  </si>
  <si>
    <t>Natal</t>
  </si>
  <si>
    <t>Belo Horizonte</t>
  </si>
  <si>
    <t>Marabá</t>
  </si>
  <si>
    <t>S.J. Rio Preto</t>
  </si>
  <si>
    <t>ida</t>
  </si>
  <si>
    <t>SP</t>
  </si>
  <si>
    <t>SEUL (CORÉIA)</t>
  </si>
  <si>
    <t>RESUMO DETALHADO - JUDÔ</t>
  </si>
  <si>
    <t>LOCAL</t>
  </si>
  <si>
    <t>SÃO PAULO</t>
  </si>
  <si>
    <t>Período Previsto: 03 A 18/05/2015</t>
  </si>
  <si>
    <r>
      <t>Dias:</t>
    </r>
    <r>
      <rPr>
        <sz val="11"/>
        <color theme="1"/>
        <rFont val="Calibri"/>
        <family val="2"/>
        <scheme val="minor"/>
      </rPr>
      <t xml:space="preserve"> 16</t>
    </r>
  </si>
  <si>
    <t>I FASE DE TREINAMENTO DE JUDO</t>
  </si>
  <si>
    <t>jud</t>
  </si>
  <si>
    <t>II FASE DE TREINAMENTO JUDO</t>
  </si>
  <si>
    <t>III FASE DE TREINAMENTO DE JUDO</t>
  </si>
  <si>
    <t>IV FASE DE TREINAMENTO DE JUDO</t>
  </si>
  <si>
    <t>V FASE DE TREINAMENTO DE JUDO</t>
  </si>
  <si>
    <t>VI FASE DE TREINAMENTO DE JUDO</t>
  </si>
  <si>
    <t>VII FASE DE TREINAMENTO DE JUDO</t>
  </si>
  <si>
    <t>I INTERCAMBIO INTERNACIONAL DE JUDO</t>
  </si>
  <si>
    <t>mod</t>
  </si>
  <si>
    <t>idevento</t>
  </si>
  <si>
    <t>modal</t>
  </si>
  <si>
    <t>idevent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</si>
</sst>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_([$R$ -416]* #,##0.00_);_([$R$ -416]* \(#,##0.00\);_([$R$ -416]* &quot;-&quot;??_);_(@_)"/>
    <numFmt numFmtId="166" formatCode="_(&quot;R$ &quot;* #,##0.00_);_(&quot;R$ &quot;* \(#,##0.00\);_(&quot;R$ &quot;* &quot;-&quot;??_);_(@_)"/>
    <numFmt numFmtId="167" formatCode="&quot;R$ &quot;#,##0.00"/>
    <numFmt numFmtId="168" formatCode="_-[$R$-416]\ * #,##0.00_-;\-[$R$-416]\ * #,##0.00_-;_-[$R$-416]\ 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theme="1"/>
      <name val="Arial Narrow"/>
      <family val="2"/>
    </font>
    <font>
      <b/>
      <sz val="9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Arial Narrow"/>
      <family val="2"/>
    </font>
    <font>
      <sz val="8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444444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medium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medium">
        <color theme="0"/>
      </top>
      <bottom/>
      <diagonal/>
    </border>
    <border>
      <left/>
      <right/>
      <top style="medium">
        <color theme="0" tint="-4.9989318521683403E-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251">
    <xf numFmtId="0" fontId="0" fillId="0" borderId="0" xfId="0"/>
    <xf numFmtId="0" fontId="7" fillId="4" borderId="0" xfId="0" applyFont="1" applyFill="1"/>
    <xf numFmtId="0" fontId="3" fillId="4" borderId="0" xfId="0" applyFont="1" applyFill="1"/>
    <xf numFmtId="0" fontId="0" fillId="4" borderId="0" xfId="0" applyFill="1"/>
    <xf numFmtId="0" fontId="10" fillId="5" borderId="2" xfId="0" applyFont="1" applyFill="1" applyBorder="1" applyAlignment="1">
      <alignment horizontal="center" vertical="center"/>
    </xf>
    <xf numFmtId="164" fontId="10" fillId="5" borderId="2" xfId="0" applyNumberFormat="1" applyFont="1" applyFill="1" applyBorder="1" applyAlignment="1">
      <alignment horizontal="center" vertical="center" wrapText="1"/>
    </xf>
    <xf numFmtId="164" fontId="10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 wrapText="1"/>
    </xf>
    <xf numFmtId="164" fontId="11" fillId="5" borderId="2" xfId="0" applyNumberFormat="1" applyFont="1" applyFill="1" applyBorder="1" applyAlignment="1">
      <alignment horizontal="center" vertical="center"/>
    </xf>
    <xf numFmtId="0" fontId="14" fillId="7" borderId="7" xfId="0" applyFont="1" applyFill="1" applyBorder="1" applyAlignment="1">
      <alignment horizontal="center" vertical="center"/>
    </xf>
    <xf numFmtId="1" fontId="14" fillId="7" borderId="7" xfId="0" applyNumberFormat="1" applyFont="1" applyFill="1" applyBorder="1" applyAlignment="1">
      <alignment horizontal="center" vertical="center"/>
    </xf>
    <xf numFmtId="165" fontId="14" fillId="0" borderId="7" xfId="0" applyNumberFormat="1" applyFont="1" applyFill="1" applyBorder="1" applyAlignment="1">
      <alignment horizontal="center" vertical="center"/>
    </xf>
    <xf numFmtId="164" fontId="13" fillId="7" borderId="8" xfId="0" applyNumberFormat="1" applyFont="1" applyFill="1" applyBorder="1" applyAlignment="1">
      <alignment horizontal="right" vertical="center"/>
    </xf>
    <xf numFmtId="164" fontId="13" fillId="0" borderId="7" xfId="0" applyNumberFormat="1" applyFont="1" applyFill="1" applyBorder="1" applyAlignment="1">
      <alignment horizontal="right" vertical="center"/>
    </xf>
    <xf numFmtId="0" fontId="13" fillId="0" borderId="7" xfId="0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3" fillId="5" borderId="4" xfId="0" applyFont="1" applyFill="1" applyBorder="1" applyAlignment="1"/>
    <xf numFmtId="0" fontId="3" fillId="5" borderId="6" xfId="0" applyFont="1" applyFill="1" applyBorder="1" applyAlignment="1"/>
    <xf numFmtId="1" fontId="3" fillId="5" borderId="5" xfId="0" applyNumberFormat="1" applyFont="1" applyFill="1" applyBorder="1" applyAlignment="1">
      <alignment horizontal="center"/>
    </xf>
    <xf numFmtId="164" fontId="12" fillId="5" borderId="7" xfId="0" applyNumberFormat="1" applyFont="1" applyFill="1" applyBorder="1"/>
    <xf numFmtId="0" fontId="14" fillId="0" borderId="7" xfId="0" applyFont="1" applyFill="1" applyBorder="1" applyAlignment="1">
      <alignment horizontal="center" vertical="center"/>
    </xf>
    <xf numFmtId="1" fontId="14" fillId="0" borderId="7" xfId="0" applyNumberFormat="1" applyFont="1" applyFill="1" applyBorder="1" applyAlignment="1">
      <alignment horizontal="center" vertical="center"/>
    </xf>
    <xf numFmtId="164" fontId="14" fillId="7" borderId="7" xfId="0" applyNumberFormat="1" applyFont="1" applyFill="1" applyBorder="1" applyAlignment="1">
      <alignment horizontal="right" vertical="center"/>
    </xf>
    <xf numFmtId="164" fontId="12" fillId="9" borderId="7" xfId="0" applyNumberFormat="1" applyFont="1" applyFill="1" applyBorder="1"/>
    <xf numFmtId="0" fontId="0" fillId="0" borderId="7" xfId="0" applyBorder="1"/>
    <xf numFmtId="0" fontId="14" fillId="4" borderId="0" xfId="0" applyFont="1" applyFill="1"/>
    <xf numFmtId="44" fontId="16" fillId="0" borderId="7" xfId="1" applyNumberFormat="1" applyFont="1" applyFill="1" applyBorder="1" applyAlignment="1">
      <alignment horizontal="center"/>
    </xf>
    <xf numFmtId="164" fontId="17" fillId="0" borderId="7" xfId="0" applyNumberFormat="1" applyFont="1" applyFill="1" applyBorder="1" applyAlignment="1">
      <alignment horizontal="right" vertical="center"/>
    </xf>
    <xf numFmtId="0" fontId="16" fillId="0" borderId="7" xfId="0" applyFont="1" applyFill="1" applyBorder="1" applyAlignment="1">
      <alignment horizontal="left"/>
    </xf>
    <xf numFmtId="0" fontId="18" fillId="0" borderId="0" xfId="0" applyFont="1"/>
    <xf numFmtId="22" fontId="18" fillId="0" borderId="0" xfId="0" applyNumberFormat="1" applyFont="1"/>
    <xf numFmtId="166" fontId="3" fillId="8" borderId="7" xfId="1" applyNumberFormat="1" applyFont="1" applyFill="1" applyBorder="1"/>
    <xf numFmtId="166" fontId="3" fillId="11" borderId="7" xfId="1" applyNumberFormat="1" applyFont="1" applyFill="1" applyBorder="1"/>
    <xf numFmtId="0" fontId="0" fillId="4" borderId="0" xfId="0" applyFill="1" applyAlignment="1">
      <alignment horizontal="left"/>
    </xf>
    <xf numFmtId="164" fontId="11" fillId="5" borderId="10" xfId="0" applyNumberFormat="1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/>
    </xf>
    <xf numFmtId="164" fontId="11" fillId="5" borderId="7" xfId="0" applyNumberFormat="1" applyFont="1" applyFill="1" applyBorder="1" applyAlignment="1">
      <alignment horizontal="center" vertical="center" wrapText="1"/>
    </xf>
    <xf numFmtId="164" fontId="11" fillId="5" borderId="7" xfId="0" applyNumberFormat="1" applyFont="1" applyFill="1" applyBorder="1" applyAlignment="1">
      <alignment horizontal="center" vertical="center"/>
    </xf>
    <xf numFmtId="164" fontId="14" fillId="7" borderId="8" xfId="0" applyNumberFormat="1" applyFont="1" applyFill="1" applyBorder="1" applyAlignment="1">
      <alignment horizontal="right" vertical="center"/>
    </xf>
    <xf numFmtId="4" fontId="0" fillId="0" borderId="0" xfId="0" applyNumberFormat="1"/>
    <xf numFmtId="164" fontId="12" fillId="0" borderId="0" xfId="0" applyNumberFormat="1" applyFont="1" applyFill="1" applyBorder="1"/>
    <xf numFmtId="0" fontId="10" fillId="13" borderId="2" xfId="0" applyFont="1" applyFill="1" applyBorder="1" applyAlignment="1">
      <alignment horizontal="center" vertical="center"/>
    </xf>
    <xf numFmtId="167" fontId="14" fillId="7" borderId="7" xfId="2" applyNumberFormat="1" applyFont="1" applyFill="1" applyBorder="1" applyAlignment="1">
      <alignment vertical="center"/>
    </xf>
    <xf numFmtId="164" fontId="14" fillId="7" borderId="7" xfId="0" applyNumberFormat="1" applyFont="1" applyFill="1" applyBorder="1" applyAlignment="1">
      <alignment vertical="center"/>
    </xf>
    <xf numFmtId="0" fontId="14" fillId="7" borderId="7" xfId="0" applyFont="1" applyFill="1" applyBorder="1" applyAlignment="1">
      <alignment horizontal="left" vertical="center"/>
    </xf>
    <xf numFmtId="1" fontId="12" fillId="0" borderId="7" xfId="0" applyNumberFormat="1" applyFont="1" applyFill="1" applyBorder="1" applyAlignment="1">
      <alignment horizontal="center"/>
    </xf>
    <xf numFmtId="0" fontId="0" fillId="0" borderId="0" xfId="0" applyFill="1"/>
    <xf numFmtId="0" fontId="0" fillId="7" borderId="0" xfId="0" applyFill="1"/>
    <xf numFmtId="0" fontId="0" fillId="10" borderId="0" xfId="0" applyFill="1"/>
    <xf numFmtId="0" fontId="19" fillId="7" borderId="14" xfId="0" applyFont="1" applyFill="1" applyBorder="1" applyAlignment="1">
      <alignment vertical="center"/>
    </xf>
    <xf numFmtId="166" fontId="3" fillId="7" borderId="14" xfId="1" applyNumberFormat="1" applyFont="1" applyFill="1" applyBorder="1" applyAlignment="1">
      <alignment horizontal="center"/>
    </xf>
    <xf numFmtId="165" fontId="0" fillId="0" borderId="14" xfId="0" applyNumberFormat="1" applyBorder="1"/>
    <xf numFmtId="0" fontId="19" fillId="7" borderId="14" xfId="0" applyFont="1" applyFill="1" applyBorder="1" applyAlignment="1">
      <alignment horizontal="center" vertical="center"/>
    </xf>
    <xf numFmtId="166" fontId="3" fillId="10" borderId="0" xfId="1" applyNumberFormat="1" applyFont="1" applyFill="1" applyAlignment="1">
      <alignment horizontal="center"/>
    </xf>
    <xf numFmtId="165" fontId="3" fillId="10" borderId="0" xfId="0" applyNumberFormat="1" applyFont="1" applyFill="1"/>
    <xf numFmtId="0" fontId="3" fillId="8" borderId="4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164" fontId="14" fillId="7" borderId="7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66" fontId="22" fillId="14" borderId="0" xfId="0" applyNumberFormat="1" applyFont="1" applyFill="1"/>
    <xf numFmtId="0" fontId="9" fillId="3" borderId="1" xfId="0" applyFont="1" applyFill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/>
    <xf numFmtId="167" fontId="3" fillId="10" borderId="0" xfId="0" applyNumberFormat="1" applyFont="1" applyFill="1"/>
    <xf numFmtId="4" fontId="3" fillId="10" borderId="0" xfId="0" applyNumberFormat="1" applyFont="1" applyFill="1"/>
    <xf numFmtId="164" fontId="3" fillId="10" borderId="0" xfId="0" applyNumberFormat="1" applyFont="1" applyFill="1"/>
    <xf numFmtId="166" fontId="3" fillId="11" borderId="7" xfId="0" applyNumberFormat="1" applyFont="1" applyFill="1" applyBorder="1"/>
    <xf numFmtId="0" fontId="28" fillId="4" borderId="0" xfId="0" applyFont="1" applyFill="1"/>
    <xf numFmtId="0" fontId="27" fillId="4" borderId="0" xfId="0" applyFont="1" applyFill="1"/>
    <xf numFmtId="0" fontId="30" fillId="4" borderId="0" xfId="0" applyFont="1" applyFill="1"/>
    <xf numFmtId="0" fontId="31" fillId="4" borderId="0" xfId="0" applyFont="1" applyFill="1" applyAlignment="1">
      <alignment horizontal="center"/>
    </xf>
    <xf numFmtId="0" fontId="11" fillId="5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30" fillId="0" borderId="0" xfId="0" applyFont="1"/>
    <xf numFmtId="0" fontId="34" fillId="4" borderId="0" xfId="0" applyFont="1" applyFill="1"/>
    <xf numFmtId="164" fontId="33" fillId="7" borderId="0" xfId="0" applyNumberFormat="1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/>
    </xf>
    <xf numFmtId="0" fontId="0" fillId="4" borderId="0" xfId="0" applyFont="1" applyFill="1"/>
    <xf numFmtId="0" fontId="0" fillId="0" borderId="0" xfId="0" applyFont="1"/>
    <xf numFmtId="0" fontId="0" fillId="0" borderId="7" xfId="0" applyFont="1" applyBorder="1"/>
    <xf numFmtId="0" fontId="8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Fill="1"/>
    <xf numFmtId="0" fontId="0" fillId="4" borderId="0" xfId="0" applyFont="1" applyFill="1" applyAlignment="1">
      <alignment horizontal="left"/>
    </xf>
    <xf numFmtId="164" fontId="10" fillId="5" borderId="10" xfId="0" applyNumberFormat="1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/>
    </xf>
    <xf numFmtId="164" fontId="10" fillId="5" borderId="7" xfId="0" applyNumberFormat="1" applyFont="1" applyFill="1" applyBorder="1" applyAlignment="1">
      <alignment horizontal="center" vertical="center" wrapText="1"/>
    </xf>
    <xf numFmtId="164" fontId="10" fillId="5" borderId="7" xfId="0" applyNumberFormat="1" applyFont="1" applyFill="1" applyBorder="1" applyAlignment="1">
      <alignment horizontal="center" vertical="center"/>
    </xf>
    <xf numFmtId="164" fontId="12" fillId="12" borderId="7" xfId="0" applyNumberFormat="1" applyFont="1" applyFill="1" applyBorder="1"/>
    <xf numFmtId="0" fontId="14" fillId="7" borderId="7" xfId="0" applyFont="1" applyFill="1" applyBorder="1" applyAlignment="1">
      <alignment vertical="center"/>
    </xf>
    <xf numFmtId="165" fontId="7" fillId="13" borderId="7" xfId="0" applyNumberFormat="1" applyFont="1" applyFill="1" applyBorder="1" applyAlignment="1">
      <alignment horizontal="center" vertical="center"/>
    </xf>
    <xf numFmtId="165" fontId="7" fillId="7" borderId="7" xfId="0" applyNumberFormat="1" applyFont="1" applyFill="1" applyBorder="1" applyAlignment="1">
      <alignment horizontal="center" vertical="center"/>
    </xf>
    <xf numFmtId="166" fontId="7" fillId="13" borderId="7" xfId="1" applyNumberFormat="1" applyFont="1" applyFill="1" applyBorder="1" applyAlignment="1">
      <alignment horizontal="center" vertical="center"/>
    </xf>
    <xf numFmtId="0" fontId="3" fillId="7" borderId="0" xfId="0" applyFont="1" applyFill="1" applyBorder="1" applyAlignment="1"/>
    <xf numFmtId="0" fontId="3" fillId="7" borderId="0" xfId="0" applyFont="1" applyFill="1" applyBorder="1" applyAlignment="1">
      <alignment horizontal="center"/>
    </xf>
    <xf numFmtId="0" fontId="0" fillId="7" borderId="0" xfId="0" applyFont="1" applyFill="1"/>
    <xf numFmtId="0" fontId="3" fillId="7" borderId="7" xfId="0" applyFont="1" applyFill="1" applyBorder="1" applyAlignment="1">
      <alignment horizontal="center" vertical="center"/>
    </xf>
    <xf numFmtId="167" fontId="32" fillId="7" borderId="0" xfId="0" applyNumberFormat="1" applyFont="1" applyFill="1" applyBorder="1"/>
    <xf numFmtId="164" fontId="16" fillId="7" borderId="0" xfId="0" applyNumberFormat="1" applyFont="1" applyFill="1" applyBorder="1"/>
    <xf numFmtId="0" fontId="8" fillId="0" borderId="7" xfId="0" applyFont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4" fillId="5" borderId="2" xfId="0" applyFont="1" applyFill="1" applyBorder="1" applyAlignment="1">
      <alignment horizontal="center" vertical="center"/>
    </xf>
    <xf numFmtId="164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164" fontId="4" fillId="5" borderId="3" xfId="0" applyNumberFormat="1" applyFont="1" applyFill="1" applyBorder="1" applyAlignment="1">
      <alignment horizontal="center" vertical="center" wrapText="1"/>
    </xf>
    <xf numFmtId="164" fontId="26" fillId="5" borderId="7" xfId="0" applyNumberFormat="1" applyFont="1" applyFill="1" applyBorder="1"/>
    <xf numFmtId="164" fontId="3" fillId="9" borderId="7" xfId="0" applyNumberFormat="1" applyFont="1" applyFill="1" applyBorder="1"/>
    <xf numFmtId="0" fontId="0" fillId="7" borderId="7" xfId="0" applyFont="1" applyFill="1" applyBorder="1" applyAlignment="1">
      <alignment horizontal="center" vertical="center"/>
    </xf>
    <xf numFmtId="164" fontId="0" fillId="7" borderId="7" xfId="0" applyNumberFormat="1" applyFont="1" applyFill="1" applyBorder="1" applyAlignment="1">
      <alignment horizontal="right" vertical="center"/>
    </xf>
    <xf numFmtId="164" fontId="3" fillId="12" borderId="7" xfId="0" applyNumberFormat="1" applyFont="1" applyFill="1" applyBorder="1"/>
    <xf numFmtId="164" fontId="14" fillId="0" borderId="7" xfId="0" applyNumberFormat="1" applyFont="1" applyFill="1" applyBorder="1" applyAlignment="1">
      <alignment horizontal="right" vertical="center"/>
    </xf>
    <xf numFmtId="164" fontId="29" fillId="7" borderId="7" xfId="0" applyNumberFormat="1" applyFont="1" applyFill="1" applyBorder="1" applyAlignment="1">
      <alignment horizontal="center" vertical="center"/>
    </xf>
    <xf numFmtId="164" fontId="30" fillId="7" borderId="7" xfId="0" applyNumberFormat="1" applyFont="1" applyFill="1" applyBorder="1" applyAlignment="1">
      <alignment horizontal="center" vertical="center"/>
    </xf>
    <xf numFmtId="164" fontId="0" fillId="0" borderId="7" xfId="0" applyNumberFormat="1" applyFont="1" applyFill="1" applyBorder="1"/>
    <xf numFmtId="167" fontId="32" fillId="0" borderId="20" xfId="0" applyNumberFormat="1" applyFont="1" applyFill="1" applyBorder="1" applyAlignment="1">
      <alignment horizontal="center"/>
    </xf>
    <xf numFmtId="164" fontId="32" fillId="0" borderId="7" xfId="0" applyNumberFormat="1" applyFont="1" applyFill="1" applyBorder="1" applyAlignment="1">
      <alignment horizontal="center"/>
    </xf>
    <xf numFmtId="43" fontId="0" fillId="0" borderId="0" xfId="3" applyFont="1"/>
    <xf numFmtId="43" fontId="0" fillId="0" borderId="0" xfId="0" applyNumberFormat="1"/>
    <xf numFmtId="0" fontId="3" fillId="8" borderId="7" xfId="0" applyFont="1" applyFill="1" applyBorder="1" applyAlignment="1">
      <alignment horizontal="center" vertical="center"/>
    </xf>
    <xf numFmtId="164" fontId="3" fillId="8" borderId="7" xfId="1" applyNumberFormat="1" applyFont="1" applyFill="1" applyBorder="1"/>
    <xf numFmtId="164" fontId="3" fillId="0" borderId="27" xfId="0" applyNumberFormat="1" applyFont="1" applyBorder="1"/>
    <xf numFmtId="44" fontId="3" fillId="8" borderId="7" xfId="1" applyFont="1" applyFill="1" applyBorder="1"/>
    <xf numFmtId="164" fontId="37" fillId="8" borderId="7" xfId="0" applyNumberFormat="1" applyFont="1" applyFill="1" applyBorder="1" applyAlignment="1">
      <alignment horizontal="center" vertical="center"/>
    </xf>
    <xf numFmtId="0" fontId="38" fillId="0" borderId="0" xfId="0" applyFont="1"/>
    <xf numFmtId="164" fontId="37" fillId="7" borderId="0" xfId="0" applyNumberFormat="1" applyFont="1" applyFill="1" applyBorder="1" applyAlignment="1">
      <alignment horizontal="center" vertical="center"/>
    </xf>
    <xf numFmtId="164" fontId="37" fillId="7" borderId="22" xfId="0" applyNumberFormat="1" applyFont="1" applyFill="1" applyBorder="1" applyAlignment="1">
      <alignment horizontal="center" vertical="center"/>
    </xf>
    <xf numFmtId="164" fontId="37" fillId="7" borderId="7" xfId="0" applyNumberFormat="1" applyFont="1" applyFill="1" applyBorder="1" applyAlignment="1">
      <alignment horizontal="center" vertical="center"/>
    </xf>
    <xf numFmtId="164" fontId="21" fillId="15" borderId="26" xfId="0" applyNumberFormat="1" applyFont="1" applyFill="1" applyBorder="1" applyAlignment="1">
      <alignment horizontal="center" vertical="center"/>
    </xf>
    <xf numFmtId="164" fontId="38" fillId="0" borderId="0" xfId="0" applyNumberFormat="1" applyFont="1"/>
    <xf numFmtId="164" fontId="38" fillId="0" borderId="0" xfId="3" applyNumberFormat="1" applyFont="1"/>
    <xf numFmtId="43" fontId="38" fillId="0" borderId="0" xfId="3" applyFont="1"/>
    <xf numFmtId="43" fontId="38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3" fillId="8" borderId="7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164" fontId="39" fillId="0" borderId="7" xfId="0" applyNumberFormat="1" applyFont="1" applyBorder="1" applyAlignment="1">
      <alignment horizontal="center" vertical="center"/>
    </xf>
    <xf numFmtId="3" fontId="14" fillId="7" borderId="7" xfId="0" applyNumberFormat="1" applyFont="1" applyFill="1" applyBorder="1" applyAlignment="1">
      <alignment horizontal="right" vertical="center"/>
    </xf>
    <xf numFmtId="4" fontId="3" fillId="10" borderId="0" xfId="0" applyNumberFormat="1" applyFont="1" applyFill="1" applyAlignment="1">
      <alignment horizontal="center"/>
    </xf>
    <xf numFmtId="167" fontId="32" fillId="0" borderId="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9" fillId="0" borderId="0" xfId="0" applyNumberFormat="1" applyFont="1" applyFill="1" applyBorder="1" applyAlignment="1">
      <alignment horizontal="center" vertical="center"/>
    </xf>
    <xf numFmtId="164" fontId="37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7" borderId="19" xfId="0" applyFont="1" applyFill="1" applyBorder="1" applyAlignment="1">
      <alignment horizontal="center" vertical="center"/>
    </xf>
    <xf numFmtId="0" fontId="28" fillId="4" borderId="7" xfId="0" applyFont="1" applyFill="1" applyBorder="1"/>
    <xf numFmtId="0" fontId="27" fillId="4" borderId="7" xfId="0" applyFont="1" applyFill="1" applyBorder="1"/>
    <xf numFmtId="0" fontId="30" fillId="4" borderId="7" xfId="0" applyFont="1" applyFill="1" applyBorder="1"/>
    <xf numFmtId="0" fontId="31" fillId="4" borderId="7" xfId="0" applyFont="1" applyFill="1" applyBorder="1" applyAlignment="1">
      <alignment horizontal="center"/>
    </xf>
    <xf numFmtId="167" fontId="32" fillId="0" borderId="7" xfId="0" applyNumberFormat="1" applyFon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Fill="1" applyBorder="1"/>
    <xf numFmtId="1" fontId="3" fillId="0" borderId="0" xfId="0" applyNumberFormat="1" applyFont="1" applyFill="1" applyBorder="1" applyAlignment="1">
      <alignment horizontal="center"/>
    </xf>
    <xf numFmtId="164" fontId="26" fillId="0" borderId="0" xfId="0" applyNumberFormat="1" applyFont="1" applyFill="1" applyBorder="1"/>
    <xf numFmtId="164" fontId="0" fillId="0" borderId="0" xfId="0" applyNumberFormat="1" applyFont="1"/>
    <xf numFmtId="164" fontId="3" fillId="7" borderId="0" xfId="0" applyNumberFormat="1" applyFont="1" applyFill="1" applyBorder="1"/>
    <xf numFmtId="0" fontId="8" fillId="7" borderId="0" xfId="0" applyFont="1" applyFill="1" applyBorder="1" applyAlignment="1">
      <alignment horizontal="center"/>
    </xf>
    <xf numFmtId="0" fontId="0" fillId="7" borderId="0" xfId="0" applyFont="1" applyFill="1" applyBorder="1"/>
    <xf numFmtId="0" fontId="3" fillId="5" borderId="5" xfId="0" applyFont="1" applyFill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64" fontId="3" fillId="5" borderId="7" xfId="0" applyNumberFormat="1" applyFont="1" applyFill="1" applyBorder="1"/>
    <xf numFmtId="166" fontId="0" fillId="0" borderId="0" xfId="1" applyNumberFormat="1" applyFont="1" applyAlignment="1"/>
    <xf numFmtId="44" fontId="3" fillId="9" borderId="14" xfId="1" applyFont="1" applyFill="1" applyBorder="1" applyAlignment="1">
      <alignment horizontal="center"/>
    </xf>
    <xf numFmtId="44" fontId="3" fillId="0" borderId="0" xfId="1" applyFont="1" applyAlignment="1">
      <alignment vertical="center"/>
    </xf>
    <xf numFmtId="0" fontId="8" fillId="4" borderId="0" xfId="0" applyFont="1" applyFill="1" applyAlignment="1">
      <alignment horizontal="center"/>
    </xf>
    <xf numFmtId="0" fontId="3" fillId="5" borderId="5" xfId="0" applyFont="1" applyFill="1" applyBorder="1" applyAlignment="1"/>
    <xf numFmtId="44" fontId="0" fillId="7" borderId="7" xfId="1" applyFont="1" applyFill="1" applyBorder="1" applyAlignment="1">
      <alignment horizontal="center" vertical="center"/>
    </xf>
    <xf numFmtId="44" fontId="14" fillId="7" borderId="7" xfId="1" applyFont="1" applyFill="1" applyBorder="1" applyAlignment="1">
      <alignment horizontal="center" vertical="center"/>
    </xf>
    <xf numFmtId="44" fontId="14" fillId="7" borderId="7" xfId="1" applyFont="1" applyFill="1" applyBorder="1" applyAlignment="1">
      <alignment horizontal="right" vertical="center"/>
    </xf>
    <xf numFmtId="168" fontId="14" fillId="7" borderId="7" xfId="1" applyNumberFormat="1" applyFont="1" applyFill="1" applyBorder="1" applyAlignment="1">
      <alignment horizontal="center" vertical="center"/>
    </xf>
    <xf numFmtId="168" fontId="14" fillId="7" borderId="7" xfId="0" applyNumberFormat="1" applyFont="1" applyFill="1" applyBorder="1" applyAlignment="1">
      <alignment horizontal="right" vertical="center"/>
    </xf>
    <xf numFmtId="0" fontId="8" fillId="4" borderId="0" xfId="0" applyFont="1" applyFill="1" applyAlignment="1">
      <alignment horizontal="center"/>
    </xf>
    <xf numFmtId="14" fontId="0" fillId="0" borderId="0" xfId="0" applyNumberFormat="1"/>
    <xf numFmtId="0" fontId="41" fillId="0" borderId="0" xfId="0" applyFont="1"/>
    <xf numFmtId="0" fontId="9" fillId="3" borderId="1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26" fillId="6" borderId="4" xfId="0" applyFont="1" applyFill="1" applyBorder="1" applyAlignment="1">
      <alignment horizontal="center" vertical="center"/>
    </xf>
    <xf numFmtId="0" fontId="26" fillId="6" borderId="5" xfId="0" applyFont="1" applyFill="1" applyBorder="1" applyAlignment="1">
      <alignment horizontal="center" vertical="center"/>
    </xf>
    <xf numFmtId="0" fontId="26" fillId="6" borderId="6" xfId="0" applyFont="1" applyFill="1" applyBorder="1" applyAlignment="1">
      <alignment horizontal="center" vertical="center"/>
    </xf>
    <xf numFmtId="0" fontId="3" fillId="11" borderId="4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0" fontId="3" fillId="8" borderId="5" xfId="0" applyFont="1" applyFill="1" applyBorder="1" applyAlignment="1">
      <alignment horizontal="left"/>
    </xf>
    <xf numFmtId="0" fontId="3" fillId="8" borderId="6" xfId="0" applyFont="1" applyFill="1" applyBorder="1" applyAlignment="1">
      <alignment horizontal="left"/>
    </xf>
    <xf numFmtId="0" fontId="3" fillId="11" borderId="6" xfId="0" applyFont="1" applyFill="1" applyBorder="1" applyAlignment="1">
      <alignment horizontal="left"/>
    </xf>
    <xf numFmtId="0" fontId="8" fillId="0" borderId="4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26" fillId="6" borderId="9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6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/>
    </xf>
    <xf numFmtId="0" fontId="12" fillId="6" borderId="9" xfId="0" applyFont="1" applyFill="1" applyBorder="1" applyAlignment="1">
      <alignment horizontal="center" vertical="center"/>
    </xf>
    <xf numFmtId="0" fontId="12" fillId="6" borderId="12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/>
    </xf>
    <xf numFmtId="0" fontId="9" fillId="3" borderId="0" xfId="0" applyFont="1" applyFill="1" applyBorder="1" applyAlignment="1">
      <alignment horizontal="center"/>
    </xf>
    <xf numFmtId="0" fontId="40" fillId="6" borderId="24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2" fillId="1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15" fillId="0" borderId="7" xfId="0" applyFont="1" applyBorder="1" applyAlignment="1">
      <alignment horizontal="center"/>
    </xf>
    <xf numFmtId="0" fontId="26" fillId="3" borderId="0" xfId="0" applyFont="1" applyFill="1" applyAlignment="1">
      <alignment horizontal="center"/>
    </xf>
    <xf numFmtId="0" fontId="19" fillId="7" borderId="28" xfId="0" applyFont="1" applyFill="1" applyBorder="1" applyAlignment="1">
      <alignment horizontal="center" vertical="center"/>
    </xf>
    <xf numFmtId="0" fontId="19" fillId="7" borderId="14" xfId="0" applyFont="1" applyFill="1" applyBorder="1" applyAlignment="1">
      <alignment horizontal="center" vertical="center"/>
    </xf>
    <xf numFmtId="0" fontId="21" fillId="14" borderId="0" xfId="0" applyFont="1" applyFill="1" applyAlignment="1">
      <alignment horizontal="center"/>
    </xf>
    <xf numFmtId="0" fontId="3" fillId="0" borderId="0" xfId="0" applyFont="1" applyAlignment="1">
      <alignment vertical="center"/>
    </xf>
    <xf numFmtId="0" fontId="20" fillId="14" borderId="15" xfId="0" applyFont="1" applyFill="1" applyBorder="1" applyAlignment="1">
      <alignment horizontal="center"/>
    </xf>
    <xf numFmtId="0" fontId="20" fillId="14" borderId="16" xfId="0" applyFont="1" applyFill="1" applyBorder="1" applyAlignment="1">
      <alignment horizontal="center"/>
    </xf>
    <xf numFmtId="0" fontId="21" fillId="14" borderId="17" xfId="0" applyFont="1" applyFill="1" applyBorder="1" applyAlignment="1">
      <alignment horizontal="center"/>
    </xf>
    <xf numFmtId="0" fontId="21" fillId="14" borderId="18" xfId="0" applyFont="1" applyFill="1" applyBorder="1" applyAlignment="1">
      <alignment horizontal="center"/>
    </xf>
    <xf numFmtId="0" fontId="3" fillId="8" borderId="7" xfId="0" applyFont="1" applyFill="1" applyBorder="1" applyAlignment="1">
      <alignment horizontal="center" vertical="center"/>
    </xf>
    <xf numFmtId="0" fontId="37" fillId="0" borderId="19" xfId="0" applyFont="1" applyBorder="1" applyAlignment="1">
      <alignment horizontal="center" vertical="center"/>
    </xf>
    <xf numFmtId="0" fontId="37" fillId="0" borderId="13" xfId="0" applyFont="1" applyBorder="1" applyAlignment="1">
      <alignment horizontal="center" vertical="center"/>
    </xf>
    <xf numFmtId="0" fontId="37" fillId="0" borderId="8" xfId="0" applyFont="1" applyBorder="1" applyAlignment="1">
      <alignment horizontal="center" vertical="center"/>
    </xf>
    <xf numFmtId="0" fontId="33" fillId="3" borderId="0" xfId="0" applyFont="1" applyFill="1" applyBorder="1" applyAlignment="1">
      <alignment horizontal="center"/>
    </xf>
    <xf numFmtId="0" fontId="36" fillId="8" borderId="23" xfId="0" applyFont="1" applyFill="1" applyBorder="1" applyAlignment="1">
      <alignment horizontal="center" vertical="center"/>
    </xf>
    <xf numFmtId="0" fontId="36" fillId="8" borderId="24" xfId="0" applyFont="1" applyFill="1" applyBorder="1" applyAlignment="1">
      <alignment horizontal="center" vertical="center"/>
    </xf>
    <xf numFmtId="0" fontId="36" fillId="8" borderId="25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/>
    </xf>
    <xf numFmtId="0" fontId="26" fillId="7" borderId="7" xfId="0" applyFont="1" applyFill="1" applyBorder="1" applyAlignment="1">
      <alignment horizontal="center"/>
    </xf>
    <xf numFmtId="0" fontId="37" fillId="0" borderId="7" xfId="0" applyFont="1" applyBorder="1" applyAlignment="1">
      <alignment horizontal="center" vertical="center"/>
    </xf>
    <xf numFmtId="0" fontId="33" fillId="3" borderId="7" xfId="0" applyFont="1" applyFill="1" applyBorder="1" applyAlignment="1">
      <alignment horizontal="center"/>
    </xf>
  </cellXfs>
  <cellStyles count="4">
    <cellStyle name="Moeda" xfId="1" builtinId="4"/>
    <cellStyle name="Normal" xfId="0" builtinId="0"/>
    <cellStyle name="Normal 3" xfId="2"/>
    <cellStyle name="Vírgula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</xdr:row>
      <xdr:rowOff>85726</xdr:rowOff>
    </xdr:from>
    <xdr:to>
      <xdr:col>13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875347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PASSAGEM AÉREA</a:t>
          </a:r>
        </a:p>
        <a:p>
          <a:pPr algn="ctr"/>
          <a:r>
            <a:rPr lang="pt-BR" sz="1800" b="1" baseline="0"/>
            <a:t>PREPARAÇÃO DA SELEÇÃO DE JUDÔ - 2014/2015</a:t>
          </a:r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0</xdr:col>
      <xdr:colOff>975360</xdr:colOff>
      <xdr:row>4</xdr:row>
      <xdr:rowOff>180312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300"/>
          <a:ext cx="975360" cy="7975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85726</xdr:rowOff>
    </xdr:from>
    <xdr:to>
      <xdr:col>12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89725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HOSPEDAGEM</a:t>
          </a:r>
        </a:p>
        <a:p>
          <a:pPr algn="ctr"/>
          <a:r>
            <a:rPr lang="pt-BR" sz="1800" b="1" baseline="0"/>
            <a:t>PREPARAÇÃO DA SELEÇÃO DE JUDÔ - 2014/2015</a:t>
          </a:r>
        </a:p>
        <a:p>
          <a:pPr algn="ctr"/>
          <a:endParaRPr lang="pt-BR" sz="1800" b="1" baseline="0"/>
        </a:p>
      </xdr:txBody>
    </xdr:sp>
    <xdr:clientData/>
  </xdr:twoCellAnchor>
  <xdr:twoCellAnchor>
    <xdr:from>
      <xdr:col>2</xdr:col>
      <xdr:colOff>0</xdr:colOff>
      <xdr:row>0</xdr:row>
      <xdr:rowOff>114300</xdr:rowOff>
    </xdr:from>
    <xdr:to>
      <xdr:col>2</xdr:col>
      <xdr:colOff>438150</xdr:colOff>
      <xdr:row>3</xdr:row>
      <xdr:rowOff>85725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300"/>
          <a:ext cx="438150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</xdr:row>
      <xdr:rowOff>85726</xdr:rowOff>
    </xdr:from>
    <xdr:to>
      <xdr:col>13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851535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ALIMENTAÇÃO</a:t>
          </a:r>
        </a:p>
        <a:p>
          <a:pPr algn="ctr"/>
          <a:r>
            <a:rPr lang="pt-BR" sz="1800" b="1" baseline="0"/>
            <a:t>PREPARAÇÃO DA SELEÇÃO DE JUDÔ - 2014/2015</a:t>
          </a:r>
        </a:p>
      </xdr:txBody>
    </xdr:sp>
    <xdr:clientData/>
  </xdr:twoCellAnchor>
  <xdr:twoCellAnchor>
    <xdr:from>
      <xdr:col>2</xdr:col>
      <xdr:colOff>123825</xdr:colOff>
      <xdr:row>0</xdr:row>
      <xdr:rowOff>114300</xdr:rowOff>
    </xdr:from>
    <xdr:to>
      <xdr:col>2</xdr:col>
      <xdr:colOff>733425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114300"/>
          <a:ext cx="609600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19051</xdr:rowOff>
    </xdr:from>
    <xdr:to>
      <xdr:col>14</xdr:col>
      <xdr:colOff>342900</xdr:colOff>
      <xdr:row>5</xdr:row>
      <xdr:rowOff>142875</xdr:rowOff>
    </xdr:to>
    <xdr:sp macro="" textlink="">
      <xdr:nvSpPr>
        <xdr:cNvPr id="2" name="CaixaDeTexto 1"/>
        <xdr:cNvSpPr txBox="1"/>
      </xdr:nvSpPr>
      <xdr:spPr>
        <a:xfrm>
          <a:off x="1485900" y="400051"/>
          <a:ext cx="804862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TRANSPORTE</a:t>
          </a:r>
        </a:p>
        <a:p>
          <a:pPr algn="ctr"/>
          <a:r>
            <a:rPr lang="pt-BR" sz="1800" b="1" baseline="0"/>
            <a:t>PREPARAÇÃO DA SELEÇÃO DE JUDÔ - 2014/2015</a:t>
          </a:r>
        </a:p>
      </xdr:txBody>
    </xdr:sp>
    <xdr:clientData/>
  </xdr:twoCellAnchor>
  <xdr:twoCellAnchor>
    <xdr:from>
      <xdr:col>2</xdr:col>
      <xdr:colOff>0</xdr:colOff>
      <xdr:row>0</xdr:row>
      <xdr:rowOff>142875</xdr:rowOff>
    </xdr:from>
    <xdr:to>
      <xdr:col>2</xdr:col>
      <xdr:colOff>0</xdr:colOff>
      <xdr:row>5</xdr:row>
      <xdr:rowOff>26007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61975" y="142875"/>
          <a:ext cx="552450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1</xdr:row>
      <xdr:rowOff>28575</xdr:rowOff>
    </xdr:from>
    <xdr:to>
      <xdr:col>2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66675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1</xdr:row>
      <xdr:rowOff>47625</xdr:rowOff>
    </xdr:from>
    <xdr:to>
      <xdr:col>11</xdr:col>
      <xdr:colOff>419100</xdr:colOff>
      <xdr:row>5</xdr:row>
      <xdr:rowOff>158750</xdr:rowOff>
    </xdr:to>
    <xdr:sp macro="" textlink="">
      <xdr:nvSpPr>
        <xdr:cNvPr id="4" name="CaixaDeTexto 3"/>
        <xdr:cNvSpPr txBox="1"/>
      </xdr:nvSpPr>
      <xdr:spPr>
        <a:xfrm>
          <a:off x="2895600" y="238125"/>
          <a:ext cx="6448425" cy="8731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SEGURO VIAGEM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JUDÔ</a:t>
          </a:r>
          <a:endParaRPr lang="pt-BR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1438275</xdr:colOff>
      <xdr:row>1</xdr:row>
      <xdr:rowOff>66676</xdr:rowOff>
    </xdr:from>
    <xdr:to>
      <xdr:col>11</xdr:col>
      <xdr:colOff>9525</xdr:colOff>
      <xdr:row>5</xdr:row>
      <xdr:rowOff>0</xdr:rowOff>
    </xdr:to>
    <xdr:sp macro="" textlink="">
      <xdr:nvSpPr>
        <xdr:cNvPr id="2" name="CaixaDeTexto 1"/>
        <xdr:cNvSpPr txBox="1"/>
      </xdr:nvSpPr>
      <xdr:spPr>
        <a:xfrm>
          <a:off x="1438275" y="257176"/>
          <a:ext cx="9553575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PRÓ LABORE</a:t>
          </a:r>
        </a:p>
        <a:p>
          <a:pPr algn="ctr"/>
          <a:r>
            <a:rPr lang="pt-BR" sz="1800" b="1" baseline="0"/>
            <a:t>PREPARAÇÃO DA SELEÇÃO DE JUDÔ - 2014/2015</a:t>
          </a:r>
        </a:p>
      </xdr:txBody>
    </xdr:sp>
    <xdr:clientData/>
  </xdr:twoCellAnchor>
  <xdr:twoCellAnchor>
    <xdr:from>
      <xdr:col>0</xdr:col>
      <xdr:colOff>0</xdr:colOff>
      <xdr:row>0</xdr:row>
      <xdr:rowOff>114300</xdr:rowOff>
    </xdr:from>
    <xdr:to>
      <xdr:col>0</xdr:col>
      <xdr:colOff>390524</xdr:colOff>
      <xdr:row>3</xdr:row>
      <xdr:rowOff>152400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14300"/>
          <a:ext cx="390524" cy="609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1</xdr:row>
      <xdr:rowOff>28575</xdr:rowOff>
    </xdr:from>
    <xdr:to>
      <xdr:col>0</xdr:col>
      <xdr:colOff>1171575</xdr:colOff>
      <xdr:row>5</xdr:row>
      <xdr:rowOff>123825</xdr:rowOff>
    </xdr:to>
    <xdr:pic>
      <xdr:nvPicPr>
        <xdr:cNvPr id="2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219075"/>
          <a:ext cx="723900" cy="857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1936750</xdr:colOff>
      <xdr:row>1</xdr:row>
      <xdr:rowOff>57150</xdr:rowOff>
    </xdr:from>
    <xdr:to>
      <xdr:col>8</xdr:col>
      <xdr:colOff>225407</xdr:colOff>
      <xdr:row>5</xdr:row>
      <xdr:rowOff>155624</xdr:rowOff>
    </xdr:to>
    <xdr:sp macro="" textlink="">
      <xdr:nvSpPr>
        <xdr:cNvPr id="3" name="CaixaDeTexto 2"/>
        <xdr:cNvSpPr txBox="1"/>
      </xdr:nvSpPr>
      <xdr:spPr>
        <a:xfrm>
          <a:off x="1936750" y="247650"/>
          <a:ext cx="7994632" cy="860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- 2013</a:t>
          </a:r>
        </a:p>
        <a:p>
          <a:pPr algn="ctr"/>
          <a:r>
            <a:rPr lang="pt-BR" sz="1400" b="1" baseline="0"/>
            <a:t>- ATLETISMO - </a:t>
          </a:r>
          <a:endParaRPr lang="pt-BR" sz="1400" b="1"/>
        </a:p>
      </xdr:txBody>
    </xdr:sp>
    <xdr:clientData/>
  </xdr:twoCellAnchor>
  <xdr:twoCellAnchor>
    <xdr:from>
      <xdr:col>0</xdr:col>
      <xdr:colOff>1298575</xdr:colOff>
      <xdr:row>1</xdr:row>
      <xdr:rowOff>19050</xdr:rowOff>
    </xdr:from>
    <xdr:to>
      <xdr:col>8</xdr:col>
      <xdr:colOff>375678</xdr:colOff>
      <xdr:row>5</xdr:row>
      <xdr:rowOff>117524</xdr:rowOff>
    </xdr:to>
    <xdr:sp macro="" textlink="">
      <xdr:nvSpPr>
        <xdr:cNvPr id="4" name="CaixaDeTexto 3"/>
        <xdr:cNvSpPr txBox="1"/>
      </xdr:nvSpPr>
      <xdr:spPr>
        <a:xfrm>
          <a:off x="1298575" y="209550"/>
          <a:ext cx="8783078" cy="8604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400" b="1" baseline="0"/>
            <a:t>PROJETADO E REALIZADO - MATERIAL ESPORTIVO</a:t>
          </a:r>
        </a:p>
        <a:p>
          <a:pPr algn="ctr"/>
          <a:r>
            <a:rPr lang="pt-BR" sz="1400" b="1" baseline="0"/>
            <a:t>PREPARAÇÃO DAS SELEÇÕES PARALÍMPICA PERMANENTES - 2014/2015</a:t>
          </a:r>
        </a:p>
        <a:p>
          <a:pPr algn="ctr"/>
          <a:r>
            <a:rPr lang="pt-BR" sz="1400" b="1" baseline="0"/>
            <a:t> MODALIDADE:  JUDÔ</a:t>
          </a:r>
          <a:endParaRPr lang="pt-BR" sz="1400" b="1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</xdr:row>
      <xdr:rowOff>85726</xdr:rowOff>
    </xdr:from>
    <xdr:to>
      <xdr:col>10</xdr:col>
      <xdr:colOff>1409700</xdr:colOff>
      <xdr:row>5</xdr:row>
      <xdr:rowOff>19050</xdr:rowOff>
    </xdr:to>
    <xdr:sp macro="" textlink="">
      <xdr:nvSpPr>
        <xdr:cNvPr id="2" name="CaixaDeTexto 1"/>
        <xdr:cNvSpPr txBox="1"/>
      </xdr:nvSpPr>
      <xdr:spPr>
        <a:xfrm>
          <a:off x="952500" y="276226"/>
          <a:ext cx="7124700" cy="6953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pt-BR" sz="1800" b="1" baseline="0"/>
            <a:t>PROJETADO E REALIZADO - CONSOLIDADO GERAL</a:t>
          </a:r>
        </a:p>
        <a:p>
          <a:pPr algn="ctr"/>
          <a:r>
            <a:rPr lang="pt-BR" sz="1800" b="1" baseline="0"/>
            <a:t>PREPARAÇÃO DA SELEÇÃO DE JUDÔ - 2014</a:t>
          </a:r>
        </a:p>
      </xdr:txBody>
    </xdr:sp>
    <xdr:clientData/>
  </xdr:twoCellAnchor>
  <xdr:twoCellAnchor>
    <xdr:from>
      <xdr:col>0</xdr:col>
      <xdr:colOff>127059</xdr:colOff>
      <xdr:row>0</xdr:row>
      <xdr:rowOff>114300</xdr:rowOff>
    </xdr:from>
    <xdr:to>
      <xdr:col>1</xdr:col>
      <xdr:colOff>295274</xdr:colOff>
      <xdr:row>4</xdr:row>
      <xdr:rowOff>187932</xdr:rowOff>
    </xdr:to>
    <xdr:pic>
      <xdr:nvPicPr>
        <xdr:cNvPr id="3" name="Picture 1" descr="Logo_CPB_RGB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7059" y="114300"/>
          <a:ext cx="777815" cy="83563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R144"/>
  <sheetViews>
    <sheetView showGridLines="0" topLeftCell="A107" zoomScale="90" zoomScaleNormal="90" workbookViewId="0">
      <selection activeCell="A20" sqref="A20"/>
    </sheetView>
  </sheetViews>
  <sheetFormatPr defaultColWidth="8.85546875" defaultRowHeight="15" x14ac:dyDescent="0.25"/>
  <cols>
    <col min="1" max="1" width="48.42578125" style="90" customWidth="1"/>
    <col min="2" max="2" width="12.5703125" style="90" customWidth="1"/>
    <col min="3" max="3" width="17" style="90" customWidth="1"/>
    <col min="4" max="4" width="19.28515625" style="90" customWidth="1"/>
    <col min="5" max="5" width="13.140625" style="90" customWidth="1"/>
    <col min="6" max="6" width="8.85546875" style="90"/>
    <col min="7" max="7" width="12.5703125" style="90" customWidth="1"/>
    <col min="8" max="8" width="16.140625" style="90" customWidth="1"/>
    <col min="9" max="9" width="8.85546875" style="90"/>
    <col min="10" max="10" width="28.85546875" style="90" bestFit="1" customWidth="1"/>
    <col min="11" max="11" width="13.7109375" style="90" customWidth="1"/>
    <col min="12" max="12" width="8.85546875" style="90"/>
    <col min="13" max="13" width="19.140625" style="90" customWidth="1"/>
    <col min="14" max="14" width="12.42578125" style="90" customWidth="1"/>
    <col min="15" max="15" width="14.42578125" style="90" customWidth="1"/>
    <col min="16" max="16384" width="8.85546875" style="90"/>
  </cols>
  <sheetData>
    <row r="8" spans="1:15" ht="28.5" x14ac:dyDescent="0.45">
      <c r="A8" s="214" t="s">
        <v>0</v>
      </c>
      <c r="B8" s="214"/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</row>
    <row r="9" spans="1:15" ht="15.75" x14ac:dyDescent="0.25">
      <c r="A9" s="196" t="s">
        <v>139</v>
      </c>
      <c r="B9" s="196"/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</row>
    <row r="10" spans="1:15" x14ac:dyDescent="0.25">
      <c r="A10" s="89" t="s">
        <v>140</v>
      </c>
      <c r="B10" s="89"/>
      <c r="C10" s="89"/>
      <c r="D10" s="89"/>
      <c r="E10" s="89"/>
      <c r="F10" s="2" t="s">
        <v>104</v>
      </c>
      <c r="G10" s="2"/>
      <c r="H10" s="89"/>
      <c r="J10" s="89" t="s">
        <v>101</v>
      </c>
      <c r="K10" s="2" t="s">
        <v>102</v>
      </c>
      <c r="L10" s="89"/>
      <c r="M10" s="89"/>
      <c r="N10" s="89"/>
      <c r="O10" s="89"/>
    </row>
    <row r="11" spans="1:15" x14ac:dyDescent="0.25">
      <c r="A11" s="114" t="s">
        <v>26</v>
      </c>
      <c r="B11" s="190"/>
      <c r="C11" s="183"/>
      <c r="D11" s="183"/>
      <c r="E11" s="183"/>
      <c r="F11" s="2" t="s">
        <v>105</v>
      </c>
      <c r="G11" s="2"/>
      <c r="H11" s="89"/>
      <c r="J11" s="114" t="s">
        <v>26</v>
      </c>
      <c r="K11" s="2" t="s">
        <v>103</v>
      </c>
      <c r="L11" s="89"/>
      <c r="M11" s="89"/>
      <c r="N11" s="89"/>
      <c r="O11" s="89"/>
    </row>
    <row r="12" spans="1:15" ht="16.5" thickBot="1" x14ac:dyDescent="0.3">
      <c r="A12" s="197" t="s">
        <v>6</v>
      </c>
      <c r="B12" s="197"/>
      <c r="C12" s="197"/>
      <c r="D12" s="197"/>
      <c r="E12" s="197"/>
      <c r="F12" s="197"/>
      <c r="G12" s="197"/>
      <c r="H12" s="197"/>
      <c r="J12" s="197" t="s">
        <v>7</v>
      </c>
      <c r="K12" s="197"/>
      <c r="L12" s="197"/>
      <c r="M12" s="197"/>
      <c r="N12" s="197"/>
      <c r="O12" s="197"/>
    </row>
    <row r="13" spans="1:15" ht="36" x14ac:dyDescent="0.25">
      <c r="A13" s="115" t="s">
        <v>8</v>
      </c>
      <c r="B13" s="115"/>
      <c r="C13" s="115" t="s">
        <v>172</v>
      </c>
      <c r="D13" s="115" t="s">
        <v>173</v>
      </c>
      <c r="E13" s="115" t="s">
        <v>32</v>
      </c>
      <c r="F13" s="115" t="s">
        <v>9</v>
      </c>
      <c r="G13" s="116" t="s">
        <v>166</v>
      </c>
      <c r="H13" s="117" t="s">
        <v>11</v>
      </c>
      <c r="J13" s="115" t="s">
        <v>8</v>
      </c>
      <c r="K13" s="115" t="s">
        <v>9</v>
      </c>
      <c r="L13" s="116" t="s">
        <v>10</v>
      </c>
      <c r="M13" s="118" t="s">
        <v>12</v>
      </c>
      <c r="N13" s="118" t="s">
        <v>13</v>
      </c>
      <c r="O13" s="117" t="s">
        <v>11</v>
      </c>
    </row>
    <row r="14" spans="1:15" ht="15.75" x14ac:dyDescent="0.25">
      <c r="A14" s="198" t="s">
        <v>14</v>
      </c>
      <c r="B14" s="199"/>
      <c r="C14" s="199"/>
      <c r="D14" s="199"/>
      <c r="E14" s="199"/>
      <c r="F14" s="199"/>
      <c r="G14" s="199"/>
      <c r="H14" s="200"/>
      <c r="J14" s="198" t="s">
        <v>14</v>
      </c>
      <c r="K14" s="199"/>
      <c r="L14" s="199"/>
      <c r="M14" s="199"/>
      <c r="N14" s="199"/>
      <c r="O14" s="200"/>
    </row>
    <row r="15" spans="1:15" ht="15.75" x14ac:dyDescent="0.25">
      <c r="A15" s="121" t="s">
        <v>69</v>
      </c>
      <c r="B15" s="121">
        <v>92</v>
      </c>
      <c r="C15" s="121" t="s">
        <v>175</v>
      </c>
      <c r="D15" s="121" t="s">
        <v>174</v>
      </c>
      <c r="E15" s="121" t="s">
        <v>176</v>
      </c>
      <c r="F15" s="10">
        <v>2</v>
      </c>
      <c r="G15" s="188">
        <v>395</v>
      </c>
      <c r="H15" s="189" t="e">
        <f>F15*(#REF!+G15)</f>
        <v>#REF!</v>
      </c>
      <c r="J15" s="10"/>
      <c r="K15" s="11"/>
      <c r="L15" s="12"/>
      <c r="M15" s="13">
        <f>L15*M14</f>
        <v>0</v>
      </c>
      <c r="N15" s="13"/>
      <c r="O15" s="12"/>
    </row>
    <row r="16" spans="1:15" x14ac:dyDescent="0.25">
      <c r="A16" s="121" t="s">
        <v>62</v>
      </c>
      <c r="B16" s="121">
        <v>92</v>
      </c>
      <c r="C16" s="121" t="s">
        <v>177</v>
      </c>
      <c r="D16" s="121" t="s">
        <v>174</v>
      </c>
      <c r="E16" s="121" t="s">
        <v>176</v>
      </c>
      <c r="F16" s="10">
        <v>4</v>
      </c>
      <c r="G16" s="188">
        <v>346.9</v>
      </c>
      <c r="H16" s="189" t="e">
        <f>F16*(#REF!+G16)</f>
        <v>#REF!</v>
      </c>
      <c r="J16" s="10"/>
      <c r="K16" s="10"/>
      <c r="L16" s="12"/>
      <c r="M16" s="12"/>
      <c r="N16" s="12"/>
      <c r="O16" s="12"/>
    </row>
    <row r="17" spans="1:15" x14ac:dyDescent="0.25">
      <c r="A17" s="121" t="s">
        <v>63</v>
      </c>
      <c r="B17" s="121">
        <v>92</v>
      </c>
      <c r="C17" s="121" t="s">
        <v>178</v>
      </c>
      <c r="D17" s="121" t="s">
        <v>174</v>
      </c>
      <c r="E17" s="121" t="s">
        <v>176</v>
      </c>
      <c r="F17" s="10">
        <v>1</v>
      </c>
      <c r="G17" s="188">
        <v>352</v>
      </c>
      <c r="H17" s="189" t="e">
        <f>F17*(#REF!+G17)</f>
        <v>#REF!</v>
      </c>
      <c r="J17" s="10"/>
      <c r="K17" s="10"/>
      <c r="L17" s="12"/>
      <c r="M17" s="12"/>
      <c r="N17" s="12"/>
      <c r="O17" s="12"/>
    </row>
    <row r="18" spans="1:15" x14ac:dyDescent="0.25">
      <c r="A18" s="121" t="s">
        <v>70</v>
      </c>
      <c r="B18" s="121">
        <v>92</v>
      </c>
      <c r="C18" s="121" t="s">
        <v>179</v>
      </c>
      <c r="D18" s="121" t="s">
        <v>174</v>
      </c>
      <c r="E18" s="121" t="s">
        <v>176</v>
      </c>
      <c r="F18" s="10">
        <v>1</v>
      </c>
      <c r="G18" s="188">
        <v>190</v>
      </c>
      <c r="H18" s="189" t="e">
        <f>F18*(#REF!+G18)</f>
        <v>#REF!</v>
      </c>
      <c r="J18" s="10"/>
      <c r="K18" s="10"/>
      <c r="L18" s="12"/>
      <c r="M18" s="12"/>
      <c r="N18" s="12"/>
      <c r="O18" s="12"/>
    </row>
    <row r="19" spans="1:15" x14ac:dyDescent="0.25">
      <c r="A19" s="121" t="s">
        <v>71</v>
      </c>
      <c r="B19" s="121">
        <v>92</v>
      </c>
      <c r="C19" s="121" t="s">
        <v>180</v>
      </c>
      <c r="D19" s="121" t="s">
        <v>174</v>
      </c>
      <c r="E19" s="121" t="s">
        <v>176</v>
      </c>
      <c r="F19" s="10">
        <v>2</v>
      </c>
      <c r="G19" s="188">
        <v>750</v>
      </c>
      <c r="H19" s="189" t="e">
        <f>F19*(#REF!+G19)</f>
        <v>#REF!</v>
      </c>
      <c r="J19" s="10"/>
      <c r="K19" s="10"/>
      <c r="L19" s="12"/>
      <c r="M19" s="12"/>
      <c r="N19" s="12"/>
      <c r="O19" s="12"/>
    </row>
    <row r="20" spans="1:15" x14ac:dyDescent="0.25">
      <c r="A20" s="121" t="s">
        <v>72</v>
      </c>
      <c r="B20" s="121">
        <v>92</v>
      </c>
      <c r="C20" s="121" t="s">
        <v>181</v>
      </c>
      <c r="D20" s="121" t="s">
        <v>174</v>
      </c>
      <c r="E20" s="121" t="s">
        <v>176</v>
      </c>
      <c r="F20" s="11">
        <v>2</v>
      </c>
      <c r="G20" s="188">
        <v>248</v>
      </c>
      <c r="H20" s="189" t="e">
        <f>F20*(#REF!+G20)</f>
        <v>#REF!</v>
      </c>
      <c r="J20" s="10"/>
      <c r="K20" s="11"/>
      <c r="L20" s="12"/>
      <c r="M20" s="12"/>
      <c r="N20" s="12"/>
      <c r="O20" s="12"/>
    </row>
    <row r="21" spans="1:15" x14ac:dyDescent="0.25">
      <c r="A21" s="121" t="s">
        <v>73</v>
      </c>
      <c r="B21" s="121">
        <v>92</v>
      </c>
      <c r="C21" s="121" t="s">
        <v>182</v>
      </c>
      <c r="D21" s="121" t="s">
        <v>174</v>
      </c>
      <c r="E21" s="121" t="s">
        <v>176</v>
      </c>
      <c r="F21" s="11">
        <v>1</v>
      </c>
      <c r="G21" s="188">
        <v>620</v>
      </c>
      <c r="H21" s="189" t="e">
        <f>F21*(#REF!+G21)</f>
        <v>#REF!</v>
      </c>
      <c r="J21" s="10"/>
      <c r="K21" s="11"/>
      <c r="L21" s="12"/>
      <c r="M21" s="12"/>
      <c r="N21" s="12"/>
      <c r="O21" s="12"/>
    </row>
    <row r="22" spans="1:15" ht="15.75" x14ac:dyDescent="0.25">
      <c r="A22" s="17" t="s">
        <v>21</v>
      </c>
      <c r="B22" s="184"/>
      <c r="C22" s="184"/>
      <c r="D22" s="184"/>
      <c r="E22" s="184"/>
      <c r="F22" s="112">
        <f>SUM(F15:F21)</f>
        <v>13</v>
      </c>
      <c r="G22" s="175"/>
      <c r="H22" s="120" t="e">
        <f>SUM(H15:H21)</f>
        <v>#REF!</v>
      </c>
      <c r="J22" s="17" t="s">
        <v>21</v>
      </c>
      <c r="K22" s="19">
        <f>SUM(K15:K21)</f>
        <v>0</v>
      </c>
      <c r="L22" s="18"/>
      <c r="M22" s="113"/>
      <c r="N22" s="113"/>
      <c r="O22" s="119">
        <f>SUM(O15:O21)</f>
        <v>0</v>
      </c>
    </row>
    <row r="23" spans="1:15" x14ac:dyDescent="0.25">
      <c r="H23" s="94"/>
      <c r="K23" s="209" t="s">
        <v>25</v>
      </c>
      <c r="L23" s="209"/>
      <c r="M23" s="111"/>
      <c r="N23" s="111"/>
      <c r="O23" s="91"/>
    </row>
    <row r="25" spans="1:15" ht="15.75" x14ac:dyDescent="0.25">
      <c r="A25" s="196" t="s">
        <v>141</v>
      </c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196"/>
      <c r="M25" s="196"/>
      <c r="N25" s="196"/>
      <c r="O25" s="196"/>
    </row>
    <row r="26" spans="1:15" x14ac:dyDescent="0.25">
      <c r="A26" s="89" t="s">
        <v>142</v>
      </c>
      <c r="B26" s="89"/>
      <c r="C26" s="89"/>
      <c r="D26" s="89"/>
      <c r="E26" s="89"/>
      <c r="F26" s="2" t="s">
        <v>104</v>
      </c>
      <c r="G26" s="2"/>
      <c r="H26" s="89"/>
      <c r="J26" s="89" t="s">
        <v>101</v>
      </c>
      <c r="K26" s="2" t="s">
        <v>102</v>
      </c>
      <c r="L26" s="89"/>
      <c r="M26" s="89"/>
      <c r="N26" s="89"/>
      <c r="O26" s="89"/>
    </row>
    <row r="27" spans="1:15" x14ac:dyDescent="0.25">
      <c r="A27" s="114" t="s">
        <v>26</v>
      </c>
      <c r="B27" s="190"/>
      <c r="C27" s="183"/>
      <c r="D27" s="183"/>
      <c r="E27" s="183"/>
      <c r="F27" s="2" t="s">
        <v>105</v>
      </c>
      <c r="G27" s="2"/>
      <c r="H27" s="89"/>
      <c r="J27" s="114" t="s">
        <v>26</v>
      </c>
      <c r="K27" s="2" t="s">
        <v>103</v>
      </c>
      <c r="L27" s="89"/>
      <c r="M27" s="89"/>
      <c r="N27" s="89"/>
      <c r="O27" s="89"/>
    </row>
    <row r="28" spans="1:15" ht="16.5" thickBot="1" x14ac:dyDescent="0.3">
      <c r="A28" s="197" t="s">
        <v>6</v>
      </c>
      <c r="B28" s="197"/>
      <c r="C28" s="197"/>
      <c r="D28" s="197"/>
      <c r="E28" s="197"/>
      <c r="F28" s="197"/>
      <c r="G28" s="197"/>
      <c r="H28" s="197"/>
      <c r="J28" s="197" t="s">
        <v>7</v>
      </c>
      <c r="K28" s="197"/>
      <c r="L28" s="197"/>
      <c r="M28" s="197"/>
      <c r="N28" s="197"/>
      <c r="O28" s="197"/>
    </row>
    <row r="29" spans="1:15" ht="36" x14ac:dyDescent="0.25">
      <c r="A29" s="115" t="s">
        <v>8</v>
      </c>
      <c r="B29" s="115"/>
      <c r="C29" s="115" t="s">
        <v>172</v>
      </c>
      <c r="D29" s="115" t="s">
        <v>173</v>
      </c>
      <c r="E29" s="115" t="s">
        <v>32</v>
      </c>
      <c r="F29" s="115" t="s">
        <v>9</v>
      </c>
      <c r="G29" s="116" t="s">
        <v>166</v>
      </c>
      <c r="H29" s="117" t="s">
        <v>11</v>
      </c>
      <c r="J29" s="115" t="s">
        <v>8</v>
      </c>
      <c r="K29" s="115" t="s">
        <v>9</v>
      </c>
      <c r="L29" s="116" t="s">
        <v>10</v>
      </c>
      <c r="M29" s="118" t="s">
        <v>12</v>
      </c>
      <c r="N29" s="118" t="s">
        <v>13</v>
      </c>
      <c r="O29" s="117" t="s">
        <v>11</v>
      </c>
    </row>
    <row r="30" spans="1:15" ht="15.75" x14ac:dyDescent="0.25">
      <c r="A30" s="198" t="s">
        <v>14</v>
      </c>
      <c r="B30" s="199"/>
      <c r="C30" s="199"/>
      <c r="D30" s="199"/>
      <c r="E30" s="199"/>
      <c r="F30" s="199"/>
      <c r="G30" s="199"/>
      <c r="H30" s="200"/>
      <c r="J30" s="198" t="s">
        <v>14</v>
      </c>
      <c r="K30" s="199"/>
      <c r="L30" s="199"/>
      <c r="M30" s="199"/>
      <c r="N30" s="199"/>
      <c r="O30" s="200"/>
    </row>
    <row r="31" spans="1:15" ht="15.75" x14ac:dyDescent="0.25">
      <c r="A31" s="121" t="s">
        <v>74</v>
      </c>
      <c r="B31" s="121">
        <v>93</v>
      </c>
      <c r="C31" s="121" t="s">
        <v>175</v>
      </c>
      <c r="D31" s="121" t="s">
        <v>174</v>
      </c>
      <c r="E31" s="121" t="s">
        <v>176</v>
      </c>
      <c r="F31" s="10">
        <v>2</v>
      </c>
      <c r="G31" s="186">
        <v>395</v>
      </c>
      <c r="H31" s="187" t="e">
        <f>F31*(#REF!+G31)</f>
        <v>#REF!</v>
      </c>
      <c r="J31" s="10"/>
      <c r="K31" s="11"/>
      <c r="L31" s="12"/>
      <c r="M31" s="13">
        <f>L31*M30</f>
        <v>0</v>
      </c>
      <c r="N31" s="13"/>
      <c r="O31" s="12"/>
    </row>
    <row r="32" spans="1:15" x14ac:dyDescent="0.25">
      <c r="A32" s="121" t="s">
        <v>75</v>
      </c>
      <c r="B32" s="121">
        <v>93</v>
      </c>
      <c r="C32" s="121" t="s">
        <v>177</v>
      </c>
      <c r="D32" s="121" t="s">
        <v>174</v>
      </c>
      <c r="E32" s="121" t="s">
        <v>176</v>
      </c>
      <c r="F32" s="10">
        <v>4</v>
      </c>
      <c r="G32" s="186">
        <v>346.9</v>
      </c>
      <c r="H32" s="187" t="e">
        <f>F32*(#REF!+G32)</f>
        <v>#REF!</v>
      </c>
      <c r="J32" s="10"/>
      <c r="K32" s="10"/>
      <c r="L32" s="12"/>
      <c r="M32" s="12"/>
      <c r="N32" s="12"/>
      <c r="O32" s="12"/>
    </row>
    <row r="33" spans="1:15" x14ac:dyDescent="0.25">
      <c r="A33" s="121" t="s">
        <v>76</v>
      </c>
      <c r="B33" s="121">
        <v>93</v>
      </c>
      <c r="C33" s="121" t="s">
        <v>178</v>
      </c>
      <c r="D33" s="121" t="s">
        <v>174</v>
      </c>
      <c r="E33" s="121" t="s">
        <v>176</v>
      </c>
      <c r="F33" s="10">
        <v>1</v>
      </c>
      <c r="G33" s="186">
        <v>352</v>
      </c>
      <c r="H33" s="187" t="e">
        <f>F33*(#REF!+G33)</f>
        <v>#REF!</v>
      </c>
      <c r="J33" s="10"/>
      <c r="K33" s="10"/>
      <c r="L33" s="12"/>
      <c r="M33" s="12"/>
      <c r="N33" s="12"/>
      <c r="O33" s="12"/>
    </row>
    <row r="34" spans="1:15" x14ac:dyDescent="0.25">
      <c r="A34" s="121" t="s">
        <v>70</v>
      </c>
      <c r="B34" s="121">
        <v>93</v>
      </c>
      <c r="C34" s="121" t="s">
        <v>179</v>
      </c>
      <c r="D34" s="121" t="s">
        <v>174</v>
      </c>
      <c r="E34" s="121" t="s">
        <v>176</v>
      </c>
      <c r="F34" s="10">
        <v>1</v>
      </c>
      <c r="G34" s="186">
        <v>190</v>
      </c>
      <c r="H34" s="187" t="e">
        <f>F34*(#REF!+G34)</f>
        <v>#REF!</v>
      </c>
      <c r="J34" s="10"/>
      <c r="K34" s="10"/>
      <c r="L34" s="12"/>
      <c r="M34" s="12"/>
      <c r="N34" s="12"/>
      <c r="O34" s="12"/>
    </row>
    <row r="35" spans="1:15" x14ac:dyDescent="0.25">
      <c r="A35" s="121" t="s">
        <v>71</v>
      </c>
      <c r="B35" s="121">
        <v>93</v>
      </c>
      <c r="C35" s="121" t="s">
        <v>180</v>
      </c>
      <c r="D35" s="121" t="s">
        <v>174</v>
      </c>
      <c r="E35" s="121" t="s">
        <v>176</v>
      </c>
      <c r="F35" s="10">
        <v>2</v>
      </c>
      <c r="G35" s="186">
        <v>750</v>
      </c>
      <c r="H35" s="187" t="e">
        <f>F35*(#REF!+G35)</f>
        <v>#REF!</v>
      </c>
      <c r="J35" s="10"/>
      <c r="K35" s="10"/>
      <c r="L35" s="12"/>
      <c r="M35" s="12"/>
      <c r="N35" s="12"/>
      <c r="O35" s="12"/>
    </row>
    <row r="36" spans="1:15" x14ac:dyDescent="0.25">
      <c r="A36" s="121" t="s">
        <v>77</v>
      </c>
      <c r="B36" s="121">
        <v>93</v>
      </c>
      <c r="C36" s="121" t="s">
        <v>181</v>
      </c>
      <c r="D36" s="121" t="s">
        <v>174</v>
      </c>
      <c r="E36" s="121" t="s">
        <v>176</v>
      </c>
      <c r="F36" s="11">
        <v>2</v>
      </c>
      <c r="G36" s="186">
        <v>248</v>
      </c>
      <c r="H36" s="187" t="e">
        <f>F36*(#REF!+G36)</f>
        <v>#REF!</v>
      </c>
      <c r="J36" s="10"/>
      <c r="K36" s="11"/>
      <c r="L36" s="12"/>
      <c r="M36" s="12"/>
      <c r="N36" s="12"/>
      <c r="O36" s="12"/>
    </row>
    <row r="37" spans="1:15" x14ac:dyDescent="0.25">
      <c r="A37" s="121" t="s">
        <v>73</v>
      </c>
      <c r="B37" s="121">
        <v>93</v>
      </c>
      <c r="C37" s="121" t="s">
        <v>182</v>
      </c>
      <c r="D37" s="121" t="s">
        <v>174</v>
      </c>
      <c r="E37" s="121" t="s">
        <v>176</v>
      </c>
      <c r="F37" s="11">
        <v>1</v>
      </c>
      <c r="G37" s="186">
        <v>620</v>
      </c>
      <c r="H37" s="187" t="e">
        <f>F37*(#REF!+G37)</f>
        <v>#REF!</v>
      </c>
      <c r="J37" s="10"/>
      <c r="K37" s="11"/>
      <c r="L37" s="12"/>
      <c r="M37" s="12"/>
      <c r="N37" s="12"/>
      <c r="O37" s="12"/>
    </row>
    <row r="38" spans="1:15" ht="15.75" x14ac:dyDescent="0.25">
      <c r="A38" s="17" t="s">
        <v>21</v>
      </c>
      <c r="B38" s="184"/>
      <c r="C38" s="184"/>
      <c r="D38" s="184"/>
      <c r="E38" s="184"/>
      <c r="F38" s="112">
        <f>SUM(F31:F37)</f>
        <v>13</v>
      </c>
      <c r="G38" s="175"/>
      <c r="H38" s="120" t="e">
        <f>SUM(H31:H37)</f>
        <v>#REF!</v>
      </c>
      <c r="J38" s="17" t="s">
        <v>21</v>
      </c>
      <c r="K38" s="19">
        <f>SUM(K31:K37)</f>
        <v>0</v>
      </c>
      <c r="L38" s="18"/>
      <c r="M38" s="113"/>
      <c r="N38" s="113"/>
      <c r="O38" s="119">
        <f>SUM(O31:O37)</f>
        <v>0</v>
      </c>
    </row>
    <row r="39" spans="1:15" x14ac:dyDescent="0.25">
      <c r="K39" s="209" t="s">
        <v>25</v>
      </c>
      <c r="L39" s="209"/>
      <c r="M39" s="111"/>
      <c r="N39" s="111"/>
      <c r="O39" s="91"/>
    </row>
    <row r="41" spans="1:15" ht="15.75" x14ac:dyDescent="0.25">
      <c r="A41" s="196" t="s">
        <v>143</v>
      </c>
      <c r="B41" s="196"/>
      <c r="C41" s="196"/>
      <c r="D41" s="196"/>
      <c r="E41" s="196"/>
      <c r="F41" s="196"/>
      <c r="G41" s="196"/>
      <c r="H41" s="196"/>
      <c r="I41" s="196"/>
      <c r="J41" s="196"/>
      <c r="K41" s="196"/>
      <c r="L41" s="196"/>
      <c r="M41" s="196"/>
      <c r="N41" s="196"/>
      <c r="O41" s="196"/>
    </row>
    <row r="42" spans="1:15" x14ac:dyDescent="0.25">
      <c r="A42" s="89" t="s">
        <v>144</v>
      </c>
      <c r="B42" s="89"/>
      <c r="C42" s="89"/>
      <c r="D42" s="89"/>
      <c r="E42" s="89"/>
      <c r="F42" s="2" t="s">
        <v>104</v>
      </c>
      <c r="G42" s="2"/>
      <c r="H42" s="89"/>
      <c r="J42" s="89" t="s">
        <v>101</v>
      </c>
      <c r="K42" s="2" t="s">
        <v>102</v>
      </c>
      <c r="L42" s="89"/>
      <c r="M42" s="89"/>
      <c r="N42" s="89"/>
      <c r="O42" s="89"/>
    </row>
    <row r="43" spans="1:15" x14ac:dyDescent="0.25">
      <c r="A43" s="114" t="s">
        <v>26</v>
      </c>
      <c r="B43" s="190"/>
      <c r="C43" s="183"/>
      <c r="D43" s="183"/>
      <c r="E43" s="183"/>
      <c r="F43" s="2" t="s">
        <v>105</v>
      </c>
      <c r="G43" s="2"/>
      <c r="H43" s="89"/>
      <c r="J43" s="114" t="s">
        <v>26</v>
      </c>
      <c r="K43" s="2" t="s">
        <v>103</v>
      </c>
      <c r="L43" s="89"/>
      <c r="M43" s="89"/>
      <c r="N43" s="89"/>
      <c r="O43" s="89"/>
    </row>
    <row r="44" spans="1:15" ht="16.5" thickBot="1" x14ac:dyDescent="0.3">
      <c r="A44" s="197" t="s">
        <v>6</v>
      </c>
      <c r="B44" s="197"/>
      <c r="C44" s="197"/>
      <c r="D44" s="197"/>
      <c r="E44" s="197"/>
      <c r="F44" s="197"/>
      <c r="G44" s="197"/>
      <c r="H44" s="197"/>
      <c r="J44" s="197" t="s">
        <v>7</v>
      </c>
      <c r="K44" s="197"/>
      <c r="L44" s="197"/>
      <c r="M44" s="197"/>
      <c r="N44" s="197"/>
      <c r="O44" s="197"/>
    </row>
    <row r="45" spans="1:15" ht="36" x14ac:dyDescent="0.25">
      <c r="A45" s="115" t="s">
        <v>8</v>
      </c>
      <c r="B45" s="115"/>
      <c r="C45" s="115" t="s">
        <v>172</v>
      </c>
      <c r="D45" s="115" t="s">
        <v>173</v>
      </c>
      <c r="E45" s="115" t="s">
        <v>32</v>
      </c>
      <c r="F45" s="115" t="s">
        <v>9</v>
      </c>
      <c r="G45" s="116" t="s">
        <v>166</v>
      </c>
      <c r="H45" s="117" t="s">
        <v>11</v>
      </c>
      <c r="J45" s="115" t="s">
        <v>8</v>
      </c>
      <c r="K45" s="115" t="s">
        <v>9</v>
      </c>
      <c r="L45" s="116" t="s">
        <v>10</v>
      </c>
      <c r="M45" s="118" t="s">
        <v>12</v>
      </c>
      <c r="N45" s="118" t="s">
        <v>13</v>
      </c>
      <c r="O45" s="117" t="s">
        <v>11</v>
      </c>
    </row>
    <row r="46" spans="1:15" ht="15.75" x14ac:dyDescent="0.25">
      <c r="A46" s="198" t="s">
        <v>14</v>
      </c>
      <c r="B46" s="199"/>
      <c r="C46" s="199"/>
      <c r="D46" s="199"/>
      <c r="E46" s="199"/>
      <c r="F46" s="199"/>
      <c r="G46" s="199"/>
      <c r="H46" s="200"/>
      <c r="J46" s="198" t="s">
        <v>14</v>
      </c>
      <c r="K46" s="199"/>
      <c r="L46" s="199"/>
      <c r="M46" s="199"/>
      <c r="N46" s="199"/>
      <c r="O46" s="200"/>
    </row>
    <row r="47" spans="1:15" ht="15.75" x14ac:dyDescent="0.25">
      <c r="A47" s="121" t="s">
        <v>74</v>
      </c>
      <c r="B47" s="121">
        <v>94</v>
      </c>
      <c r="C47" s="121" t="s">
        <v>175</v>
      </c>
      <c r="D47" s="121" t="s">
        <v>174</v>
      </c>
      <c r="E47" s="121" t="s">
        <v>176</v>
      </c>
      <c r="F47" s="10">
        <v>2</v>
      </c>
      <c r="G47" s="186">
        <v>395</v>
      </c>
      <c r="H47" s="187" t="e">
        <f>F47*(#REF!+G47)</f>
        <v>#REF!</v>
      </c>
      <c r="J47" s="10"/>
      <c r="K47" s="11"/>
      <c r="L47" s="12"/>
      <c r="M47" s="13">
        <f>L47*M46</f>
        <v>0</v>
      </c>
      <c r="N47" s="13"/>
      <c r="O47" s="12"/>
    </row>
    <row r="48" spans="1:15" x14ac:dyDescent="0.25">
      <c r="A48" s="121" t="s">
        <v>75</v>
      </c>
      <c r="B48" s="121">
        <v>94</v>
      </c>
      <c r="C48" s="121" t="s">
        <v>177</v>
      </c>
      <c r="D48" s="121" t="s">
        <v>174</v>
      </c>
      <c r="E48" s="121" t="s">
        <v>176</v>
      </c>
      <c r="F48" s="10">
        <v>4</v>
      </c>
      <c r="G48" s="186">
        <v>346.9</v>
      </c>
      <c r="H48" s="187" t="e">
        <f>F48*(#REF!+G48)</f>
        <v>#REF!</v>
      </c>
      <c r="J48" s="10"/>
      <c r="K48" s="10"/>
      <c r="L48" s="12"/>
      <c r="M48" s="12"/>
      <c r="N48" s="12"/>
      <c r="O48" s="12"/>
    </row>
    <row r="49" spans="1:15" x14ac:dyDescent="0.25">
      <c r="A49" s="121" t="s">
        <v>76</v>
      </c>
      <c r="B49" s="121">
        <v>94</v>
      </c>
      <c r="C49" s="121" t="s">
        <v>178</v>
      </c>
      <c r="D49" s="121" t="s">
        <v>174</v>
      </c>
      <c r="E49" s="121" t="s">
        <v>176</v>
      </c>
      <c r="F49" s="10">
        <v>1</v>
      </c>
      <c r="G49" s="186">
        <v>352</v>
      </c>
      <c r="H49" s="187" t="e">
        <f>F49*(#REF!+G49)</f>
        <v>#REF!</v>
      </c>
      <c r="J49" s="10"/>
      <c r="K49" s="10"/>
      <c r="L49" s="12"/>
      <c r="M49" s="12"/>
      <c r="N49" s="12"/>
      <c r="O49" s="12"/>
    </row>
    <row r="50" spans="1:15" x14ac:dyDescent="0.25">
      <c r="A50" s="121" t="s">
        <v>78</v>
      </c>
      <c r="B50" s="121">
        <v>94</v>
      </c>
      <c r="C50" s="121" t="s">
        <v>179</v>
      </c>
      <c r="D50" s="121" t="s">
        <v>174</v>
      </c>
      <c r="E50" s="121" t="s">
        <v>176</v>
      </c>
      <c r="F50" s="10">
        <v>1</v>
      </c>
      <c r="G50" s="186">
        <v>190</v>
      </c>
      <c r="H50" s="187" t="e">
        <f>F50*(#REF!+G50)</f>
        <v>#REF!</v>
      </c>
      <c r="J50" s="10"/>
      <c r="K50" s="10"/>
      <c r="L50" s="12"/>
      <c r="M50" s="12"/>
      <c r="N50" s="12"/>
      <c r="O50" s="12"/>
    </row>
    <row r="51" spans="1:15" x14ac:dyDescent="0.25">
      <c r="A51" s="121" t="s">
        <v>71</v>
      </c>
      <c r="B51" s="121">
        <v>94</v>
      </c>
      <c r="C51" s="121" t="s">
        <v>180</v>
      </c>
      <c r="D51" s="121" t="s">
        <v>174</v>
      </c>
      <c r="E51" s="121" t="s">
        <v>176</v>
      </c>
      <c r="F51" s="10">
        <v>2</v>
      </c>
      <c r="G51" s="186">
        <v>750</v>
      </c>
      <c r="H51" s="187" t="e">
        <f>F51*(#REF!+G51)</f>
        <v>#REF!</v>
      </c>
      <c r="J51" s="10"/>
      <c r="K51" s="10"/>
      <c r="L51" s="12"/>
      <c r="M51" s="12"/>
      <c r="N51" s="12"/>
      <c r="O51" s="12"/>
    </row>
    <row r="52" spans="1:15" x14ac:dyDescent="0.25">
      <c r="A52" s="121" t="s">
        <v>72</v>
      </c>
      <c r="B52" s="121">
        <v>94</v>
      </c>
      <c r="C52" s="121" t="s">
        <v>181</v>
      </c>
      <c r="D52" s="121" t="s">
        <v>174</v>
      </c>
      <c r="E52" s="121" t="s">
        <v>176</v>
      </c>
      <c r="F52" s="11">
        <v>2</v>
      </c>
      <c r="G52" s="186">
        <v>248</v>
      </c>
      <c r="H52" s="187" t="e">
        <f>F52*(#REF!+G52)</f>
        <v>#REF!</v>
      </c>
      <c r="J52" s="10"/>
      <c r="K52" s="11"/>
      <c r="L52" s="12"/>
      <c r="M52" s="12"/>
      <c r="N52" s="12"/>
      <c r="O52" s="12"/>
    </row>
    <row r="53" spans="1:15" x14ac:dyDescent="0.25">
      <c r="A53" s="121" t="s">
        <v>73</v>
      </c>
      <c r="B53" s="121">
        <v>94</v>
      </c>
      <c r="C53" s="121" t="s">
        <v>182</v>
      </c>
      <c r="D53" s="121" t="s">
        <v>174</v>
      </c>
      <c r="E53" s="121" t="s">
        <v>176</v>
      </c>
      <c r="F53" s="11">
        <v>1</v>
      </c>
      <c r="G53" s="186">
        <v>620</v>
      </c>
      <c r="H53" s="187" t="e">
        <f>F53*(#REF!+G53)</f>
        <v>#REF!</v>
      </c>
      <c r="J53" s="10"/>
      <c r="K53" s="11"/>
      <c r="L53" s="12"/>
      <c r="M53" s="12"/>
      <c r="N53" s="12"/>
      <c r="O53" s="12"/>
    </row>
    <row r="54" spans="1:15" ht="15.75" x14ac:dyDescent="0.25">
      <c r="A54" s="17" t="s">
        <v>21</v>
      </c>
      <c r="B54" s="184"/>
      <c r="C54" s="184"/>
      <c r="D54" s="184"/>
      <c r="E54" s="184"/>
      <c r="F54" s="112">
        <f>SUM(F47:F53)</f>
        <v>13</v>
      </c>
      <c r="G54" s="175"/>
      <c r="H54" s="120" t="e">
        <f>SUM(H47:H53)</f>
        <v>#REF!</v>
      </c>
      <c r="J54" s="17" t="s">
        <v>21</v>
      </c>
      <c r="K54" s="19">
        <f>SUM(K47:K53)</f>
        <v>0</v>
      </c>
      <c r="L54" s="18"/>
      <c r="M54" s="113"/>
      <c r="N54" s="113"/>
      <c r="O54" s="119">
        <f>SUM(O47:O53)</f>
        <v>0</v>
      </c>
    </row>
    <row r="55" spans="1:15" x14ac:dyDescent="0.25">
      <c r="K55" s="207" t="s">
        <v>25</v>
      </c>
      <c r="L55" s="208"/>
      <c r="M55" s="111"/>
      <c r="N55" s="111"/>
      <c r="O55" s="91"/>
    </row>
    <row r="56" spans="1:15" ht="15.75" x14ac:dyDescent="0.25">
      <c r="A56" s="196" t="s">
        <v>145</v>
      </c>
      <c r="B56" s="196"/>
      <c r="C56" s="196"/>
      <c r="D56" s="196"/>
      <c r="E56" s="196"/>
      <c r="F56" s="196"/>
      <c r="G56" s="196"/>
      <c r="H56" s="196"/>
      <c r="I56" s="196"/>
      <c r="J56" s="196"/>
      <c r="K56" s="196"/>
      <c r="L56" s="196"/>
      <c r="M56" s="196"/>
      <c r="N56" s="196"/>
      <c r="O56" s="196"/>
    </row>
    <row r="57" spans="1:15" x14ac:dyDescent="0.25">
      <c r="A57" s="89" t="s">
        <v>146</v>
      </c>
      <c r="B57" s="89"/>
      <c r="C57" s="89"/>
      <c r="D57" s="89"/>
      <c r="E57" s="89"/>
      <c r="F57" s="2" t="s">
        <v>104</v>
      </c>
      <c r="G57" s="2"/>
      <c r="H57" s="89"/>
      <c r="J57" s="89" t="s">
        <v>101</v>
      </c>
      <c r="K57" s="2" t="s">
        <v>102</v>
      </c>
      <c r="L57" s="89"/>
      <c r="M57" s="89"/>
      <c r="N57" s="89"/>
      <c r="O57" s="89"/>
    </row>
    <row r="58" spans="1:15" x14ac:dyDescent="0.25">
      <c r="A58" s="114" t="s">
        <v>26</v>
      </c>
      <c r="B58" s="190"/>
      <c r="C58" s="183"/>
      <c r="D58" s="183"/>
      <c r="E58" s="183"/>
      <c r="F58" s="2" t="s">
        <v>105</v>
      </c>
      <c r="G58" s="2"/>
      <c r="H58" s="89"/>
      <c r="J58" s="114" t="s">
        <v>26</v>
      </c>
      <c r="K58" s="2" t="s">
        <v>103</v>
      </c>
      <c r="L58" s="89"/>
      <c r="M58" s="89"/>
      <c r="N58" s="89"/>
      <c r="O58" s="89"/>
    </row>
    <row r="59" spans="1:15" ht="16.5" thickBot="1" x14ac:dyDescent="0.3">
      <c r="A59" s="197" t="s">
        <v>6</v>
      </c>
      <c r="B59" s="197"/>
      <c r="C59" s="197"/>
      <c r="D59" s="197"/>
      <c r="E59" s="197"/>
      <c r="F59" s="197"/>
      <c r="G59" s="197"/>
      <c r="H59" s="197"/>
      <c r="J59" s="197" t="s">
        <v>7</v>
      </c>
      <c r="K59" s="197"/>
      <c r="L59" s="197"/>
      <c r="M59" s="197"/>
      <c r="N59" s="197"/>
      <c r="O59" s="197"/>
    </row>
    <row r="60" spans="1:15" ht="36" x14ac:dyDescent="0.25">
      <c r="A60" s="115" t="s">
        <v>8</v>
      </c>
      <c r="B60" s="115"/>
      <c r="C60" s="115" t="s">
        <v>172</v>
      </c>
      <c r="D60" s="115" t="s">
        <v>173</v>
      </c>
      <c r="E60" s="115" t="s">
        <v>32</v>
      </c>
      <c r="F60" s="115" t="s">
        <v>9</v>
      </c>
      <c r="G60" s="116" t="s">
        <v>166</v>
      </c>
      <c r="H60" s="117" t="s">
        <v>11</v>
      </c>
      <c r="J60" s="115" t="s">
        <v>8</v>
      </c>
      <c r="K60" s="115" t="s">
        <v>9</v>
      </c>
      <c r="L60" s="116" t="s">
        <v>10</v>
      </c>
      <c r="M60" s="118" t="s">
        <v>12</v>
      </c>
      <c r="N60" s="118" t="s">
        <v>13</v>
      </c>
      <c r="O60" s="117" t="s">
        <v>11</v>
      </c>
    </row>
    <row r="61" spans="1:15" ht="15.75" x14ac:dyDescent="0.25">
      <c r="A61" s="198" t="s">
        <v>14</v>
      </c>
      <c r="B61" s="199"/>
      <c r="C61" s="199"/>
      <c r="D61" s="199"/>
      <c r="E61" s="199"/>
      <c r="F61" s="199"/>
      <c r="G61" s="199"/>
      <c r="H61" s="200"/>
      <c r="J61" s="198" t="s">
        <v>14</v>
      </c>
      <c r="K61" s="199"/>
      <c r="L61" s="199"/>
      <c r="M61" s="199"/>
      <c r="N61" s="199"/>
      <c r="O61" s="200"/>
    </row>
    <row r="62" spans="1:15" ht="15.75" x14ac:dyDescent="0.25">
      <c r="A62" s="121" t="s">
        <v>74</v>
      </c>
      <c r="B62" s="121">
        <v>95</v>
      </c>
      <c r="C62" s="121" t="s">
        <v>175</v>
      </c>
      <c r="D62" s="121" t="s">
        <v>174</v>
      </c>
      <c r="E62" s="121" t="s">
        <v>176</v>
      </c>
      <c r="F62" s="10">
        <v>2</v>
      </c>
      <c r="G62" s="186">
        <v>395</v>
      </c>
      <c r="H62" s="187" t="e">
        <f>F62*(#REF!+G62)</f>
        <v>#REF!</v>
      </c>
      <c r="J62" s="10"/>
      <c r="K62" s="11"/>
      <c r="L62" s="12"/>
      <c r="M62" s="13">
        <f>L62*M61</f>
        <v>0</v>
      </c>
      <c r="N62" s="13"/>
      <c r="O62" s="12"/>
    </row>
    <row r="63" spans="1:15" x14ac:dyDescent="0.25">
      <c r="A63" s="121" t="s">
        <v>75</v>
      </c>
      <c r="B63" s="121">
        <v>95</v>
      </c>
      <c r="C63" s="121" t="s">
        <v>177</v>
      </c>
      <c r="D63" s="121" t="s">
        <v>174</v>
      </c>
      <c r="E63" s="121" t="s">
        <v>176</v>
      </c>
      <c r="F63" s="10">
        <v>4</v>
      </c>
      <c r="G63" s="186">
        <v>346.9</v>
      </c>
      <c r="H63" s="187" t="e">
        <f>F63*(#REF!+G63)</f>
        <v>#REF!</v>
      </c>
      <c r="J63" s="10"/>
      <c r="K63" s="10"/>
      <c r="L63" s="12"/>
      <c r="M63" s="12"/>
      <c r="N63" s="12"/>
      <c r="O63" s="12"/>
    </row>
    <row r="64" spans="1:15" x14ac:dyDescent="0.25">
      <c r="A64" s="121" t="s">
        <v>76</v>
      </c>
      <c r="B64" s="121">
        <v>95</v>
      </c>
      <c r="C64" s="121" t="s">
        <v>178</v>
      </c>
      <c r="D64" s="121" t="s">
        <v>174</v>
      </c>
      <c r="E64" s="121" t="s">
        <v>176</v>
      </c>
      <c r="F64" s="10">
        <v>1</v>
      </c>
      <c r="G64" s="186">
        <v>352</v>
      </c>
      <c r="H64" s="187" t="e">
        <f>F64*(#REF!+G64)</f>
        <v>#REF!</v>
      </c>
      <c r="J64" s="10"/>
      <c r="K64" s="10"/>
      <c r="L64" s="12"/>
      <c r="M64" s="12"/>
      <c r="N64" s="12"/>
      <c r="O64" s="12"/>
    </row>
    <row r="65" spans="1:18" x14ac:dyDescent="0.25">
      <c r="A65" s="121" t="s">
        <v>70</v>
      </c>
      <c r="B65" s="121">
        <v>95</v>
      </c>
      <c r="C65" s="121" t="s">
        <v>179</v>
      </c>
      <c r="D65" s="121" t="s">
        <v>174</v>
      </c>
      <c r="E65" s="121" t="s">
        <v>176</v>
      </c>
      <c r="F65" s="10">
        <v>1</v>
      </c>
      <c r="G65" s="186">
        <v>190</v>
      </c>
      <c r="H65" s="187" t="e">
        <f>F65*(#REF!+G65)</f>
        <v>#REF!</v>
      </c>
      <c r="J65" s="10"/>
      <c r="K65" s="10"/>
      <c r="L65" s="12"/>
      <c r="M65" s="12"/>
      <c r="N65" s="12"/>
      <c r="O65" s="12"/>
    </row>
    <row r="66" spans="1:18" x14ac:dyDescent="0.25">
      <c r="A66" s="121" t="s">
        <v>71</v>
      </c>
      <c r="B66" s="121">
        <v>95</v>
      </c>
      <c r="C66" s="121" t="s">
        <v>180</v>
      </c>
      <c r="D66" s="121" t="s">
        <v>174</v>
      </c>
      <c r="E66" s="121" t="s">
        <v>176</v>
      </c>
      <c r="F66" s="10">
        <v>2</v>
      </c>
      <c r="G66" s="186">
        <v>750</v>
      </c>
      <c r="H66" s="187" t="e">
        <f>F66*(#REF!+G66)</f>
        <v>#REF!</v>
      </c>
      <c r="J66" s="10"/>
      <c r="K66" s="10"/>
      <c r="L66" s="12"/>
      <c r="M66" s="12"/>
      <c r="N66" s="12"/>
      <c r="O66" s="12"/>
    </row>
    <row r="67" spans="1:18" x14ac:dyDescent="0.25">
      <c r="A67" s="121" t="s">
        <v>72</v>
      </c>
      <c r="B67" s="121">
        <v>95</v>
      </c>
      <c r="C67" s="121" t="s">
        <v>181</v>
      </c>
      <c r="D67" s="121" t="s">
        <v>174</v>
      </c>
      <c r="E67" s="121" t="s">
        <v>176</v>
      </c>
      <c r="F67" s="11">
        <v>2</v>
      </c>
      <c r="G67" s="186">
        <v>248</v>
      </c>
      <c r="H67" s="187" t="e">
        <f>F67*(#REF!+G67)</f>
        <v>#REF!</v>
      </c>
      <c r="J67" s="10"/>
      <c r="K67" s="11"/>
      <c r="L67" s="12"/>
      <c r="M67" s="12"/>
      <c r="N67" s="12"/>
      <c r="O67" s="12"/>
    </row>
    <row r="68" spans="1:18" x14ac:dyDescent="0.25">
      <c r="A68" s="121" t="s">
        <v>73</v>
      </c>
      <c r="B68" s="121">
        <v>95</v>
      </c>
      <c r="C68" s="121" t="s">
        <v>182</v>
      </c>
      <c r="D68" s="121" t="s">
        <v>174</v>
      </c>
      <c r="E68" s="121" t="s">
        <v>176</v>
      </c>
      <c r="F68" s="11">
        <v>1</v>
      </c>
      <c r="G68" s="186">
        <v>620</v>
      </c>
      <c r="H68" s="187" t="e">
        <f>F68*(#REF!+G68)</f>
        <v>#REF!</v>
      </c>
      <c r="J68" s="10"/>
      <c r="K68" s="11"/>
      <c r="L68" s="12"/>
      <c r="M68" s="12"/>
      <c r="N68" s="12"/>
      <c r="O68" s="12"/>
    </row>
    <row r="69" spans="1:18" ht="15.75" x14ac:dyDescent="0.25">
      <c r="A69" s="17" t="s">
        <v>21</v>
      </c>
      <c r="B69" s="184"/>
      <c r="C69" s="184"/>
      <c r="D69" s="184"/>
      <c r="E69" s="184"/>
      <c r="F69" s="112">
        <f>SUM(F62:F68)</f>
        <v>13</v>
      </c>
      <c r="G69" s="175"/>
      <c r="H69" s="120" t="e">
        <f>SUM(H62:H68)</f>
        <v>#REF!</v>
      </c>
      <c r="J69" s="17" t="s">
        <v>21</v>
      </c>
      <c r="K69" s="19">
        <f>SUM(K62:K68)</f>
        <v>0</v>
      </c>
      <c r="L69" s="18"/>
      <c r="M69" s="113"/>
      <c r="N69" s="113"/>
      <c r="O69" s="119">
        <f>SUM(O62:O68)</f>
        <v>0</v>
      </c>
    </row>
    <row r="71" spans="1:18" ht="15.75" x14ac:dyDescent="0.25">
      <c r="A71" s="196" t="s">
        <v>125</v>
      </c>
      <c r="B71" s="196"/>
      <c r="C71" s="196"/>
      <c r="D71" s="196"/>
      <c r="E71" s="196"/>
      <c r="F71" s="196"/>
      <c r="G71" s="196"/>
      <c r="H71" s="196"/>
      <c r="I71" s="196"/>
      <c r="J71" s="196"/>
      <c r="K71" s="196"/>
      <c r="L71" s="196"/>
      <c r="M71" s="196"/>
      <c r="N71" s="196"/>
      <c r="O71" s="196"/>
    </row>
    <row r="72" spans="1:18" x14ac:dyDescent="0.25">
      <c r="A72" s="1" t="s">
        <v>190</v>
      </c>
      <c r="B72" s="1"/>
      <c r="C72" s="1"/>
      <c r="D72" s="1"/>
      <c r="E72" s="1"/>
      <c r="F72" s="2" t="s">
        <v>2</v>
      </c>
      <c r="G72" s="2"/>
      <c r="H72" s="89"/>
      <c r="J72" s="89" t="s">
        <v>101</v>
      </c>
      <c r="K72" s="2" t="s">
        <v>102</v>
      </c>
      <c r="L72" s="89"/>
      <c r="M72" s="89"/>
      <c r="N72" s="89"/>
      <c r="O72" s="89"/>
    </row>
    <row r="73" spans="1:18" x14ac:dyDescent="0.25">
      <c r="A73" s="114" t="s">
        <v>3</v>
      </c>
      <c r="B73" s="190"/>
      <c r="C73" s="183"/>
      <c r="D73" s="183"/>
      <c r="E73" s="183"/>
      <c r="F73" s="2" t="s">
        <v>126</v>
      </c>
      <c r="G73" s="2"/>
      <c r="H73" s="89"/>
      <c r="J73" s="176" t="s">
        <v>3</v>
      </c>
      <c r="K73" s="2" t="s">
        <v>103</v>
      </c>
      <c r="L73" s="89"/>
      <c r="M73" s="89"/>
      <c r="N73" s="89"/>
      <c r="O73" s="89"/>
    </row>
    <row r="74" spans="1:18" ht="16.5" thickBot="1" x14ac:dyDescent="0.3">
      <c r="A74" s="197" t="s">
        <v>6</v>
      </c>
      <c r="B74" s="197"/>
      <c r="C74" s="197"/>
      <c r="D74" s="197"/>
      <c r="E74" s="197"/>
      <c r="F74" s="197"/>
      <c r="G74" s="197"/>
      <c r="H74" s="197"/>
      <c r="J74" s="197" t="s">
        <v>7</v>
      </c>
      <c r="K74" s="197"/>
      <c r="L74" s="197"/>
      <c r="M74" s="197"/>
      <c r="N74" s="197"/>
      <c r="O74" s="197"/>
      <c r="R74" s="107"/>
    </row>
    <row r="75" spans="1:18" ht="36" x14ac:dyDescent="0.25">
      <c r="A75" s="115" t="s">
        <v>8</v>
      </c>
      <c r="B75" s="115"/>
      <c r="C75" s="115" t="s">
        <v>172</v>
      </c>
      <c r="D75" s="115" t="s">
        <v>173</v>
      </c>
      <c r="E75" s="115" t="s">
        <v>32</v>
      </c>
      <c r="F75" s="115" t="s">
        <v>9</v>
      </c>
      <c r="G75" s="116" t="s">
        <v>166</v>
      </c>
      <c r="H75" s="117" t="s">
        <v>11</v>
      </c>
      <c r="J75" s="115" t="s">
        <v>8</v>
      </c>
      <c r="K75" s="115" t="s">
        <v>9</v>
      </c>
      <c r="L75" s="116" t="s">
        <v>10</v>
      </c>
      <c r="M75" s="118" t="s">
        <v>12</v>
      </c>
      <c r="N75" s="118" t="s">
        <v>13</v>
      </c>
      <c r="O75" s="117" t="s">
        <v>11</v>
      </c>
    </row>
    <row r="76" spans="1:18" ht="15.75" x14ac:dyDescent="0.25">
      <c r="A76" s="198" t="s">
        <v>14</v>
      </c>
      <c r="B76" s="199"/>
      <c r="C76" s="199"/>
      <c r="D76" s="199"/>
      <c r="E76" s="199"/>
      <c r="F76" s="199"/>
      <c r="G76" s="199"/>
      <c r="H76" s="200"/>
      <c r="J76" s="198" t="s">
        <v>14</v>
      </c>
      <c r="K76" s="199"/>
      <c r="L76" s="199"/>
      <c r="M76" s="199"/>
      <c r="N76" s="199"/>
      <c r="O76" s="200"/>
    </row>
    <row r="77" spans="1:18" ht="15.75" x14ac:dyDescent="0.25">
      <c r="A77" s="10" t="s">
        <v>120</v>
      </c>
      <c r="B77" s="10">
        <v>99</v>
      </c>
      <c r="C77" s="10" t="s">
        <v>177</v>
      </c>
      <c r="D77" s="10" t="s">
        <v>174</v>
      </c>
      <c r="E77" s="10" t="s">
        <v>176</v>
      </c>
      <c r="F77" s="10">
        <v>3</v>
      </c>
      <c r="G77" s="186">
        <v>346.9</v>
      </c>
      <c r="H77" s="187">
        <f t="shared" ref="H77:H82" si="0">G77*F77</f>
        <v>1040.6999999999998</v>
      </c>
      <c r="J77" s="10"/>
      <c r="K77" s="11"/>
      <c r="L77" s="12"/>
      <c r="M77" s="13">
        <f>L77*M76</f>
        <v>0</v>
      </c>
      <c r="N77" s="13"/>
      <c r="O77" s="12"/>
    </row>
    <row r="78" spans="1:18" ht="15.75" x14ac:dyDescent="0.25">
      <c r="A78" s="10" t="s">
        <v>121</v>
      </c>
      <c r="B78" s="10">
        <v>99</v>
      </c>
      <c r="C78" s="10" t="s">
        <v>175</v>
      </c>
      <c r="D78" s="10" t="s">
        <v>174</v>
      </c>
      <c r="E78" s="10" t="s">
        <v>176</v>
      </c>
      <c r="F78" s="10">
        <v>1</v>
      </c>
      <c r="G78" s="186">
        <v>395</v>
      </c>
      <c r="H78" s="187">
        <f t="shared" si="0"/>
        <v>395</v>
      </c>
      <c r="J78" s="10"/>
      <c r="K78" s="11"/>
      <c r="L78" s="12"/>
      <c r="M78" s="13"/>
      <c r="N78" s="13"/>
      <c r="O78" s="12"/>
    </row>
    <row r="79" spans="1:18" ht="15.75" x14ac:dyDescent="0.25">
      <c r="A79" s="10" t="s">
        <v>63</v>
      </c>
      <c r="B79" s="10">
        <v>99</v>
      </c>
      <c r="C79" s="10" t="s">
        <v>178</v>
      </c>
      <c r="D79" s="10" t="s">
        <v>174</v>
      </c>
      <c r="E79" s="10" t="s">
        <v>176</v>
      </c>
      <c r="F79" s="10">
        <v>1</v>
      </c>
      <c r="G79" s="186">
        <v>352</v>
      </c>
      <c r="H79" s="187">
        <f t="shared" si="0"/>
        <v>352</v>
      </c>
      <c r="J79" s="10"/>
      <c r="K79" s="11"/>
      <c r="L79" s="12"/>
      <c r="M79" s="13"/>
      <c r="N79" s="13"/>
      <c r="O79" s="12"/>
    </row>
    <row r="80" spans="1:18" ht="15.75" x14ac:dyDescent="0.25">
      <c r="A80" s="10" t="s">
        <v>118</v>
      </c>
      <c r="B80" s="10">
        <v>99</v>
      </c>
      <c r="C80" s="10" t="s">
        <v>180</v>
      </c>
      <c r="D80" s="10" t="s">
        <v>174</v>
      </c>
      <c r="E80" s="10" t="s">
        <v>176</v>
      </c>
      <c r="F80" s="10">
        <v>2</v>
      </c>
      <c r="G80" s="186">
        <v>750</v>
      </c>
      <c r="H80" s="187">
        <f t="shared" si="0"/>
        <v>1500</v>
      </c>
      <c r="J80" s="10"/>
      <c r="K80" s="11"/>
      <c r="L80" s="12"/>
      <c r="M80" s="13"/>
      <c r="N80" s="13"/>
      <c r="O80" s="12"/>
    </row>
    <row r="81" spans="1:15" ht="15.75" x14ac:dyDescent="0.25">
      <c r="A81" s="10" t="s">
        <v>77</v>
      </c>
      <c r="B81" s="10">
        <v>99</v>
      </c>
      <c r="C81" s="10" t="s">
        <v>181</v>
      </c>
      <c r="D81" s="10" t="s">
        <v>174</v>
      </c>
      <c r="E81" s="10" t="s">
        <v>176</v>
      </c>
      <c r="F81" s="10">
        <v>2</v>
      </c>
      <c r="G81" s="186">
        <v>248</v>
      </c>
      <c r="H81" s="187">
        <f t="shared" si="0"/>
        <v>496</v>
      </c>
      <c r="J81" s="10"/>
      <c r="K81" s="11"/>
      <c r="L81" s="12"/>
      <c r="M81" s="13"/>
      <c r="N81" s="13"/>
      <c r="O81" s="12"/>
    </row>
    <row r="82" spans="1:15" x14ac:dyDescent="0.25">
      <c r="A82" s="10" t="s">
        <v>119</v>
      </c>
      <c r="B82" s="10">
        <v>99</v>
      </c>
      <c r="C82" s="10" t="s">
        <v>183</v>
      </c>
      <c r="D82" s="10" t="s">
        <v>174</v>
      </c>
      <c r="E82" s="10" t="s">
        <v>176</v>
      </c>
      <c r="F82" s="10">
        <v>1</v>
      </c>
      <c r="G82" s="186">
        <v>338</v>
      </c>
      <c r="H82" s="187">
        <f t="shared" si="0"/>
        <v>338</v>
      </c>
      <c r="J82" s="10"/>
      <c r="K82" s="10"/>
      <c r="L82" s="12"/>
      <c r="M82" s="12"/>
      <c r="N82" s="12"/>
      <c r="O82" s="12"/>
    </row>
    <row r="83" spans="1:15" ht="15.75" x14ac:dyDescent="0.25">
      <c r="A83" s="17" t="s">
        <v>21</v>
      </c>
      <c r="B83" s="184"/>
      <c r="C83" s="184"/>
      <c r="D83" s="184"/>
      <c r="E83" s="184"/>
      <c r="F83" s="112">
        <f>SUM(F77:F82)</f>
        <v>10</v>
      </c>
      <c r="G83" s="175"/>
      <c r="H83" s="120">
        <f>SUM(H77:H82)</f>
        <v>4121.7</v>
      </c>
      <c r="J83" s="17" t="s">
        <v>21</v>
      </c>
      <c r="K83" s="19">
        <f>SUM(K77:K82)</f>
        <v>0</v>
      </c>
      <c r="L83" s="18"/>
      <c r="M83" s="113"/>
      <c r="N83" s="113"/>
      <c r="O83" s="119">
        <f>SUM(O77:O82)</f>
        <v>0</v>
      </c>
    </row>
    <row r="84" spans="1:15" ht="16.5" thickBot="1" x14ac:dyDescent="0.3">
      <c r="A84" s="197" t="s">
        <v>6</v>
      </c>
      <c r="B84" s="197"/>
      <c r="C84" s="197"/>
      <c r="D84" s="197"/>
      <c r="E84" s="197"/>
      <c r="F84" s="197"/>
      <c r="G84" s="197"/>
      <c r="H84" s="197"/>
      <c r="J84" s="197" t="s">
        <v>7</v>
      </c>
      <c r="K84" s="197"/>
      <c r="L84" s="197"/>
      <c r="M84" s="197"/>
      <c r="N84" s="197"/>
      <c r="O84" s="197"/>
    </row>
    <row r="85" spans="1:15" ht="36" x14ac:dyDescent="0.25">
      <c r="A85" s="115" t="s">
        <v>8</v>
      </c>
      <c r="B85" s="115"/>
      <c r="C85" s="115" t="s">
        <v>172</v>
      </c>
      <c r="D85" s="115" t="s">
        <v>173</v>
      </c>
      <c r="E85" s="115" t="s">
        <v>32</v>
      </c>
      <c r="F85" s="115" t="s">
        <v>9</v>
      </c>
      <c r="G85" s="116" t="s">
        <v>166</v>
      </c>
      <c r="H85" s="117" t="s">
        <v>11</v>
      </c>
      <c r="J85" s="115" t="s">
        <v>8</v>
      </c>
      <c r="K85" s="115" t="s">
        <v>9</v>
      </c>
      <c r="L85" s="116" t="s">
        <v>10</v>
      </c>
      <c r="M85" s="118" t="s">
        <v>12</v>
      </c>
      <c r="N85" s="118" t="s">
        <v>13</v>
      </c>
      <c r="O85" s="117" t="s">
        <v>11</v>
      </c>
    </row>
    <row r="86" spans="1:15" ht="15.75" x14ac:dyDescent="0.25">
      <c r="A86" s="198" t="s">
        <v>22</v>
      </c>
      <c r="B86" s="199"/>
      <c r="C86" s="199"/>
      <c r="D86" s="199"/>
      <c r="E86" s="199"/>
      <c r="F86" s="199"/>
      <c r="G86" s="199"/>
      <c r="H86" s="200"/>
      <c r="J86" s="198" t="s">
        <v>22</v>
      </c>
      <c r="K86" s="199"/>
      <c r="L86" s="199"/>
      <c r="M86" s="210"/>
      <c r="N86" s="210"/>
      <c r="O86" s="200"/>
    </row>
    <row r="87" spans="1:15" ht="15.75" x14ac:dyDescent="0.25">
      <c r="A87" s="121" t="s">
        <v>127</v>
      </c>
      <c r="B87" s="121">
        <v>99</v>
      </c>
      <c r="C87" s="121" t="s">
        <v>185</v>
      </c>
      <c r="D87" s="121" t="s">
        <v>186</v>
      </c>
      <c r="E87" s="121" t="s">
        <v>176</v>
      </c>
      <c r="F87" s="121">
        <v>18</v>
      </c>
      <c r="G87" s="185">
        <v>4321.3599999999997</v>
      </c>
      <c r="H87" s="122" t="e">
        <f>F87*(#REF!+G87)</f>
        <v>#REF!</v>
      </c>
      <c r="J87" s="21"/>
      <c r="K87" s="22"/>
      <c r="L87" s="12"/>
      <c r="M87" s="13">
        <f>L87*M86</f>
        <v>0</v>
      </c>
      <c r="N87" s="13"/>
      <c r="O87" s="12"/>
    </row>
    <row r="88" spans="1:15" x14ac:dyDescent="0.25">
      <c r="A88" s="10"/>
      <c r="B88" s="10"/>
      <c r="C88" s="10"/>
      <c r="D88" s="10"/>
      <c r="E88" s="10"/>
      <c r="F88" s="10"/>
      <c r="G88" s="10"/>
      <c r="H88" s="23"/>
      <c r="J88" s="21"/>
      <c r="K88" s="22"/>
      <c r="L88" s="12"/>
      <c r="M88" s="12"/>
      <c r="N88" s="12"/>
      <c r="O88" s="12"/>
    </row>
    <row r="89" spans="1:15" ht="15.75" x14ac:dyDescent="0.25">
      <c r="A89" s="17" t="s">
        <v>23</v>
      </c>
      <c r="B89" s="184"/>
      <c r="C89" s="184"/>
      <c r="D89" s="184"/>
      <c r="E89" s="184"/>
      <c r="F89" s="112">
        <f>SUM(F87:F88)</f>
        <v>18</v>
      </c>
      <c r="G89" s="175"/>
      <c r="H89" s="123" t="e">
        <f>H87</f>
        <v>#REF!</v>
      </c>
      <c r="J89" s="211" t="s">
        <v>21</v>
      </c>
      <c r="K89" s="212"/>
      <c r="L89" s="213"/>
      <c r="M89" s="113"/>
      <c r="N89" s="113"/>
      <c r="O89" s="119">
        <f>SUM(O87:O88)</f>
        <v>0</v>
      </c>
    </row>
    <row r="90" spans="1:15" x14ac:dyDescent="0.25">
      <c r="A90" s="17" t="s">
        <v>24</v>
      </c>
      <c r="B90" s="184"/>
      <c r="C90" s="184"/>
      <c r="D90" s="184"/>
      <c r="E90" s="184"/>
      <c r="F90" s="112">
        <f>F83+F89</f>
        <v>28</v>
      </c>
      <c r="G90" s="175"/>
      <c r="H90" s="179" t="e">
        <f>H89+H83</f>
        <v>#REF!</v>
      </c>
      <c r="K90" s="209" t="s">
        <v>25</v>
      </c>
      <c r="L90" s="209"/>
      <c r="M90" s="111"/>
      <c r="N90" s="111"/>
      <c r="O90" s="91"/>
    </row>
    <row r="91" spans="1:15" s="107" customFormat="1" x14ac:dyDescent="0.25">
      <c r="A91" s="105"/>
      <c r="B91" s="105"/>
      <c r="C91" s="105"/>
      <c r="D91" s="105"/>
      <c r="E91" s="105"/>
      <c r="F91" s="106"/>
      <c r="G91" s="106"/>
      <c r="H91" s="172"/>
      <c r="K91" s="173"/>
      <c r="L91" s="173"/>
      <c r="M91" s="173"/>
      <c r="N91" s="173"/>
      <c r="O91" s="174"/>
    </row>
    <row r="92" spans="1:15" ht="15.75" x14ac:dyDescent="0.25">
      <c r="A92" s="196" t="s">
        <v>147</v>
      </c>
      <c r="B92" s="196"/>
      <c r="C92" s="196"/>
      <c r="D92" s="196"/>
      <c r="E92" s="196"/>
      <c r="F92" s="196"/>
      <c r="G92" s="196"/>
      <c r="H92" s="196"/>
      <c r="I92" s="196"/>
      <c r="J92" s="196"/>
      <c r="K92" s="196"/>
      <c r="L92" s="196"/>
      <c r="M92" s="196"/>
      <c r="N92" s="196"/>
      <c r="O92" s="196"/>
    </row>
    <row r="93" spans="1:15" x14ac:dyDescent="0.25">
      <c r="A93" s="89" t="s">
        <v>135</v>
      </c>
      <c r="B93" s="89"/>
      <c r="C93" s="89"/>
      <c r="D93" s="89"/>
      <c r="E93" s="89"/>
      <c r="F93" s="2" t="s">
        <v>104</v>
      </c>
      <c r="G93" s="2"/>
      <c r="H93" s="89"/>
      <c r="J93" s="89" t="s">
        <v>101</v>
      </c>
      <c r="K93" s="2" t="s">
        <v>102</v>
      </c>
      <c r="L93" s="89"/>
      <c r="M93" s="89"/>
      <c r="N93" s="89"/>
      <c r="O93" s="89"/>
    </row>
    <row r="94" spans="1:15" x14ac:dyDescent="0.25">
      <c r="A94" s="114" t="s">
        <v>26</v>
      </c>
      <c r="B94" s="190"/>
      <c r="C94" s="183"/>
      <c r="D94" s="183"/>
      <c r="E94" s="183"/>
      <c r="F94" s="2" t="s">
        <v>105</v>
      </c>
      <c r="G94" s="2"/>
      <c r="H94" s="89"/>
      <c r="J94" s="114" t="s">
        <v>26</v>
      </c>
      <c r="K94" s="2" t="s">
        <v>103</v>
      </c>
      <c r="L94" s="89"/>
      <c r="M94" s="89"/>
      <c r="N94" s="89"/>
      <c r="O94" s="89"/>
    </row>
    <row r="95" spans="1:15" ht="16.5" thickBot="1" x14ac:dyDescent="0.3">
      <c r="A95" s="197" t="s">
        <v>6</v>
      </c>
      <c r="B95" s="197"/>
      <c r="C95" s="197"/>
      <c r="D95" s="197"/>
      <c r="E95" s="197"/>
      <c r="F95" s="197"/>
      <c r="G95" s="197"/>
      <c r="H95" s="197"/>
      <c r="J95" s="197" t="s">
        <v>7</v>
      </c>
      <c r="K95" s="197"/>
      <c r="L95" s="197"/>
      <c r="M95" s="197"/>
      <c r="N95" s="197"/>
      <c r="O95" s="197"/>
    </row>
    <row r="96" spans="1:15" ht="36" x14ac:dyDescent="0.25">
      <c r="A96" s="115" t="s">
        <v>8</v>
      </c>
      <c r="B96" s="115"/>
      <c r="C96" s="115" t="s">
        <v>172</v>
      </c>
      <c r="D96" s="115" t="s">
        <v>173</v>
      </c>
      <c r="E96" s="115" t="s">
        <v>32</v>
      </c>
      <c r="F96" s="115" t="s">
        <v>9</v>
      </c>
      <c r="G96" s="116" t="s">
        <v>166</v>
      </c>
      <c r="H96" s="117" t="s">
        <v>11</v>
      </c>
      <c r="J96" s="115" t="s">
        <v>8</v>
      </c>
      <c r="K96" s="115" t="s">
        <v>9</v>
      </c>
      <c r="L96" s="116" t="s">
        <v>10</v>
      </c>
      <c r="M96" s="118" t="s">
        <v>12</v>
      </c>
      <c r="N96" s="118" t="s">
        <v>13</v>
      </c>
      <c r="O96" s="117" t="s">
        <v>11</v>
      </c>
    </row>
    <row r="97" spans="1:15" ht="15.75" x14ac:dyDescent="0.25">
      <c r="A97" s="198" t="s">
        <v>14</v>
      </c>
      <c r="B97" s="199"/>
      <c r="C97" s="199"/>
      <c r="D97" s="199"/>
      <c r="E97" s="199"/>
      <c r="F97" s="199"/>
      <c r="G97" s="199"/>
      <c r="H97" s="200"/>
      <c r="J97" s="198" t="s">
        <v>14</v>
      </c>
      <c r="K97" s="199"/>
      <c r="L97" s="199"/>
      <c r="M97" s="199"/>
      <c r="N97" s="199"/>
      <c r="O97" s="200"/>
    </row>
    <row r="98" spans="1:15" ht="15.75" x14ac:dyDescent="0.25">
      <c r="A98" s="121" t="s">
        <v>15</v>
      </c>
      <c r="B98" s="121">
        <v>96</v>
      </c>
      <c r="C98" s="121" t="s">
        <v>175</v>
      </c>
      <c r="D98" s="121" t="s">
        <v>174</v>
      </c>
      <c r="E98" s="121" t="s">
        <v>184</v>
      </c>
      <c r="F98" s="10">
        <v>2</v>
      </c>
      <c r="G98" s="186">
        <v>395</v>
      </c>
      <c r="H98" s="187" t="e">
        <f>F98*(#REF!+G98)</f>
        <v>#REF!</v>
      </c>
      <c r="J98" s="10"/>
      <c r="K98" s="11"/>
      <c r="L98" s="12"/>
      <c r="M98" s="13">
        <f>L98*M97</f>
        <v>0</v>
      </c>
      <c r="N98" s="13"/>
      <c r="O98" s="12"/>
    </row>
    <row r="99" spans="1:15" x14ac:dyDescent="0.25">
      <c r="A99" s="121" t="s">
        <v>16</v>
      </c>
      <c r="B99" s="121">
        <v>96</v>
      </c>
      <c r="C99" s="121" t="s">
        <v>177</v>
      </c>
      <c r="D99" s="121" t="s">
        <v>174</v>
      </c>
      <c r="E99" s="121" t="s">
        <v>184</v>
      </c>
      <c r="F99" s="10">
        <v>4</v>
      </c>
      <c r="G99" s="186">
        <v>346.9</v>
      </c>
      <c r="H99" s="187" t="e">
        <f>F99*(#REF!+G99)</f>
        <v>#REF!</v>
      </c>
      <c r="J99" s="10"/>
      <c r="K99" s="10"/>
      <c r="L99" s="12"/>
      <c r="M99" s="12"/>
      <c r="N99" s="12"/>
      <c r="O99" s="12"/>
    </row>
    <row r="100" spans="1:15" x14ac:dyDescent="0.25">
      <c r="A100" s="121" t="s">
        <v>17</v>
      </c>
      <c r="B100" s="121">
        <v>96</v>
      </c>
      <c r="C100" s="121" t="s">
        <v>178</v>
      </c>
      <c r="D100" s="121" t="s">
        <v>174</v>
      </c>
      <c r="E100" s="121" t="s">
        <v>184</v>
      </c>
      <c r="F100" s="10">
        <v>1</v>
      </c>
      <c r="G100" s="186">
        <v>352</v>
      </c>
      <c r="H100" s="187" t="e">
        <f>F100*(#REF!+G100)</f>
        <v>#REF!</v>
      </c>
      <c r="J100" s="10"/>
      <c r="K100" s="10"/>
      <c r="L100" s="12"/>
      <c r="M100" s="12"/>
      <c r="N100" s="12"/>
      <c r="O100" s="12"/>
    </row>
    <row r="101" spans="1:15" x14ac:dyDescent="0.25">
      <c r="A101" s="121" t="s">
        <v>18</v>
      </c>
      <c r="B101" s="121">
        <v>96</v>
      </c>
      <c r="C101" s="121" t="s">
        <v>179</v>
      </c>
      <c r="D101" s="121" t="s">
        <v>174</v>
      </c>
      <c r="E101" s="121" t="s">
        <v>184</v>
      </c>
      <c r="F101" s="10">
        <v>1</v>
      </c>
      <c r="G101" s="186">
        <v>190</v>
      </c>
      <c r="H101" s="187" t="e">
        <f>F101*(#REF!+G101)</f>
        <v>#REF!</v>
      </c>
      <c r="J101" s="10"/>
      <c r="K101" s="10"/>
      <c r="L101" s="12"/>
      <c r="M101" s="12"/>
      <c r="N101" s="12"/>
      <c r="O101" s="12"/>
    </row>
    <row r="102" spans="1:15" x14ac:dyDescent="0.25">
      <c r="A102" s="121" t="s">
        <v>19</v>
      </c>
      <c r="B102" s="121">
        <v>96</v>
      </c>
      <c r="C102" s="121" t="s">
        <v>180</v>
      </c>
      <c r="D102" s="121" t="s">
        <v>174</v>
      </c>
      <c r="E102" s="121" t="s">
        <v>184</v>
      </c>
      <c r="F102" s="10">
        <v>2</v>
      </c>
      <c r="G102" s="186">
        <v>750</v>
      </c>
      <c r="H102" s="187" t="e">
        <f>F102*(#REF!+G102)</f>
        <v>#REF!</v>
      </c>
      <c r="J102" s="10"/>
      <c r="K102" s="10"/>
      <c r="L102" s="12"/>
      <c r="M102" s="12"/>
      <c r="N102" s="12"/>
      <c r="O102" s="12"/>
    </row>
    <row r="103" spans="1:15" x14ac:dyDescent="0.25">
      <c r="A103" s="121" t="s">
        <v>20</v>
      </c>
      <c r="B103" s="121">
        <v>96</v>
      </c>
      <c r="C103" s="121" t="s">
        <v>181</v>
      </c>
      <c r="D103" s="121" t="s">
        <v>174</v>
      </c>
      <c r="E103" s="121" t="s">
        <v>184</v>
      </c>
      <c r="F103" s="11">
        <v>2</v>
      </c>
      <c r="G103" s="186">
        <v>248</v>
      </c>
      <c r="H103" s="187" t="e">
        <f>F103*(#REF!+G103)</f>
        <v>#REF!</v>
      </c>
      <c r="J103" s="10"/>
      <c r="K103" s="11"/>
      <c r="L103" s="12"/>
      <c r="M103" s="12"/>
      <c r="N103" s="12"/>
      <c r="O103" s="12"/>
    </row>
    <row r="104" spans="1:15" x14ac:dyDescent="0.25">
      <c r="A104" s="121" t="s">
        <v>27</v>
      </c>
      <c r="B104" s="121">
        <v>96</v>
      </c>
      <c r="C104" s="121" t="s">
        <v>182</v>
      </c>
      <c r="D104" s="121" t="s">
        <v>174</v>
      </c>
      <c r="E104" s="121" t="s">
        <v>184</v>
      </c>
      <c r="F104" s="11">
        <v>1</v>
      </c>
      <c r="G104" s="186">
        <v>620</v>
      </c>
      <c r="H104" s="187" t="e">
        <f>F104*(#REF!+G104)</f>
        <v>#REF!</v>
      </c>
      <c r="J104" s="10"/>
      <c r="K104" s="11"/>
      <c r="L104" s="12"/>
      <c r="M104" s="12"/>
      <c r="N104" s="12"/>
      <c r="O104" s="12"/>
    </row>
    <row r="105" spans="1:15" ht="15.75" x14ac:dyDescent="0.25">
      <c r="A105" s="17" t="s">
        <v>21</v>
      </c>
      <c r="B105" s="184"/>
      <c r="C105" s="184"/>
      <c r="D105" s="184"/>
      <c r="E105" s="184"/>
      <c r="F105" s="112">
        <f>SUM(F98:F104)</f>
        <v>13</v>
      </c>
      <c r="G105" s="175"/>
      <c r="H105" s="120" t="e">
        <f>SUM(H98:H104)</f>
        <v>#REF!</v>
      </c>
      <c r="J105" s="17" t="s">
        <v>21</v>
      </c>
      <c r="K105" s="19">
        <f>SUM(K98:K104)</f>
        <v>0</v>
      </c>
      <c r="L105" s="18"/>
      <c r="M105" s="113"/>
      <c r="N105" s="113"/>
      <c r="O105" s="119">
        <f>SUM(O98:O104)</f>
        <v>0</v>
      </c>
    </row>
    <row r="107" spans="1:15" ht="15.75" x14ac:dyDescent="0.25">
      <c r="A107" s="196" t="s">
        <v>148</v>
      </c>
      <c r="B107" s="196"/>
      <c r="C107" s="196"/>
      <c r="D107" s="196"/>
      <c r="E107" s="196"/>
      <c r="F107" s="196"/>
      <c r="G107" s="196"/>
      <c r="H107" s="196"/>
      <c r="I107" s="196"/>
      <c r="J107" s="196"/>
      <c r="K107" s="196"/>
      <c r="L107" s="196"/>
      <c r="M107" s="196"/>
      <c r="N107" s="196"/>
      <c r="O107" s="196"/>
    </row>
    <row r="108" spans="1:15" x14ac:dyDescent="0.25">
      <c r="A108" s="89" t="s">
        <v>149</v>
      </c>
      <c r="B108" s="89"/>
      <c r="C108" s="89"/>
      <c r="D108" s="89"/>
      <c r="E108" s="89"/>
      <c r="F108" s="2" t="s">
        <v>104</v>
      </c>
      <c r="G108" s="2"/>
      <c r="H108" s="89"/>
      <c r="J108" s="89" t="s">
        <v>101</v>
      </c>
      <c r="K108" s="2" t="s">
        <v>102</v>
      </c>
      <c r="L108" s="89"/>
      <c r="M108" s="89"/>
      <c r="N108" s="89"/>
      <c r="O108" s="89"/>
    </row>
    <row r="109" spans="1:15" x14ac:dyDescent="0.25">
      <c r="A109" s="114" t="s">
        <v>26</v>
      </c>
      <c r="B109" s="190"/>
      <c r="C109" s="183"/>
      <c r="D109" s="183"/>
      <c r="E109" s="183"/>
      <c r="F109" s="2" t="s">
        <v>105</v>
      </c>
      <c r="G109" s="2"/>
      <c r="H109" s="89"/>
      <c r="J109" s="114" t="s">
        <v>26</v>
      </c>
      <c r="K109" s="2" t="s">
        <v>103</v>
      </c>
      <c r="L109" s="89"/>
      <c r="M109" s="89"/>
      <c r="N109" s="89"/>
      <c r="O109" s="89"/>
    </row>
    <row r="110" spans="1:15" ht="16.5" thickBot="1" x14ac:dyDescent="0.3">
      <c r="A110" s="197" t="s">
        <v>6</v>
      </c>
      <c r="B110" s="197"/>
      <c r="C110" s="197"/>
      <c r="D110" s="197"/>
      <c r="E110" s="197"/>
      <c r="F110" s="197"/>
      <c r="G110" s="197"/>
      <c r="H110" s="197"/>
      <c r="J110" s="197" t="s">
        <v>7</v>
      </c>
      <c r="K110" s="197"/>
      <c r="L110" s="197"/>
      <c r="M110" s="197"/>
      <c r="N110" s="197"/>
      <c r="O110" s="197"/>
    </row>
    <row r="111" spans="1:15" ht="36" x14ac:dyDescent="0.25">
      <c r="A111" s="115" t="s">
        <v>8</v>
      </c>
      <c r="B111" s="115"/>
      <c r="C111" s="115" t="s">
        <v>172</v>
      </c>
      <c r="D111" s="115" t="s">
        <v>173</v>
      </c>
      <c r="E111" s="115" t="s">
        <v>32</v>
      </c>
      <c r="F111" s="115" t="s">
        <v>9</v>
      </c>
      <c r="G111" s="116" t="s">
        <v>166</v>
      </c>
      <c r="H111" s="117" t="s">
        <v>11</v>
      </c>
      <c r="J111" s="115" t="s">
        <v>8</v>
      </c>
      <c r="K111" s="115" t="s">
        <v>9</v>
      </c>
      <c r="L111" s="116" t="s">
        <v>10</v>
      </c>
      <c r="M111" s="118" t="s">
        <v>12</v>
      </c>
      <c r="N111" s="118" t="s">
        <v>13</v>
      </c>
      <c r="O111" s="117" t="s">
        <v>11</v>
      </c>
    </row>
    <row r="112" spans="1:15" ht="15.75" x14ac:dyDescent="0.25">
      <c r="A112" s="198" t="s">
        <v>14</v>
      </c>
      <c r="B112" s="199"/>
      <c r="C112" s="199"/>
      <c r="D112" s="199"/>
      <c r="E112" s="199"/>
      <c r="F112" s="199"/>
      <c r="G112" s="199"/>
      <c r="H112" s="200"/>
      <c r="J112" s="198" t="s">
        <v>14</v>
      </c>
      <c r="K112" s="199"/>
      <c r="L112" s="199"/>
      <c r="M112" s="199"/>
      <c r="N112" s="199"/>
      <c r="O112" s="200"/>
    </row>
    <row r="113" spans="1:15" ht="15.75" x14ac:dyDescent="0.25">
      <c r="A113" s="121" t="s">
        <v>15</v>
      </c>
      <c r="B113" s="121">
        <v>97</v>
      </c>
      <c r="C113" s="121" t="s">
        <v>175</v>
      </c>
      <c r="D113" s="121" t="s">
        <v>174</v>
      </c>
      <c r="E113" s="121" t="s">
        <v>184</v>
      </c>
      <c r="F113" s="10">
        <v>2</v>
      </c>
      <c r="G113" s="186">
        <v>395</v>
      </c>
      <c r="H113" s="187" t="e">
        <f>F113*(#REF!+G113)</f>
        <v>#REF!</v>
      </c>
      <c r="J113" s="10"/>
      <c r="K113" s="11"/>
      <c r="L113" s="12"/>
      <c r="M113" s="13">
        <f>L113*M112</f>
        <v>0</v>
      </c>
      <c r="N113" s="13"/>
      <c r="O113" s="12"/>
    </row>
    <row r="114" spans="1:15" x14ac:dyDescent="0.25">
      <c r="A114" s="121" t="s">
        <v>16</v>
      </c>
      <c r="B114" s="121">
        <v>97</v>
      </c>
      <c r="C114" s="121" t="s">
        <v>177</v>
      </c>
      <c r="D114" s="121" t="s">
        <v>174</v>
      </c>
      <c r="E114" s="121" t="s">
        <v>184</v>
      </c>
      <c r="F114" s="10">
        <v>4</v>
      </c>
      <c r="G114" s="186">
        <v>346.9</v>
      </c>
      <c r="H114" s="187" t="e">
        <f>F114*(#REF!+G114)</f>
        <v>#REF!</v>
      </c>
      <c r="J114" s="10"/>
      <c r="K114" s="10"/>
      <c r="L114" s="12"/>
      <c r="M114" s="12"/>
      <c r="N114" s="12"/>
      <c r="O114" s="12"/>
    </row>
    <row r="115" spans="1:15" x14ac:dyDescent="0.25">
      <c r="A115" s="121" t="s">
        <v>17</v>
      </c>
      <c r="B115" s="121">
        <v>97</v>
      </c>
      <c r="C115" s="121" t="s">
        <v>178</v>
      </c>
      <c r="D115" s="121" t="s">
        <v>174</v>
      </c>
      <c r="E115" s="121" t="s">
        <v>184</v>
      </c>
      <c r="F115" s="10">
        <v>1</v>
      </c>
      <c r="G115" s="186">
        <v>352</v>
      </c>
      <c r="H115" s="187" t="e">
        <f>F115*(#REF!+G115)</f>
        <v>#REF!</v>
      </c>
      <c r="J115" s="10"/>
      <c r="K115" s="10"/>
      <c r="L115" s="12"/>
      <c r="M115" s="12"/>
      <c r="N115" s="12"/>
      <c r="O115" s="12"/>
    </row>
    <row r="116" spans="1:15" x14ac:dyDescent="0.25">
      <c r="A116" s="121" t="s">
        <v>18</v>
      </c>
      <c r="B116" s="121">
        <v>97</v>
      </c>
      <c r="C116" s="121" t="s">
        <v>179</v>
      </c>
      <c r="D116" s="121" t="s">
        <v>174</v>
      </c>
      <c r="E116" s="121" t="s">
        <v>184</v>
      </c>
      <c r="F116" s="10">
        <v>1</v>
      </c>
      <c r="G116" s="186">
        <v>190</v>
      </c>
      <c r="H116" s="187" t="e">
        <f>F116*(#REF!+G116)</f>
        <v>#REF!</v>
      </c>
      <c r="J116" s="10"/>
      <c r="K116" s="10"/>
      <c r="L116" s="12"/>
      <c r="M116" s="12"/>
      <c r="N116" s="12"/>
      <c r="O116" s="12"/>
    </row>
    <row r="117" spans="1:15" x14ac:dyDescent="0.25">
      <c r="A117" s="121" t="s">
        <v>19</v>
      </c>
      <c r="B117" s="121">
        <v>97</v>
      </c>
      <c r="C117" s="121" t="s">
        <v>180</v>
      </c>
      <c r="D117" s="121" t="s">
        <v>174</v>
      </c>
      <c r="E117" s="121" t="s">
        <v>184</v>
      </c>
      <c r="F117" s="10">
        <v>2</v>
      </c>
      <c r="G117" s="186">
        <v>750</v>
      </c>
      <c r="H117" s="187" t="e">
        <f>F117*(#REF!+G117)</f>
        <v>#REF!</v>
      </c>
      <c r="J117" s="10"/>
      <c r="K117" s="10"/>
      <c r="L117" s="12"/>
      <c r="M117" s="12"/>
      <c r="N117" s="12"/>
      <c r="O117" s="12"/>
    </row>
    <row r="118" spans="1:15" x14ac:dyDescent="0.25">
      <c r="A118" s="121" t="s">
        <v>20</v>
      </c>
      <c r="B118" s="121">
        <v>97</v>
      </c>
      <c r="C118" s="121" t="s">
        <v>181</v>
      </c>
      <c r="D118" s="121" t="s">
        <v>174</v>
      </c>
      <c r="E118" s="121" t="s">
        <v>184</v>
      </c>
      <c r="F118" s="11">
        <v>2</v>
      </c>
      <c r="G118" s="186">
        <v>248</v>
      </c>
      <c r="H118" s="187" t="e">
        <f>F118*(#REF!+G118)</f>
        <v>#REF!</v>
      </c>
      <c r="J118" s="10"/>
      <c r="K118" s="11"/>
      <c r="L118" s="12"/>
      <c r="M118" s="12"/>
      <c r="N118" s="12"/>
      <c r="O118" s="12"/>
    </row>
    <row r="119" spans="1:15" x14ac:dyDescent="0.25">
      <c r="A119" s="121" t="s">
        <v>27</v>
      </c>
      <c r="B119" s="121">
        <v>97</v>
      </c>
      <c r="C119" s="121" t="s">
        <v>182</v>
      </c>
      <c r="D119" s="121" t="s">
        <v>174</v>
      </c>
      <c r="E119" s="121" t="s">
        <v>184</v>
      </c>
      <c r="F119" s="11">
        <v>1</v>
      </c>
      <c r="G119" s="186">
        <v>620</v>
      </c>
      <c r="H119" s="187" t="e">
        <f>F119*(#REF!+G119)</f>
        <v>#REF!</v>
      </c>
      <c r="J119" s="10"/>
      <c r="K119" s="11"/>
      <c r="L119" s="12"/>
      <c r="M119" s="12"/>
      <c r="N119" s="12"/>
      <c r="O119" s="12"/>
    </row>
    <row r="120" spans="1:15" ht="15.75" x14ac:dyDescent="0.25">
      <c r="A120" s="17" t="s">
        <v>21</v>
      </c>
      <c r="B120" s="184"/>
      <c r="C120" s="184"/>
      <c r="D120" s="184"/>
      <c r="E120" s="184"/>
      <c r="F120" s="112">
        <f>SUM(F113:F119)</f>
        <v>13</v>
      </c>
      <c r="G120" s="175"/>
      <c r="H120" s="120" t="e">
        <f>SUM(H113:H119)</f>
        <v>#REF!</v>
      </c>
      <c r="J120" s="17" t="s">
        <v>21</v>
      </c>
      <c r="K120" s="19">
        <f>SUM(K113:K119)</f>
        <v>0</v>
      </c>
      <c r="L120" s="18"/>
      <c r="M120" s="113"/>
      <c r="N120" s="113"/>
      <c r="O120" s="119">
        <f>SUM(O113:O119)</f>
        <v>0</v>
      </c>
    </row>
    <row r="121" spans="1:15" ht="15.75" x14ac:dyDescent="0.25">
      <c r="A121" s="167"/>
      <c r="B121" s="167"/>
      <c r="C121" s="167"/>
      <c r="D121" s="167"/>
      <c r="E121" s="167"/>
      <c r="F121" s="151"/>
      <c r="G121" s="177"/>
      <c r="H121" s="168"/>
      <c r="I121" s="94"/>
      <c r="J121" s="167"/>
      <c r="K121" s="169"/>
      <c r="L121" s="167"/>
      <c r="M121" s="151"/>
      <c r="N121" s="151"/>
      <c r="O121" s="170"/>
    </row>
    <row r="122" spans="1:15" ht="15.75" x14ac:dyDescent="0.25">
      <c r="A122" s="196" t="s">
        <v>150</v>
      </c>
      <c r="B122" s="196"/>
      <c r="C122" s="196"/>
      <c r="D122" s="196"/>
      <c r="E122" s="196"/>
      <c r="F122" s="196"/>
      <c r="G122" s="196"/>
      <c r="H122" s="196"/>
      <c r="I122" s="196"/>
      <c r="J122" s="196"/>
      <c r="K122" s="196"/>
      <c r="L122" s="196"/>
      <c r="M122" s="196"/>
      <c r="N122" s="196"/>
      <c r="O122" s="196"/>
    </row>
    <row r="123" spans="1:15" x14ac:dyDescent="0.25">
      <c r="A123" s="89" t="s">
        <v>151</v>
      </c>
      <c r="B123" s="89"/>
      <c r="C123" s="89"/>
      <c r="D123" s="89"/>
      <c r="E123" s="89"/>
      <c r="F123" s="2" t="s">
        <v>104</v>
      </c>
      <c r="G123" s="2"/>
      <c r="H123" s="89"/>
      <c r="J123" s="89" t="s">
        <v>1</v>
      </c>
      <c r="K123" s="2" t="s">
        <v>2</v>
      </c>
      <c r="L123" s="89"/>
      <c r="M123" s="89"/>
      <c r="N123" s="89"/>
      <c r="O123" s="89"/>
    </row>
    <row r="124" spans="1:15" x14ac:dyDescent="0.25">
      <c r="A124" s="152" t="s">
        <v>26</v>
      </c>
      <c r="B124" s="190"/>
      <c r="C124" s="183"/>
      <c r="D124" s="183"/>
      <c r="E124" s="183"/>
      <c r="F124" s="2" t="s">
        <v>87</v>
      </c>
      <c r="G124" s="2"/>
      <c r="H124" s="89"/>
      <c r="J124" s="152" t="s">
        <v>26</v>
      </c>
      <c r="K124" s="2" t="s">
        <v>5</v>
      </c>
      <c r="L124" s="89"/>
      <c r="M124" s="89"/>
      <c r="N124" s="89"/>
      <c r="O124" s="89"/>
    </row>
    <row r="125" spans="1:15" ht="16.5" thickBot="1" x14ac:dyDescent="0.3">
      <c r="A125" s="197" t="s">
        <v>6</v>
      </c>
      <c r="B125" s="197"/>
      <c r="C125" s="197"/>
      <c r="D125" s="197"/>
      <c r="E125" s="197"/>
      <c r="F125" s="197"/>
      <c r="G125" s="197"/>
      <c r="H125" s="197"/>
      <c r="J125" s="197" t="s">
        <v>7</v>
      </c>
      <c r="K125" s="197"/>
      <c r="L125" s="197"/>
      <c r="M125" s="197"/>
      <c r="N125" s="197"/>
      <c r="O125" s="197"/>
    </row>
    <row r="126" spans="1:15" ht="36" x14ac:dyDescent="0.25">
      <c r="A126" s="115" t="s">
        <v>8</v>
      </c>
      <c r="B126" s="115"/>
      <c r="C126" s="115" t="s">
        <v>172</v>
      </c>
      <c r="D126" s="115" t="s">
        <v>173</v>
      </c>
      <c r="E126" s="115" t="s">
        <v>32</v>
      </c>
      <c r="F126" s="115" t="s">
        <v>9</v>
      </c>
      <c r="G126" s="116" t="s">
        <v>166</v>
      </c>
      <c r="H126" s="117" t="s">
        <v>11</v>
      </c>
      <c r="J126" s="115" t="s">
        <v>8</v>
      </c>
      <c r="K126" s="115" t="s">
        <v>9</v>
      </c>
      <c r="L126" s="116" t="s">
        <v>10</v>
      </c>
      <c r="M126" s="118" t="s">
        <v>12</v>
      </c>
      <c r="N126" s="118" t="s">
        <v>13</v>
      </c>
      <c r="O126" s="117" t="s">
        <v>11</v>
      </c>
    </row>
    <row r="127" spans="1:15" ht="15.75" x14ac:dyDescent="0.25">
      <c r="A127" s="198" t="s">
        <v>14</v>
      </c>
      <c r="B127" s="199"/>
      <c r="C127" s="199"/>
      <c r="D127" s="199"/>
      <c r="E127" s="199"/>
      <c r="F127" s="199"/>
      <c r="G127" s="199"/>
      <c r="H127" s="200"/>
      <c r="J127" s="198" t="s">
        <v>14</v>
      </c>
      <c r="K127" s="199"/>
      <c r="L127" s="199"/>
      <c r="M127" s="199"/>
      <c r="N127" s="199"/>
      <c r="O127" s="200"/>
    </row>
    <row r="128" spans="1:15" ht="15.75" x14ac:dyDescent="0.25">
      <c r="A128" s="121" t="s">
        <v>15</v>
      </c>
      <c r="B128" s="121">
        <v>98</v>
      </c>
      <c r="C128" s="121" t="s">
        <v>175</v>
      </c>
      <c r="D128" s="121" t="s">
        <v>174</v>
      </c>
      <c r="E128" s="121" t="s">
        <v>184</v>
      </c>
      <c r="F128" s="10">
        <v>2</v>
      </c>
      <c r="G128" s="186">
        <v>395</v>
      </c>
      <c r="H128" s="187" t="e">
        <f>F128*(#REF!+G128)</f>
        <v>#REF!</v>
      </c>
      <c r="J128" s="10"/>
      <c r="K128" s="11"/>
      <c r="L128" s="12"/>
      <c r="M128" s="13">
        <f>L128*M127</f>
        <v>0</v>
      </c>
      <c r="N128" s="13"/>
      <c r="O128" s="12"/>
    </row>
    <row r="129" spans="1:15" x14ac:dyDescent="0.25">
      <c r="A129" s="121" t="s">
        <v>16</v>
      </c>
      <c r="B129" s="121">
        <v>98</v>
      </c>
      <c r="C129" s="121" t="s">
        <v>177</v>
      </c>
      <c r="D129" s="121" t="s">
        <v>174</v>
      </c>
      <c r="E129" s="121" t="s">
        <v>184</v>
      </c>
      <c r="F129" s="10">
        <v>4</v>
      </c>
      <c r="G129" s="186">
        <v>346.9</v>
      </c>
      <c r="H129" s="187" t="e">
        <f>F129*(#REF!+G129)</f>
        <v>#REF!</v>
      </c>
      <c r="J129" s="10"/>
      <c r="K129" s="10"/>
      <c r="L129" s="12"/>
      <c r="M129" s="12"/>
      <c r="N129" s="12"/>
      <c r="O129" s="12"/>
    </row>
    <row r="130" spans="1:15" x14ac:dyDescent="0.25">
      <c r="A130" s="121" t="s">
        <v>17</v>
      </c>
      <c r="B130" s="121">
        <v>98</v>
      </c>
      <c r="C130" s="121" t="s">
        <v>178</v>
      </c>
      <c r="D130" s="121" t="s">
        <v>174</v>
      </c>
      <c r="E130" s="121" t="s">
        <v>184</v>
      </c>
      <c r="F130" s="10">
        <v>1</v>
      </c>
      <c r="G130" s="186">
        <v>352</v>
      </c>
      <c r="H130" s="187" t="e">
        <f>F130*(#REF!+G130)</f>
        <v>#REF!</v>
      </c>
      <c r="J130" s="10"/>
      <c r="K130" s="10"/>
      <c r="L130" s="12"/>
      <c r="M130" s="12"/>
      <c r="N130" s="12"/>
      <c r="O130" s="12"/>
    </row>
    <row r="131" spans="1:15" x14ac:dyDescent="0.25">
      <c r="A131" s="121" t="s">
        <v>18</v>
      </c>
      <c r="B131" s="121">
        <v>98</v>
      </c>
      <c r="C131" s="121" t="s">
        <v>179</v>
      </c>
      <c r="D131" s="121" t="s">
        <v>174</v>
      </c>
      <c r="E131" s="121" t="s">
        <v>184</v>
      </c>
      <c r="F131" s="10">
        <v>1</v>
      </c>
      <c r="G131" s="186">
        <v>190</v>
      </c>
      <c r="H131" s="187" t="e">
        <f>F131*(#REF!+G131)</f>
        <v>#REF!</v>
      </c>
      <c r="J131" s="10"/>
      <c r="K131" s="10"/>
      <c r="L131" s="12"/>
      <c r="M131" s="12"/>
      <c r="N131" s="12"/>
      <c r="O131" s="12"/>
    </row>
    <row r="132" spans="1:15" x14ac:dyDescent="0.25">
      <c r="A132" s="121" t="s">
        <v>19</v>
      </c>
      <c r="B132" s="121">
        <v>98</v>
      </c>
      <c r="C132" s="121" t="s">
        <v>180</v>
      </c>
      <c r="D132" s="121" t="s">
        <v>174</v>
      </c>
      <c r="E132" s="121" t="s">
        <v>184</v>
      </c>
      <c r="F132" s="10">
        <v>2</v>
      </c>
      <c r="G132" s="186">
        <v>750</v>
      </c>
      <c r="H132" s="187" t="e">
        <f>F132*(#REF!+G132)</f>
        <v>#REF!</v>
      </c>
      <c r="J132" s="10"/>
      <c r="K132" s="10"/>
      <c r="L132" s="12"/>
      <c r="M132" s="12"/>
      <c r="N132" s="12"/>
      <c r="O132" s="12"/>
    </row>
    <row r="133" spans="1:15" x14ac:dyDescent="0.25">
      <c r="A133" s="121" t="s">
        <v>20</v>
      </c>
      <c r="B133" s="121">
        <v>98</v>
      </c>
      <c r="C133" s="121" t="s">
        <v>181</v>
      </c>
      <c r="D133" s="121" t="s">
        <v>174</v>
      </c>
      <c r="E133" s="121" t="s">
        <v>184</v>
      </c>
      <c r="F133" s="11">
        <v>2</v>
      </c>
      <c r="G133" s="186">
        <v>248</v>
      </c>
      <c r="H133" s="187" t="e">
        <f>F133*(#REF!+G133)</f>
        <v>#REF!</v>
      </c>
      <c r="J133" s="10"/>
      <c r="K133" s="11"/>
      <c r="L133" s="12"/>
      <c r="M133" s="12"/>
      <c r="N133" s="12"/>
      <c r="O133" s="12"/>
    </row>
    <row r="134" spans="1:15" x14ac:dyDescent="0.25">
      <c r="A134" s="121" t="s">
        <v>27</v>
      </c>
      <c r="B134" s="121">
        <v>98</v>
      </c>
      <c r="C134" s="121" t="s">
        <v>182</v>
      </c>
      <c r="D134" s="121" t="s">
        <v>174</v>
      </c>
      <c r="E134" s="121" t="s">
        <v>184</v>
      </c>
      <c r="F134" s="11">
        <v>1</v>
      </c>
      <c r="G134" s="186">
        <v>620</v>
      </c>
      <c r="H134" s="187" t="e">
        <f>F134*(#REF!+G134)</f>
        <v>#REF!</v>
      </c>
      <c r="J134" s="10"/>
      <c r="K134" s="11"/>
      <c r="L134" s="12"/>
      <c r="M134" s="12"/>
      <c r="N134" s="12"/>
      <c r="O134" s="12"/>
    </row>
    <row r="135" spans="1:15" ht="15.75" x14ac:dyDescent="0.25">
      <c r="A135" s="17" t="s">
        <v>21</v>
      </c>
      <c r="B135" s="184"/>
      <c r="C135" s="184"/>
      <c r="D135" s="184"/>
      <c r="E135" s="184"/>
      <c r="F135" s="149">
        <f>SUM(F128:F134)</f>
        <v>13</v>
      </c>
      <c r="G135" s="175"/>
      <c r="H135" s="120" t="e">
        <f>SUM(H128:H134)</f>
        <v>#REF!</v>
      </c>
      <c r="J135" s="17" t="s">
        <v>21</v>
      </c>
      <c r="K135" s="19">
        <f>SUM(K128:K134)</f>
        <v>0</v>
      </c>
      <c r="L135" s="18"/>
      <c r="M135" s="150"/>
      <c r="N135" s="150"/>
      <c r="O135" s="119">
        <f>SUM(O128:O134)</f>
        <v>0</v>
      </c>
    </row>
    <row r="136" spans="1:15" ht="15.75" x14ac:dyDescent="0.25">
      <c r="A136" s="167"/>
      <c r="B136" s="167"/>
      <c r="C136" s="167"/>
      <c r="D136" s="167"/>
      <c r="E136" s="167"/>
      <c r="F136" s="151"/>
      <c r="G136" s="177"/>
      <c r="H136" s="168"/>
      <c r="I136" s="94"/>
      <c r="J136" s="167"/>
      <c r="K136" s="169"/>
      <c r="L136" s="167"/>
      <c r="M136" s="151"/>
      <c r="N136" s="151"/>
      <c r="O136" s="170"/>
    </row>
    <row r="137" spans="1:15" x14ac:dyDescent="0.25">
      <c r="A137" s="203" t="s">
        <v>28</v>
      </c>
      <c r="B137" s="204"/>
      <c r="C137" s="204"/>
      <c r="D137" s="204"/>
      <c r="E137" s="204"/>
      <c r="F137" s="204"/>
      <c r="G137" s="204"/>
      <c r="H137" s="32" t="e">
        <f>H83+H22+H38+H54+H69+H105+H120+H135</f>
        <v>#REF!</v>
      </c>
      <c r="J137" s="203" t="s">
        <v>28</v>
      </c>
      <c r="K137" s="204"/>
      <c r="L137" s="205"/>
      <c r="M137" s="32">
        <v>0</v>
      </c>
    </row>
    <row r="138" spans="1:15" x14ac:dyDescent="0.25">
      <c r="A138" s="203" t="s">
        <v>29</v>
      </c>
      <c r="B138" s="204"/>
      <c r="C138" s="204"/>
      <c r="D138" s="204"/>
      <c r="E138" s="204"/>
      <c r="F138" s="204"/>
      <c r="G138" s="204"/>
      <c r="H138" s="32" t="e">
        <f>H89</f>
        <v>#REF!</v>
      </c>
      <c r="J138" s="203" t="s">
        <v>29</v>
      </c>
      <c r="K138" s="204"/>
      <c r="L138" s="205"/>
      <c r="M138" s="32">
        <f>M89</f>
        <v>0</v>
      </c>
    </row>
    <row r="139" spans="1:15" x14ac:dyDescent="0.25">
      <c r="A139" s="201" t="s">
        <v>30</v>
      </c>
      <c r="B139" s="202"/>
      <c r="C139" s="202"/>
      <c r="D139" s="202"/>
      <c r="E139" s="202"/>
      <c r="F139" s="202"/>
      <c r="G139" s="202"/>
      <c r="H139" s="33" t="e">
        <f>H137+H138</f>
        <v>#REF!</v>
      </c>
      <c r="J139" s="201" t="s">
        <v>30</v>
      </c>
      <c r="K139" s="202"/>
      <c r="L139" s="206"/>
      <c r="M139" s="33">
        <f>SUM(M137:M138)</f>
        <v>0</v>
      </c>
    </row>
    <row r="144" spans="1:15" x14ac:dyDescent="0.25">
      <c r="A144" s="171"/>
      <c r="B144" s="171"/>
      <c r="C144" s="171"/>
      <c r="D144" s="171"/>
      <c r="E144" s="171"/>
    </row>
  </sheetData>
  <mergeCells count="56">
    <mergeCell ref="A8:O8"/>
    <mergeCell ref="A71:O71"/>
    <mergeCell ref="A74:H74"/>
    <mergeCell ref="J74:O74"/>
    <mergeCell ref="A76:H76"/>
    <mergeCell ref="J76:O76"/>
    <mergeCell ref="A9:O9"/>
    <mergeCell ref="A12:H12"/>
    <mergeCell ref="J12:O12"/>
    <mergeCell ref="A14:H14"/>
    <mergeCell ref="J14:O14"/>
    <mergeCell ref="K23:L23"/>
    <mergeCell ref="A25:O25"/>
    <mergeCell ref="A28:H28"/>
    <mergeCell ref="J28:O28"/>
    <mergeCell ref="A30:H30"/>
    <mergeCell ref="J30:O30"/>
    <mergeCell ref="K39:L39"/>
    <mergeCell ref="A41:O41"/>
    <mergeCell ref="A44:H44"/>
    <mergeCell ref="J44:O44"/>
    <mergeCell ref="A46:H46"/>
    <mergeCell ref="J46:O46"/>
    <mergeCell ref="A92:O92"/>
    <mergeCell ref="A95:H95"/>
    <mergeCell ref="J95:O95"/>
    <mergeCell ref="K90:L90"/>
    <mergeCell ref="A84:H84"/>
    <mergeCell ref="J84:O84"/>
    <mergeCell ref="A86:H86"/>
    <mergeCell ref="J86:O86"/>
    <mergeCell ref="J89:L89"/>
    <mergeCell ref="A97:H97"/>
    <mergeCell ref="J97:O97"/>
    <mergeCell ref="K55:L55"/>
    <mergeCell ref="A56:O56"/>
    <mergeCell ref="A59:H59"/>
    <mergeCell ref="J59:O59"/>
    <mergeCell ref="A61:H61"/>
    <mergeCell ref="J61:O61"/>
    <mergeCell ref="A139:G139"/>
    <mergeCell ref="J137:L137"/>
    <mergeCell ref="J138:L138"/>
    <mergeCell ref="J139:L139"/>
    <mergeCell ref="A137:G137"/>
    <mergeCell ref="A138:G138"/>
    <mergeCell ref="A107:O107"/>
    <mergeCell ref="A110:H110"/>
    <mergeCell ref="J110:O110"/>
    <mergeCell ref="A112:H112"/>
    <mergeCell ref="J112:O112"/>
    <mergeCell ref="A122:O122"/>
    <mergeCell ref="A125:H125"/>
    <mergeCell ref="J125:O125"/>
    <mergeCell ref="A127:H127"/>
    <mergeCell ref="J127:O12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4" sqref="A4:E4"/>
    </sheetView>
  </sheetViews>
  <sheetFormatPr defaultRowHeight="15" x14ac:dyDescent="0.25"/>
  <cols>
    <col min="1" max="1" width="3" bestFit="1" customWidth="1"/>
    <col min="2" max="3" width="10.7109375" bestFit="1" customWidth="1"/>
    <col min="4" max="4" width="14.7109375" bestFit="1" customWidth="1"/>
    <col min="5" max="5" width="38.28515625" bestFit="1" customWidth="1"/>
    <col min="6" max="6" width="3.85546875" bestFit="1" customWidth="1"/>
  </cols>
  <sheetData>
    <row r="1" spans="1:6" x14ac:dyDescent="0.25">
      <c r="A1">
        <v>92</v>
      </c>
      <c r="B1" s="191">
        <v>41931</v>
      </c>
      <c r="C1" s="191">
        <v>41938</v>
      </c>
      <c r="D1" s="192" t="s">
        <v>189</v>
      </c>
      <c r="E1" t="s">
        <v>192</v>
      </c>
      <c r="F1" t="s">
        <v>193</v>
      </c>
    </row>
    <row r="2" spans="1:6" x14ac:dyDescent="0.25">
      <c r="A2">
        <v>93</v>
      </c>
      <c r="B2" s="191">
        <v>42331</v>
      </c>
      <c r="C2" s="191">
        <v>42338</v>
      </c>
      <c r="D2" s="192" t="s">
        <v>189</v>
      </c>
      <c r="E2" t="s">
        <v>194</v>
      </c>
      <c r="F2" t="s">
        <v>193</v>
      </c>
    </row>
    <row r="3" spans="1:6" x14ac:dyDescent="0.25">
      <c r="A3">
        <v>94</v>
      </c>
      <c r="B3" s="191">
        <v>42029</v>
      </c>
      <c r="C3" s="191">
        <v>42036</v>
      </c>
      <c r="D3" s="192" t="s">
        <v>189</v>
      </c>
      <c r="E3" t="s">
        <v>195</v>
      </c>
      <c r="F3" t="s">
        <v>193</v>
      </c>
    </row>
    <row r="4" spans="1:6" x14ac:dyDescent="0.25">
      <c r="A4">
        <v>95</v>
      </c>
      <c r="B4" s="191">
        <v>42057</v>
      </c>
      <c r="C4" s="191">
        <v>42064</v>
      </c>
      <c r="D4" s="192" t="s">
        <v>189</v>
      </c>
      <c r="E4" t="s">
        <v>196</v>
      </c>
      <c r="F4" t="s">
        <v>193</v>
      </c>
    </row>
    <row r="5" spans="1:6" x14ac:dyDescent="0.25">
      <c r="A5">
        <v>96</v>
      </c>
      <c r="B5" s="191">
        <v>42078</v>
      </c>
      <c r="C5" s="191">
        <v>42146</v>
      </c>
      <c r="D5" s="192" t="s">
        <v>189</v>
      </c>
      <c r="E5" t="s">
        <v>197</v>
      </c>
      <c r="F5" t="s">
        <v>193</v>
      </c>
    </row>
    <row r="6" spans="1:6" x14ac:dyDescent="0.25">
      <c r="A6">
        <v>97</v>
      </c>
      <c r="B6" s="191">
        <v>42106</v>
      </c>
      <c r="C6" s="191">
        <v>42113</v>
      </c>
      <c r="D6" s="192" t="s">
        <v>189</v>
      </c>
      <c r="E6" t="s">
        <v>198</v>
      </c>
      <c r="F6" t="s">
        <v>193</v>
      </c>
    </row>
    <row r="7" spans="1:6" x14ac:dyDescent="0.25">
      <c r="A7">
        <v>98</v>
      </c>
      <c r="B7" s="191">
        <v>42232</v>
      </c>
      <c r="C7" s="191">
        <v>42239</v>
      </c>
      <c r="D7" s="192" t="s">
        <v>189</v>
      </c>
      <c r="E7" t="s">
        <v>199</v>
      </c>
      <c r="F7" t="s">
        <v>193</v>
      </c>
    </row>
    <row r="8" spans="1:6" x14ac:dyDescent="0.25">
      <c r="A8">
        <v>99</v>
      </c>
      <c r="B8" s="191">
        <v>42125</v>
      </c>
      <c r="C8" s="191">
        <v>42070</v>
      </c>
      <c r="D8" s="192" t="s">
        <v>186</v>
      </c>
      <c r="E8" t="s">
        <v>200</v>
      </c>
      <c r="F8" t="s">
        <v>193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31"/>
  <sheetViews>
    <sheetView showGridLines="0" topLeftCell="A7" workbookViewId="0">
      <selection activeCell="B24" sqref="B24"/>
    </sheetView>
  </sheetViews>
  <sheetFormatPr defaultRowHeight="15" x14ac:dyDescent="0.25"/>
  <cols>
    <col min="3" max="3" width="34.42578125" bestFit="1" customWidth="1"/>
    <col min="4" max="4" width="27" customWidth="1"/>
    <col min="5" max="5" width="10.42578125" bestFit="1" customWidth="1"/>
    <col min="7" max="7" width="11.140625" customWidth="1"/>
    <col min="8" max="8" width="14.28515625" bestFit="1" customWidth="1"/>
    <col min="9" max="9" width="6.5703125" customWidth="1"/>
    <col min="10" max="10" width="17.85546875" bestFit="1" customWidth="1"/>
    <col min="11" max="11" width="10.42578125" bestFit="1" customWidth="1"/>
    <col min="15" max="15" width="12.140625" bestFit="1" customWidth="1"/>
  </cols>
  <sheetData>
    <row r="8" spans="1:15" ht="28.5" x14ac:dyDescent="0.45">
      <c r="C8" s="214" t="s">
        <v>0</v>
      </c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</row>
    <row r="9" spans="1:15" x14ac:dyDescent="0.25">
      <c r="C9" s="90"/>
      <c r="D9" s="90"/>
      <c r="E9" s="90"/>
      <c r="F9" s="90"/>
      <c r="G9" s="90"/>
      <c r="H9" s="90"/>
      <c r="I9" s="90"/>
      <c r="J9" s="90"/>
      <c r="K9" s="90"/>
      <c r="L9" s="92"/>
      <c r="M9" s="92"/>
      <c r="N9" s="92"/>
      <c r="O9" s="93"/>
    </row>
    <row r="10" spans="1:15" ht="15.75" x14ac:dyDescent="0.25">
      <c r="C10" s="196" t="s">
        <v>152</v>
      </c>
      <c r="D10" s="196"/>
      <c r="E10" s="196"/>
      <c r="F10" s="196"/>
      <c r="G10" s="196"/>
      <c r="H10" s="196"/>
      <c r="I10" s="196"/>
      <c r="J10" s="196"/>
      <c r="K10" s="196"/>
      <c r="L10" s="196"/>
      <c r="M10" s="196"/>
      <c r="N10" s="196"/>
      <c r="O10" s="196"/>
    </row>
    <row r="11" spans="1:15" x14ac:dyDescent="0.25">
      <c r="C11" s="3" t="s">
        <v>153</v>
      </c>
      <c r="D11" s="3"/>
      <c r="E11" s="26"/>
      <c r="F11" s="2" t="s">
        <v>85</v>
      </c>
      <c r="G11" s="95">
        <v>7</v>
      </c>
      <c r="H11" s="89"/>
      <c r="I11" s="90"/>
      <c r="J11" s="89" t="s">
        <v>84</v>
      </c>
      <c r="K11" s="89"/>
      <c r="L11" s="2" t="s">
        <v>85</v>
      </c>
      <c r="M11" s="95"/>
      <c r="N11" s="89"/>
      <c r="O11" s="89"/>
    </row>
    <row r="12" spans="1:15" x14ac:dyDescent="0.25">
      <c r="C12" s="221" t="s">
        <v>31</v>
      </c>
      <c r="D12" s="221"/>
      <c r="E12" s="221"/>
      <c r="F12" s="2" t="s">
        <v>87</v>
      </c>
      <c r="G12" s="89"/>
      <c r="H12" s="89"/>
      <c r="I12" s="90"/>
      <c r="J12" s="221" t="s">
        <v>31</v>
      </c>
      <c r="K12" s="221"/>
      <c r="L12" s="2" t="s">
        <v>86</v>
      </c>
      <c r="M12" s="89"/>
      <c r="N12" s="89"/>
      <c r="O12" s="89"/>
    </row>
    <row r="13" spans="1:15" ht="16.5" thickBot="1" x14ac:dyDescent="0.3">
      <c r="C13" s="197" t="s">
        <v>6</v>
      </c>
      <c r="D13" s="197"/>
      <c r="E13" s="197"/>
      <c r="F13" s="197"/>
      <c r="G13" s="197"/>
      <c r="H13" s="197"/>
      <c r="I13" s="90"/>
      <c r="J13" s="222" t="s">
        <v>7</v>
      </c>
      <c r="K13" s="222"/>
      <c r="L13" s="222"/>
      <c r="M13" s="222"/>
      <c r="N13" s="222"/>
      <c r="O13" s="222"/>
    </row>
    <row r="14" spans="1:15" x14ac:dyDescent="0.25">
      <c r="C14" s="4" t="s">
        <v>32</v>
      </c>
      <c r="D14" s="4" t="s">
        <v>188</v>
      </c>
      <c r="E14" s="4" t="s">
        <v>33</v>
      </c>
      <c r="F14" s="4" t="s">
        <v>9</v>
      </c>
      <c r="G14" s="5" t="s">
        <v>34</v>
      </c>
      <c r="H14" s="6" t="s">
        <v>11</v>
      </c>
      <c r="I14" s="90"/>
      <c r="J14" s="97" t="s">
        <v>32</v>
      </c>
      <c r="K14" s="97" t="s">
        <v>33</v>
      </c>
      <c r="L14" s="97" t="s">
        <v>9</v>
      </c>
      <c r="M14" s="98" t="s">
        <v>34</v>
      </c>
      <c r="N14" s="98" t="s">
        <v>35</v>
      </c>
      <c r="O14" s="99" t="s">
        <v>11</v>
      </c>
    </row>
    <row r="15" spans="1:15" ht="15.75" x14ac:dyDescent="0.25">
      <c r="A15" t="s">
        <v>201</v>
      </c>
      <c r="B15" t="s">
        <v>202</v>
      </c>
      <c r="C15" s="215" t="s">
        <v>14</v>
      </c>
      <c r="D15" s="216"/>
      <c r="E15" s="216"/>
      <c r="F15" s="216"/>
      <c r="G15" s="216"/>
      <c r="H15" s="217"/>
      <c r="I15" s="90"/>
      <c r="J15" s="218" t="s">
        <v>14</v>
      </c>
      <c r="K15" s="219"/>
      <c r="L15" s="219"/>
      <c r="M15" s="219"/>
      <c r="N15" s="219"/>
      <c r="O15" s="220"/>
    </row>
    <row r="16" spans="1:15" x14ac:dyDescent="0.25">
      <c r="A16" t="s">
        <v>193</v>
      </c>
      <c r="B16">
        <v>92</v>
      </c>
      <c r="C16" s="10" t="s">
        <v>68</v>
      </c>
      <c r="D16" s="10" t="s">
        <v>189</v>
      </c>
      <c r="E16" s="10">
        <v>7</v>
      </c>
      <c r="F16" s="10">
        <v>24</v>
      </c>
      <c r="G16" s="23">
        <v>310</v>
      </c>
      <c r="H16" s="23">
        <f>G11*E16*G16</f>
        <v>15190</v>
      </c>
      <c r="I16" s="90"/>
      <c r="J16" s="10"/>
      <c r="K16" s="10"/>
      <c r="L16" s="10"/>
      <c r="M16" s="23"/>
      <c r="N16" s="39"/>
      <c r="O16" s="12"/>
    </row>
    <row r="17" spans="1:15" x14ac:dyDescent="0.25">
      <c r="A17" t="s">
        <v>193</v>
      </c>
      <c r="B17">
        <v>92</v>
      </c>
      <c r="C17" s="10" t="s">
        <v>98</v>
      </c>
      <c r="D17" s="10" t="s">
        <v>189</v>
      </c>
      <c r="E17" s="10">
        <v>7</v>
      </c>
      <c r="F17" s="10">
        <v>1</v>
      </c>
      <c r="G17" s="23">
        <v>267</v>
      </c>
      <c r="H17" s="23">
        <f>G11*E17*G17</f>
        <v>13083</v>
      </c>
      <c r="I17" s="90"/>
      <c r="J17" s="21"/>
      <c r="K17" s="21"/>
      <c r="L17" s="22"/>
      <c r="M17" s="12"/>
      <c r="N17" s="12"/>
      <c r="O17" s="12"/>
    </row>
    <row r="18" spans="1:15" x14ac:dyDescent="0.25">
      <c r="A18" t="s">
        <v>193</v>
      </c>
      <c r="B18">
        <v>93</v>
      </c>
      <c r="C18" s="10" t="s">
        <v>68</v>
      </c>
      <c r="D18" s="10" t="s">
        <v>189</v>
      </c>
      <c r="E18" s="10">
        <v>7</v>
      </c>
      <c r="F18" s="10">
        <v>24</v>
      </c>
      <c r="G18" s="23">
        <v>310</v>
      </c>
      <c r="H18" s="23" t="e">
        <f>#REF!*E18*G18</f>
        <v>#REF!</v>
      </c>
      <c r="I18" s="90"/>
      <c r="J18" s="10"/>
      <c r="K18" s="10"/>
      <c r="L18" s="10"/>
      <c r="M18" s="23"/>
      <c r="N18" s="39"/>
      <c r="O18" s="12"/>
    </row>
    <row r="19" spans="1:15" x14ac:dyDescent="0.25">
      <c r="A19" t="s">
        <v>193</v>
      </c>
      <c r="B19">
        <v>93</v>
      </c>
      <c r="C19" s="10" t="s">
        <v>98</v>
      </c>
      <c r="D19" s="10" t="s">
        <v>189</v>
      </c>
      <c r="E19" s="10">
        <v>7</v>
      </c>
      <c r="F19" s="10">
        <v>1</v>
      </c>
      <c r="G19" s="23">
        <v>267</v>
      </c>
      <c r="H19" s="23" t="e">
        <f>#REF!*E19*G19</f>
        <v>#REF!</v>
      </c>
      <c r="I19" s="90"/>
      <c r="J19" s="21"/>
      <c r="K19" s="21"/>
      <c r="L19" s="22"/>
      <c r="M19" s="12"/>
      <c r="N19" s="12"/>
      <c r="O19" s="12"/>
    </row>
    <row r="20" spans="1:15" x14ac:dyDescent="0.25">
      <c r="A20" t="s">
        <v>193</v>
      </c>
      <c r="B20">
        <v>94</v>
      </c>
      <c r="C20" s="10" t="s">
        <v>68</v>
      </c>
      <c r="D20" s="10" t="s">
        <v>189</v>
      </c>
      <c r="E20" s="10">
        <v>7</v>
      </c>
      <c r="F20" s="10">
        <v>24</v>
      </c>
      <c r="G20" s="23">
        <v>310</v>
      </c>
      <c r="H20" s="23" t="e">
        <f>#REF!*E20*G20</f>
        <v>#REF!</v>
      </c>
      <c r="I20" s="90"/>
      <c r="J20" s="10"/>
      <c r="K20" s="10"/>
      <c r="L20" s="10"/>
      <c r="M20" s="23"/>
      <c r="N20" s="39"/>
      <c r="O20" s="12"/>
    </row>
    <row r="21" spans="1:15" x14ac:dyDescent="0.25">
      <c r="A21" t="s">
        <v>193</v>
      </c>
      <c r="B21">
        <v>94</v>
      </c>
      <c r="C21" s="10" t="s">
        <v>98</v>
      </c>
      <c r="D21" s="10" t="s">
        <v>189</v>
      </c>
      <c r="E21" s="10">
        <v>7</v>
      </c>
      <c r="F21" s="10">
        <v>1</v>
      </c>
      <c r="G21" s="23">
        <v>267</v>
      </c>
      <c r="H21" s="23" t="e">
        <f>#REF!*E21*G21</f>
        <v>#REF!</v>
      </c>
      <c r="I21" s="90"/>
      <c r="J21" s="21"/>
      <c r="K21" s="21"/>
      <c r="L21" s="22"/>
      <c r="M21" s="12"/>
      <c r="N21" s="12"/>
      <c r="O21" s="12"/>
    </row>
    <row r="22" spans="1:15" x14ac:dyDescent="0.25">
      <c r="A22" t="s">
        <v>193</v>
      </c>
      <c r="B22">
        <v>95</v>
      </c>
      <c r="C22" s="10" t="s">
        <v>68</v>
      </c>
      <c r="D22" s="10" t="s">
        <v>189</v>
      </c>
      <c r="E22" s="10">
        <v>7</v>
      </c>
      <c r="F22" s="10">
        <v>24</v>
      </c>
      <c r="G22" s="23">
        <v>310</v>
      </c>
      <c r="H22" s="23" t="e">
        <f>#REF!*E22*G22</f>
        <v>#REF!</v>
      </c>
      <c r="I22" s="90"/>
      <c r="J22" s="10"/>
      <c r="K22" s="10"/>
      <c r="L22" s="10"/>
      <c r="M22" s="23"/>
      <c r="N22" s="39"/>
      <c r="O22" s="12"/>
    </row>
    <row r="23" spans="1:15" x14ac:dyDescent="0.25">
      <c r="A23" t="s">
        <v>193</v>
      </c>
      <c r="B23">
        <v>95</v>
      </c>
      <c r="C23" s="10" t="s">
        <v>98</v>
      </c>
      <c r="D23" s="10" t="s">
        <v>189</v>
      </c>
      <c r="E23" s="10">
        <v>7</v>
      </c>
      <c r="F23" s="10">
        <v>1</v>
      </c>
      <c r="G23" s="23">
        <v>267</v>
      </c>
      <c r="H23" s="23" t="e">
        <f>#REF!*E23*G23</f>
        <v>#REF!</v>
      </c>
      <c r="I23" s="90"/>
      <c r="J23" s="21"/>
      <c r="K23" s="21"/>
      <c r="L23" s="22"/>
      <c r="M23" s="12"/>
      <c r="N23" s="12"/>
      <c r="O23" s="12"/>
    </row>
    <row r="24" spans="1:15" ht="15.75" x14ac:dyDescent="0.25">
      <c r="A24" t="s">
        <v>193</v>
      </c>
      <c r="B24">
        <v>99</v>
      </c>
      <c r="C24" s="10" t="s">
        <v>68</v>
      </c>
      <c r="D24" s="10" t="s">
        <v>186</v>
      </c>
      <c r="E24" s="10">
        <v>15</v>
      </c>
      <c r="F24" s="10">
        <v>22</v>
      </c>
      <c r="G24" s="23">
        <v>370</v>
      </c>
      <c r="H24" s="23" t="e">
        <f>E24*#REF!*G24</f>
        <v>#REF!</v>
      </c>
      <c r="I24" s="90"/>
      <c r="J24" s="21"/>
      <c r="K24" s="21"/>
      <c r="L24" s="22"/>
      <c r="M24" s="12"/>
      <c r="N24" s="13">
        <f>M24*5%</f>
        <v>0</v>
      </c>
      <c r="O24" s="12"/>
    </row>
    <row r="25" spans="1:15" x14ac:dyDescent="0.25">
      <c r="A25" t="s">
        <v>193</v>
      </c>
      <c r="B25">
        <v>96</v>
      </c>
      <c r="C25" s="10" t="s">
        <v>68</v>
      </c>
      <c r="D25" s="10" t="s">
        <v>189</v>
      </c>
      <c r="E25" s="10">
        <v>7</v>
      </c>
      <c r="F25" s="10">
        <v>24</v>
      </c>
      <c r="G25" s="23">
        <v>310</v>
      </c>
      <c r="H25" s="23" t="e">
        <f>#REF!*E25*G25</f>
        <v>#REF!</v>
      </c>
      <c r="I25" s="90"/>
      <c r="J25" s="10"/>
      <c r="K25" s="10"/>
      <c r="L25" s="10"/>
      <c r="M25" s="23"/>
      <c r="N25" s="39"/>
      <c r="O25" s="12"/>
    </row>
    <row r="26" spans="1:15" x14ac:dyDescent="0.25">
      <c r="A26" t="s">
        <v>193</v>
      </c>
      <c r="B26">
        <v>96</v>
      </c>
      <c r="C26" s="10" t="s">
        <v>98</v>
      </c>
      <c r="D26" s="10" t="s">
        <v>189</v>
      </c>
      <c r="E26" s="10">
        <v>7</v>
      </c>
      <c r="F26" s="10">
        <v>1</v>
      </c>
      <c r="G26" s="23">
        <v>267</v>
      </c>
      <c r="H26" s="23" t="e">
        <f>#REF!*E26*G26</f>
        <v>#REF!</v>
      </c>
      <c r="I26" s="90"/>
      <c r="J26" s="21"/>
      <c r="K26" s="21"/>
      <c r="L26" s="22"/>
      <c r="M26" s="12"/>
      <c r="N26" s="12"/>
      <c r="O26" s="12"/>
    </row>
    <row r="27" spans="1:15" x14ac:dyDescent="0.25">
      <c r="A27" t="s">
        <v>193</v>
      </c>
      <c r="B27">
        <v>97</v>
      </c>
      <c r="C27" s="10" t="s">
        <v>68</v>
      </c>
      <c r="D27" s="10" t="s">
        <v>189</v>
      </c>
      <c r="E27" s="10">
        <v>7</v>
      </c>
      <c r="F27" s="10">
        <v>24</v>
      </c>
      <c r="G27" s="23">
        <v>310</v>
      </c>
      <c r="H27" s="23" t="e">
        <f>#REF!*E27*G27</f>
        <v>#REF!</v>
      </c>
      <c r="I27" s="90"/>
      <c r="J27" s="10"/>
      <c r="K27" s="10"/>
      <c r="L27" s="10"/>
      <c r="M27" s="23"/>
      <c r="N27" s="39"/>
      <c r="O27" s="12"/>
    </row>
    <row r="28" spans="1:15" x14ac:dyDescent="0.25">
      <c r="A28" t="s">
        <v>193</v>
      </c>
      <c r="B28">
        <v>97</v>
      </c>
      <c r="C28" s="10" t="s">
        <v>98</v>
      </c>
      <c r="D28" s="10" t="s">
        <v>189</v>
      </c>
      <c r="E28" s="10">
        <v>7</v>
      </c>
      <c r="F28" s="10">
        <v>1</v>
      </c>
      <c r="G28" s="23">
        <v>267</v>
      </c>
      <c r="H28" s="23" t="e">
        <f>#REF!*E28*G28</f>
        <v>#REF!</v>
      </c>
      <c r="I28" s="90"/>
      <c r="J28" s="21"/>
      <c r="K28" s="21"/>
      <c r="L28" s="22"/>
      <c r="M28" s="12"/>
      <c r="N28" s="12"/>
      <c r="O28" s="12"/>
    </row>
    <row r="29" spans="1:15" x14ac:dyDescent="0.25">
      <c r="A29" t="s">
        <v>193</v>
      </c>
      <c r="B29">
        <v>98</v>
      </c>
      <c r="C29" s="10" t="s">
        <v>68</v>
      </c>
      <c r="D29" s="10" t="s">
        <v>189</v>
      </c>
      <c r="E29" s="10">
        <v>7</v>
      </c>
      <c r="F29" s="10">
        <v>24</v>
      </c>
      <c r="G29" s="23">
        <v>310</v>
      </c>
      <c r="H29" s="23" t="e">
        <f>#REF!*E29*G29</f>
        <v>#REF!</v>
      </c>
      <c r="I29" s="90"/>
      <c r="J29" s="10"/>
      <c r="K29" s="10"/>
      <c r="L29" s="10"/>
      <c r="M29" s="23"/>
      <c r="N29" s="39"/>
      <c r="O29" s="12"/>
    </row>
    <row r="30" spans="1:15" x14ac:dyDescent="0.25">
      <c r="A30" t="s">
        <v>193</v>
      </c>
      <c r="B30">
        <v>98</v>
      </c>
      <c r="C30" s="10" t="s">
        <v>98</v>
      </c>
      <c r="D30" s="10" t="s">
        <v>189</v>
      </c>
      <c r="E30" s="10">
        <v>7</v>
      </c>
      <c r="F30" s="10">
        <v>1</v>
      </c>
      <c r="G30" s="23">
        <v>267</v>
      </c>
      <c r="H30" s="23" t="e">
        <f>#REF!*E30*G30</f>
        <v>#REF!</v>
      </c>
      <c r="I30" s="90"/>
      <c r="J30" s="21"/>
      <c r="K30" s="21"/>
      <c r="L30" s="22"/>
      <c r="M30" s="12"/>
      <c r="N30" s="12"/>
      <c r="O30" s="12"/>
    </row>
    <row r="31" spans="1:15" x14ac:dyDescent="0.25">
      <c r="C31" s="73"/>
      <c r="D31" s="73"/>
    </row>
  </sheetData>
  <mergeCells count="8">
    <mergeCell ref="C15:H15"/>
    <mergeCell ref="J15:O15"/>
    <mergeCell ref="C8:O8"/>
    <mergeCell ref="C10:O10"/>
    <mergeCell ref="C12:E12"/>
    <mergeCell ref="J12:K12"/>
    <mergeCell ref="C13:H13"/>
    <mergeCell ref="J13:O1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P25"/>
  <sheetViews>
    <sheetView showGridLines="0" workbookViewId="0">
      <selection activeCell="A15" sqref="A15:H22"/>
    </sheetView>
  </sheetViews>
  <sheetFormatPr defaultRowHeight="15" x14ac:dyDescent="0.25"/>
  <cols>
    <col min="3" max="3" width="20.28515625" customWidth="1"/>
    <col min="4" max="4" width="22.140625" customWidth="1"/>
    <col min="5" max="5" width="12.7109375" customWidth="1"/>
    <col min="6" max="7" width="10.85546875" customWidth="1"/>
    <col min="8" max="8" width="11.140625" customWidth="1"/>
    <col min="9" max="9" width="15.85546875" customWidth="1"/>
    <col min="11" max="11" width="12.5703125" customWidth="1"/>
    <col min="12" max="12" width="10.42578125" bestFit="1" customWidth="1"/>
    <col min="13" max="13" width="6" bestFit="1" customWidth="1"/>
    <col min="16" max="16" width="12.140625" bestFit="1" customWidth="1"/>
  </cols>
  <sheetData>
    <row r="8" spans="1:16" ht="28.5" x14ac:dyDescent="0.45">
      <c r="C8" s="214" t="s">
        <v>0</v>
      </c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  <c r="P8" s="214"/>
    </row>
    <row r="9" spans="1:16" ht="15.75" x14ac:dyDescent="0.25">
      <c r="C9" s="196" t="s">
        <v>152</v>
      </c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  <c r="P9" s="196"/>
    </row>
    <row r="10" spans="1:16" x14ac:dyDescent="0.25">
      <c r="C10" s="3" t="s">
        <v>140</v>
      </c>
      <c r="D10" s="3"/>
      <c r="E10" s="26"/>
      <c r="F10" s="2" t="s">
        <v>85</v>
      </c>
      <c r="G10" s="2"/>
      <c r="H10" s="95">
        <v>8</v>
      </c>
      <c r="I10" s="89"/>
      <c r="J10" s="90"/>
      <c r="K10" s="89" t="s">
        <v>84</v>
      </c>
      <c r="L10" s="89"/>
      <c r="M10" s="2" t="s">
        <v>85</v>
      </c>
      <c r="N10" s="95"/>
      <c r="O10" s="89"/>
      <c r="P10" s="89"/>
    </row>
    <row r="11" spans="1:16" x14ac:dyDescent="0.25">
      <c r="C11" s="221" t="s">
        <v>36</v>
      </c>
      <c r="D11" s="221"/>
      <c r="E11" s="221"/>
      <c r="F11" s="2" t="s">
        <v>87</v>
      </c>
      <c r="G11" s="2"/>
      <c r="H11" s="89"/>
      <c r="I11" s="89"/>
      <c r="J11" s="90"/>
      <c r="K11" s="221" t="s">
        <v>36</v>
      </c>
      <c r="L11" s="221"/>
      <c r="M11" s="2" t="s">
        <v>86</v>
      </c>
      <c r="N11" s="89"/>
      <c r="O11" s="89"/>
      <c r="P11" s="89"/>
    </row>
    <row r="12" spans="1:16" ht="16.5" thickBot="1" x14ac:dyDescent="0.3">
      <c r="C12" s="197" t="s">
        <v>6</v>
      </c>
      <c r="D12" s="197"/>
      <c r="E12" s="197"/>
      <c r="F12" s="197"/>
      <c r="G12" s="197"/>
      <c r="H12" s="197"/>
      <c r="I12" s="197"/>
      <c r="J12" s="90"/>
      <c r="K12" s="197" t="s">
        <v>7</v>
      </c>
      <c r="L12" s="197"/>
      <c r="M12" s="197"/>
      <c r="N12" s="197"/>
      <c r="O12" s="197"/>
      <c r="P12" s="197"/>
    </row>
    <row r="13" spans="1:16" ht="16.5" thickBot="1" x14ac:dyDescent="0.3">
      <c r="C13" s="223" t="s">
        <v>14</v>
      </c>
      <c r="D13" s="223"/>
      <c r="E13" s="223"/>
      <c r="F13" s="223"/>
      <c r="G13" s="223"/>
      <c r="H13" s="223"/>
      <c r="I13" s="223"/>
      <c r="J13" s="90"/>
      <c r="K13" s="223" t="s">
        <v>14</v>
      </c>
      <c r="L13" s="223"/>
      <c r="M13" s="223"/>
      <c r="N13" s="223"/>
      <c r="O13" s="223"/>
      <c r="P13" s="223"/>
    </row>
    <row r="14" spans="1:16" ht="15.75" thickBot="1" x14ac:dyDescent="0.3">
      <c r="A14" t="s">
        <v>201</v>
      </c>
      <c r="B14" t="s">
        <v>202</v>
      </c>
      <c r="C14" s="4" t="s">
        <v>32</v>
      </c>
      <c r="D14" s="4" t="s">
        <v>188</v>
      </c>
      <c r="E14" s="4" t="s">
        <v>33</v>
      </c>
      <c r="F14" s="4" t="s">
        <v>9</v>
      </c>
      <c r="G14" s="4"/>
      <c r="H14" s="5" t="s">
        <v>34</v>
      </c>
      <c r="I14" s="6" t="s">
        <v>11</v>
      </c>
      <c r="J14" s="90"/>
      <c r="K14" s="4" t="s">
        <v>32</v>
      </c>
      <c r="L14" s="4" t="s">
        <v>33</v>
      </c>
      <c r="M14" s="4" t="s">
        <v>9</v>
      </c>
      <c r="N14" s="5" t="s">
        <v>34</v>
      </c>
      <c r="O14" s="96" t="s">
        <v>35</v>
      </c>
      <c r="P14" s="6" t="s">
        <v>11</v>
      </c>
    </row>
    <row r="15" spans="1:16" ht="15.75" x14ac:dyDescent="0.25">
      <c r="A15" t="s">
        <v>193</v>
      </c>
      <c r="B15">
        <v>92</v>
      </c>
      <c r="C15" s="10">
        <v>1</v>
      </c>
      <c r="D15" s="10" t="s">
        <v>189</v>
      </c>
      <c r="E15" s="10">
        <v>200</v>
      </c>
      <c r="F15" s="10">
        <v>25</v>
      </c>
      <c r="G15" s="10">
        <v>8</v>
      </c>
      <c r="H15" s="23">
        <v>16000</v>
      </c>
      <c r="I15" s="23">
        <f>H10*F15*H15</f>
        <v>3200000</v>
      </c>
      <c r="J15" s="90"/>
      <c r="K15" s="10"/>
      <c r="L15" s="10"/>
      <c r="M15" s="10"/>
      <c r="N15" s="23"/>
      <c r="O15" s="13"/>
      <c r="P15" s="12"/>
    </row>
    <row r="16" spans="1:16" ht="15.75" x14ac:dyDescent="0.25">
      <c r="A16" t="s">
        <v>193</v>
      </c>
      <c r="B16">
        <v>93</v>
      </c>
      <c r="C16" s="10">
        <v>1</v>
      </c>
      <c r="D16" s="10" t="s">
        <v>189</v>
      </c>
      <c r="E16" s="10">
        <v>200</v>
      </c>
      <c r="F16" s="10">
        <v>25</v>
      </c>
      <c r="G16" s="10">
        <v>8</v>
      </c>
      <c r="H16" s="23">
        <v>16000</v>
      </c>
      <c r="I16" s="23" t="e">
        <f>#REF!*F16*H16</f>
        <v>#REF!</v>
      </c>
      <c r="J16" s="90"/>
      <c r="K16" s="10"/>
      <c r="L16" s="10"/>
      <c r="M16" s="10"/>
      <c r="N16" s="23"/>
      <c r="O16" s="13"/>
      <c r="P16" s="12"/>
    </row>
    <row r="17" spans="1:16" ht="15.75" x14ac:dyDescent="0.25">
      <c r="A17" t="s">
        <v>193</v>
      </c>
      <c r="B17">
        <v>94</v>
      </c>
      <c r="C17" s="10">
        <v>1</v>
      </c>
      <c r="D17" s="10" t="s">
        <v>189</v>
      </c>
      <c r="E17" s="10">
        <v>200</v>
      </c>
      <c r="F17" s="10">
        <v>25</v>
      </c>
      <c r="G17" s="10">
        <v>8</v>
      </c>
      <c r="H17" s="23">
        <v>16000</v>
      </c>
      <c r="I17" s="23" t="e">
        <f>#REF!*F17*H17</f>
        <v>#REF!</v>
      </c>
      <c r="J17" s="90"/>
      <c r="K17" s="10"/>
      <c r="L17" s="10"/>
      <c r="M17" s="10"/>
      <c r="N17" s="23"/>
      <c r="O17" s="13"/>
      <c r="P17" s="12"/>
    </row>
    <row r="18" spans="1:16" ht="15.75" x14ac:dyDescent="0.25">
      <c r="A18" t="s">
        <v>193</v>
      </c>
      <c r="B18">
        <v>95</v>
      </c>
      <c r="C18" s="10">
        <v>1</v>
      </c>
      <c r="D18" s="10" t="s">
        <v>189</v>
      </c>
      <c r="E18" s="10">
        <v>200</v>
      </c>
      <c r="F18" s="10">
        <v>25</v>
      </c>
      <c r="G18" s="10">
        <v>8</v>
      </c>
      <c r="H18" s="23">
        <v>16000</v>
      </c>
      <c r="I18" s="23" t="e">
        <f>#REF!*F18*H18</f>
        <v>#REF!</v>
      </c>
      <c r="J18" s="90"/>
      <c r="K18" s="10"/>
      <c r="L18" s="10"/>
      <c r="M18" s="10"/>
      <c r="N18" s="23"/>
      <c r="O18" s="13"/>
      <c r="P18" s="12"/>
    </row>
    <row r="19" spans="1:16" ht="15.75" x14ac:dyDescent="0.25">
      <c r="A19" t="s">
        <v>193</v>
      </c>
      <c r="B19">
        <v>99</v>
      </c>
      <c r="C19" s="10">
        <v>1</v>
      </c>
      <c r="D19" s="10" t="s">
        <v>186</v>
      </c>
      <c r="E19" s="10">
        <v>374</v>
      </c>
      <c r="F19" s="10">
        <v>22</v>
      </c>
      <c r="G19" s="10">
        <v>16</v>
      </c>
      <c r="H19" s="23">
        <v>27456</v>
      </c>
      <c r="I19" s="23" t="e">
        <f>#REF!*F19*H19</f>
        <v>#REF!</v>
      </c>
      <c r="J19" s="90"/>
      <c r="K19" s="21"/>
      <c r="L19" s="21"/>
      <c r="M19" s="22"/>
      <c r="N19" s="12"/>
      <c r="O19" s="13">
        <f>N19*5%</f>
        <v>0</v>
      </c>
      <c r="P19" s="12"/>
    </row>
    <row r="20" spans="1:16" ht="15.75" x14ac:dyDescent="0.25">
      <c r="A20" t="s">
        <v>193</v>
      </c>
      <c r="B20">
        <v>96</v>
      </c>
      <c r="C20" s="10">
        <v>1</v>
      </c>
      <c r="D20" s="10" t="s">
        <v>189</v>
      </c>
      <c r="E20" s="10">
        <v>200</v>
      </c>
      <c r="F20" s="10">
        <v>25</v>
      </c>
      <c r="G20" s="10">
        <v>8</v>
      </c>
      <c r="H20" s="23">
        <v>16000</v>
      </c>
      <c r="I20" s="23" t="e">
        <f>#REF!*F20*H20</f>
        <v>#REF!</v>
      </c>
      <c r="J20" s="90"/>
      <c r="K20" s="10"/>
      <c r="L20" s="10"/>
      <c r="M20" s="10"/>
      <c r="N20" s="23"/>
      <c r="O20" s="13"/>
      <c r="P20" s="12"/>
    </row>
    <row r="21" spans="1:16" ht="15.75" x14ac:dyDescent="0.25">
      <c r="A21" t="s">
        <v>193</v>
      </c>
      <c r="B21">
        <v>97</v>
      </c>
      <c r="C21" s="10">
        <v>1</v>
      </c>
      <c r="D21" s="10" t="s">
        <v>189</v>
      </c>
      <c r="E21" s="10">
        <v>200</v>
      </c>
      <c r="F21" s="10">
        <v>25</v>
      </c>
      <c r="G21" s="10">
        <v>8</v>
      </c>
      <c r="H21" s="23">
        <v>16000</v>
      </c>
      <c r="I21" s="23" t="e">
        <f>#REF!*F21*H21</f>
        <v>#REF!</v>
      </c>
      <c r="J21" s="90"/>
      <c r="K21" s="10"/>
      <c r="L21" s="10"/>
      <c r="M21" s="10"/>
      <c r="N21" s="23"/>
      <c r="O21" s="13"/>
      <c r="P21" s="12"/>
    </row>
    <row r="22" spans="1:16" ht="15.75" x14ac:dyDescent="0.25">
      <c r="A22" t="s">
        <v>193</v>
      </c>
      <c r="B22">
        <v>98</v>
      </c>
      <c r="C22" s="10">
        <v>1</v>
      </c>
      <c r="D22" s="10" t="s">
        <v>189</v>
      </c>
      <c r="E22" s="10">
        <v>200</v>
      </c>
      <c r="F22" s="10">
        <v>25</v>
      </c>
      <c r="G22" s="10">
        <v>8</v>
      </c>
      <c r="H22" s="23">
        <v>16000</v>
      </c>
      <c r="I22" s="23" t="e">
        <f>#REF!*F22*H22</f>
        <v>#REF!</v>
      </c>
      <c r="J22" s="90"/>
      <c r="K22" s="10"/>
      <c r="L22" s="10"/>
      <c r="M22" s="10"/>
      <c r="N22" s="23"/>
      <c r="O22" s="13"/>
      <c r="P22" s="12"/>
    </row>
    <row r="24" spans="1:16" x14ac:dyDescent="0.25">
      <c r="C24" s="73"/>
      <c r="D24" s="73"/>
    </row>
    <row r="25" spans="1:16" x14ac:dyDescent="0.25">
      <c r="C25" s="73"/>
      <c r="D25" s="73"/>
    </row>
  </sheetData>
  <mergeCells count="8">
    <mergeCell ref="C13:I13"/>
    <mergeCell ref="K13:P13"/>
    <mergeCell ref="C8:P8"/>
    <mergeCell ref="C9:P9"/>
    <mergeCell ref="C11:E11"/>
    <mergeCell ref="K11:L11"/>
    <mergeCell ref="C12:I12"/>
    <mergeCell ref="K12:P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O24"/>
  <sheetViews>
    <sheetView showGridLines="0" workbookViewId="0">
      <selection activeCell="A15" sqref="A15:G22"/>
    </sheetView>
  </sheetViews>
  <sheetFormatPr defaultRowHeight="15" x14ac:dyDescent="0.25"/>
  <cols>
    <col min="3" max="3" width="24.85546875" customWidth="1"/>
    <col min="4" max="4" width="10.42578125" bestFit="1" customWidth="1"/>
    <col min="7" max="7" width="11.28515625" bestFit="1" customWidth="1"/>
    <col min="8" max="8" width="14.28515625" bestFit="1" customWidth="1"/>
    <col min="11" max="11" width="10.42578125" bestFit="1" customWidth="1"/>
    <col min="14" max="14" width="12" customWidth="1"/>
    <col min="15" max="15" width="12.140625" bestFit="1" customWidth="1"/>
  </cols>
  <sheetData>
    <row r="8" spans="1:15" ht="28.5" x14ac:dyDescent="0.45">
      <c r="C8" s="214"/>
      <c r="D8" s="214"/>
      <c r="E8" s="214"/>
      <c r="F8" s="214"/>
      <c r="G8" s="214"/>
      <c r="H8" s="214"/>
      <c r="I8" s="214"/>
      <c r="J8" s="214"/>
      <c r="K8" s="214"/>
      <c r="L8" s="214"/>
      <c r="M8" s="214"/>
      <c r="N8" s="214"/>
      <c r="O8" s="214"/>
    </row>
    <row r="9" spans="1:15" ht="15.75" x14ac:dyDescent="0.25">
      <c r="C9" s="196"/>
      <c r="D9" s="196"/>
      <c r="E9" s="196"/>
      <c r="F9" s="196"/>
      <c r="G9" s="196"/>
      <c r="H9" s="196"/>
      <c r="I9" s="196"/>
      <c r="J9" s="196"/>
      <c r="K9" s="196"/>
      <c r="L9" s="196"/>
      <c r="M9" s="196"/>
      <c r="N9" s="196"/>
      <c r="O9" s="196"/>
    </row>
    <row r="10" spans="1:15" x14ac:dyDescent="0.25">
      <c r="C10" s="2"/>
      <c r="D10" s="26"/>
      <c r="E10" s="2" t="s">
        <v>85</v>
      </c>
      <c r="F10" s="2"/>
      <c r="G10" s="95">
        <v>8</v>
      </c>
      <c r="H10" s="89"/>
      <c r="I10" s="90"/>
      <c r="J10" s="89" t="s">
        <v>84</v>
      </c>
      <c r="K10" s="89"/>
      <c r="L10" s="2" t="s">
        <v>85</v>
      </c>
      <c r="M10" s="95"/>
      <c r="N10" s="89"/>
      <c r="O10" s="89"/>
    </row>
    <row r="11" spans="1:15" x14ac:dyDescent="0.25">
      <c r="C11" s="221"/>
      <c r="D11" s="221"/>
      <c r="E11" s="2" t="s">
        <v>87</v>
      </c>
      <c r="F11" s="2"/>
      <c r="G11" s="89"/>
      <c r="H11" s="89"/>
      <c r="I11" s="90"/>
      <c r="J11" s="221" t="s">
        <v>171</v>
      </c>
      <c r="K11" s="221"/>
      <c r="L11" s="2" t="s">
        <v>86</v>
      </c>
      <c r="M11" s="89"/>
      <c r="N11" s="89"/>
      <c r="O11" s="89"/>
    </row>
    <row r="12" spans="1:15" ht="16.5" thickBot="1" x14ac:dyDescent="0.3">
      <c r="C12" s="197"/>
      <c r="D12" s="197"/>
      <c r="E12" s="197"/>
      <c r="F12" s="197"/>
      <c r="G12" s="197"/>
      <c r="H12" s="197"/>
      <c r="I12" s="90"/>
      <c r="J12" s="197" t="s">
        <v>7</v>
      </c>
      <c r="K12" s="197"/>
      <c r="L12" s="197"/>
      <c r="M12" s="197"/>
      <c r="N12" s="197"/>
      <c r="O12" s="197"/>
    </row>
    <row r="13" spans="1:15" ht="16.5" thickBot="1" x14ac:dyDescent="0.3">
      <c r="C13" s="223"/>
      <c r="D13" s="223"/>
      <c r="E13" s="223"/>
      <c r="F13" s="223"/>
      <c r="G13" s="223"/>
      <c r="H13" s="223"/>
      <c r="I13" s="90"/>
      <c r="J13" s="223" t="s">
        <v>14</v>
      </c>
      <c r="K13" s="223"/>
      <c r="L13" s="223"/>
      <c r="M13" s="223"/>
      <c r="N13" s="223"/>
      <c r="O13" s="223"/>
    </row>
    <row r="14" spans="1:15" ht="15.75" thickBot="1" x14ac:dyDescent="0.3">
      <c r="A14" t="s">
        <v>203</v>
      </c>
      <c r="B14" t="s">
        <v>202</v>
      </c>
      <c r="C14" s="4" t="s">
        <v>188</v>
      </c>
      <c r="D14" s="4" t="s">
        <v>33</v>
      </c>
      <c r="E14" s="4" t="s">
        <v>9</v>
      </c>
      <c r="F14" s="4">
        <v>8</v>
      </c>
      <c r="G14" s="5" t="s">
        <v>34</v>
      </c>
      <c r="H14" s="6" t="s">
        <v>11</v>
      </c>
      <c r="I14" s="90"/>
      <c r="J14" s="4" t="s">
        <v>32</v>
      </c>
      <c r="K14" s="4" t="s">
        <v>33</v>
      </c>
      <c r="L14" s="4" t="s">
        <v>9</v>
      </c>
      <c r="M14" s="5" t="s">
        <v>34</v>
      </c>
      <c r="N14" s="96" t="s">
        <v>35</v>
      </c>
      <c r="O14" s="6" t="s">
        <v>11</v>
      </c>
    </row>
    <row r="15" spans="1:15" ht="15.75" x14ac:dyDescent="0.25">
      <c r="A15" t="s">
        <v>193</v>
      </c>
      <c r="B15">
        <v>92</v>
      </c>
      <c r="C15" s="10" t="s">
        <v>174</v>
      </c>
      <c r="D15" s="10">
        <v>2</v>
      </c>
      <c r="E15" s="10">
        <v>25</v>
      </c>
      <c r="F15" s="10">
        <v>8</v>
      </c>
      <c r="G15" s="23">
        <v>11360</v>
      </c>
      <c r="H15" s="23">
        <f>G10*D15*G15</f>
        <v>181760</v>
      </c>
      <c r="I15" s="90"/>
      <c r="J15" s="10"/>
      <c r="K15" s="10"/>
      <c r="L15" s="10"/>
      <c r="M15" s="23"/>
      <c r="N15" s="13"/>
      <c r="O15" s="12"/>
    </row>
    <row r="16" spans="1:15" ht="15.75" x14ac:dyDescent="0.25">
      <c r="A16" t="s">
        <v>193</v>
      </c>
      <c r="B16">
        <v>93</v>
      </c>
      <c r="C16" s="10" t="s">
        <v>174</v>
      </c>
      <c r="D16" s="10">
        <v>2</v>
      </c>
      <c r="E16" s="10">
        <v>25</v>
      </c>
      <c r="F16" s="10">
        <v>8</v>
      </c>
      <c r="G16" s="23">
        <v>11360</v>
      </c>
      <c r="H16" s="23" t="e">
        <f>#REF!*D16*G16</f>
        <v>#REF!</v>
      </c>
      <c r="I16" s="90"/>
      <c r="J16" s="10"/>
      <c r="K16" s="10"/>
      <c r="L16" s="10"/>
      <c r="M16" s="23"/>
      <c r="N16" s="13"/>
      <c r="O16" s="12"/>
    </row>
    <row r="17" spans="1:15" ht="15.75" x14ac:dyDescent="0.25">
      <c r="A17" t="s">
        <v>193</v>
      </c>
      <c r="B17">
        <v>94</v>
      </c>
      <c r="C17" s="10" t="s">
        <v>174</v>
      </c>
      <c r="D17" s="10">
        <v>2</v>
      </c>
      <c r="E17" s="10">
        <v>25</v>
      </c>
      <c r="F17" s="10">
        <v>8</v>
      </c>
      <c r="G17" s="23">
        <v>11360</v>
      </c>
      <c r="H17" s="23" t="e">
        <f>#REF!*D17*G17</f>
        <v>#REF!</v>
      </c>
      <c r="I17" s="90"/>
      <c r="J17" s="10"/>
      <c r="K17" s="10"/>
      <c r="L17" s="10"/>
      <c r="M17" s="23"/>
      <c r="N17" s="13"/>
      <c r="O17" s="12"/>
    </row>
    <row r="18" spans="1:15" ht="15.75" x14ac:dyDescent="0.25">
      <c r="A18" t="s">
        <v>193</v>
      </c>
      <c r="B18">
        <v>95</v>
      </c>
      <c r="C18" s="10" t="s">
        <v>174</v>
      </c>
      <c r="D18" s="10">
        <v>2</v>
      </c>
      <c r="E18" s="10">
        <v>25</v>
      </c>
      <c r="F18" s="10">
        <v>8</v>
      </c>
      <c r="G18" s="23">
        <v>11360</v>
      </c>
      <c r="H18" s="23" t="e">
        <f>#REF!*D18*G18</f>
        <v>#REF!</v>
      </c>
      <c r="I18" s="90"/>
      <c r="J18" s="10"/>
      <c r="K18" s="10"/>
      <c r="L18" s="10"/>
      <c r="M18" s="23"/>
      <c r="N18" s="13"/>
      <c r="O18" s="12"/>
    </row>
    <row r="19" spans="1:15" ht="15.75" x14ac:dyDescent="0.25">
      <c r="A19" t="s">
        <v>193</v>
      </c>
      <c r="B19">
        <v>99</v>
      </c>
      <c r="C19" s="10" t="s">
        <v>186</v>
      </c>
      <c r="D19" s="10">
        <v>2</v>
      </c>
      <c r="E19" s="10">
        <v>22</v>
      </c>
      <c r="F19" s="10">
        <v>16</v>
      </c>
      <c r="G19" s="23">
        <v>29920</v>
      </c>
      <c r="H19" s="124" t="e">
        <f>#REF!*D19*G19</f>
        <v>#REF!</v>
      </c>
      <c r="I19" s="90"/>
      <c r="J19" s="21"/>
      <c r="K19" s="21"/>
      <c r="L19" s="22"/>
      <c r="M19" s="12"/>
      <c r="N19" s="13">
        <f>M19*5%</f>
        <v>0</v>
      </c>
      <c r="O19" s="12"/>
    </row>
    <row r="20" spans="1:15" ht="15.75" x14ac:dyDescent="0.25">
      <c r="A20" t="s">
        <v>193</v>
      </c>
      <c r="B20">
        <v>96</v>
      </c>
      <c r="C20" s="10" t="s">
        <v>174</v>
      </c>
      <c r="D20" s="10">
        <v>2</v>
      </c>
      <c r="E20" s="10">
        <v>25</v>
      </c>
      <c r="F20" s="10">
        <v>8</v>
      </c>
      <c r="G20" s="23">
        <v>11360</v>
      </c>
      <c r="H20" s="23" t="e">
        <f>#REF!*D20*G20</f>
        <v>#REF!</v>
      </c>
      <c r="I20" s="90"/>
      <c r="J20" s="10"/>
      <c r="K20" s="10"/>
      <c r="L20" s="10"/>
      <c r="M20" s="23"/>
      <c r="N20" s="13"/>
      <c r="O20" s="12"/>
    </row>
    <row r="21" spans="1:15" ht="15.75" x14ac:dyDescent="0.25">
      <c r="A21" t="s">
        <v>193</v>
      </c>
      <c r="B21">
        <v>97</v>
      </c>
      <c r="C21" s="10" t="s">
        <v>174</v>
      </c>
      <c r="D21" s="10">
        <v>2</v>
      </c>
      <c r="E21" s="10">
        <v>25</v>
      </c>
      <c r="F21" s="10">
        <v>8</v>
      </c>
      <c r="G21" s="23">
        <v>11360</v>
      </c>
      <c r="H21" s="23" t="e">
        <f>#REF!*D21*G21</f>
        <v>#REF!</v>
      </c>
      <c r="I21" s="90"/>
      <c r="J21" s="10"/>
      <c r="K21" s="10"/>
      <c r="L21" s="10"/>
      <c r="M21" s="23"/>
      <c r="N21" s="13"/>
      <c r="O21" s="12"/>
    </row>
    <row r="22" spans="1:15" ht="15.75" x14ac:dyDescent="0.25">
      <c r="A22" t="s">
        <v>193</v>
      </c>
      <c r="B22">
        <v>98</v>
      </c>
      <c r="C22" s="10" t="s">
        <v>174</v>
      </c>
      <c r="D22" s="10">
        <v>2</v>
      </c>
      <c r="E22" s="10">
        <v>25</v>
      </c>
      <c r="F22" s="10">
        <v>8</v>
      </c>
      <c r="G22" s="23">
        <v>11360</v>
      </c>
      <c r="H22" s="23" t="e">
        <f>#REF!*D22*G22</f>
        <v>#REF!</v>
      </c>
      <c r="I22" s="90"/>
      <c r="J22" s="10"/>
      <c r="K22" s="10"/>
      <c r="L22" s="10"/>
      <c r="M22" s="23"/>
      <c r="N22" s="13"/>
      <c r="O22" s="12"/>
    </row>
    <row r="23" spans="1:15" x14ac:dyDescent="0.25">
      <c r="C23" s="73"/>
    </row>
    <row r="24" spans="1:15" x14ac:dyDescent="0.25">
      <c r="C24" s="73"/>
    </row>
  </sheetData>
  <mergeCells count="8">
    <mergeCell ref="C13:H13"/>
    <mergeCell ref="J13:O13"/>
    <mergeCell ref="C8:O8"/>
    <mergeCell ref="C12:H12"/>
    <mergeCell ref="J12:O12"/>
    <mergeCell ref="C9:O9"/>
    <mergeCell ref="C11:D11"/>
    <mergeCell ref="J11:K11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O25"/>
  <sheetViews>
    <sheetView showGridLines="0" tabSelected="1" workbookViewId="0">
      <selection activeCell="C14" sqref="C14"/>
    </sheetView>
  </sheetViews>
  <sheetFormatPr defaultRowHeight="15" x14ac:dyDescent="0.25"/>
  <cols>
    <col min="3" max="3" width="33" bestFit="1" customWidth="1"/>
    <col min="4" max="4" width="10.42578125" bestFit="1" customWidth="1"/>
    <col min="5" max="6" width="12.140625" customWidth="1"/>
    <col min="7" max="7" width="12.85546875" customWidth="1"/>
    <col min="8" max="8" width="12.5703125" customWidth="1"/>
    <col min="10" max="10" width="32.42578125" bestFit="1" customWidth="1"/>
    <col min="15" max="15" width="14" customWidth="1"/>
  </cols>
  <sheetData>
    <row r="7" spans="1:15" x14ac:dyDescent="0.25">
      <c r="N7" s="30" t="s">
        <v>64</v>
      </c>
      <c r="O7" s="31">
        <f ca="1">NOW()</f>
        <v>41890.949745833335</v>
      </c>
    </row>
    <row r="8" spans="1:15" ht="15.75" x14ac:dyDescent="0.25">
      <c r="C8" s="196" t="s">
        <v>162</v>
      </c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</row>
    <row r="9" spans="1:15" x14ac:dyDescent="0.25">
      <c r="C9" s="1" t="s">
        <v>190</v>
      </c>
      <c r="D9" s="26"/>
      <c r="E9" s="2" t="s">
        <v>191</v>
      </c>
      <c r="F9" s="2"/>
      <c r="G9" s="34"/>
      <c r="H9" s="3"/>
      <c r="J9" s="3" t="s">
        <v>65</v>
      </c>
      <c r="K9" s="3"/>
      <c r="L9" s="2" t="s">
        <v>2</v>
      </c>
      <c r="M9" s="34"/>
      <c r="N9" s="3"/>
      <c r="O9" s="3"/>
    </row>
    <row r="10" spans="1:15" x14ac:dyDescent="0.25">
      <c r="C10" s="68" t="s">
        <v>54</v>
      </c>
      <c r="D10" s="68"/>
      <c r="E10" s="2" t="s">
        <v>128</v>
      </c>
      <c r="F10" s="2"/>
      <c r="G10" s="3"/>
      <c r="H10" s="3"/>
      <c r="J10" s="68" t="s">
        <v>54</v>
      </c>
      <c r="K10" s="68"/>
      <c r="L10" s="2" t="s">
        <v>5</v>
      </c>
      <c r="M10" s="3"/>
      <c r="N10" s="3"/>
      <c r="O10" s="3"/>
    </row>
    <row r="11" spans="1:15" ht="16.5" thickBot="1" x14ac:dyDescent="0.3">
      <c r="C11" s="63" t="s">
        <v>6</v>
      </c>
      <c r="D11" s="63"/>
      <c r="E11" s="63"/>
      <c r="F11" s="193"/>
      <c r="G11" s="63"/>
      <c r="H11" s="63"/>
      <c r="J11" s="63" t="s">
        <v>7</v>
      </c>
      <c r="K11" s="63"/>
      <c r="L11" s="63"/>
      <c r="M11" s="63"/>
      <c r="N11" s="63"/>
      <c r="O11" s="63"/>
    </row>
    <row r="12" spans="1:15" ht="15.75" thickBot="1" x14ac:dyDescent="0.3">
      <c r="A12" t="s">
        <v>201</v>
      </c>
      <c r="B12" t="s">
        <v>204</v>
      </c>
      <c r="C12" s="4" t="s">
        <v>32</v>
      </c>
      <c r="D12" s="4" t="s">
        <v>33</v>
      </c>
      <c r="E12" s="4" t="s">
        <v>9</v>
      </c>
      <c r="F12" s="4"/>
      <c r="G12" s="5" t="s">
        <v>167</v>
      </c>
      <c r="H12" s="6" t="s">
        <v>11</v>
      </c>
      <c r="J12" s="7" t="s">
        <v>32</v>
      </c>
      <c r="K12" s="7" t="s">
        <v>33</v>
      </c>
      <c r="L12" s="7" t="s">
        <v>9</v>
      </c>
      <c r="M12" s="8" t="s">
        <v>167</v>
      </c>
      <c r="N12" s="35" t="s">
        <v>35</v>
      </c>
      <c r="O12" s="9" t="s">
        <v>11</v>
      </c>
    </row>
    <row r="13" spans="1:15" x14ac:dyDescent="0.25">
      <c r="A13" t="s">
        <v>193</v>
      </c>
      <c r="B13">
        <v>99</v>
      </c>
      <c r="C13" s="10">
        <v>37</v>
      </c>
      <c r="D13" s="10">
        <v>22</v>
      </c>
      <c r="E13" s="11">
        <v>22</v>
      </c>
      <c r="F13" s="11">
        <v>16</v>
      </c>
      <c r="G13" s="59">
        <v>8250</v>
      </c>
      <c r="H13" s="59">
        <f>D13*1*G13</f>
        <v>181500</v>
      </c>
      <c r="J13" s="21"/>
      <c r="K13" s="21"/>
      <c r="L13" s="22"/>
      <c r="M13" s="12"/>
      <c r="N13" s="39">
        <f>M13*5%</f>
        <v>0</v>
      </c>
      <c r="O13" s="12"/>
    </row>
    <row r="14" spans="1:15" x14ac:dyDescent="0.25">
      <c r="C14" s="10"/>
      <c r="D14" s="10"/>
      <c r="E14" s="10"/>
      <c r="F14" s="10"/>
      <c r="G14" s="23"/>
      <c r="H14" s="23"/>
      <c r="J14" s="21"/>
      <c r="K14" s="21"/>
      <c r="L14" s="22"/>
      <c r="M14" s="12"/>
      <c r="N14" s="12"/>
      <c r="O14" s="12"/>
    </row>
    <row r="15" spans="1:15" ht="15.75" x14ac:dyDescent="0.25">
      <c r="C15" s="15"/>
      <c r="D15" s="15"/>
      <c r="E15" s="16"/>
      <c r="F15" s="16"/>
      <c r="G15" s="14"/>
      <c r="H15" s="23"/>
      <c r="J15" s="15"/>
      <c r="K15" s="15"/>
      <c r="L15" s="16"/>
      <c r="M15" s="14"/>
      <c r="N15" s="14"/>
      <c r="O15" s="14"/>
    </row>
    <row r="16" spans="1:15" ht="15.75" x14ac:dyDescent="0.25">
      <c r="C16" s="65" t="s">
        <v>21</v>
      </c>
      <c r="D16" s="66"/>
      <c r="E16" s="66"/>
      <c r="F16" s="194"/>
      <c r="G16" s="67"/>
      <c r="H16" s="100">
        <f>SUM(H13:H15)</f>
        <v>181500</v>
      </c>
      <c r="J16" s="65" t="s">
        <v>21</v>
      </c>
      <c r="K16" s="66"/>
      <c r="L16" s="66"/>
      <c r="M16" s="67"/>
      <c r="N16" s="67"/>
      <c r="O16" s="20">
        <f>SUM(O13:O15)</f>
        <v>0</v>
      </c>
    </row>
    <row r="17" spans="3:15" x14ac:dyDescent="0.25">
      <c r="G17" t="s">
        <v>55</v>
      </c>
      <c r="L17" s="64" t="s">
        <v>25</v>
      </c>
      <c r="M17" s="64"/>
      <c r="N17" s="64"/>
      <c r="O17" s="25"/>
    </row>
    <row r="19" spans="3:15" x14ac:dyDescent="0.25">
      <c r="C19" s="69" t="s">
        <v>49</v>
      </c>
      <c r="D19" s="69"/>
      <c r="E19" s="69"/>
      <c r="F19" s="195"/>
      <c r="G19" s="69"/>
      <c r="H19" s="69"/>
      <c r="J19" s="69" t="s">
        <v>50</v>
      </c>
      <c r="K19" s="69"/>
      <c r="L19" s="69"/>
      <c r="M19" s="69"/>
      <c r="N19" s="69"/>
      <c r="O19" s="49"/>
    </row>
    <row r="20" spans="3:15" x14ac:dyDescent="0.25">
      <c r="C20" s="71" t="s">
        <v>54</v>
      </c>
      <c r="D20" s="71"/>
      <c r="E20" s="71"/>
      <c r="F20" s="71"/>
      <c r="G20" s="71"/>
      <c r="H20" s="72">
        <f>H16</f>
        <v>181500</v>
      </c>
      <c r="J20" s="71" t="s">
        <v>54</v>
      </c>
      <c r="K20" s="71"/>
      <c r="L20" s="71"/>
      <c r="M20" s="71"/>
      <c r="N20" s="40"/>
      <c r="O20" s="73"/>
    </row>
    <row r="21" spans="3:15" x14ac:dyDescent="0.25">
      <c r="C21" s="69"/>
      <c r="D21" s="69"/>
      <c r="E21" s="69"/>
      <c r="F21" s="195"/>
      <c r="G21" s="69"/>
      <c r="H21" s="74"/>
      <c r="J21" s="69" t="s">
        <v>21</v>
      </c>
      <c r="K21" s="69"/>
      <c r="L21" s="69"/>
      <c r="M21" s="69"/>
      <c r="N21" s="75"/>
      <c r="O21" s="76">
        <f>O20</f>
        <v>0</v>
      </c>
    </row>
    <row r="24" spans="3:15" x14ac:dyDescent="0.25">
      <c r="C24" s="203" t="s">
        <v>67</v>
      </c>
      <c r="D24" s="204"/>
      <c r="E24" s="204"/>
      <c r="F24" s="204"/>
      <c r="G24" s="205"/>
      <c r="H24" s="133">
        <f>H16</f>
        <v>181500</v>
      </c>
    </row>
    <row r="25" spans="3:15" x14ac:dyDescent="0.25">
      <c r="C25" s="201" t="s">
        <v>30</v>
      </c>
      <c r="D25" s="202"/>
      <c r="E25" s="202"/>
      <c r="F25" s="202"/>
      <c r="G25" s="206"/>
      <c r="H25" s="77">
        <f>H16</f>
        <v>181500</v>
      </c>
    </row>
  </sheetData>
  <mergeCells count="3">
    <mergeCell ref="C8:O8"/>
    <mergeCell ref="C24:G24"/>
    <mergeCell ref="C25:G25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P120"/>
  <sheetViews>
    <sheetView showGridLines="0" zoomScaleNormal="100" workbookViewId="0">
      <selection activeCell="E121" sqref="E121"/>
    </sheetView>
  </sheetViews>
  <sheetFormatPr defaultRowHeight="15" x14ac:dyDescent="0.25"/>
  <cols>
    <col min="1" max="1" width="42.85546875" bestFit="1" customWidth="1"/>
    <col min="2" max="2" width="18.28515625" customWidth="1"/>
    <col min="3" max="3" width="14.42578125" bestFit="1" customWidth="1"/>
    <col min="4" max="4" width="14.28515625" bestFit="1" customWidth="1"/>
    <col min="5" max="5" width="12.85546875" bestFit="1" customWidth="1"/>
    <col min="7" max="7" width="14.28515625" bestFit="1" customWidth="1"/>
    <col min="8" max="8" width="6" customWidth="1"/>
    <col min="10" max="10" width="13.7109375" customWidth="1"/>
    <col min="11" max="11" width="16.28515625" customWidth="1"/>
    <col min="12" max="12" width="17" customWidth="1"/>
    <col min="13" max="13" width="11.28515625" customWidth="1"/>
    <col min="15" max="15" width="17.7109375" customWidth="1"/>
  </cols>
  <sheetData>
    <row r="7" spans="1:16" ht="28.5" x14ac:dyDescent="0.45">
      <c r="A7" s="214" t="s">
        <v>0</v>
      </c>
      <c r="B7" s="214"/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4"/>
      <c r="N7" s="214"/>
      <c r="O7" s="214"/>
      <c r="P7" s="214"/>
    </row>
    <row r="8" spans="1:16" ht="15.75" x14ac:dyDescent="0.25">
      <c r="A8" s="196" t="s">
        <v>152</v>
      </c>
      <c r="B8" s="196"/>
      <c r="C8" s="196"/>
      <c r="D8" s="196"/>
      <c r="E8" s="196"/>
      <c r="F8" s="196"/>
      <c r="G8" s="196"/>
      <c r="H8" s="196"/>
      <c r="I8" s="196"/>
      <c r="J8" s="196"/>
      <c r="K8" s="196"/>
      <c r="L8" s="196"/>
      <c r="M8" s="196"/>
      <c r="N8" s="196"/>
      <c r="O8" s="196"/>
      <c r="P8" s="196"/>
    </row>
    <row r="9" spans="1:16" x14ac:dyDescent="0.25">
      <c r="A9" s="2" t="s">
        <v>159</v>
      </c>
      <c r="B9" s="26"/>
      <c r="C9" s="26"/>
      <c r="D9" s="2" t="s">
        <v>85</v>
      </c>
      <c r="E9" s="2"/>
      <c r="F9" s="95">
        <v>8</v>
      </c>
      <c r="G9" s="89"/>
      <c r="H9" s="90"/>
      <c r="I9" s="89" t="s">
        <v>84</v>
      </c>
      <c r="J9" s="89"/>
      <c r="K9" s="89"/>
      <c r="L9" s="2" t="s">
        <v>85</v>
      </c>
      <c r="M9" s="2"/>
      <c r="N9" s="95"/>
      <c r="O9" s="89"/>
      <c r="P9" s="89"/>
    </row>
    <row r="10" spans="1:16" x14ac:dyDescent="0.25">
      <c r="A10" s="221" t="s">
        <v>37</v>
      </c>
      <c r="B10" s="221"/>
      <c r="C10" s="70"/>
      <c r="D10" s="2" t="s">
        <v>87</v>
      </c>
      <c r="E10" s="2"/>
      <c r="F10" s="89"/>
      <c r="G10" s="89"/>
      <c r="H10" s="90"/>
      <c r="I10" s="221" t="s">
        <v>37</v>
      </c>
      <c r="J10" s="221"/>
      <c r="K10" s="70"/>
      <c r="L10" s="2" t="s">
        <v>86</v>
      </c>
      <c r="M10" s="2"/>
      <c r="N10" s="89"/>
      <c r="O10" s="89"/>
      <c r="P10" s="89"/>
    </row>
    <row r="11" spans="1:16" ht="16.5" thickBot="1" x14ac:dyDescent="0.3">
      <c r="A11" s="197" t="s">
        <v>6</v>
      </c>
      <c r="B11" s="197"/>
      <c r="C11" s="197"/>
      <c r="D11" s="197"/>
      <c r="E11" s="197"/>
      <c r="F11" s="197"/>
      <c r="G11" s="197"/>
      <c r="H11" s="90"/>
      <c r="I11" s="197" t="s">
        <v>7</v>
      </c>
      <c r="J11" s="197"/>
      <c r="K11" s="197"/>
      <c r="L11" s="197"/>
      <c r="M11" s="197"/>
      <c r="N11" s="197"/>
      <c r="O11" s="197"/>
      <c r="P11" s="90"/>
    </row>
    <row r="12" spans="1:16" x14ac:dyDescent="0.25">
      <c r="A12" s="4" t="s">
        <v>38</v>
      </c>
      <c r="B12" s="4" t="s">
        <v>39</v>
      </c>
      <c r="C12" s="42" t="s">
        <v>40</v>
      </c>
      <c r="D12" s="4" t="s">
        <v>41</v>
      </c>
      <c r="E12" s="42" t="s">
        <v>42</v>
      </c>
      <c r="F12" s="5" t="s">
        <v>43</v>
      </c>
      <c r="G12" s="6" t="s">
        <v>11</v>
      </c>
      <c r="H12" s="90"/>
      <c r="I12" s="4" t="s">
        <v>38</v>
      </c>
      <c r="J12" s="4" t="s">
        <v>44</v>
      </c>
      <c r="K12" s="42" t="s">
        <v>40</v>
      </c>
      <c r="L12" s="4" t="s">
        <v>41</v>
      </c>
      <c r="M12" s="42" t="s">
        <v>42</v>
      </c>
      <c r="N12" s="5" t="s">
        <v>43</v>
      </c>
      <c r="O12" s="6" t="s">
        <v>11</v>
      </c>
      <c r="P12" s="90"/>
    </row>
    <row r="13" spans="1:16" x14ac:dyDescent="0.25">
      <c r="A13" s="101" t="s">
        <v>45</v>
      </c>
      <c r="B13" s="43">
        <v>230</v>
      </c>
      <c r="C13" s="43">
        <f>B13*F9*F13</f>
        <v>1840</v>
      </c>
      <c r="D13" s="43">
        <f>B13*20%</f>
        <v>46</v>
      </c>
      <c r="E13" s="43">
        <f>G13-C13</f>
        <v>368</v>
      </c>
      <c r="F13" s="11">
        <v>1</v>
      </c>
      <c r="G13" s="44">
        <f>(B13+D13)*F9*F13</f>
        <v>2208</v>
      </c>
      <c r="H13" s="90"/>
      <c r="I13" s="101"/>
      <c r="J13" s="43"/>
      <c r="K13" s="43"/>
      <c r="L13" s="43"/>
      <c r="M13" s="43"/>
      <c r="N13" s="11"/>
      <c r="O13" s="44"/>
      <c r="P13" s="90"/>
    </row>
    <row r="14" spans="1:16" x14ac:dyDescent="0.25">
      <c r="A14" s="101" t="s">
        <v>46</v>
      </c>
      <c r="B14" s="43">
        <v>230</v>
      </c>
      <c r="C14" s="43">
        <f>B14*F9*F14</f>
        <v>1840</v>
      </c>
      <c r="D14" s="43">
        <f t="shared" ref="D14:D16" si="0">B14*20%</f>
        <v>46</v>
      </c>
      <c r="E14" s="43">
        <f t="shared" ref="E14:E16" si="1">G14-C14</f>
        <v>368</v>
      </c>
      <c r="F14" s="11">
        <v>1</v>
      </c>
      <c r="G14" s="44">
        <f>(B14+D14)*F9*F14</f>
        <v>2208</v>
      </c>
      <c r="H14" s="90"/>
      <c r="I14" s="101"/>
      <c r="J14" s="43"/>
      <c r="K14" s="43"/>
      <c r="L14" s="43"/>
      <c r="M14" s="43"/>
      <c r="N14" s="11"/>
      <c r="O14" s="44"/>
      <c r="P14" s="90"/>
    </row>
    <row r="15" spans="1:16" x14ac:dyDescent="0.25">
      <c r="A15" s="101" t="s">
        <v>130</v>
      </c>
      <c r="B15" s="43">
        <v>260</v>
      </c>
      <c r="C15" s="43">
        <f>B15*F9*F15</f>
        <v>2080</v>
      </c>
      <c r="D15" s="43">
        <f>B15*20%</f>
        <v>52</v>
      </c>
      <c r="E15" s="43">
        <f>G15-C15</f>
        <v>416</v>
      </c>
      <c r="F15" s="11">
        <v>1</v>
      </c>
      <c r="G15" s="44">
        <f>(B15+D15)*F9*F15</f>
        <v>2496</v>
      </c>
      <c r="H15" s="90"/>
      <c r="I15" s="101"/>
      <c r="J15" s="43"/>
      <c r="K15" s="43"/>
      <c r="L15" s="43"/>
      <c r="M15" s="43"/>
      <c r="N15" s="11"/>
      <c r="O15" s="44"/>
      <c r="P15" s="90"/>
    </row>
    <row r="16" spans="1:16" x14ac:dyDescent="0.25">
      <c r="A16" s="101" t="s">
        <v>48</v>
      </c>
      <c r="B16" s="43">
        <v>200</v>
      </c>
      <c r="C16" s="43">
        <f>B16*F9*F16</f>
        <v>1600</v>
      </c>
      <c r="D16" s="43">
        <f t="shared" si="0"/>
        <v>40</v>
      </c>
      <c r="E16" s="43">
        <f t="shared" si="1"/>
        <v>320</v>
      </c>
      <c r="F16" s="11">
        <v>1</v>
      </c>
      <c r="G16" s="44">
        <f>(B16+D16)*F9*F16</f>
        <v>1920</v>
      </c>
      <c r="H16" s="90"/>
      <c r="I16" s="101"/>
      <c r="J16" s="43"/>
      <c r="K16" s="43"/>
      <c r="L16" s="43"/>
      <c r="M16" s="43"/>
      <c r="N16" s="11"/>
      <c r="O16" s="44"/>
      <c r="P16" s="90"/>
    </row>
    <row r="17" spans="1:16" ht="16.5" x14ac:dyDescent="0.25">
      <c r="A17" s="45"/>
      <c r="B17" s="11"/>
      <c r="C17" s="102">
        <f>SUM(C13:C16)</f>
        <v>7360</v>
      </c>
      <c r="D17" s="103"/>
      <c r="E17" s="102">
        <f>SUM(E13:E16)</f>
        <v>1472</v>
      </c>
      <c r="F17" s="23"/>
      <c r="G17" s="23"/>
      <c r="H17" s="90"/>
      <c r="I17" s="29"/>
      <c r="J17" s="46"/>
      <c r="K17" s="46"/>
      <c r="L17" s="46"/>
      <c r="M17" s="46"/>
      <c r="N17" s="27"/>
      <c r="O17" s="28"/>
      <c r="P17" s="90"/>
    </row>
    <row r="18" spans="1:16" ht="15.75" x14ac:dyDescent="0.25">
      <c r="A18" s="211" t="s">
        <v>21</v>
      </c>
      <c r="B18" s="212"/>
      <c r="C18" s="212"/>
      <c r="D18" s="212"/>
      <c r="E18" s="212"/>
      <c r="F18" s="213"/>
      <c r="G18" s="24">
        <f>SUM(G13:G17)</f>
        <v>8832</v>
      </c>
      <c r="H18" s="90"/>
      <c r="I18" s="211" t="s">
        <v>21</v>
      </c>
      <c r="J18" s="212"/>
      <c r="K18" s="212"/>
      <c r="L18" s="212"/>
      <c r="M18" s="212"/>
      <c r="N18" s="213"/>
      <c r="O18" s="20">
        <f>SUM(O13:O17)</f>
        <v>0</v>
      </c>
      <c r="P18" s="90"/>
    </row>
    <row r="19" spans="1:16" x14ac:dyDescent="0.25">
      <c r="A19" s="90"/>
      <c r="B19" s="90"/>
      <c r="C19" s="94"/>
      <c r="D19" s="90"/>
      <c r="E19" s="94"/>
      <c r="F19" s="90"/>
      <c r="G19" s="90"/>
      <c r="H19" s="90"/>
      <c r="I19" s="90"/>
      <c r="J19" s="209" t="s">
        <v>25</v>
      </c>
      <c r="K19" s="209"/>
      <c r="L19" s="209"/>
      <c r="M19" s="209"/>
      <c r="N19" s="209"/>
      <c r="O19" s="91"/>
      <c r="P19" s="90"/>
    </row>
    <row r="20" spans="1:16" x14ac:dyDescent="0.25">
      <c r="A20" s="90"/>
      <c r="B20" s="90"/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</row>
    <row r="21" spans="1:16" ht="15.75" x14ac:dyDescent="0.25">
      <c r="A21" s="196" t="s">
        <v>163</v>
      </c>
      <c r="B21" s="196"/>
      <c r="C21" s="196"/>
      <c r="D21" s="196"/>
      <c r="E21" s="196"/>
      <c r="F21" s="196"/>
      <c r="G21" s="196"/>
      <c r="H21" s="196"/>
      <c r="I21" s="196"/>
      <c r="J21" s="196"/>
      <c r="K21" s="196"/>
      <c r="L21" s="196"/>
      <c r="M21" s="196"/>
      <c r="N21" s="196"/>
      <c r="O21" s="196"/>
      <c r="P21" s="196"/>
    </row>
    <row r="22" spans="1:16" x14ac:dyDescent="0.25">
      <c r="A22" s="2" t="s">
        <v>164</v>
      </c>
      <c r="B22" s="26"/>
      <c r="C22" s="26"/>
      <c r="D22" s="2" t="s">
        <v>85</v>
      </c>
      <c r="E22" s="2"/>
      <c r="F22" s="95">
        <v>8</v>
      </c>
      <c r="G22" s="89"/>
      <c r="H22" s="90"/>
      <c r="I22" s="89" t="s">
        <v>84</v>
      </c>
      <c r="J22" s="89"/>
      <c r="K22" s="89"/>
      <c r="L22" s="2" t="s">
        <v>85</v>
      </c>
      <c r="M22" s="2"/>
      <c r="N22" s="95"/>
      <c r="O22" s="89"/>
      <c r="P22" s="89"/>
    </row>
    <row r="23" spans="1:16" x14ac:dyDescent="0.25">
      <c r="A23" s="221" t="s">
        <v>37</v>
      </c>
      <c r="B23" s="221"/>
      <c r="C23" s="70"/>
      <c r="D23" s="2" t="s">
        <v>87</v>
      </c>
      <c r="E23" s="2"/>
      <c r="F23" s="89"/>
      <c r="G23" s="89"/>
      <c r="H23" s="90"/>
      <c r="I23" s="221" t="s">
        <v>37</v>
      </c>
      <c r="J23" s="221"/>
      <c r="K23" s="70"/>
      <c r="L23" s="2" t="s">
        <v>86</v>
      </c>
      <c r="M23" s="2"/>
      <c r="N23" s="89"/>
      <c r="O23" s="89"/>
      <c r="P23" s="89"/>
    </row>
    <row r="24" spans="1:16" ht="16.5" thickBot="1" x14ac:dyDescent="0.3">
      <c r="A24" s="197" t="s">
        <v>6</v>
      </c>
      <c r="B24" s="197"/>
      <c r="C24" s="197"/>
      <c r="D24" s="197"/>
      <c r="E24" s="197"/>
      <c r="F24" s="197"/>
      <c r="G24" s="197"/>
      <c r="H24" s="90"/>
      <c r="I24" s="197" t="s">
        <v>7</v>
      </c>
      <c r="J24" s="197"/>
      <c r="K24" s="197"/>
      <c r="L24" s="197"/>
      <c r="M24" s="197"/>
      <c r="N24" s="197"/>
      <c r="O24" s="197"/>
      <c r="P24" s="90"/>
    </row>
    <row r="25" spans="1:16" x14ac:dyDescent="0.25">
      <c r="A25" s="4" t="s">
        <v>38</v>
      </c>
      <c r="B25" s="4" t="s">
        <v>39</v>
      </c>
      <c r="C25" s="42" t="s">
        <v>40</v>
      </c>
      <c r="D25" s="4" t="s">
        <v>41</v>
      </c>
      <c r="E25" s="42" t="s">
        <v>42</v>
      </c>
      <c r="F25" s="5" t="s">
        <v>43</v>
      </c>
      <c r="G25" s="6" t="s">
        <v>11</v>
      </c>
      <c r="H25" s="90"/>
      <c r="I25" s="4" t="s">
        <v>38</v>
      </c>
      <c r="J25" s="4" t="s">
        <v>44</v>
      </c>
      <c r="K25" s="42" t="s">
        <v>40</v>
      </c>
      <c r="L25" s="4" t="s">
        <v>41</v>
      </c>
      <c r="M25" s="42" t="s">
        <v>42</v>
      </c>
      <c r="N25" s="5" t="s">
        <v>43</v>
      </c>
      <c r="O25" s="6" t="s">
        <v>11</v>
      </c>
      <c r="P25" s="90"/>
    </row>
    <row r="26" spans="1:16" x14ac:dyDescent="0.25">
      <c r="A26" s="101" t="s">
        <v>45</v>
      </c>
      <c r="B26" s="43">
        <v>230</v>
      </c>
      <c r="C26" s="43">
        <f>B26*F22*F26</f>
        <v>1840</v>
      </c>
      <c r="D26" s="43">
        <f>B26*20%</f>
        <v>46</v>
      </c>
      <c r="E26" s="43">
        <f>G26-C26</f>
        <v>368</v>
      </c>
      <c r="F26" s="11">
        <v>1</v>
      </c>
      <c r="G26" s="44">
        <f>(B26+D26)*F22*F26</f>
        <v>2208</v>
      </c>
      <c r="H26" s="90"/>
      <c r="I26" s="101"/>
      <c r="J26" s="43"/>
      <c r="K26" s="43"/>
      <c r="L26" s="43"/>
      <c r="M26" s="43"/>
      <c r="N26" s="11"/>
      <c r="O26" s="44"/>
      <c r="P26" s="90"/>
    </row>
    <row r="27" spans="1:16" x14ac:dyDescent="0.25">
      <c r="A27" s="101" t="s">
        <v>46</v>
      </c>
      <c r="B27" s="43">
        <v>230</v>
      </c>
      <c r="C27" s="43">
        <f>B27*F22*F27</f>
        <v>1840</v>
      </c>
      <c r="D27" s="43">
        <f t="shared" ref="D27:D29" si="2">B27*20%</f>
        <v>46</v>
      </c>
      <c r="E27" s="43">
        <f>G27-C27</f>
        <v>368</v>
      </c>
      <c r="F27" s="11">
        <v>1</v>
      </c>
      <c r="G27" s="44">
        <f>(B27+D27)*F22*F27</f>
        <v>2208</v>
      </c>
      <c r="H27" s="90"/>
      <c r="I27" s="101"/>
      <c r="J27" s="43"/>
      <c r="K27" s="43"/>
      <c r="L27" s="43"/>
      <c r="M27" s="43"/>
      <c r="N27" s="11"/>
      <c r="O27" s="44"/>
      <c r="P27" s="90"/>
    </row>
    <row r="28" spans="1:16" x14ac:dyDescent="0.25">
      <c r="A28" s="101" t="s">
        <v>130</v>
      </c>
      <c r="B28" s="43">
        <v>260</v>
      </c>
      <c r="C28" s="43">
        <f>B28*F22*F28</f>
        <v>2080</v>
      </c>
      <c r="D28" s="43">
        <f>B28*20%</f>
        <v>52</v>
      </c>
      <c r="E28" s="43">
        <f>G28-C28</f>
        <v>416</v>
      </c>
      <c r="F28" s="11">
        <v>1</v>
      </c>
      <c r="G28" s="44">
        <f>(B28+D28)*F22*F28</f>
        <v>2496</v>
      </c>
      <c r="H28" s="90"/>
      <c r="I28" s="101"/>
      <c r="J28" s="43"/>
      <c r="K28" s="43"/>
      <c r="L28" s="43"/>
      <c r="M28" s="43"/>
      <c r="N28" s="11"/>
      <c r="O28" s="44"/>
      <c r="P28" s="90"/>
    </row>
    <row r="29" spans="1:16" x14ac:dyDescent="0.25">
      <c r="A29" s="101" t="s">
        <v>48</v>
      </c>
      <c r="B29" s="43">
        <v>200</v>
      </c>
      <c r="C29" s="43">
        <f>B29*F22*F29</f>
        <v>1600</v>
      </c>
      <c r="D29" s="43">
        <f t="shared" si="2"/>
        <v>40</v>
      </c>
      <c r="E29" s="43">
        <f>G29-C29</f>
        <v>320</v>
      </c>
      <c r="F29" s="11">
        <v>1</v>
      </c>
      <c r="G29" s="44">
        <f>(B29+D29)*F22*F29</f>
        <v>1920</v>
      </c>
      <c r="H29" s="90"/>
      <c r="I29" s="101"/>
      <c r="J29" s="43"/>
      <c r="K29" s="43"/>
      <c r="L29" s="43"/>
      <c r="M29" s="43"/>
      <c r="N29" s="11"/>
      <c r="O29" s="44"/>
      <c r="P29" s="90"/>
    </row>
    <row r="30" spans="1:16" ht="16.5" x14ac:dyDescent="0.25">
      <c r="A30" s="45"/>
      <c r="B30" s="11"/>
      <c r="C30" s="104">
        <f>SUM(C26:C29)</f>
        <v>7360</v>
      </c>
      <c r="D30" s="11"/>
      <c r="E30" s="104">
        <f>SUM(E26:E29)</f>
        <v>1472</v>
      </c>
      <c r="F30" s="23"/>
      <c r="G30" s="44"/>
      <c r="H30" s="90"/>
      <c r="I30" s="29"/>
      <c r="J30" s="46"/>
      <c r="K30" s="46"/>
      <c r="L30" s="46"/>
      <c r="M30" s="46"/>
      <c r="N30" s="27"/>
      <c r="O30" s="28"/>
      <c r="P30" s="90"/>
    </row>
    <row r="31" spans="1:16" ht="15.75" x14ac:dyDescent="0.25">
      <c r="A31" s="211" t="s">
        <v>21</v>
      </c>
      <c r="B31" s="212"/>
      <c r="C31" s="212"/>
      <c r="D31" s="212"/>
      <c r="E31" s="212"/>
      <c r="F31" s="213"/>
      <c r="G31" s="24">
        <f>SUM(G26:G30)</f>
        <v>8832</v>
      </c>
      <c r="H31" s="90"/>
      <c r="I31" s="211" t="s">
        <v>21</v>
      </c>
      <c r="J31" s="212"/>
      <c r="K31" s="212"/>
      <c r="L31" s="212"/>
      <c r="M31" s="212"/>
      <c r="N31" s="213"/>
      <c r="O31" s="20">
        <f>SUM(O26:O30)</f>
        <v>0</v>
      </c>
      <c r="P31" s="90"/>
    </row>
    <row r="32" spans="1:16" x14ac:dyDescent="0.25">
      <c r="A32" s="90"/>
      <c r="B32" s="90"/>
      <c r="C32" s="94"/>
      <c r="D32" s="90"/>
      <c r="E32" s="94"/>
      <c r="F32" s="90"/>
      <c r="G32" s="90"/>
      <c r="H32" s="90"/>
      <c r="I32" s="90"/>
      <c r="J32" s="209" t="s">
        <v>25</v>
      </c>
      <c r="K32" s="209"/>
      <c r="L32" s="209"/>
      <c r="M32" s="209"/>
      <c r="N32" s="209"/>
      <c r="O32" s="91"/>
      <c r="P32" s="90"/>
    </row>
    <row r="33" spans="1:16" x14ac:dyDescent="0.25">
      <c r="A33" s="90"/>
      <c r="B33" s="90"/>
      <c r="C33" s="90"/>
      <c r="D33" s="90"/>
      <c r="E33" s="90"/>
      <c r="F33" s="90"/>
      <c r="G33" s="90"/>
      <c r="H33" s="90"/>
      <c r="I33" s="90"/>
      <c r="J33" s="92"/>
      <c r="K33" s="92"/>
      <c r="L33" s="92"/>
      <c r="M33" s="92"/>
      <c r="N33" s="92"/>
      <c r="O33" s="93"/>
      <c r="P33" s="90"/>
    </row>
    <row r="34" spans="1:16" ht="15.75" x14ac:dyDescent="0.25">
      <c r="A34" s="196" t="s">
        <v>154</v>
      </c>
      <c r="B34" s="196"/>
      <c r="C34" s="196"/>
      <c r="D34" s="196"/>
      <c r="E34" s="196"/>
      <c r="F34" s="196"/>
      <c r="G34" s="196"/>
      <c r="H34" s="196"/>
      <c r="I34" s="196"/>
      <c r="J34" s="196"/>
      <c r="K34" s="196"/>
      <c r="L34" s="196"/>
      <c r="M34" s="196"/>
      <c r="N34" s="196"/>
      <c r="O34" s="196"/>
      <c r="P34" s="196"/>
    </row>
    <row r="35" spans="1:16" x14ac:dyDescent="0.25">
      <c r="A35" s="3" t="s">
        <v>155</v>
      </c>
      <c r="B35" s="26"/>
      <c r="C35" s="26"/>
      <c r="D35" s="2" t="s">
        <v>85</v>
      </c>
      <c r="E35" s="2"/>
      <c r="F35" s="95">
        <v>8</v>
      </c>
      <c r="G35" s="89"/>
      <c r="H35" s="90"/>
      <c r="I35" s="89" t="s">
        <v>84</v>
      </c>
      <c r="J35" s="89"/>
      <c r="K35" s="89"/>
      <c r="L35" s="2" t="s">
        <v>85</v>
      </c>
      <c r="M35" s="2"/>
      <c r="N35" s="95"/>
      <c r="O35" s="89"/>
      <c r="P35" s="89"/>
    </row>
    <row r="36" spans="1:16" x14ac:dyDescent="0.25">
      <c r="A36" s="221" t="s">
        <v>37</v>
      </c>
      <c r="B36" s="221"/>
      <c r="C36" s="70"/>
      <c r="D36" s="2" t="s">
        <v>87</v>
      </c>
      <c r="E36" s="2"/>
      <c r="F36" s="89"/>
      <c r="G36" s="89"/>
      <c r="H36" s="90"/>
      <c r="I36" s="221" t="s">
        <v>37</v>
      </c>
      <c r="J36" s="221"/>
      <c r="K36" s="70"/>
      <c r="L36" s="2" t="s">
        <v>86</v>
      </c>
      <c r="M36" s="2"/>
      <c r="N36" s="89"/>
      <c r="O36" s="89"/>
      <c r="P36" s="89"/>
    </row>
    <row r="37" spans="1:16" ht="16.5" thickBot="1" x14ac:dyDescent="0.3">
      <c r="A37" s="197" t="s">
        <v>6</v>
      </c>
      <c r="B37" s="197"/>
      <c r="C37" s="197"/>
      <c r="D37" s="197"/>
      <c r="E37" s="197"/>
      <c r="F37" s="197"/>
      <c r="G37" s="197"/>
      <c r="H37" s="90"/>
      <c r="I37" s="197" t="s">
        <v>7</v>
      </c>
      <c r="J37" s="197"/>
      <c r="K37" s="197"/>
      <c r="L37" s="197"/>
      <c r="M37" s="197"/>
      <c r="N37" s="197"/>
      <c r="O37" s="197"/>
      <c r="P37" s="90"/>
    </row>
    <row r="38" spans="1:16" x14ac:dyDescent="0.25">
      <c r="A38" s="4" t="s">
        <v>38</v>
      </c>
      <c r="B38" s="4" t="s">
        <v>39</v>
      </c>
      <c r="C38" s="42" t="s">
        <v>40</v>
      </c>
      <c r="D38" s="4" t="s">
        <v>41</v>
      </c>
      <c r="E38" s="42" t="s">
        <v>42</v>
      </c>
      <c r="F38" s="5" t="s">
        <v>43</v>
      </c>
      <c r="G38" s="6" t="s">
        <v>11</v>
      </c>
      <c r="H38" s="90"/>
      <c r="I38" s="4" t="s">
        <v>38</v>
      </c>
      <c r="J38" s="4" t="s">
        <v>44</v>
      </c>
      <c r="K38" s="42" t="s">
        <v>40</v>
      </c>
      <c r="L38" s="4" t="s">
        <v>41</v>
      </c>
      <c r="M38" s="42" t="s">
        <v>42</v>
      </c>
      <c r="N38" s="5" t="s">
        <v>43</v>
      </c>
      <c r="O38" s="6" t="s">
        <v>11</v>
      </c>
      <c r="P38" s="90"/>
    </row>
    <row r="39" spans="1:16" x14ac:dyDescent="0.25">
      <c r="A39" s="101" t="s">
        <v>45</v>
      </c>
      <c r="B39" s="43">
        <v>230</v>
      </c>
      <c r="C39" s="43">
        <f>B39*F35*F39</f>
        <v>1840</v>
      </c>
      <c r="D39" s="43">
        <f>B39*20%</f>
        <v>46</v>
      </c>
      <c r="E39" s="43">
        <f>G39-C39</f>
        <v>368</v>
      </c>
      <c r="F39" s="11">
        <v>1</v>
      </c>
      <c r="G39" s="44">
        <f>(B39+D39)*F35*F39</f>
        <v>2208</v>
      </c>
      <c r="H39" s="90"/>
      <c r="I39" s="101"/>
      <c r="J39" s="43"/>
      <c r="K39" s="43"/>
      <c r="L39" s="43"/>
      <c r="M39" s="43"/>
      <c r="N39" s="11"/>
      <c r="O39" s="44"/>
      <c r="P39" s="90"/>
    </row>
    <row r="40" spans="1:16" x14ac:dyDescent="0.25">
      <c r="A40" s="101" t="s">
        <v>46</v>
      </c>
      <c r="B40" s="43">
        <v>230</v>
      </c>
      <c r="C40" s="43">
        <f>B40*F35*F40</f>
        <v>1840</v>
      </c>
      <c r="D40" s="43">
        <f t="shared" ref="D40:D42" si="3">B40*20%</f>
        <v>46</v>
      </c>
      <c r="E40" s="43">
        <f t="shared" ref="E40:E42" si="4">G40-C40</f>
        <v>368</v>
      </c>
      <c r="F40" s="11">
        <v>1</v>
      </c>
      <c r="G40" s="44">
        <f>(B40+D40)*F35*F40</f>
        <v>2208</v>
      </c>
      <c r="H40" s="90"/>
      <c r="I40" s="101"/>
      <c r="J40" s="43"/>
      <c r="K40" s="43"/>
      <c r="L40" s="43"/>
      <c r="M40" s="43"/>
      <c r="N40" s="11"/>
      <c r="O40" s="44"/>
      <c r="P40" s="90"/>
    </row>
    <row r="41" spans="1:16" x14ac:dyDescent="0.25">
      <c r="A41" s="101" t="s">
        <v>47</v>
      </c>
      <c r="B41" s="43">
        <v>260</v>
      </c>
      <c r="C41" s="43">
        <f>B41*F35*F41</f>
        <v>2080</v>
      </c>
      <c r="D41" s="43">
        <f>B41*20%</f>
        <v>52</v>
      </c>
      <c r="E41" s="43">
        <f>G41-C41</f>
        <v>416</v>
      </c>
      <c r="F41" s="11">
        <v>1</v>
      </c>
      <c r="G41" s="44">
        <f>(B41+D41)*F35*F41</f>
        <v>2496</v>
      </c>
      <c r="H41" s="90"/>
      <c r="I41" s="101"/>
      <c r="J41" s="43"/>
      <c r="K41" s="43"/>
      <c r="L41" s="43"/>
      <c r="M41" s="43"/>
      <c r="N41" s="11"/>
      <c r="O41" s="44"/>
      <c r="P41" s="90"/>
    </row>
    <row r="42" spans="1:16" x14ac:dyDescent="0.25">
      <c r="A42" s="101" t="s">
        <v>48</v>
      </c>
      <c r="B42" s="43">
        <v>200</v>
      </c>
      <c r="C42" s="43">
        <f>B42*F35*F42</f>
        <v>1600</v>
      </c>
      <c r="D42" s="43">
        <f t="shared" si="3"/>
        <v>40</v>
      </c>
      <c r="E42" s="43">
        <f t="shared" si="4"/>
        <v>320</v>
      </c>
      <c r="F42" s="11">
        <v>1</v>
      </c>
      <c r="G42" s="44">
        <f>(B42+D42)*F35*F42</f>
        <v>1920</v>
      </c>
      <c r="H42" s="90"/>
      <c r="I42" s="101"/>
      <c r="J42" s="43"/>
      <c r="K42" s="43"/>
      <c r="L42" s="43"/>
      <c r="M42" s="43"/>
      <c r="N42" s="11"/>
      <c r="O42" s="44"/>
      <c r="P42" s="90"/>
    </row>
    <row r="43" spans="1:16" ht="16.5" x14ac:dyDescent="0.25">
      <c r="A43" s="45"/>
      <c r="B43" s="11"/>
      <c r="C43" s="104">
        <f>SUM(C39:C42)</f>
        <v>7360</v>
      </c>
      <c r="D43" s="11"/>
      <c r="E43" s="104">
        <f>SUM(E39:E42)</f>
        <v>1472</v>
      </c>
      <c r="F43" s="23"/>
      <c r="G43" s="23"/>
      <c r="H43" s="90"/>
      <c r="I43" s="29"/>
      <c r="J43" s="46"/>
      <c r="K43" s="46"/>
      <c r="L43" s="46"/>
      <c r="M43" s="46"/>
      <c r="N43" s="27"/>
      <c r="O43" s="28"/>
      <c r="P43" s="90"/>
    </row>
    <row r="44" spans="1:16" ht="15.75" x14ac:dyDescent="0.25">
      <c r="A44" s="211" t="s">
        <v>21</v>
      </c>
      <c r="B44" s="212"/>
      <c r="C44" s="212"/>
      <c r="D44" s="212"/>
      <c r="E44" s="212"/>
      <c r="F44" s="213"/>
      <c r="G44" s="24">
        <f>SUM(G39:G43)</f>
        <v>8832</v>
      </c>
      <c r="H44" s="90"/>
      <c r="I44" s="211" t="s">
        <v>21</v>
      </c>
      <c r="J44" s="212"/>
      <c r="K44" s="212"/>
      <c r="L44" s="212"/>
      <c r="M44" s="212"/>
      <c r="N44" s="213"/>
      <c r="O44" s="20">
        <f>SUM(O39:O43)</f>
        <v>0</v>
      </c>
      <c r="P44" s="90"/>
    </row>
    <row r="45" spans="1:16" x14ac:dyDescent="0.25">
      <c r="A45" s="90"/>
      <c r="B45" s="90"/>
      <c r="C45" s="94"/>
      <c r="D45" s="90"/>
      <c r="E45" s="94"/>
      <c r="F45" s="90"/>
      <c r="G45" s="90"/>
      <c r="H45" s="90"/>
      <c r="I45" s="90"/>
      <c r="J45" s="209" t="s">
        <v>25</v>
      </c>
      <c r="K45" s="209"/>
      <c r="L45" s="209"/>
      <c r="M45" s="209"/>
      <c r="N45" s="209"/>
      <c r="O45" s="91"/>
      <c r="P45" s="90"/>
    </row>
    <row r="46" spans="1:16" x14ac:dyDescent="0.25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</row>
    <row r="47" spans="1:16" ht="15.75" x14ac:dyDescent="0.25">
      <c r="A47" s="196" t="s">
        <v>165</v>
      </c>
      <c r="B47" s="196"/>
      <c r="C47" s="196"/>
      <c r="D47" s="196"/>
      <c r="E47" s="196"/>
      <c r="F47" s="196"/>
      <c r="G47" s="196"/>
      <c r="H47" s="196"/>
      <c r="I47" s="196"/>
      <c r="J47" s="196"/>
      <c r="K47" s="196"/>
      <c r="L47" s="196"/>
      <c r="M47" s="196"/>
      <c r="N47" s="196"/>
      <c r="O47" s="196"/>
      <c r="P47" s="196"/>
    </row>
    <row r="48" spans="1:16" x14ac:dyDescent="0.25">
      <c r="A48" s="3" t="s">
        <v>146</v>
      </c>
      <c r="B48" s="26"/>
      <c r="C48" s="26"/>
      <c r="D48" s="2" t="s">
        <v>85</v>
      </c>
      <c r="E48" s="2"/>
      <c r="F48" s="95">
        <v>8</v>
      </c>
      <c r="G48" s="89"/>
      <c r="H48" s="90"/>
      <c r="I48" s="89" t="s">
        <v>84</v>
      </c>
      <c r="J48" s="89"/>
      <c r="K48" s="89"/>
      <c r="L48" s="2" t="s">
        <v>85</v>
      </c>
      <c r="M48" s="2"/>
      <c r="N48" s="95"/>
      <c r="O48" s="89"/>
      <c r="P48" s="89"/>
    </row>
    <row r="49" spans="1:16" x14ac:dyDescent="0.25">
      <c r="A49" s="221" t="s">
        <v>37</v>
      </c>
      <c r="B49" s="221"/>
      <c r="C49" s="70"/>
      <c r="D49" s="2" t="s">
        <v>87</v>
      </c>
      <c r="E49" s="2"/>
      <c r="F49" s="89"/>
      <c r="G49" s="89"/>
      <c r="H49" s="90"/>
      <c r="I49" s="221" t="s">
        <v>37</v>
      </c>
      <c r="J49" s="221"/>
      <c r="K49" s="70"/>
      <c r="L49" s="2" t="s">
        <v>86</v>
      </c>
      <c r="M49" s="2"/>
      <c r="N49" s="89"/>
      <c r="O49" s="89"/>
      <c r="P49" s="89"/>
    </row>
    <row r="50" spans="1:16" ht="16.5" thickBot="1" x14ac:dyDescent="0.3">
      <c r="A50" s="197" t="s">
        <v>6</v>
      </c>
      <c r="B50" s="197"/>
      <c r="C50" s="197"/>
      <c r="D50" s="197"/>
      <c r="E50" s="197"/>
      <c r="F50" s="197"/>
      <c r="G50" s="197"/>
      <c r="H50" s="90"/>
      <c r="I50" s="197" t="s">
        <v>7</v>
      </c>
      <c r="J50" s="197"/>
      <c r="K50" s="197"/>
      <c r="L50" s="197"/>
      <c r="M50" s="197"/>
      <c r="N50" s="197"/>
      <c r="O50" s="197"/>
      <c r="P50" s="90"/>
    </row>
    <row r="51" spans="1:16" x14ac:dyDescent="0.25">
      <c r="A51" s="4" t="s">
        <v>38</v>
      </c>
      <c r="B51" s="4" t="s">
        <v>39</v>
      </c>
      <c r="C51" s="42" t="s">
        <v>40</v>
      </c>
      <c r="D51" s="4" t="s">
        <v>41</v>
      </c>
      <c r="E51" s="42" t="s">
        <v>42</v>
      </c>
      <c r="F51" s="5" t="s">
        <v>43</v>
      </c>
      <c r="G51" s="6" t="s">
        <v>11</v>
      </c>
      <c r="H51" s="90"/>
      <c r="I51" s="4" t="s">
        <v>38</v>
      </c>
      <c r="J51" s="4" t="s">
        <v>44</v>
      </c>
      <c r="K51" s="42" t="s">
        <v>40</v>
      </c>
      <c r="L51" s="4" t="s">
        <v>41</v>
      </c>
      <c r="M51" s="42" t="s">
        <v>42</v>
      </c>
      <c r="N51" s="5" t="s">
        <v>43</v>
      </c>
      <c r="O51" s="6" t="s">
        <v>11</v>
      </c>
      <c r="P51" s="90"/>
    </row>
    <row r="52" spans="1:16" x14ac:dyDescent="0.25">
      <c r="A52" s="101" t="s">
        <v>45</v>
      </c>
      <c r="B52" s="43">
        <v>230</v>
      </c>
      <c r="C52" s="43">
        <f>B52*F48*F52</f>
        <v>1840</v>
      </c>
      <c r="D52" s="43">
        <f>B52*20%</f>
        <v>46</v>
      </c>
      <c r="E52" s="43">
        <f>G52-C52</f>
        <v>368</v>
      </c>
      <c r="F52" s="11">
        <v>1</v>
      </c>
      <c r="G52" s="44">
        <f>(B52+D52)*F48*F52</f>
        <v>2208</v>
      </c>
      <c r="H52" s="90"/>
      <c r="I52" s="101"/>
      <c r="J52" s="43"/>
      <c r="K52" s="43"/>
      <c r="L52" s="43"/>
      <c r="M52" s="43"/>
      <c r="N52" s="11"/>
      <c r="O52" s="44"/>
      <c r="P52" s="90"/>
    </row>
    <row r="53" spans="1:16" x14ac:dyDescent="0.25">
      <c r="A53" s="101" t="s">
        <v>46</v>
      </c>
      <c r="B53" s="43">
        <v>230</v>
      </c>
      <c r="C53" s="43">
        <f>B53*F48*F53</f>
        <v>1840</v>
      </c>
      <c r="D53" s="43">
        <f t="shared" ref="D53:D55" si="5">B53*20%</f>
        <v>46</v>
      </c>
      <c r="E53" s="43">
        <f t="shared" ref="E53:E55" si="6">G53-C53</f>
        <v>368</v>
      </c>
      <c r="F53" s="11">
        <v>1</v>
      </c>
      <c r="G53" s="44">
        <f>(B53+D53)*F48*F53</f>
        <v>2208</v>
      </c>
      <c r="H53" s="90"/>
      <c r="I53" s="101"/>
      <c r="J53" s="43"/>
      <c r="K53" s="43"/>
      <c r="L53" s="43"/>
      <c r="M53" s="43"/>
      <c r="N53" s="11"/>
      <c r="O53" s="44"/>
      <c r="P53" s="90"/>
    </row>
    <row r="54" spans="1:16" x14ac:dyDescent="0.25">
      <c r="A54" s="101" t="s">
        <v>47</v>
      </c>
      <c r="B54" s="43">
        <v>260</v>
      </c>
      <c r="C54" s="43">
        <f>B54*F48*F54</f>
        <v>2080</v>
      </c>
      <c r="D54" s="43">
        <f>B54*20%</f>
        <v>52</v>
      </c>
      <c r="E54" s="43">
        <f>G54-C54</f>
        <v>416</v>
      </c>
      <c r="F54" s="11">
        <v>1</v>
      </c>
      <c r="G54" s="44">
        <f>(B54+D54)*F48*F54</f>
        <v>2496</v>
      </c>
      <c r="H54" s="90"/>
      <c r="I54" s="101"/>
      <c r="J54" s="43"/>
      <c r="K54" s="43"/>
      <c r="L54" s="43"/>
      <c r="M54" s="43"/>
      <c r="N54" s="11"/>
      <c r="O54" s="44"/>
      <c r="P54" s="90"/>
    </row>
    <row r="55" spans="1:16" x14ac:dyDescent="0.25">
      <c r="A55" s="101" t="s">
        <v>48</v>
      </c>
      <c r="B55" s="43">
        <v>200</v>
      </c>
      <c r="C55" s="43">
        <f>B55*F48*F55</f>
        <v>1600</v>
      </c>
      <c r="D55" s="43">
        <f t="shared" si="5"/>
        <v>40</v>
      </c>
      <c r="E55" s="43">
        <f t="shared" si="6"/>
        <v>320</v>
      </c>
      <c r="F55" s="11">
        <v>1</v>
      </c>
      <c r="G55" s="44">
        <f>(B55+D55)*F48*F55</f>
        <v>1920</v>
      </c>
      <c r="H55" s="90"/>
      <c r="I55" s="101"/>
      <c r="J55" s="43"/>
      <c r="K55" s="43"/>
      <c r="L55" s="43"/>
      <c r="M55" s="43"/>
      <c r="N55" s="11"/>
      <c r="O55" s="44"/>
      <c r="P55" s="90"/>
    </row>
    <row r="56" spans="1:16" ht="16.5" x14ac:dyDescent="0.25">
      <c r="A56" s="45"/>
      <c r="B56" s="11"/>
      <c r="C56" s="104">
        <f>SUM(C52:C55)</f>
        <v>7360</v>
      </c>
      <c r="D56" s="11"/>
      <c r="E56" s="104">
        <f>SUM(E52:E55)</f>
        <v>1472</v>
      </c>
      <c r="F56" s="23"/>
      <c r="G56" s="23"/>
      <c r="H56" s="90"/>
      <c r="I56" s="29"/>
      <c r="J56" s="46"/>
      <c r="K56" s="46"/>
      <c r="L56" s="46"/>
      <c r="M56" s="46"/>
      <c r="N56" s="27"/>
      <c r="O56" s="28"/>
      <c r="P56" s="90"/>
    </row>
    <row r="57" spans="1:16" ht="15.75" x14ac:dyDescent="0.25">
      <c r="A57" s="211" t="s">
        <v>21</v>
      </c>
      <c r="B57" s="212"/>
      <c r="C57" s="212"/>
      <c r="D57" s="212"/>
      <c r="E57" s="212"/>
      <c r="F57" s="213"/>
      <c r="G57" s="24">
        <f>SUM(G52:G56)</f>
        <v>8832</v>
      </c>
      <c r="H57" s="90"/>
      <c r="I57" s="211" t="s">
        <v>21</v>
      </c>
      <c r="J57" s="212"/>
      <c r="K57" s="212"/>
      <c r="L57" s="212"/>
      <c r="M57" s="212"/>
      <c r="N57" s="213"/>
      <c r="O57" s="20">
        <f>SUM(O52:O56)</f>
        <v>0</v>
      </c>
      <c r="P57" s="90"/>
    </row>
    <row r="58" spans="1:16" x14ac:dyDescent="0.25">
      <c r="A58" s="90"/>
      <c r="B58" s="90"/>
      <c r="C58" s="94"/>
      <c r="D58" s="90"/>
      <c r="E58" s="94"/>
      <c r="F58" s="90"/>
      <c r="G58" s="90"/>
      <c r="H58" s="90"/>
      <c r="I58" s="90"/>
      <c r="J58" s="209" t="s">
        <v>25</v>
      </c>
      <c r="K58" s="209"/>
      <c r="L58" s="209"/>
      <c r="M58" s="209"/>
      <c r="N58" s="209"/>
      <c r="O58" s="91"/>
      <c r="P58" s="90"/>
    </row>
    <row r="59" spans="1:16" x14ac:dyDescent="0.25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</row>
    <row r="60" spans="1:16" ht="15.75" x14ac:dyDescent="0.25">
      <c r="A60" s="196" t="s">
        <v>156</v>
      </c>
      <c r="B60" s="196"/>
      <c r="C60" s="196"/>
      <c r="D60" s="196"/>
      <c r="E60" s="196"/>
      <c r="F60" s="196"/>
      <c r="G60" s="196"/>
      <c r="H60" s="196"/>
      <c r="I60" s="196"/>
      <c r="J60" s="196"/>
      <c r="K60" s="196"/>
      <c r="L60" s="196"/>
      <c r="M60" s="196"/>
      <c r="N60" s="196"/>
      <c r="O60" s="196"/>
      <c r="P60" s="196"/>
    </row>
    <row r="61" spans="1:16" x14ac:dyDescent="0.25">
      <c r="A61" s="3" t="s">
        <v>157</v>
      </c>
      <c r="B61" s="26"/>
      <c r="C61" s="26"/>
      <c r="D61" s="2" t="s">
        <v>85</v>
      </c>
      <c r="E61" s="2"/>
      <c r="F61" s="95">
        <v>8</v>
      </c>
      <c r="G61" s="89"/>
      <c r="H61" s="90"/>
      <c r="I61" s="89" t="s">
        <v>84</v>
      </c>
      <c r="J61" s="89"/>
      <c r="K61" s="89"/>
      <c r="L61" s="2" t="s">
        <v>85</v>
      </c>
      <c r="M61" s="2"/>
      <c r="N61" s="95"/>
      <c r="O61" s="89"/>
      <c r="P61" s="89"/>
    </row>
    <row r="62" spans="1:16" x14ac:dyDescent="0.25">
      <c r="A62" s="221" t="s">
        <v>37</v>
      </c>
      <c r="B62" s="221"/>
      <c r="C62" s="70"/>
      <c r="D62" s="2" t="s">
        <v>87</v>
      </c>
      <c r="E62" s="2"/>
      <c r="F62" s="89"/>
      <c r="G62" s="89"/>
      <c r="H62" s="90"/>
      <c r="I62" s="221" t="s">
        <v>37</v>
      </c>
      <c r="J62" s="221"/>
      <c r="K62" s="70"/>
      <c r="L62" s="2" t="s">
        <v>86</v>
      </c>
      <c r="M62" s="2"/>
      <c r="N62" s="89"/>
      <c r="O62" s="89"/>
      <c r="P62" s="89"/>
    </row>
    <row r="63" spans="1:16" ht="16.5" thickBot="1" x14ac:dyDescent="0.3">
      <c r="A63" s="197" t="s">
        <v>6</v>
      </c>
      <c r="B63" s="197"/>
      <c r="C63" s="197"/>
      <c r="D63" s="197"/>
      <c r="E63" s="197"/>
      <c r="F63" s="197"/>
      <c r="G63" s="197"/>
      <c r="H63" s="90"/>
      <c r="I63" s="197" t="s">
        <v>7</v>
      </c>
      <c r="J63" s="197"/>
      <c r="K63" s="197"/>
      <c r="L63" s="197"/>
      <c r="M63" s="197"/>
      <c r="N63" s="197"/>
      <c r="O63" s="197"/>
      <c r="P63" s="90"/>
    </row>
    <row r="64" spans="1:16" x14ac:dyDescent="0.25">
      <c r="A64" s="4" t="s">
        <v>38</v>
      </c>
      <c r="B64" s="4" t="s">
        <v>39</v>
      </c>
      <c r="C64" s="42" t="s">
        <v>40</v>
      </c>
      <c r="D64" s="4" t="s">
        <v>41</v>
      </c>
      <c r="E64" s="42" t="s">
        <v>42</v>
      </c>
      <c r="F64" s="5" t="s">
        <v>43</v>
      </c>
      <c r="G64" s="6" t="s">
        <v>11</v>
      </c>
      <c r="H64" s="90"/>
      <c r="I64" s="4" t="s">
        <v>38</v>
      </c>
      <c r="J64" s="4" t="s">
        <v>44</v>
      </c>
      <c r="K64" s="42" t="s">
        <v>40</v>
      </c>
      <c r="L64" s="4" t="s">
        <v>41</v>
      </c>
      <c r="M64" s="42" t="s">
        <v>42</v>
      </c>
      <c r="N64" s="5" t="s">
        <v>43</v>
      </c>
      <c r="O64" s="6" t="s">
        <v>11</v>
      </c>
      <c r="P64" s="90"/>
    </row>
    <row r="65" spans="1:16" x14ac:dyDescent="0.25">
      <c r="A65" s="101" t="s">
        <v>45</v>
      </c>
      <c r="B65" s="43">
        <v>230</v>
      </c>
      <c r="C65" s="43">
        <f>B65*F61*F65</f>
        <v>1840</v>
      </c>
      <c r="D65" s="43">
        <f>B65*20%</f>
        <v>46</v>
      </c>
      <c r="E65" s="43">
        <f>G65-C65</f>
        <v>368</v>
      </c>
      <c r="F65" s="11">
        <v>1</v>
      </c>
      <c r="G65" s="44">
        <f>(B65+D65)*F61*F65</f>
        <v>2208</v>
      </c>
      <c r="H65" s="90"/>
      <c r="I65" s="101"/>
      <c r="J65" s="43"/>
      <c r="K65" s="43"/>
      <c r="L65" s="43"/>
      <c r="M65" s="43"/>
      <c r="N65" s="11"/>
      <c r="O65" s="44"/>
      <c r="P65" s="90"/>
    </row>
    <row r="66" spans="1:16" x14ac:dyDescent="0.25">
      <c r="A66" s="101" t="s">
        <v>46</v>
      </c>
      <c r="B66" s="43">
        <v>230</v>
      </c>
      <c r="C66" s="43">
        <f>B66*F61*F66</f>
        <v>1840</v>
      </c>
      <c r="D66" s="43">
        <f t="shared" ref="D66:D68" si="7">B66*20%</f>
        <v>46</v>
      </c>
      <c r="E66" s="43">
        <f t="shared" ref="E66:E68" si="8">G66-C66</f>
        <v>368</v>
      </c>
      <c r="F66" s="11">
        <v>1</v>
      </c>
      <c r="G66" s="44">
        <f>(B66+D66)*F61*F66</f>
        <v>2208</v>
      </c>
      <c r="H66" s="90"/>
      <c r="I66" s="101"/>
      <c r="J66" s="43"/>
      <c r="K66" s="43"/>
      <c r="L66" s="43"/>
      <c r="M66" s="43"/>
      <c r="N66" s="11"/>
      <c r="O66" s="44"/>
      <c r="P66" s="90"/>
    </row>
    <row r="67" spans="1:16" x14ac:dyDescent="0.25">
      <c r="A67" s="101" t="s">
        <v>47</v>
      </c>
      <c r="B67" s="43">
        <v>260</v>
      </c>
      <c r="C67" s="43">
        <f>B67*F61*F67</f>
        <v>2080</v>
      </c>
      <c r="D67" s="43">
        <f>B67*20%</f>
        <v>52</v>
      </c>
      <c r="E67" s="43">
        <f>G67-C67</f>
        <v>416</v>
      </c>
      <c r="F67" s="11">
        <v>1</v>
      </c>
      <c r="G67" s="44">
        <f>(B67+D67)*F61*F67</f>
        <v>2496</v>
      </c>
      <c r="H67" s="90"/>
      <c r="I67" s="101"/>
      <c r="J67" s="43"/>
      <c r="K67" s="43"/>
      <c r="L67" s="43"/>
      <c r="M67" s="43"/>
      <c r="N67" s="11"/>
      <c r="O67" s="44"/>
      <c r="P67" s="90"/>
    </row>
    <row r="68" spans="1:16" x14ac:dyDescent="0.25">
      <c r="A68" s="101" t="s">
        <v>48</v>
      </c>
      <c r="B68" s="43">
        <v>200</v>
      </c>
      <c r="C68" s="43">
        <f>B68*F61*F68</f>
        <v>1600</v>
      </c>
      <c r="D68" s="43">
        <f t="shared" si="7"/>
        <v>40</v>
      </c>
      <c r="E68" s="43">
        <f t="shared" si="8"/>
        <v>320</v>
      </c>
      <c r="F68" s="11">
        <v>1</v>
      </c>
      <c r="G68" s="44">
        <f>(B68+D68)*F61*F68</f>
        <v>1920</v>
      </c>
      <c r="H68" s="90"/>
      <c r="I68" s="101"/>
      <c r="J68" s="43"/>
      <c r="K68" s="43"/>
      <c r="L68" s="43"/>
      <c r="M68" s="43"/>
      <c r="N68" s="11"/>
      <c r="O68" s="44"/>
      <c r="P68" s="90"/>
    </row>
    <row r="69" spans="1:16" ht="16.5" x14ac:dyDescent="0.25">
      <c r="A69" s="45"/>
      <c r="B69" s="11"/>
      <c r="C69" s="104">
        <f>SUM(C65:C68)</f>
        <v>7360</v>
      </c>
      <c r="D69" s="11"/>
      <c r="E69" s="104">
        <f>SUM(E65:E68)</f>
        <v>1472</v>
      </c>
      <c r="F69" s="23"/>
      <c r="G69" s="23"/>
      <c r="H69" s="90"/>
      <c r="I69" s="29"/>
      <c r="J69" s="46"/>
      <c r="K69" s="46"/>
      <c r="L69" s="46"/>
      <c r="M69" s="46"/>
      <c r="N69" s="27"/>
      <c r="O69" s="28"/>
      <c r="P69" s="90"/>
    </row>
    <row r="70" spans="1:16" ht="15.75" x14ac:dyDescent="0.25">
      <c r="A70" s="211" t="s">
        <v>21</v>
      </c>
      <c r="B70" s="212"/>
      <c r="C70" s="212"/>
      <c r="D70" s="212"/>
      <c r="E70" s="212"/>
      <c r="F70" s="213"/>
      <c r="G70" s="24">
        <f>SUM(G65:G69)</f>
        <v>8832</v>
      </c>
      <c r="H70" s="90"/>
      <c r="I70" s="211" t="s">
        <v>21</v>
      </c>
      <c r="J70" s="212"/>
      <c r="K70" s="212"/>
      <c r="L70" s="212"/>
      <c r="M70" s="212"/>
      <c r="N70" s="213"/>
      <c r="O70" s="20">
        <f>SUM(O65:O69)</f>
        <v>0</v>
      </c>
      <c r="P70" s="90"/>
    </row>
    <row r="71" spans="1:16" x14ac:dyDescent="0.25">
      <c r="A71" s="90"/>
      <c r="B71" s="90"/>
      <c r="C71" s="94"/>
      <c r="D71" s="90"/>
      <c r="E71" s="94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</row>
    <row r="72" spans="1:16" x14ac:dyDescent="0.25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</row>
    <row r="73" spans="1:16" ht="15.75" x14ac:dyDescent="0.25">
      <c r="A73" s="196" t="s">
        <v>160</v>
      </c>
      <c r="B73" s="196"/>
      <c r="C73" s="196"/>
      <c r="D73" s="196"/>
      <c r="E73" s="196"/>
      <c r="F73" s="196"/>
      <c r="G73" s="196"/>
      <c r="H73" s="196"/>
      <c r="I73" s="196"/>
      <c r="J73" s="196"/>
      <c r="K73" s="196"/>
      <c r="L73" s="196"/>
      <c r="M73" s="196"/>
      <c r="N73" s="196"/>
      <c r="O73" s="196"/>
      <c r="P73" s="196"/>
    </row>
    <row r="74" spans="1:16" x14ac:dyDescent="0.25">
      <c r="A74" s="3" t="s">
        <v>149</v>
      </c>
      <c r="B74" s="26"/>
      <c r="C74" s="26"/>
      <c r="D74" s="2" t="s">
        <v>85</v>
      </c>
      <c r="E74" s="2"/>
      <c r="F74" s="95">
        <v>8</v>
      </c>
      <c r="G74" s="89"/>
      <c r="H74" s="90"/>
      <c r="I74" s="89" t="s">
        <v>84</v>
      </c>
      <c r="J74" s="89"/>
      <c r="K74" s="89"/>
      <c r="L74" s="2" t="s">
        <v>85</v>
      </c>
      <c r="M74" s="2"/>
      <c r="N74" s="95"/>
      <c r="O74" s="89"/>
      <c r="P74" s="89"/>
    </row>
    <row r="75" spans="1:16" x14ac:dyDescent="0.25">
      <c r="A75" s="221" t="s">
        <v>37</v>
      </c>
      <c r="B75" s="221"/>
      <c r="C75" s="70"/>
      <c r="D75" s="2" t="s">
        <v>87</v>
      </c>
      <c r="E75" s="2"/>
      <c r="F75" s="89"/>
      <c r="G75" s="89"/>
      <c r="H75" s="90"/>
      <c r="I75" s="221" t="s">
        <v>37</v>
      </c>
      <c r="J75" s="221"/>
      <c r="K75" s="70"/>
      <c r="L75" s="2" t="s">
        <v>86</v>
      </c>
      <c r="M75" s="2"/>
      <c r="N75" s="89"/>
      <c r="O75" s="89"/>
      <c r="P75" s="89"/>
    </row>
    <row r="76" spans="1:16" ht="16.5" thickBot="1" x14ac:dyDescent="0.3">
      <c r="A76" s="197" t="s">
        <v>6</v>
      </c>
      <c r="B76" s="197"/>
      <c r="C76" s="197"/>
      <c r="D76" s="197"/>
      <c r="E76" s="197"/>
      <c r="F76" s="197"/>
      <c r="G76" s="197"/>
      <c r="H76" s="90"/>
      <c r="I76" s="197" t="s">
        <v>7</v>
      </c>
      <c r="J76" s="197"/>
      <c r="K76" s="197"/>
      <c r="L76" s="197"/>
      <c r="M76" s="197"/>
      <c r="N76" s="197"/>
      <c r="O76" s="197"/>
      <c r="P76" s="90"/>
    </row>
    <row r="77" spans="1:16" x14ac:dyDescent="0.25">
      <c r="A77" s="4" t="s">
        <v>38</v>
      </c>
      <c r="B77" s="4" t="s">
        <v>39</v>
      </c>
      <c r="C77" s="42" t="s">
        <v>40</v>
      </c>
      <c r="D77" s="4" t="s">
        <v>41</v>
      </c>
      <c r="E77" s="42" t="s">
        <v>42</v>
      </c>
      <c r="F77" s="5" t="s">
        <v>43</v>
      </c>
      <c r="G77" s="6" t="s">
        <v>11</v>
      </c>
      <c r="H77" s="90"/>
      <c r="I77" s="4" t="s">
        <v>38</v>
      </c>
      <c r="J77" s="4" t="s">
        <v>44</v>
      </c>
      <c r="K77" s="42" t="s">
        <v>40</v>
      </c>
      <c r="L77" s="4" t="s">
        <v>41</v>
      </c>
      <c r="M77" s="42" t="s">
        <v>42</v>
      </c>
      <c r="N77" s="5" t="s">
        <v>43</v>
      </c>
      <c r="O77" s="6" t="s">
        <v>11</v>
      </c>
      <c r="P77" s="90"/>
    </row>
    <row r="78" spans="1:16" x14ac:dyDescent="0.25">
      <c r="A78" s="101" t="s">
        <v>45</v>
      </c>
      <c r="B78" s="43">
        <v>230</v>
      </c>
      <c r="C78" s="43">
        <f>B78*F74*F78</f>
        <v>1840</v>
      </c>
      <c r="D78" s="43">
        <f>B78*20%</f>
        <v>46</v>
      </c>
      <c r="E78" s="43">
        <f>G78-C78</f>
        <v>368</v>
      </c>
      <c r="F78" s="11">
        <v>1</v>
      </c>
      <c r="G78" s="44">
        <f>(B78+D78)*F74*F78</f>
        <v>2208</v>
      </c>
      <c r="H78" s="90"/>
      <c r="I78" s="101"/>
      <c r="J78" s="43"/>
      <c r="K78" s="43"/>
      <c r="L78" s="43"/>
      <c r="M78" s="43"/>
      <c r="N78" s="11"/>
      <c r="O78" s="44"/>
      <c r="P78" s="90"/>
    </row>
    <row r="79" spans="1:16" x14ac:dyDescent="0.25">
      <c r="A79" s="101" t="s">
        <v>46</v>
      </c>
      <c r="B79" s="43">
        <v>230</v>
      </c>
      <c r="C79" s="43">
        <f>B79*F74*F79</f>
        <v>1840</v>
      </c>
      <c r="D79" s="43">
        <f t="shared" ref="D79:D81" si="9">B79*20%</f>
        <v>46</v>
      </c>
      <c r="E79" s="43">
        <f t="shared" ref="E79:E81" si="10">G79-C79</f>
        <v>368</v>
      </c>
      <c r="F79" s="11">
        <v>1</v>
      </c>
      <c r="G79" s="44">
        <f>(B79+D79)*F74*F79</f>
        <v>2208</v>
      </c>
      <c r="H79" s="90"/>
      <c r="I79" s="101"/>
      <c r="J79" s="43"/>
      <c r="K79" s="43"/>
      <c r="L79" s="43"/>
      <c r="M79" s="43"/>
      <c r="N79" s="11"/>
      <c r="O79" s="44"/>
      <c r="P79" s="90"/>
    </row>
    <row r="80" spans="1:16" x14ac:dyDescent="0.25">
      <c r="A80" s="101" t="s">
        <v>47</v>
      </c>
      <c r="B80" s="43">
        <v>260</v>
      </c>
      <c r="C80" s="43">
        <f>B80*F74*F80</f>
        <v>2080</v>
      </c>
      <c r="D80" s="43">
        <f>B80*20%</f>
        <v>52</v>
      </c>
      <c r="E80" s="43">
        <f>G80-C80</f>
        <v>416</v>
      </c>
      <c r="F80" s="11">
        <v>1</v>
      </c>
      <c r="G80" s="44">
        <f>(B80+D80)*F74*F80</f>
        <v>2496</v>
      </c>
      <c r="H80" s="90"/>
      <c r="I80" s="101"/>
      <c r="J80" s="43"/>
      <c r="K80" s="43"/>
      <c r="L80" s="43"/>
      <c r="M80" s="43"/>
      <c r="N80" s="11"/>
      <c r="O80" s="44"/>
      <c r="P80" s="90"/>
    </row>
    <row r="81" spans="1:16" x14ac:dyDescent="0.25">
      <c r="A81" s="101" t="s">
        <v>48</v>
      </c>
      <c r="B81" s="43">
        <v>200</v>
      </c>
      <c r="C81" s="43">
        <f>B81*F74*F81</f>
        <v>1600</v>
      </c>
      <c r="D81" s="43">
        <f t="shared" si="9"/>
        <v>40</v>
      </c>
      <c r="E81" s="43">
        <f t="shared" si="10"/>
        <v>320</v>
      </c>
      <c r="F81" s="11">
        <v>1</v>
      </c>
      <c r="G81" s="44">
        <f>(B81+D81)*F74*F81</f>
        <v>1920</v>
      </c>
      <c r="H81" s="90"/>
      <c r="I81" s="101"/>
      <c r="J81" s="43"/>
      <c r="K81" s="43"/>
      <c r="L81" s="43"/>
      <c r="M81" s="43"/>
      <c r="N81" s="11"/>
      <c r="O81" s="44"/>
      <c r="P81" s="90"/>
    </row>
    <row r="82" spans="1:16" ht="16.5" x14ac:dyDescent="0.25">
      <c r="A82" s="45"/>
      <c r="B82" s="11"/>
      <c r="C82" s="104">
        <f>SUM(C78:C81)</f>
        <v>7360</v>
      </c>
      <c r="D82" s="11"/>
      <c r="E82" s="104">
        <f>SUM(E78:E81)</f>
        <v>1472</v>
      </c>
      <c r="F82" s="23"/>
      <c r="G82" s="23"/>
      <c r="H82" s="90"/>
      <c r="I82" s="29"/>
      <c r="J82" s="46"/>
      <c r="K82" s="46"/>
      <c r="L82" s="46"/>
      <c r="M82" s="46"/>
      <c r="N82" s="27"/>
      <c r="O82" s="28"/>
      <c r="P82" s="90"/>
    </row>
    <row r="83" spans="1:16" ht="15.75" x14ac:dyDescent="0.25">
      <c r="A83" s="211" t="s">
        <v>21</v>
      </c>
      <c r="B83" s="212"/>
      <c r="C83" s="212"/>
      <c r="D83" s="212"/>
      <c r="E83" s="212"/>
      <c r="F83" s="213"/>
      <c r="G83" s="24">
        <f>SUM(G78:G82)</f>
        <v>8832</v>
      </c>
      <c r="H83" s="90"/>
      <c r="I83" s="211" t="s">
        <v>21</v>
      </c>
      <c r="J83" s="212"/>
      <c r="K83" s="212"/>
      <c r="L83" s="212"/>
      <c r="M83" s="212"/>
      <c r="N83" s="213"/>
      <c r="O83" s="20">
        <f>SUM(O78:O82)</f>
        <v>0</v>
      </c>
      <c r="P83" s="90"/>
    </row>
    <row r="84" spans="1:16" ht="15.75" x14ac:dyDescent="0.25">
      <c r="A84" s="151"/>
      <c r="B84" s="151"/>
      <c r="C84" s="151"/>
      <c r="D84" s="151"/>
      <c r="E84" s="151"/>
      <c r="F84" s="151"/>
      <c r="G84" s="41"/>
      <c r="H84" s="94"/>
      <c r="I84" s="151"/>
      <c r="J84" s="151"/>
      <c r="K84" s="151"/>
      <c r="L84" s="151"/>
      <c r="M84" s="151"/>
      <c r="N84" s="151"/>
      <c r="O84" s="41"/>
      <c r="P84" s="90"/>
    </row>
    <row r="85" spans="1:16" ht="15.75" x14ac:dyDescent="0.25">
      <c r="A85" s="151"/>
      <c r="B85" s="151"/>
      <c r="C85" s="151"/>
      <c r="D85" s="151"/>
      <c r="E85" s="151"/>
      <c r="F85" s="151"/>
      <c r="G85" s="41"/>
      <c r="H85" s="94"/>
      <c r="I85" s="151"/>
      <c r="J85" s="151"/>
      <c r="K85" s="151"/>
      <c r="L85" s="151"/>
      <c r="M85" s="151"/>
      <c r="N85" s="151"/>
      <c r="O85" s="41"/>
      <c r="P85" s="90"/>
    </row>
    <row r="86" spans="1:16" ht="15.75" x14ac:dyDescent="0.25">
      <c r="A86" s="196" t="s">
        <v>161</v>
      </c>
      <c r="B86" s="196"/>
      <c r="C86" s="196"/>
      <c r="D86" s="196"/>
      <c r="E86" s="196"/>
      <c r="F86" s="196"/>
      <c r="G86" s="196"/>
      <c r="H86" s="196"/>
      <c r="I86" s="196"/>
      <c r="J86" s="196"/>
      <c r="K86" s="196"/>
      <c r="L86" s="196"/>
      <c r="M86" s="196"/>
      <c r="N86" s="196"/>
      <c r="O86" s="196"/>
      <c r="P86" s="196"/>
    </row>
    <row r="87" spans="1:16" x14ac:dyDescent="0.25">
      <c r="A87" s="3" t="s">
        <v>158</v>
      </c>
      <c r="B87" s="26"/>
      <c r="C87" s="26"/>
      <c r="D87" s="2" t="s">
        <v>2</v>
      </c>
      <c r="E87" s="2"/>
      <c r="F87" s="95">
        <v>8</v>
      </c>
      <c r="G87" s="89"/>
      <c r="H87" s="90"/>
      <c r="I87" s="89" t="s">
        <v>1</v>
      </c>
      <c r="J87" s="89"/>
      <c r="K87" s="89"/>
      <c r="L87" s="2" t="s">
        <v>2</v>
      </c>
      <c r="M87" s="2"/>
      <c r="N87" s="95"/>
      <c r="O87" s="89"/>
      <c r="P87" s="89"/>
    </row>
    <row r="88" spans="1:16" x14ac:dyDescent="0.25">
      <c r="A88" s="221" t="s">
        <v>37</v>
      </c>
      <c r="B88" s="221"/>
      <c r="C88" s="152"/>
      <c r="D88" s="2" t="s">
        <v>87</v>
      </c>
      <c r="E88" s="2"/>
      <c r="F88" s="89"/>
      <c r="G88" s="89"/>
      <c r="H88" s="90"/>
      <c r="I88" s="221" t="s">
        <v>37</v>
      </c>
      <c r="J88" s="221"/>
      <c r="K88" s="152"/>
      <c r="L88" s="2" t="s">
        <v>5</v>
      </c>
      <c r="M88" s="2"/>
      <c r="N88" s="89"/>
      <c r="O88" s="89"/>
      <c r="P88" s="89"/>
    </row>
    <row r="89" spans="1:16" ht="16.5" thickBot="1" x14ac:dyDescent="0.3">
      <c r="A89" s="197" t="s">
        <v>6</v>
      </c>
      <c r="B89" s="197"/>
      <c r="C89" s="197"/>
      <c r="D89" s="197"/>
      <c r="E89" s="197"/>
      <c r="F89" s="197"/>
      <c r="G89" s="197"/>
      <c r="H89" s="90"/>
      <c r="I89" s="197" t="s">
        <v>7</v>
      </c>
      <c r="J89" s="197"/>
      <c r="K89" s="197"/>
      <c r="L89" s="197"/>
      <c r="M89" s="197"/>
      <c r="N89" s="197"/>
      <c r="O89" s="197"/>
      <c r="P89" s="90"/>
    </row>
    <row r="90" spans="1:16" x14ac:dyDescent="0.25">
      <c r="A90" s="4" t="s">
        <v>38</v>
      </c>
      <c r="B90" s="4" t="s">
        <v>39</v>
      </c>
      <c r="C90" s="42" t="s">
        <v>40</v>
      </c>
      <c r="D90" s="4" t="s">
        <v>41</v>
      </c>
      <c r="E90" s="42" t="s">
        <v>42</v>
      </c>
      <c r="F90" s="5" t="s">
        <v>43</v>
      </c>
      <c r="G90" s="6" t="s">
        <v>11</v>
      </c>
      <c r="H90" s="90"/>
      <c r="I90" s="4" t="s">
        <v>38</v>
      </c>
      <c r="J90" s="4" t="s">
        <v>44</v>
      </c>
      <c r="K90" s="42" t="s">
        <v>40</v>
      </c>
      <c r="L90" s="4" t="s">
        <v>41</v>
      </c>
      <c r="M90" s="42" t="s">
        <v>42</v>
      </c>
      <c r="N90" s="5" t="s">
        <v>43</v>
      </c>
      <c r="O90" s="6" t="s">
        <v>11</v>
      </c>
      <c r="P90" s="90"/>
    </row>
    <row r="91" spans="1:16" x14ac:dyDescent="0.25">
      <c r="A91" s="101" t="s">
        <v>45</v>
      </c>
      <c r="B91" s="43">
        <v>230</v>
      </c>
      <c r="C91" s="43">
        <f>B91*F87*F91</f>
        <v>1840</v>
      </c>
      <c r="D91" s="43">
        <f>B91*20%</f>
        <v>46</v>
      </c>
      <c r="E91" s="43">
        <f>G91-C91</f>
        <v>368</v>
      </c>
      <c r="F91" s="11">
        <v>1</v>
      </c>
      <c r="G91" s="44">
        <f>(B91+D91)*F87*F91</f>
        <v>2208</v>
      </c>
      <c r="H91" s="90"/>
      <c r="I91" s="101"/>
      <c r="J91" s="43"/>
      <c r="K91" s="43"/>
      <c r="L91" s="43"/>
      <c r="M91" s="43"/>
      <c r="N91" s="11"/>
      <c r="O91" s="44"/>
      <c r="P91" s="90"/>
    </row>
    <row r="92" spans="1:16" x14ac:dyDescent="0.25">
      <c r="A92" s="101" t="s">
        <v>46</v>
      </c>
      <c r="B92" s="43">
        <v>230</v>
      </c>
      <c r="C92" s="43">
        <f>B92*F87*F92</f>
        <v>1840</v>
      </c>
      <c r="D92" s="43">
        <f t="shared" ref="D92:D94" si="11">B92*20%</f>
        <v>46</v>
      </c>
      <c r="E92" s="43">
        <f t="shared" ref="E92:E94" si="12">G92-C92</f>
        <v>368</v>
      </c>
      <c r="F92" s="11">
        <v>1</v>
      </c>
      <c r="G92" s="44">
        <f>(B92+D92)*F87*F92</f>
        <v>2208</v>
      </c>
      <c r="H92" s="90"/>
      <c r="I92" s="101"/>
      <c r="J92" s="43"/>
      <c r="K92" s="43"/>
      <c r="L92" s="43"/>
      <c r="M92" s="43"/>
      <c r="N92" s="11"/>
      <c r="O92" s="44"/>
      <c r="P92" s="90"/>
    </row>
    <row r="93" spans="1:16" x14ac:dyDescent="0.25">
      <c r="A93" s="101" t="s">
        <v>47</v>
      </c>
      <c r="B93" s="43">
        <v>260</v>
      </c>
      <c r="C93" s="43">
        <f>B93*F87*F93</f>
        <v>2080</v>
      </c>
      <c r="D93" s="43">
        <f>B93*20%</f>
        <v>52</v>
      </c>
      <c r="E93" s="43">
        <f>G93-C93</f>
        <v>416</v>
      </c>
      <c r="F93" s="11">
        <v>1</v>
      </c>
      <c r="G93" s="44">
        <f>(B93+D93)*F87*F93</f>
        <v>2496</v>
      </c>
      <c r="H93" s="90"/>
      <c r="I93" s="101"/>
      <c r="J93" s="43"/>
      <c r="K93" s="43"/>
      <c r="L93" s="43"/>
      <c r="M93" s="43"/>
      <c r="N93" s="11"/>
      <c r="O93" s="44"/>
      <c r="P93" s="90"/>
    </row>
    <row r="94" spans="1:16" x14ac:dyDescent="0.25">
      <c r="A94" s="101" t="s">
        <v>48</v>
      </c>
      <c r="B94" s="43">
        <v>200</v>
      </c>
      <c r="C94" s="43">
        <f>B94*F87*F94</f>
        <v>1600</v>
      </c>
      <c r="D94" s="43">
        <f t="shared" si="11"/>
        <v>40</v>
      </c>
      <c r="E94" s="43">
        <f t="shared" si="12"/>
        <v>320</v>
      </c>
      <c r="F94" s="11">
        <v>1</v>
      </c>
      <c r="G94" s="44">
        <f>(B94+D94)*F87*F94</f>
        <v>1920</v>
      </c>
      <c r="H94" s="90"/>
      <c r="I94" s="101"/>
      <c r="J94" s="43"/>
      <c r="K94" s="43"/>
      <c r="L94" s="43"/>
      <c r="M94" s="43"/>
      <c r="N94" s="11"/>
      <c r="O94" s="44"/>
      <c r="P94" s="90"/>
    </row>
    <row r="95" spans="1:16" ht="16.5" x14ac:dyDescent="0.25">
      <c r="A95" s="45"/>
      <c r="B95" s="11"/>
      <c r="C95" s="104">
        <f>SUM(C91:C94)</f>
        <v>7360</v>
      </c>
      <c r="D95" s="11"/>
      <c r="E95" s="104">
        <f>SUM(E91:E94)</f>
        <v>1472</v>
      </c>
      <c r="F95" s="23"/>
      <c r="G95" s="23"/>
      <c r="H95" s="90"/>
      <c r="I95" s="29"/>
      <c r="J95" s="46"/>
      <c r="K95" s="46"/>
      <c r="L95" s="46"/>
      <c r="M95" s="46"/>
      <c r="N95" s="27"/>
      <c r="O95" s="28"/>
      <c r="P95" s="90"/>
    </row>
    <row r="96" spans="1:16" ht="15.75" x14ac:dyDescent="0.25">
      <c r="A96" s="211" t="s">
        <v>21</v>
      </c>
      <c r="B96" s="212"/>
      <c r="C96" s="212"/>
      <c r="D96" s="212"/>
      <c r="E96" s="212"/>
      <c r="F96" s="213"/>
      <c r="G96" s="24">
        <f>SUM(G91:G95)</f>
        <v>8832</v>
      </c>
      <c r="H96" s="90"/>
      <c r="I96" s="211" t="s">
        <v>21</v>
      </c>
      <c r="J96" s="212"/>
      <c r="K96" s="212"/>
      <c r="L96" s="212"/>
      <c r="M96" s="212"/>
      <c r="N96" s="213"/>
      <c r="O96" s="20">
        <f>SUM(O91:O95)</f>
        <v>0</v>
      </c>
      <c r="P96" s="90"/>
    </row>
    <row r="97" spans="1:16" ht="16.5" thickBot="1" x14ac:dyDescent="0.3">
      <c r="A97" s="151"/>
      <c r="B97" s="151"/>
      <c r="C97" s="151"/>
      <c r="D97" s="151"/>
      <c r="E97" s="151"/>
      <c r="F97" s="151"/>
      <c r="G97" s="41"/>
      <c r="H97" s="94"/>
      <c r="I97" s="151"/>
      <c r="J97" s="151"/>
      <c r="K97" s="151"/>
      <c r="L97" s="151"/>
      <c r="M97" s="151"/>
      <c r="N97" s="151"/>
      <c r="O97" s="41"/>
      <c r="P97" s="90"/>
    </row>
    <row r="98" spans="1:16" ht="15.75" thickBot="1" x14ac:dyDescent="0.3">
      <c r="A98" s="225" t="s">
        <v>81</v>
      </c>
      <c r="B98" s="226"/>
      <c r="C98" s="226"/>
      <c r="D98" s="226"/>
      <c r="E98" s="226"/>
      <c r="F98" s="226"/>
      <c r="G98" s="134">
        <f>G18+G31+G44+G57+G70+G83+G96</f>
        <v>61824</v>
      </c>
    </row>
    <row r="99" spans="1:16" x14ac:dyDescent="0.25">
      <c r="C99" s="47"/>
      <c r="E99" s="47"/>
    </row>
    <row r="100" spans="1:16" x14ac:dyDescent="0.25">
      <c r="C100" s="47"/>
      <c r="E100" s="47"/>
    </row>
    <row r="101" spans="1:16" x14ac:dyDescent="0.25">
      <c r="A101" s="224" t="s">
        <v>49</v>
      </c>
      <c r="B101" s="224"/>
      <c r="C101" s="224"/>
      <c r="D101" s="224"/>
      <c r="E101" s="224"/>
      <c r="F101" s="224"/>
      <c r="G101" s="224"/>
      <c r="I101" s="224" t="s">
        <v>50</v>
      </c>
      <c r="J101" s="224"/>
      <c r="K101" s="224"/>
      <c r="L101" s="224"/>
      <c r="M101" s="224"/>
      <c r="N101" s="224"/>
      <c r="O101" s="49"/>
    </row>
    <row r="102" spans="1:16" x14ac:dyDescent="0.25">
      <c r="A102" s="50" t="s">
        <v>51</v>
      </c>
      <c r="B102" s="50"/>
      <c r="C102" s="50"/>
      <c r="D102" s="50"/>
      <c r="E102" s="50"/>
      <c r="F102" s="50"/>
      <c r="G102" s="51">
        <f>G13+G26+G39+G52+G65+G78+G91</f>
        <v>15456</v>
      </c>
      <c r="I102" s="50" t="s">
        <v>51</v>
      </c>
      <c r="J102" s="50"/>
      <c r="K102" s="50"/>
      <c r="L102" s="50"/>
      <c r="M102" s="50"/>
      <c r="N102" s="50"/>
      <c r="O102" s="52"/>
    </row>
    <row r="103" spans="1:16" x14ac:dyDescent="0.25">
      <c r="A103" s="50" t="s">
        <v>46</v>
      </c>
      <c r="B103" s="50"/>
      <c r="C103" s="50"/>
      <c r="D103" s="50"/>
      <c r="E103" s="50"/>
      <c r="F103" s="50"/>
      <c r="G103" s="51">
        <f>G14+G27+G40+G53+G66+G79+G92</f>
        <v>15456</v>
      </c>
      <c r="I103" s="50" t="s">
        <v>46</v>
      </c>
      <c r="J103" s="50"/>
      <c r="K103" s="50"/>
      <c r="L103" s="50"/>
      <c r="M103" s="50"/>
      <c r="N103" s="50"/>
      <c r="O103" s="52"/>
    </row>
    <row r="104" spans="1:16" x14ac:dyDescent="0.25">
      <c r="A104" s="50" t="s">
        <v>47</v>
      </c>
      <c r="B104" s="50"/>
      <c r="C104" s="50"/>
      <c r="D104" s="50"/>
      <c r="E104" s="50"/>
      <c r="F104" s="50"/>
      <c r="G104" s="51">
        <f>G15+G28+G41+G54+G67+G80+G93</f>
        <v>17472</v>
      </c>
      <c r="I104" s="50" t="s">
        <v>47</v>
      </c>
      <c r="J104" s="50"/>
      <c r="K104" s="50"/>
      <c r="L104" s="50"/>
      <c r="M104" s="50"/>
      <c r="N104" s="50"/>
      <c r="O104" s="52"/>
    </row>
    <row r="105" spans="1:16" x14ac:dyDescent="0.25">
      <c r="A105" s="50" t="s">
        <v>48</v>
      </c>
      <c r="B105" s="50"/>
      <c r="C105" s="50"/>
      <c r="D105" s="50"/>
      <c r="E105" s="50"/>
      <c r="F105" s="50"/>
      <c r="G105" s="51">
        <f>G16+G29+G42+G55+G68+G81+G94</f>
        <v>13440</v>
      </c>
      <c r="I105" s="50" t="s">
        <v>48</v>
      </c>
      <c r="J105" s="53"/>
      <c r="K105" s="53"/>
      <c r="L105" s="53"/>
      <c r="M105" s="53"/>
      <c r="N105" s="53"/>
      <c r="O105" s="52"/>
    </row>
    <row r="106" spans="1:16" x14ac:dyDescent="0.25">
      <c r="A106" s="224" t="s">
        <v>21</v>
      </c>
      <c r="B106" s="224"/>
      <c r="C106" s="224"/>
      <c r="D106" s="224"/>
      <c r="E106" s="224"/>
      <c r="F106" s="224"/>
      <c r="G106" s="54">
        <f>SUM(G102:G105)</f>
        <v>61824</v>
      </c>
      <c r="I106" s="224" t="s">
        <v>21</v>
      </c>
      <c r="J106" s="224"/>
      <c r="K106" s="224"/>
      <c r="L106" s="224"/>
      <c r="M106" s="224"/>
      <c r="N106" s="224"/>
      <c r="O106" s="55"/>
    </row>
    <row r="109" spans="1:16" x14ac:dyDescent="0.25">
      <c r="A109" s="203" t="s">
        <v>52</v>
      </c>
      <c r="B109" s="204"/>
      <c r="C109" s="204"/>
      <c r="D109" s="204"/>
      <c r="E109" s="204"/>
      <c r="F109" s="205"/>
      <c r="G109" s="32">
        <f>C95+C82+C69+C56+C43+C30+C17</f>
        <v>51520</v>
      </c>
      <c r="J109" s="203" t="s">
        <v>52</v>
      </c>
      <c r="K109" s="204"/>
      <c r="L109" s="204"/>
      <c r="M109" s="204"/>
      <c r="N109" s="204"/>
      <c r="O109" s="205"/>
      <c r="P109" s="32" t="e">
        <f>#REF!+L82+L69+L56+L43+L30+L17</f>
        <v>#REF!</v>
      </c>
    </row>
    <row r="110" spans="1:16" x14ac:dyDescent="0.25">
      <c r="A110" s="56" t="s">
        <v>53</v>
      </c>
      <c r="B110" s="57"/>
      <c r="C110" s="57"/>
      <c r="D110" s="57"/>
      <c r="E110" s="57"/>
      <c r="F110" s="58"/>
      <c r="G110" s="32">
        <f>E95+E82+E69+E56+E43+E30+E17</f>
        <v>10304</v>
      </c>
      <c r="J110" s="56" t="s">
        <v>53</v>
      </c>
      <c r="K110" s="57"/>
      <c r="L110" s="57"/>
      <c r="M110" s="57"/>
      <c r="N110" s="57"/>
      <c r="O110" s="58"/>
      <c r="P110" s="32" t="e">
        <f>#REF!+N82+N69+N56+N43+N30+N17</f>
        <v>#REF!</v>
      </c>
    </row>
    <row r="111" spans="1:16" x14ac:dyDescent="0.25">
      <c r="A111" s="201" t="s">
        <v>30</v>
      </c>
      <c r="B111" s="202"/>
      <c r="C111" s="202"/>
      <c r="D111" s="202"/>
      <c r="E111" s="202"/>
      <c r="F111" s="206"/>
      <c r="G111" s="33">
        <f>G110+G109</f>
        <v>61824</v>
      </c>
      <c r="J111" s="201" t="s">
        <v>30</v>
      </c>
      <c r="K111" s="202"/>
      <c r="L111" s="202"/>
      <c r="M111" s="202"/>
      <c r="N111" s="202"/>
      <c r="O111" s="206"/>
      <c r="P111" s="33" t="e">
        <f>P110+P109</f>
        <v>#REF!</v>
      </c>
    </row>
    <row r="115" spans="1:4" x14ac:dyDescent="0.25">
      <c r="A115" s="227" t="s">
        <v>187</v>
      </c>
      <c r="B115" s="227"/>
      <c r="C115" s="227"/>
      <c r="D115" s="227"/>
    </row>
    <row r="116" spans="1:4" x14ac:dyDescent="0.25">
      <c r="A116" s="228" t="s">
        <v>168</v>
      </c>
      <c r="B116" s="228"/>
      <c r="C116" s="228"/>
      <c r="D116" s="228"/>
    </row>
    <row r="117" spans="1:4" x14ac:dyDescent="0.25">
      <c r="A117" t="s">
        <v>169</v>
      </c>
      <c r="D117" s="180">
        <f>C95+C82+C69+C56+C43+C30+C17</f>
        <v>51520</v>
      </c>
    </row>
    <row r="118" spans="1:4" x14ac:dyDescent="0.25">
      <c r="A118" s="228" t="s">
        <v>170</v>
      </c>
      <c r="B118" s="228"/>
      <c r="C118" s="228"/>
      <c r="D118" s="228"/>
    </row>
    <row r="119" spans="1:4" x14ac:dyDescent="0.25">
      <c r="A119" t="s">
        <v>169</v>
      </c>
      <c r="D119" s="180">
        <f>E95+E82+E69+E56+E43+E30+E17</f>
        <v>10304</v>
      </c>
    </row>
    <row r="120" spans="1:4" x14ac:dyDescent="0.25">
      <c r="D120" s="180"/>
    </row>
  </sheetData>
  <mergeCells count="66">
    <mergeCell ref="A115:D115"/>
    <mergeCell ref="A116:D116"/>
    <mergeCell ref="A118:D118"/>
    <mergeCell ref="A18:F18"/>
    <mergeCell ref="I18:N18"/>
    <mergeCell ref="J19:N19"/>
    <mergeCell ref="A21:P21"/>
    <mergeCell ref="A23:B23"/>
    <mergeCell ref="I23:J23"/>
    <mergeCell ref="I24:O24"/>
    <mergeCell ref="A31:F31"/>
    <mergeCell ref="I31:N31"/>
    <mergeCell ref="J32:N32"/>
    <mergeCell ref="A36:B36"/>
    <mergeCell ref="I36:J36"/>
    <mergeCell ref="A34:P34"/>
    <mergeCell ref="A8:P8"/>
    <mergeCell ref="A10:B10"/>
    <mergeCell ref="I10:J10"/>
    <mergeCell ref="A11:G11"/>
    <mergeCell ref="I11:O11"/>
    <mergeCell ref="A24:G24"/>
    <mergeCell ref="A37:G37"/>
    <mergeCell ref="I37:O37"/>
    <mergeCell ref="A44:F44"/>
    <mergeCell ref="I44:N44"/>
    <mergeCell ref="J45:N45"/>
    <mergeCell ref="A50:G50"/>
    <mergeCell ref="I50:O50"/>
    <mergeCell ref="A75:B75"/>
    <mergeCell ref="I75:J75"/>
    <mergeCell ref="A57:F57"/>
    <mergeCell ref="I57:N57"/>
    <mergeCell ref="J58:N58"/>
    <mergeCell ref="A60:P60"/>
    <mergeCell ref="A62:B62"/>
    <mergeCell ref="I62:J62"/>
    <mergeCell ref="A63:G63"/>
    <mergeCell ref="I63:O63"/>
    <mergeCell ref="A70:F70"/>
    <mergeCell ref="I70:N70"/>
    <mergeCell ref="A73:P73"/>
    <mergeCell ref="A7:P7"/>
    <mergeCell ref="J109:O109"/>
    <mergeCell ref="A76:G76"/>
    <mergeCell ref="I76:O76"/>
    <mergeCell ref="A83:F83"/>
    <mergeCell ref="I83:N83"/>
    <mergeCell ref="A98:F98"/>
    <mergeCell ref="A47:P47"/>
    <mergeCell ref="A49:B49"/>
    <mergeCell ref="I49:J49"/>
    <mergeCell ref="A101:G101"/>
    <mergeCell ref="I101:N101"/>
    <mergeCell ref="A109:F109"/>
    <mergeCell ref="A86:P86"/>
    <mergeCell ref="A88:B88"/>
    <mergeCell ref="I88:J88"/>
    <mergeCell ref="A89:G89"/>
    <mergeCell ref="I89:O89"/>
    <mergeCell ref="J111:O111"/>
    <mergeCell ref="A106:F106"/>
    <mergeCell ref="I106:N106"/>
    <mergeCell ref="A111:F111"/>
    <mergeCell ref="A96:F96"/>
    <mergeCell ref="I96:N96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I51"/>
  <sheetViews>
    <sheetView showGridLines="0" topLeftCell="A16" workbookViewId="0">
      <selection activeCell="A30" sqref="A30"/>
    </sheetView>
  </sheetViews>
  <sheetFormatPr defaultColWidth="8.85546875" defaultRowHeight="15" x14ac:dyDescent="0.25"/>
  <cols>
    <col min="1" max="1" width="46.85546875" bestFit="1" customWidth="1"/>
    <col min="2" max="2" width="13" bestFit="1" customWidth="1"/>
    <col min="3" max="3" width="11.42578125" bestFit="1" customWidth="1"/>
    <col min="4" max="4" width="20.140625" bestFit="1" customWidth="1"/>
    <col min="5" max="5" width="2.7109375" customWidth="1"/>
    <col min="6" max="6" width="31" bestFit="1" customWidth="1"/>
    <col min="7" max="7" width="10.7109375" bestFit="1" customWidth="1"/>
    <col min="8" max="8" width="9.7109375" bestFit="1" customWidth="1"/>
    <col min="9" max="9" width="13.28515625" bestFit="1" customWidth="1"/>
  </cols>
  <sheetData>
    <row r="7" spans="1:9" x14ac:dyDescent="0.25">
      <c r="I7" s="31">
        <f ca="1">NOW()</f>
        <v>41890.949745833335</v>
      </c>
    </row>
    <row r="8" spans="1:9" ht="15.75" x14ac:dyDescent="0.25">
      <c r="A8" s="196" t="s">
        <v>117</v>
      </c>
      <c r="B8" s="230"/>
      <c r="C8" s="230"/>
      <c r="D8" s="230"/>
      <c r="E8" s="230"/>
      <c r="F8" s="230"/>
      <c r="G8" s="230"/>
      <c r="H8" s="230"/>
      <c r="I8" s="230"/>
    </row>
    <row r="9" spans="1:9" x14ac:dyDescent="0.25">
      <c r="A9" s="26" t="s">
        <v>66</v>
      </c>
      <c r="B9" s="2" t="s">
        <v>107</v>
      </c>
      <c r="C9" s="34"/>
      <c r="D9" s="3"/>
      <c r="F9" s="3" t="s">
        <v>108</v>
      </c>
      <c r="G9" s="2" t="s">
        <v>109</v>
      </c>
      <c r="H9" s="3"/>
      <c r="I9" s="3"/>
    </row>
    <row r="10" spans="1:9" x14ac:dyDescent="0.25">
      <c r="A10" s="146" t="s">
        <v>110</v>
      </c>
      <c r="B10" s="2" t="s">
        <v>111</v>
      </c>
      <c r="C10" s="3"/>
      <c r="D10" s="3"/>
      <c r="F10" s="146" t="s">
        <v>110</v>
      </c>
      <c r="G10" s="2" t="s">
        <v>111</v>
      </c>
      <c r="H10" s="3"/>
      <c r="I10" s="3"/>
    </row>
    <row r="11" spans="1:9" ht="16.5" thickBot="1" x14ac:dyDescent="0.3">
      <c r="A11" s="197" t="s">
        <v>6</v>
      </c>
      <c r="B11" s="197"/>
      <c r="C11" s="197"/>
      <c r="D11" s="197"/>
      <c r="F11" s="197" t="s">
        <v>7</v>
      </c>
      <c r="G11" s="197"/>
      <c r="H11" s="197"/>
      <c r="I11" s="197"/>
    </row>
    <row r="12" spans="1:9" x14ac:dyDescent="0.25">
      <c r="A12" s="4" t="s">
        <v>112</v>
      </c>
      <c r="B12" s="4" t="s">
        <v>44</v>
      </c>
      <c r="C12" s="5" t="s">
        <v>43</v>
      </c>
      <c r="D12" s="6" t="s">
        <v>11</v>
      </c>
      <c r="F12" s="4" t="s">
        <v>112</v>
      </c>
      <c r="G12" s="4" t="s">
        <v>44</v>
      </c>
      <c r="H12" s="5" t="s">
        <v>43</v>
      </c>
      <c r="I12" s="6" t="s">
        <v>11</v>
      </c>
    </row>
    <row r="13" spans="1:9" x14ac:dyDescent="0.25">
      <c r="A13" s="45" t="s">
        <v>115</v>
      </c>
      <c r="B13" s="153">
        <v>670</v>
      </c>
      <c r="C13" s="154">
        <v>170</v>
      </c>
      <c r="D13" s="23">
        <f>B13*C13</f>
        <v>113900</v>
      </c>
      <c r="F13" s="21"/>
      <c r="G13" s="22"/>
      <c r="H13" s="12"/>
      <c r="I13" s="12"/>
    </row>
    <row r="14" spans="1:9" ht="15.75" x14ac:dyDescent="0.25">
      <c r="A14" s="211" t="s">
        <v>21</v>
      </c>
      <c r="B14" s="212"/>
      <c r="C14" s="213"/>
      <c r="D14" s="20">
        <f>SUM(D13:D13)</f>
        <v>113900</v>
      </c>
      <c r="F14" s="211" t="s">
        <v>21</v>
      </c>
      <c r="G14" s="212"/>
      <c r="H14" s="213"/>
      <c r="I14" s="20" t="e">
        <f>SUM(#REF!)</f>
        <v>#REF!</v>
      </c>
    </row>
    <row r="15" spans="1:9" x14ac:dyDescent="0.25">
      <c r="G15" s="229" t="s">
        <v>25</v>
      </c>
      <c r="H15" s="229"/>
      <c r="I15" s="25"/>
    </row>
    <row r="18" spans="1:9" x14ac:dyDescent="0.25">
      <c r="A18" s="224" t="s">
        <v>49</v>
      </c>
      <c r="B18" s="224"/>
      <c r="C18" s="224"/>
      <c r="D18" s="224"/>
      <c r="F18" s="224" t="s">
        <v>50</v>
      </c>
      <c r="G18" s="224"/>
      <c r="H18" s="224"/>
      <c r="I18" s="49"/>
    </row>
    <row r="19" spans="1:9" x14ac:dyDescent="0.25">
      <c r="A19" s="231" t="s">
        <v>113</v>
      </c>
      <c r="B19" s="232"/>
      <c r="C19" s="232"/>
      <c r="D19" s="181">
        <f>D14</f>
        <v>113900</v>
      </c>
      <c r="F19" s="231" t="s">
        <v>113</v>
      </c>
      <c r="G19" s="232"/>
      <c r="H19" s="232"/>
      <c r="I19" s="73"/>
    </row>
    <row r="20" spans="1:9" x14ac:dyDescent="0.25">
      <c r="A20" s="224"/>
      <c r="B20" s="224"/>
      <c r="C20" s="224"/>
      <c r="D20" s="155"/>
      <c r="F20" s="224" t="s">
        <v>21</v>
      </c>
      <c r="G20" s="224"/>
      <c r="H20" s="224"/>
      <c r="I20" s="49"/>
    </row>
    <row r="22" spans="1:9" x14ac:dyDescent="0.25">
      <c r="D22" s="40"/>
    </row>
    <row r="23" spans="1:9" x14ac:dyDescent="0.25">
      <c r="D23" s="40"/>
    </row>
    <row r="24" spans="1:9" x14ac:dyDescent="0.25">
      <c r="D24" s="40"/>
    </row>
    <row r="25" spans="1:9" x14ac:dyDescent="0.25">
      <c r="A25" s="203" t="s">
        <v>114</v>
      </c>
      <c r="B25" s="204"/>
      <c r="C25" s="205"/>
      <c r="D25" s="135">
        <f>D14</f>
        <v>113900</v>
      </c>
    </row>
    <row r="26" spans="1:9" x14ac:dyDescent="0.25">
      <c r="A26" s="201" t="s">
        <v>30</v>
      </c>
      <c r="B26" s="202"/>
      <c r="C26" s="206"/>
      <c r="D26" s="77">
        <f>D25</f>
        <v>113900</v>
      </c>
    </row>
    <row r="51" spans="6:6" x14ac:dyDescent="0.25">
      <c r="F51" s="40">
        <v>980080</v>
      </c>
    </row>
  </sheetData>
  <mergeCells count="14">
    <mergeCell ref="A25:C25"/>
    <mergeCell ref="A26:C26"/>
    <mergeCell ref="A18:D18"/>
    <mergeCell ref="F18:H18"/>
    <mergeCell ref="A19:C19"/>
    <mergeCell ref="F19:H19"/>
    <mergeCell ref="A20:C20"/>
    <mergeCell ref="F20:H20"/>
    <mergeCell ref="G15:H15"/>
    <mergeCell ref="A8:I8"/>
    <mergeCell ref="A11:D11"/>
    <mergeCell ref="F11:I11"/>
    <mergeCell ref="A14:C14"/>
    <mergeCell ref="F14:H14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K16"/>
  <sheetViews>
    <sheetView showGridLines="0" topLeftCell="A10" workbookViewId="0">
      <selection activeCell="E16" sqref="E16"/>
    </sheetView>
  </sheetViews>
  <sheetFormatPr defaultRowHeight="15" x14ac:dyDescent="0.25"/>
  <cols>
    <col min="4" max="4" width="13.140625" customWidth="1"/>
    <col min="5" max="5" width="17.7109375" bestFit="1" customWidth="1"/>
    <col min="11" max="11" width="21.5703125" customWidth="1"/>
  </cols>
  <sheetData>
    <row r="7" spans="1:11" ht="21.75" thickBot="1" x14ac:dyDescent="0.4">
      <c r="A7" s="235" t="s">
        <v>6</v>
      </c>
      <c r="B7" s="235"/>
      <c r="C7" s="235"/>
      <c r="D7" s="235"/>
      <c r="E7" s="235"/>
      <c r="G7" s="236" t="s">
        <v>7</v>
      </c>
      <c r="H7" s="236"/>
      <c r="I7" s="236"/>
      <c r="J7" s="236"/>
      <c r="K7" s="236"/>
    </row>
    <row r="8" spans="1:11" ht="18.75" x14ac:dyDescent="0.3">
      <c r="A8" s="237" t="s">
        <v>56</v>
      </c>
      <c r="B8" s="237"/>
      <c r="C8" s="237"/>
      <c r="D8" s="237"/>
      <c r="E8" s="237"/>
      <c r="G8" s="238" t="s">
        <v>56</v>
      </c>
      <c r="H8" s="238"/>
      <c r="I8" s="238"/>
      <c r="J8" s="238"/>
      <c r="K8" s="238"/>
    </row>
    <row r="9" spans="1:11" x14ac:dyDescent="0.25">
      <c r="A9" s="234" t="s">
        <v>57</v>
      </c>
      <c r="B9" s="234"/>
      <c r="C9" s="234"/>
      <c r="D9" s="234"/>
      <c r="E9" s="60" t="e">
        <f>'Passagem Aérea'!H139</f>
        <v>#REF!</v>
      </c>
      <c r="G9" s="234" t="s">
        <v>57</v>
      </c>
      <c r="H9" s="234"/>
      <c r="I9" s="234"/>
      <c r="J9" s="234"/>
      <c r="K9" s="182" t="s">
        <v>99</v>
      </c>
    </row>
    <row r="10" spans="1:11" x14ac:dyDescent="0.25">
      <c r="A10" s="234" t="s">
        <v>58</v>
      </c>
      <c r="B10" s="234"/>
      <c r="C10" s="234"/>
      <c r="D10" s="234"/>
      <c r="E10" s="60" t="e">
        <f>Hospedagem!#REF!</f>
        <v>#REF!</v>
      </c>
      <c r="G10" s="234" t="s">
        <v>58</v>
      </c>
      <c r="H10" s="234"/>
      <c r="I10" s="234"/>
      <c r="J10" s="234"/>
      <c r="K10" s="182" t="s">
        <v>99</v>
      </c>
    </row>
    <row r="11" spans="1:11" x14ac:dyDescent="0.25">
      <c r="A11" s="234" t="s">
        <v>59</v>
      </c>
      <c r="B11" s="234"/>
      <c r="C11" s="234"/>
      <c r="D11" s="234"/>
      <c r="E11" s="60" t="e">
        <f>Alimentação!#REF!</f>
        <v>#REF!</v>
      </c>
      <c r="G11" s="234" t="s">
        <v>59</v>
      </c>
      <c r="H11" s="234"/>
      <c r="I11" s="234"/>
      <c r="J11" s="234"/>
      <c r="K11" s="182" t="s">
        <v>99</v>
      </c>
    </row>
    <row r="12" spans="1:11" x14ac:dyDescent="0.25">
      <c r="A12" s="61" t="s">
        <v>60</v>
      </c>
      <c r="B12" s="61"/>
      <c r="C12" s="61"/>
      <c r="D12" s="61"/>
      <c r="E12" s="60" t="e">
        <f>Transporte!#REF!</f>
        <v>#REF!</v>
      </c>
      <c r="G12" s="178" t="s">
        <v>60</v>
      </c>
      <c r="H12" s="178"/>
      <c r="I12" s="178"/>
      <c r="J12" s="178"/>
      <c r="K12" s="182" t="s">
        <v>99</v>
      </c>
    </row>
    <row r="13" spans="1:11" x14ac:dyDescent="0.25">
      <c r="A13" s="61" t="s">
        <v>61</v>
      </c>
      <c r="B13" s="61"/>
      <c r="C13" s="61"/>
      <c r="D13" s="61"/>
      <c r="E13" s="60">
        <f>'Pró Labore'!G111</f>
        <v>61824</v>
      </c>
      <c r="G13" s="178" t="s">
        <v>61</v>
      </c>
      <c r="H13" s="178"/>
      <c r="I13" s="178"/>
      <c r="J13" s="178"/>
      <c r="K13" s="182" t="s">
        <v>99</v>
      </c>
    </row>
    <row r="14" spans="1:11" x14ac:dyDescent="0.25">
      <c r="A14" s="147" t="s">
        <v>116</v>
      </c>
      <c r="B14" s="147"/>
      <c r="C14" s="147"/>
      <c r="D14" s="147"/>
      <c r="E14" s="60">
        <f>'MATERIAL ESPORTIVO'!D26</f>
        <v>113900</v>
      </c>
      <c r="G14" s="178" t="s">
        <v>116</v>
      </c>
      <c r="H14" s="178"/>
      <c r="I14" s="178"/>
      <c r="J14" s="178"/>
      <c r="K14" s="182" t="s">
        <v>99</v>
      </c>
    </row>
    <row r="15" spans="1:11" x14ac:dyDescent="0.25">
      <c r="A15" s="234" t="s">
        <v>80</v>
      </c>
      <c r="B15" s="234"/>
      <c r="C15" s="234"/>
      <c r="D15" s="234"/>
      <c r="E15" s="60">
        <f>'Seguro Viagem '!H25</f>
        <v>181500</v>
      </c>
      <c r="G15" s="234" t="s">
        <v>80</v>
      </c>
      <c r="H15" s="234"/>
      <c r="I15" s="234"/>
      <c r="J15" s="234"/>
      <c r="K15" s="182" t="s">
        <v>99</v>
      </c>
    </row>
    <row r="16" spans="1:11" ht="18.75" x14ac:dyDescent="0.3">
      <c r="A16" s="233" t="s">
        <v>21</v>
      </c>
      <c r="B16" s="233"/>
      <c r="C16" s="233"/>
      <c r="D16" s="233"/>
      <c r="E16" s="62" t="e">
        <f>SUM(E9:E15)</f>
        <v>#REF!</v>
      </c>
      <c r="G16" s="233" t="s">
        <v>21</v>
      </c>
      <c r="H16" s="233"/>
      <c r="I16" s="233"/>
      <c r="J16" s="233"/>
      <c r="K16" s="62">
        <f>SUM(K9:K15)</f>
        <v>0</v>
      </c>
    </row>
  </sheetData>
  <mergeCells count="14">
    <mergeCell ref="A7:E7"/>
    <mergeCell ref="G7:K7"/>
    <mergeCell ref="A8:E8"/>
    <mergeCell ref="G8:K8"/>
    <mergeCell ref="A9:D9"/>
    <mergeCell ref="G9:J9"/>
    <mergeCell ref="A16:D16"/>
    <mergeCell ref="G16:J16"/>
    <mergeCell ref="A10:D10"/>
    <mergeCell ref="G10:J10"/>
    <mergeCell ref="A11:D11"/>
    <mergeCell ref="G11:J11"/>
    <mergeCell ref="A15:D15"/>
    <mergeCell ref="G15:J15"/>
  </mergeCells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showGridLines="0" topLeftCell="A28" zoomScaleNormal="100" workbookViewId="0">
      <selection activeCell="B51" activeCellId="6" sqref="B9 B16 B23 B30 B37 B44 B51"/>
    </sheetView>
  </sheetViews>
  <sheetFormatPr defaultRowHeight="18.75" x14ac:dyDescent="0.3"/>
  <cols>
    <col min="2" max="2" width="33.28515625" bestFit="1" customWidth="1"/>
    <col min="3" max="3" width="26.7109375" bestFit="1" customWidth="1"/>
    <col min="4" max="5" width="11.7109375" bestFit="1" customWidth="1"/>
    <col min="6" max="6" width="12.85546875" bestFit="1" customWidth="1"/>
    <col min="7" max="7" width="14.7109375" bestFit="1" customWidth="1"/>
    <col min="8" max="8" width="20.140625" style="137" bestFit="1" customWidth="1"/>
    <col min="11" max="11" width="14.42578125" bestFit="1" customWidth="1"/>
  </cols>
  <sheetData>
    <row r="1" spans="1:11" ht="15.75" x14ac:dyDescent="0.25">
      <c r="A1" s="239">
        <v>1</v>
      </c>
      <c r="B1" s="196" t="s">
        <v>88</v>
      </c>
      <c r="C1" s="196"/>
      <c r="D1" s="196"/>
      <c r="E1" s="196"/>
      <c r="F1" s="196"/>
      <c r="G1" s="196"/>
      <c r="H1" s="240" t="s">
        <v>21</v>
      </c>
    </row>
    <row r="2" spans="1:11" ht="15" x14ac:dyDescent="0.25">
      <c r="A2" s="239"/>
      <c r="B2" s="78" t="s">
        <v>131</v>
      </c>
      <c r="C2" s="79" t="s">
        <v>123</v>
      </c>
      <c r="D2" s="80"/>
      <c r="E2" s="80"/>
      <c r="F2" s="80"/>
      <c r="G2" s="80"/>
      <c r="H2" s="241"/>
    </row>
    <row r="3" spans="1:11" ht="15" x14ac:dyDescent="0.25">
      <c r="A3" s="239"/>
      <c r="B3" s="81" t="s">
        <v>82</v>
      </c>
      <c r="C3" s="79" t="s">
        <v>89</v>
      </c>
      <c r="D3" s="80"/>
      <c r="E3" s="80"/>
      <c r="F3" s="80"/>
      <c r="G3" s="80"/>
      <c r="H3" s="241"/>
    </row>
    <row r="4" spans="1:11" ht="15.75" x14ac:dyDescent="0.25">
      <c r="A4" s="239"/>
      <c r="B4" s="222"/>
      <c r="C4" s="222"/>
      <c r="D4" s="222"/>
      <c r="E4" s="222"/>
      <c r="F4" s="222"/>
      <c r="G4" s="222"/>
      <c r="H4" s="241"/>
    </row>
    <row r="5" spans="1:11" ht="15" x14ac:dyDescent="0.25">
      <c r="A5" s="239"/>
      <c r="B5" s="82" t="s">
        <v>79</v>
      </c>
      <c r="C5" s="36" t="s">
        <v>58</v>
      </c>
      <c r="D5" s="37" t="s">
        <v>59</v>
      </c>
      <c r="E5" s="38" t="s">
        <v>60</v>
      </c>
      <c r="F5" s="38" t="s">
        <v>80</v>
      </c>
      <c r="G5" s="38" t="s">
        <v>81</v>
      </c>
      <c r="H5" s="242"/>
    </row>
    <row r="6" spans="1:11" x14ac:dyDescent="0.25">
      <c r="A6" s="239"/>
      <c r="B6" s="128" t="e">
        <f>'Passagem Aérea'!H22</f>
        <v>#REF!</v>
      </c>
      <c r="C6" s="128" t="e">
        <f>Hospedagem!#REF!</f>
        <v>#REF!</v>
      </c>
      <c r="D6" s="125" t="e">
        <f>Alimentação!#REF!</f>
        <v>#REF!</v>
      </c>
      <c r="E6" s="125" t="e">
        <f>Transporte!#REF!</f>
        <v>#REF!</v>
      </c>
      <c r="F6" s="125"/>
      <c r="G6" s="129">
        <f>'Pró Labore'!G18</f>
        <v>8832</v>
      </c>
      <c r="H6" s="136" t="e">
        <f>G6+F6+E6+D6+C6+B6</f>
        <v>#REF!</v>
      </c>
    </row>
    <row r="7" spans="1:11" x14ac:dyDescent="0.3">
      <c r="A7" s="83"/>
      <c r="B7" s="84"/>
      <c r="C7" s="84"/>
      <c r="D7" s="84"/>
      <c r="E7" s="84"/>
      <c r="F7" s="84"/>
      <c r="G7" s="84"/>
    </row>
    <row r="8" spans="1:11" ht="15.75" x14ac:dyDescent="0.25">
      <c r="A8" s="239">
        <v>2</v>
      </c>
      <c r="B8" s="196" t="s">
        <v>90</v>
      </c>
      <c r="C8" s="196"/>
      <c r="D8" s="196"/>
      <c r="E8" s="196"/>
      <c r="F8" s="196"/>
      <c r="G8" s="196"/>
      <c r="H8" s="240" t="s">
        <v>21</v>
      </c>
    </row>
    <row r="9" spans="1:11" ht="15" x14ac:dyDescent="0.25">
      <c r="A9" s="239"/>
      <c r="B9" s="85" t="s">
        <v>132</v>
      </c>
      <c r="C9" s="79" t="s">
        <v>123</v>
      </c>
      <c r="D9" s="80"/>
      <c r="E9" s="80"/>
      <c r="F9" s="80"/>
      <c r="G9" s="80"/>
      <c r="H9" s="241"/>
    </row>
    <row r="10" spans="1:11" ht="15" x14ac:dyDescent="0.25">
      <c r="A10" s="239"/>
      <c r="B10" s="81" t="s">
        <v>26</v>
      </c>
      <c r="C10" s="79" t="s">
        <v>91</v>
      </c>
      <c r="D10" s="80"/>
      <c r="E10" s="80"/>
      <c r="F10" s="80"/>
      <c r="G10" s="80"/>
      <c r="H10" s="241"/>
    </row>
    <row r="11" spans="1:11" ht="15.75" x14ac:dyDescent="0.25">
      <c r="A11" s="239"/>
      <c r="B11" s="243"/>
      <c r="C11" s="243"/>
      <c r="D11" s="243"/>
      <c r="E11" s="243"/>
      <c r="F11" s="243"/>
      <c r="G11" s="243"/>
      <c r="H11" s="241"/>
      <c r="K11" s="73"/>
    </row>
    <row r="12" spans="1:11" ht="15" x14ac:dyDescent="0.25">
      <c r="A12" s="239"/>
      <c r="B12" s="82" t="s">
        <v>79</v>
      </c>
      <c r="C12" s="36" t="s">
        <v>58</v>
      </c>
      <c r="D12" s="37" t="s">
        <v>59</v>
      </c>
      <c r="E12" s="38" t="s">
        <v>60</v>
      </c>
      <c r="F12" s="38" t="s">
        <v>80</v>
      </c>
      <c r="G12" s="38" t="s">
        <v>81</v>
      </c>
      <c r="H12" s="242"/>
    </row>
    <row r="13" spans="1:11" x14ac:dyDescent="0.25">
      <c r="A13" s="239"/>
      <c r="B13" s="128" t="e">
        <f>'Passagem Aérea'!H38</f>
        <v>#REF!</v>
      </c>
      <c r="C13" s="128" t="e">
        <f>Hospedagem!#REF!</f>
        <v>#REF!</v>
      </c>
      <c r="D13" s="125" t="e">
        <f>Alimentação!#REF!</f>
        <v>#REF!</v>
      </c>
      <c r="E13" s="125" t="e">
        <f>Transporte!#REF!</f>
        <v>#REF!</v>
      </c>
      <c r="F13" s="125"/>
      <c r="G13" s="129">
        <f>'Pró Labore'!G31</f>
        <v>8832</v>
      </c>
      <c r="H13" s="136" t="e">
        <f>G13+F13+E13+D13+C13+B13</f>
        <v>#REF!</v>
      </c>
    </row>
    <row r="14" spans="1:11" x14ac:dyDescent="0.3">
      <c r="A14" s="83"/>
      <c r="B14" s="84"/>
      <c r="C14" s="84"/>
      <c r="D14" s="84"/>
      <c r="E14" s="84"/>
      <c r="F14" s="84"/>
      <c r="G14" s="84"/>
    </row>
    <row r="15" spans="1:11" ht="15.75" x14ac:dyDescent="0.25">
      <c r="A15" s="239">
        <v>3</v>
      </c>
      <c r="B15" s="196" t="s">
        <v>94</v>
      </c>
      <c r="C15" s="196"/>
      <c r="D15" s="196"/>
      <c r="E15" s="196"/>
      <c r="F15" s="196"/>
      <c r="G15" s="196"/>
      <c r="H15" s="240" t="s">
        <v>21</v>
      </c>
    </row>
    <row r="16" spans="1:11" ht="15" x14ac:dyDescent="0.25">
      <c r="A16" s="239"/>
      <c r="B16" s="85" t="s">
        <v>133</v>
      </c>
      <c r="C16" s="79" t="s">
        <v>123</v>
      </c>
      <c r="D16" s="80"/>
      <c r="E16" s="80"/>
      <c r="F16" s="80"/>
      <c r="G16" s="80"/>
      <c r="H16" s="241"/>
    </row>
    <row r="17" spans="1:8" ht="15" x14ac:dyDescent="0.25">
      <c r="A17" s="239"/>
      <c r="B17" s="81" t="s">
        <v>26</v>
      </c>
      <c r="C17" s="79" t="s">
        <v>92</v>
      </c>
      <c r="D17" s="80"/>
      <c r="E17" s="80"/>
      <c r="F17" s="80"/>
      <c r="G17" s="80"/>
      <c r="H17" s="241"/>
    </row>
    <row r="18" spans="1:8" ht="15.75" x14ac:dyDescent="0.25">
      <c r="A18" s="239"/>
      <c r="B18" s="243"/>
      <c r="C18" s="243"/>
      <c r="D18" s="243"/>
      <c r="E18" s="243"/>
      <c r="F18" s="243"/>
      <c r="G18" s="243"/>
      <c r="H18" s="241"/>
    </row>
    <row r="19" spans="1:8" ht="15" x14ac:dyDescent="0.25">
      <c r="A19" s="239"/>
      <c r="B19" s="82" t="s">
        <v>79</v>
      </c>
      <c r="C19" s="36" t="s">
        <v>58</v>
      </c>
      <c r="D19" s="37" t="s">
        <v>59</v>
      </c>
      <c r="E19" s="38" t="s">
        <v>60</v>
      </c>
      <c r="F19" s="38" t="s">
        <v>80</v>
      </c>
      <c r="G19" s="38" t="s">
        <v>81</v>
      </c>
      <c r="H19" s="242"/>
    </row>
    <row r="20" spans="1:8" x14ac:dyDescent="0.25">
      <c r="A20" s="239"/>
      <c r="B20" s="128" t="e">
        <f>'Passagem Aérea'!H54</f>
        <v>#REF!</v>
      </c>
      <c r="C20" s="128" t="e">
        <f>Hospedagem!#REF!</f>
        <v>#REF!</v>
      </c>
      <c r="D20" s="125" t="e">
        <f>Alimentação!#REF!</f>
        <v>#REF!</v>
      </c>
      <c r="E20" s="125" t="e">
        <f>Transporte!#REF!</f>
        <v>#REF!</v>
      </c>
      <c r="F20" s="125"/>
      <c r="G20" s="129">
        <f>'Pró Labore'!G44</f>
        <v>8832</v>
      </c>
      <c r="H20" s="136" t="e">
        <f>G20+F20+E20+D20+C20+B20</f>
        <v>#REF!</v>
      </c>
    </row>
    <row r="21" spans="1:8" x14ac:dyDescent="0.3">
      <c r="A21" s="83"/>
      <c r="B21" s="84"/>
      <c r="C21" s="84"/>
      <c r="D21" s="84"/>
      <c r="E21" s="84"/>
      <c r="F21" s="84"/>
      <c r="G21" s="84"/>
    </row>
    <row r="22" spans="1:8" ht="15.75" x14ac:dyDescent="0.25">
      <c r="A22" s="239">
        <v>4</v>
      </c>
      <c r="B22" s="196" t="s">
        <v>93</v>
      </c>
      <c r="C22" s="196"/>
      <c r="D22" s="196"/>
      <c r="E22" s="196"/>
      <c r="F22" s="196"/>
      <c r="G22" s="196"/>
      <c r="H22" s="240" t="s">
        <v>21</v>
      </c>
    </row>
    <row r="23" spans="1:8" ht="15" x14ac:dyDescent="0.25">
      <c r="A23" s="239"/>
      <c r="B23" s="78" t="s">
        <v>134</v>
      </c>
      <c r="C23" s="79" t="s">
        <v>123</v>
      </c>
      <c r="D23" s="80"/>
      <c r="E23" s="80"/>
      <c r="F23" s="80"/>
      <c r="G23" s="80"/>
      <c r="H23" s="241"/>
    </row>
    <row r="24" spans="1:8" ht="15" x14ac:dyDescent="0.25">
      <c r="A24" s="239"/>
      <c r="B24" s="81" t="s">
        <v>82</v>
      </c>
      <c r="C24" s="79" t="s">
        <v>91</v>
      </c>
      <c r="D24" s="80"/>
      <c r="E24" s="80"/>
      <c r="F24" s="80"/>
      <c r="G24" s="80"/>
      <c r="H24" s="241"/>
    </row>
    <row r="25" spans="1:8" ht="15.75" x14ac:dyDescent="0.25">
      <c r="A25" s="239"/>
      <c r="B25" s="243"/>
      <c r="C25" s="243"/>
      <c r="D25" s="243"/>
      <c r="E25" s="243"/>
      <c r="F25" s="243"/>
      <c r="G25" s="243"/>
      <c r="H25" s="241"/>
    </row>
    <row r="26" spans="1:8" ht="15" x14ac:dyDescent="0.25">
      <c r="A26" s="239"/>
      <c r="B26" s="82" t="s">
        <v>79</v>
      </c>
      <c r="C26" s="36" t="s">
        <v>58</v>
      </c>
      <c r="D26" s="37" t="s">
        <v>59</v>
      </c>
      <c r="E26" s="38" t="s">
        <v>60</v>
      </c>
      <c r="F26" s="38" t="s">
        <v>80</v>
      </c>
      <c r="G26" s="38" t="s">
        <v>81</v>
      </c>
      <c r="H26" s="242"/>
    </row>
    <row r="27" spans="1:8" x14ac:dyDescent="0.25">
      <c r="A27" s="239"/>
      <c r="B27" s="128" t="e">
        <f>'Passagem Aérea'!H69</f>
        <v>#REF!</v>
      </c>
      <c r="C27" s="128" t="e">
        <f>Hospedagem!#REF!</f>
        <v>#REF!</v>
      </c>
      <c r="D27" s="125" t="e">
        <f>Alimentação!#REF!</f>
        <v>#REF!</v>
      </c>
      <c r="E27" s="125" t="e">
        <f>Transporte!#REF!</f>
        <v>#REF!</v>
      </c>
      <c r="F27" s="125"/>
      <c r="G27" s="129">
        <f>'Pró Labore'!G57</f>
        <v>8832</v>
      </c>
      <c r="H27" s="136" t="e">
        <f>G27+F27+E27+D27+C27+B27</f>
        <v>#REF!</v>
      </c>
    </row>
    <row r="28" spans="1:8" x14ac:dyDescent="0.3">
      <c r="A28" s="83"/>
      <c r="B28" s="84"/>
      <c r="C28" s="84"/>
      <c r="D28" s="84"/>
      <c r="E28" s="84"/>
      <c r="F28" s="84"/>
      <c r="G28" s="84"/>
    </row>
    <row r="29" spans="1:8" ht="15.75" x14ac:dyDescent="0.25">
      <c r="A29" s="239">
        <v>5</v>
      </c>
      <c r="B29" s="196" t="s">
        <v>95</v>
      </c>
      <c r="C29" s="196"/>
      <c r="D29" s="196"/>
      <c r="E29" s="196"/>
      <c r="F29" s="196"/>
      <c r="G29" s="196"/>
      <c r="H29" s="240" t="s">
        <v>21</v>
      </c>
    </row>
    <row r="30" spans="1:8" ht="15" x14ac:dyDescent="0.25">
      <c r="A30" s="239"/>
      <c r="B30" s="78" t="s">
        <v>136</v>
      </c>
      <c r="C30" s="79" t="s">
        <v>123</v>
      </c>
      <c r="D30" s="80"/>
      <c r="E30" s="80"/>
      <c r="F30" s="80"/>
      <c r="G30" s="80"/>
      <c r="H30" s="241"/>
    </row>
    <row r="31" spans="1:8" ht="15" x14ac:dyDescent="0.25">
      <c r="A31" s="239"/>
      <c r="B31" s="81" t="s">
        <v>82</v>
      </c>
      <c r="C31" s="79" t="s">
        <v>91</v>
      </c>
      <c r="D31" s="80"/>
      <c r="E31" s="80"/>
      <c r="F31" s="80"/>
      <c r="G31" s="80"/>
      <c r="H31" s="241"/>
    </row>
    <row r="32" spans="1:8" ht="15.75" x14ac:dyDescent="0.25">
      <c r="A32" s="239"/>
      <c r="B32" s="243"/>
      <c r="C32" s="243"/>
      <c r="D32" s="243"/>
      <c r="E32" s="243"/>
      <c r="F32" s="243"/>
      <c r="G32" s="243"/>
      <c r="H32" s="241"/>
    </row>
    <row r="33" spans="1:8" ht="15" x14ac:dyDescent="0.25">
      <c r="A33" s="239"/>
      <c r="B33" s="82" t="s">
        <v>79</v>
      </c>
      <c r="C33" s="36" t="s">
        <v>58</v>
      </c>
      <c r="D33" s="37" t="s">
        <v>59</v>
      </c>
      <c r="E33" s="38" t="s">
        <v>60</v>
      </c>
      <c r="F33" s="38" t="s">
        <v>80</v>
      </c>
      <c r="G33" s="38" t="s">
        <v>81</v>
      </c>
      <c r="H33" s="242"/>
    </row>
    <row r="34" spans="1:8" x14ac:dyDescent="0.25">
      <c r="A34" s="239"/>
      <c r="B34" s="128" t="e">
        <f>'Passagem Aérea'!H105</f>
        <v>#REF!</v>
      </c>
      <c r="C34" s="128" t="e">
        <f>Hospedagem!#REF!</f>
        <v>#REF!</v>
      </c>
      <c r="D34" s="125" t="e">
        <f>Alimentação!#REF!</f>
        <v>#REF!</v>
      </c>
      <c r="E34" s="125" t="e">
        <f>Transporte!#REF!</f>
        <v>#REF!</v>
      </c>
      <c r="F34" s="125"/>
      <c r="G34" s="129">
        <f>'Pró Labore'!G70</f>
        <v>8832</v>
      </c>
      <c r="H34" s="136" t="e">
        <f>G34+F34+E34+D34+C34+B34</f>
        <v>#REF!</v>
      </c>
    </row>
    <row r="35" spans="1:8" s="48" customFormat="1" x14ac:dyDescent="0.25">
      <c r="A35" s="161"/>
      <c r="B35" s="109"/>
      <c r="C35" s="109"/>
      <c r="D35" s="86"/>
      <c r="E35" s="86"/>
      <c r="F35" s="86"/>
      <c r="G35" s="110"/>
      <c r="H35" s="138"/>
    </row>
    <row r="36" spans="1:8" ht="15.75" x14ac:dyDescent="0.25">
      <c r="A36" s="239">
        <v>6</v>
      </c>
      <c r="B36" s="247" t="s">
        <v>100</v>
      </c>
      <c r="C36" s="247"/>
      <c r="D36" s="247"/>
      <c r="E36" s="247"/>
      <c r="F36" s="247"/>
      <c r="G36" s="247"/>
      <c r="H36" s="249" t="s">
        <v>21</v>
      </c>
    </row>
    <row r="37" spans="1:8" ht="15" x14ac:dyDescent="0.25">
      <c r="A37" s="239"/>
      <c r="B37" s="162" t="s">
        <v>137</v>
      </c>
      <c r="C37" s="163" t="s">
        <v>123</v>
      </c>
      <c r="D37" s="164"/>
      <c r="E37" s="164"/>
      <c r="F37" s="164"/>
      <c r="G37" s="164"/>
      <c r="H37" s="249"/>
    </row>
    <row r="38" spans="1:8" ht="15" x14ac:dyDescent="0.25">
      <c r="A38" s="239"/>
      <c r="B38" s="165" t="s">
        <v>82</v>
      </c>
      <c r="C38" s="163" t="s">
        <v>91</v>
      </c>
      <c r="D38" s="164"/>
      <c r="E38" s="164"/>
      <c r="F38" s="164"/>
      <c r="G38" s="164"/>
      <c r="H38" s="249"/>
    </row>
    <row r="39" spans="1:8" ht="15.75" x14ac:dyDescent="0.25">
      <c r="A39" s="239"/>
      <c r="B39" s="250"/>
      <c r="C39" s="250"/>
      <c r="D39" s="250"/>
      <c r="E39" s="250"/>
      <c r="F39" s="250"/>
      <c r="G39" s="250"/>
      <c r="H39" s="249"/>
    </row>
    <row r="40" spans="1:8" ht="15" x14ac:dyDescent="0.25">
      <c r="A40" s="239"/>
      <c r="B40" s="36" t="s">
        <v>79</v>
      </c>
      <c r="C40" s="36" t="s">
        <v>58</v>
      </c>
      <c r="D40" s="37" t="s">
        <v>59</v>
      </c>
      <c r="E40" s="38" t="s">
        <v>60</v>
      </c>
      <c r="F40" s="38" t="s">
        <v>80</v>
      </c>
      <c r="G40" s="38" t="s">
        <v>81</v>
      </c>
      <c r="H40" s="249"/>
    </row>
    <row r="41" spans="1:8" x14ac:dyDescent="0.25">
      <c r="A41" s="239"/>
      <c r="B41" s="166" t="e">
        <f>'Passagem Aérea'!H120</f>
        <v>#REF!</v>
      </c>
      <c r="C41" s="166" t="e">
        <f>Hospedagem!#REF!</f>
        <v>#REF!</v>
      </c>
      <c r="D41" s="125" t="e">
        <f>Alimentação!#REF!</f>
        <v>#REF!</v>
      </c>
      <c r="E41" s="125" t="e">
        <f>Transporte!#REF!</f>
        <v>#REF!</v>
      </c>
      <c r="F41" s="125"/>
      <c r="G41" s="129">
        <f>'Pró Labore'!G83</f>
        <v>8832</v>
      </c>
      <c r="H41" s="136" t="e">
        <f>G41+F41+E41+D41+C41+B41</f>
        <v>#REF!</v>
      </c>
    </row>
    <row r="42" spans="1:8" x14ac:dyDescent="0.25">
      <c r="A42" s="160"/>
      <c r="B42" s="156"/>
      <c r="C42" s="156"/>
      <c r="D42" s="158"/>
      <c r="E42" s="158"/>
      <c r="F42" s="158"/>
      <c r="G42" s="157"/>
      <c r="H42" s="159"/>
    </row>
    <row r="43" spans="1:8" ht="15.75" x14ac:dyDescent="0.25">
      <c r="A43" s="239">
        <v>7</v>
      </c>
      <c r="B43" s="247" t="s">
        <v>122</v>
      </c>
      <c r="C43" s="247"/>
      <c r="D43" s="247"/>
      <c r="E43" s="247"/>
      <c r="F43" s="247"/>
      <c r="G43" s="247"/>
      <c r="H43" s="249" t="s">
        <v>21</v>
      </c>
    </row>
    <row r="44" spans="1:8" ht="15" x14ac:dyDescent="0.25">
      <c r="A44" s="239"/>
      <c r="B44" s="162" t="s">
        <v>138</v>
      </c>
      <c r="C44" s="163" t="s">
        <v>123</v>
      </c>
      <c r="D44" s="164"/>
      <c r="E44" s="164"/>
      <c r="F44" s="164"/>
      <c r="G44" s="164"/>
      <c r="H44" s="249"/>
    </row>
    <row r="45" spans="1:8" ht="15" x14ac:dyDescent="0.25">
      <c r="A45" s="239"/>
      <c r="B45" s="165" t="s">
        <v>82</v>
      </c>
      <c r="C45" s="163" t="s">
        <v>91</v>
      </c>
      <c r="D45" s="164"/>
      <c r="E45" s="164"/>
      <c r="F45" s="164"/>
      <c r="G45" s="164"/>
      <c r="H45" s="249"/>
    </row>
    <row r="46" spans="1:8" ht="15.75" customHeight="1" x14ac:dyDescent="0.25">
      <c r="A46" s="239"/>
      <c r="B46" s="250"/>
      <c r="C46" s="250"/>
      <c r="D46" s="250"/>
      <c r="E46" s="250"/>
      <c r="F46" s="250"/>
      <c r="G46" s="250"/>
      <c r="H46" s="249"/>
    </row>
    <row r="47" spans="1:8" ht="15" customHeight="1" x14ac:dyDescent="0.25">
      <c r="A47" s="239"/>
      <c r="B47" s="36" t="s">
        <v>79</v>
      </c>
      <c r="C47" s="36" t="s">
        <v>58</v>
      </c>
      <c r="D47" s="37" t="s">
        <v>59</v>
      </c>
      <c r="E47" s="38" t="s">
        <v>60</v>
      </c>
      <c r="F47" s="38" t="s">
        <v>80</v>
      </c>
      <c r="G47" s="38" t="s">
        <v>81</v>
      </c>
      <c r="H47" s="249"/>
    </row>
    <row r="48" spans="1:8" ht="15" customHeight="1" x14ac:dyDescent="0.25">
      <c r="A48" s="239"/>
      <c r="B48" s="166" t="e">
        <f>'Passagem Aérea'!H135</f>
        <v>#REF!</v>
      </c>
      <c r="C48" s="166" t="e">
        <f>Hospedagem!#REF!</f>
        <v>#REF!</v>
      </c>
      <c r="D48" s="125" t="e">
        <f>Alimentação!#REF!</f>
        <v>#REF!</v>
      </c>
      <c r="E48" s="125" t="e">
        <f>Transporte!#REF!</f>
        <v>#REF!</v>
      </c>
      <c r="F48" s="125"/>
      <c r="G48" s="129">
        <f>'Pró Labore'!G96</f>
        <v>8832</v>
      </c>
      <c r="H48" s="136" t="e">
        <f>G48+F48+E48+D48+C48+B48</f>
        <v>#REF!</v>
      </c>
    </row>
    <row r="49" spans="1:8" ht="15.75" customHeight="1" x14ac:dyDescent="0.25">
      <c r="A49" s="160"/>
      <c r="B49" s="156"/>
      <c r="C49" s="156"/>
      <c r="D49" s="158"/>
      <c r="E49" s="158"/>
      <c r="F49" s="158"/>
      <c r="G49" s="157"/>
      <c r="H49" s="159"/>
    </row>
    <row r="50" spans="1:8" ht="15.75" x14ac:dyDescent="0.25">
      <c r="A50" s="239">
        <v>9</v>
      </c>
      <c r="B50" s="196" t="s">
        <v>96</v>
      </c>
      <c r="C50" s="196"/>
      <c r="D50" s="196"/>
      <c r="E50" s="196"/>
      <c r="F50" s="196"/>
      <c r="G50" s="196"/>
      <c r="H50" s="240" t="s">
        <v>21</v>
      </c>
    </row>
    <row r="51" spans="1:8" ht="15" x14ac:dyDescent="0.25">
      <c r="A51" s="239"/>
      <c r="B51" s="78" t="s">
        <v>124</v>
      </c>
      <c r="C51" s="79" t="s">
        <v>83</v>
      </c>
      <c r="D51" s="80"/>
      <c r="E51" s="80"/>
      <c r="F51" s="80"/>
      <c r="G51" s="80"/>
      <c r="H51" s="241"/>
    </row>
    <row r="52" spans="1:8" ht="15" x14ac:dyDescent="0.25">
      <c r="A52" s="239"/>
      <c r="B52" s="81" t="s">
        <v>4</v>
      </c>
      <c r="C52" s="79" t="s">
        <v>129</v>
      </c>
      <c r="D52" s="80"/>
      <c r="E52" s="80"/>
      <c r="F52" s="80"/>
      <c r="G52" s="80"/>
      <c r="H52" s="241"/>
    </row>
    <row r="53" spans="1:8" ht="15.75" x14ac:dyDescent="0.25">
      <c r="A53" s="239"/>
      <c r="B53" s="243"/>
      <c r="C53" s="243"/>
      <c r="D53" s="243"/>
      <c r="E53" s="243"/>
      <c r="F53" s="243"/>
      <c r="G53" s="243"/>
      <c r="H53" s="241"/>
    </row>
    <row r="54" spans="1:8" ht="15" x14ac:dyDescent="0.25">
      <c r="A54" s="239"/>
      <c r="B54" s="82" t="s">
        <v>79</v>
      </c>
      <c r="C54" s="36" t="s">
        <v>58</v>
      </c>
      <c r="D54" s="37" t="s">
        <v>59</v>
      </c>
      <c r="E54" s="38" t="s">
        <v>60</v>
      </c>
      <c r="F54" s="38" t="s">
        <v>80</v>
      </c>
      <c r="G54" s="38" t="s">
        <v>81</v>
      </c>
      <c r="H54" s="242"/>
    </row>
    <row r="55" spans="1:8" x14ac:dyDescent="0.25">
      <c r="A55" s="239"/>
      <c r="B55" s="126" t="e">
        <f>'Passagem Aérea'!H90</f>
        <v>#REF!</v>
      </c>
      <c r="C55" s="126" t="e">
        <f>Hospedagem!#REF!</f>
        <v>#REF!</v>
      </c>
      <c r="D55" s="126" t="e">
        <f>Alimentação!#REF!</f>
        <v>#REF!</v>
      </c>
      <c r="E55" s="126" t="e">
        <f>Transporte!#REF!</f>
        <v>#REF!</v>
      </c>
      <c r="F55" s="126">
        <f>'Seguro Viagem '!H16</f>
        <v>181500</v>
      </c>
      <c r="G55" s="127"/>
      <c r="H55" s="136" t="e">
        <f>F55+E55+D55+C55+B55</f>
        <v>#REF!</v>
      </c>
    </row>
    <row r="56" spans="1:8" x14ac:dyDescent="0.3">
      <c r="A56" s="83"/>
      <c r="B56" s="84"/>
      <c r="C56" s="84"/>
      <c r="D56" s="84"/>
      <c r="E56" s="84"/>
      <c r="F56" s="84"/>
      <c r="G56" s="84"/>
    </row>
    <row r="57" spans="1:8" x14ac:dyDescent="0.25">
      <c r="A57" s="132">
        <v>11</v>
      </c>
      <c r="B57" s="247" t="s">
        <v>106</v>
      </c>
      <c r="C57" s="247"/>
      <c r="D57" s="247"/>
      <c r="E57" s="247"/>
      <c r="F57" s="247"/>
      <c r="G57" s="247"/>
      <c r="H57" s="140" t="s">
        <v>21</v>
      </c>
    </row>
    <row r="58" spans="1:8" s="48" customFormat="1" x14ac:dyDescent="0.25">
      <c r="A58" s="108"/>
      <c r="B58" s="248" t="s">
        <v>21</v>
      </c>
      <c r="C58" s="248"/>
      <c r="D58" s="248"/>
      <c r="E58" s="248"/>
      <c r="F58" s="248"/>
      <c r="G58" s="248"/>
      <c r="H58" s="136" t="e">
        <f>'Pró Labore'!#REF!</f>
        <v>#REF!</v>
      </c>
    </row>
    <row r="59" spans="1:8" s="48" customFormat="1" x14ac:dyDescent="0.25">
      <c r="A59" s="87"/>
      <c r="B59" s="88"/>
      <c r="C59" s="88"/>
      <c r="D59" s="88"/>
      <c r="E59" s="88"/>
      <c r="F59" s="88"/>
      <c r="G59" s="88"/>
      <c r="H59" s="139"/>
    </row>
    <row r="60" spans="1:8" x14ac:dyDescent="0.25">
      <c r="A60" s="148">
        <v>12</v>
      </c>
      <c r="B60" s="247" t="s">
        <v>116</v>
      </c>
      <c r="C60" s="247"/>
      <c r="D60" s="247"/>
      <c r="E60" s="247"/>
      <c r="F60" s="247"/>
      <c r="G60" s="247"/>
      <c r="H60" s="140" t="s">
        <v>21</v>
      </c>
    </row>
    <row r="61" spans="1:8" s="48" customFormat="1" x14ac:dyDescent="0.25">
      <c r="A61" s="108"/>
      <c r="B61" s="248" t="s">
        <v>21</v>
      </c>
      <c r="C61" s="248"/>
      <c r="D61" s="248"/>
      <c r="E61" s="248"/>
      <c r="F61" s="248"/>
      <c r="G61" s="248"/>
      <c r="H61" s="136">
        <f>'MATERIAL ESPORTIVO'!D14</f>
        <v>113900</v>
      </c>
    </row>
    <row r="62" spans="1:8" ht="19.5" thickBot="1" x14ac:dyDescent="0.3">
      <c r="A62" s="87"/>
      <c r="B62" s="88"/>
      <c r="C62" s="88"/>
      <c r="D62" s="88"/>
      <c r="E62" s="88"/>
      <c r="F62" s="88"/>
      <c r="G62" s="88"/>
      <c r="H62" s="139"/>
    </row>
    <row r="63" spans="1:8" ht="24" thickBot="1" x14ac:dyDescent="0.3">
      <c r="A63" s="244" t="s">
        <v>97</v>
      </c>
      <c r="B63" s="245"/>
      <c r="C63" s="245"/>
      <c r="D63" s="245"/>
      <c r="E63" s="245"/>
      <c r="F63" s="245"/>
      <c r="G63" s="246"/>
      <c r="H63" s="141" t="e">
        <f>H6+H13+H20+H27+H34+H41+H48+H55+H58+H61</f>
        <v>#REF!</v>
      </c>
    </row>
    <row r="65" spans="2:8" x14ac:dyDescent="0.3">
      <c r="B65" s="73"/>
      <c r="C65" s="73"/>
      <c r="D65" s="73"/>
      <c r="E65" s="73"/>
      <c r="F65" s="73"/>
      <c r="G65" s="73"/>
      <c r="H65" s="142"/>
    </row>
    <row r="66" spans="2:8" x14ac:dyDescent="0.3">
      <c r="H66" s="143"/>
    </row>
    <row r="67" spans="2:8" x14ac:dyDescent="0.3">
      <c r="H67" s="144"/>
    </row>
    <row r="68" spans="2:8" x14ac:dyDescent="0.3">
      <c r="H68" s="144"/>
    </row>
    <row r="69" spans="2:8" x14ac:dyDescent="0.3">
      <c r="G69" s="130"/>
    </row>
    <row r="70" spans="2:8" x14ac:dyDescent="0.3">
      <c r="G70" s="130"/>
    </row>
    <row r="71" spans="2:8" x14ac:dyDescent="0.3">
      <c r="G71" s="131"/>
    </row>
    <row r="72" spans="2:8" x14ac:dyDescent="0.3">
      <c r="H72" s="145"/>
    </row>
  </sheetData>
  <mergeCells count="37">
    <mergeCell ref="A29:A34"/>
    <mergeCell ref="B29:G29"/>
    <mergeCell ref="H29:H33"/>
    <mergeCell ref="B32:G32"/>
    <mergeCell ref="A43:A48"/>
    <mergeCell ref="B43:G43"/>
    <mergeCell ref="H43:H47"/>
    <mergeCell ref="B46:G46"/>
    <mergeCell ref="A36:A41"/>
    <mergeCell ref="B36:G36"/>
    <mergeCell ref="H36:H40"/>
    <mergeCell ref="B39:G39"/>
    <mergeCell ref="A63:G63"/>
    <mergeCell ref="A50:A55"/>
    <mergeCell ref="B50:G50"/>
    <mergeCell ref="H50:H54"/>
    <mergeCell ref="B53:G53"/>
    <mergeCell ref="B57:G57"/>
    <mergeCell ref="B58:G58"/>
    <mergeCell ref="B60:G60"/>
    <mergeCell ref="B61:G61"/>
    <mergeCell ref="A15:A20"/>
    <mergeCell ref="B15:G15"/>
    <mergeCell ref="H15:H19"/>
    <mergeCell ref="B18:G18"/>
    <mergeCell ref="A22:A27"/>
    <mergeCell ref="B22:G22"/>
    <mergeCell ref="H22:H26"/>
    <mergeCell ref="B25:G25"/>
    <mergeCell ref="A1:A6"/>
    <mergeCell ref="B1:G1"/>
    <mergeCell ref="H1:H5"/>
    <mergeCell ref="B4:G4"/>
    <mergeCell ref="A8:A13"/>
    <mergeCell ref="B8:G8"/>
    <mergeCell ref="H8:H12"/>
    <mergeCell ref="B11:G11"/>
  </mergeCells>
  <pageMargins left="0.51181102362204722" right="0.51181102362204722" top="0.78740157480314965" bottom="0.78740157480314965" header="0.31496062992125984" footer="0.31496062992125984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Passagem Aérea</vt:lpstr>
      <vt:lpstr>Hospedagem</vt:lpstr>
      <vt:lpstr>Alimentação</vt:lpstr>
      <vt:lpstr>Transporte</vt:lpstr>
      <vt:lpstr>Seguro Viagem </vt:lpstr>
      <vt:lpstr>Pró Labore</vt:lpstr>
      <vt:lpstr>MATERIAL ESPORTIVO</vt:lpstr>
      <vt:lpstr>Consolidado Geral</vt:lpstr>
      <vt:lpstr>TOTAL EVENTO </vt:lpstr>
      <vt:lpstr>Plan1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rejane.lima</dc:creator>
  <cp:lastModifiedBy>Edy</cp:lastModifiedBy>
  <cp:lastPrinted>2014-07-28T18:43:48Z</cp:lastPrinted>
  <dcterms:created xsi:type="dcterms:W3CDTF">2012-12-13T11:12:41Z</dcterms:created>
  <dcterms:modified xsi:type="dcterms:W3CDTF">2014-09-09T01:47:40Z</dcterms:modified>
</cp:coreProperties>
</file>