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projetocpb\convenios\Base DECE_Valores reais\novastabelas\"/>
    </mc:Choice>
  </mc:AlternateContent>
  <bookViews>
    <workbookView xWindow="0" yWindow="0" windowWidth="25200" windowHeight="11985" tabRatio="874" activeTab="5"/>
  </bookViews>
  <sheets>
    <sheet name="Passagem Aérea" sheetId="1" r:id="rId1"/>
    <sheet name="Hospedagem" sheetId="2" r:id="rId2"/>
    <sheet name="Alimentação" sheetId="3" r:id="rId3"/>
    <sheet name="Transporte" sheetId="4" r:id="rId4"/>
    <sheet name="Pró-labore" sheetId="5" r:id="rId5"/>
    <sheet name="Seguro Viagem" sheetId="9" r:id="rId6"/>
    <sheet name="Consolidado" sheetId="8" r:id="rId7"/>
    <sheet name="TOTAL EVENTO" sheetId="11" r:id="rId8"/>
    <sheet name="PLANEJAMENTO" sheetId="16" r:id="rId9"/>
    <sheet name="RESUMO" sheetId="15" r:id="rId10"/>
  </sheets>
  <definedNames>
    <definedName name="_xlnm._FilterDatabase" localSheetId="7" hidden="1">'TOTAL EVENTO'!$A$5:$H$7</definedName>
    <definedName name="_xlnm.Print_Area" localSheetId="2">Alimentação!$C$1:$P$24</definedName>
    <definedName name="_xlnm.Print_Area" localSheetId="1">Hospedagem!$C$1:$O$27</definedName>
  </definedNames>
  <calcPr calcId="152511"/>
  <customWorkbookViews>
    <customWorkbookView name="rejane.lima - Modo de exibição pessoal" guid="{6B2C8637-78CC-4CB6-97F7-DEE04A596283}" mergeInterval="0" personalView="1" maximized="1" xWindow="1" yWindow="1" windowWidth="1020" windowHeight="576" tabRatio="785" activeSheetId="7"/>
  </customWorkbookViews>
</workbook>
</file>

<file path=xl/calcChain.xml><?xml version="1.0" encoding="utf-8"?>
<calcChain xmlns="http://schemas.openxmlformats.org/spreadsheetml/2006/main">
  <c r="B9" i="15" l="1"/>
  <c r="B10" i="15"/>
  <c r="B8" i="15"/>
  <c r="B7" i="15"/>
  <c r="B6" i="15"/>
  <c r="B3" i="15"/>
  <c r="B4" i="15"/>
  <c r="B2" i="15"/>
  <c r="I16" i="3"/>
  <c r="I15" i="3"/>
  <c r="H17" i="9" l="1"/>
  <c r="H16" i="9"/>
  <c r="H15" i="9"/>
  <c r="C90" i="5"/>
  <c r="C89" i="5"/>
  <c r="C88" i="5"/>
  <c r="C87" i="5"/>
  <c r="C86" i="5"/>
  <c r="C85" i="5"/>
  <c r="C75" i="5"/>
  <c r="C74" i="5"/>
  <c r="C73" i="5"/>
  <c r="C72" i="5"/>
  <c r="C62" i="5"/>
  <c r="C61" i="5"/>
  <c r="C60" i="5"/>
  <c r="C59" i="5"/>
  <c r="C58" i="5"/>
  <c r="C57" i="5"/>
  <c r="C47" i="5"/>
  <c r="C46" i="5"/>
  <c r="C45" i="5"/>
  <c r="C44" i="5"/>
  <c r="C43" i="5"/>
  <c r="C42" i="5"/>
  <c r="C13" i="5"/>
  <c r="C31" i="5"/>
  <c r="C30" i="5"/>
  <c r="C29" i="5"/>
  <c r="C28" i="5"/>
  <c r="C18" i="5"/>
  <c r="C17" i="5"/>
  <c r="C16" i="5"/>
  <c r="C15" i="5"/>
  <c r="C14" i="5"/>
  <c r="D13" i="5"/>
  <c r="H25" i="4"/>
  <c r="H24" i="4"/>
  <c r="H23" i="4"/>
  <c r="H22" i="4"/>
  <c r="H21" i="4"/>
  <c r="H20" i="4"/>
  <c r="H19" i="4"/>
  <c r="H18" i="4"/>
  <c r="H17" i="4"/>
  <c r="H16" i="4"/>
  <c r="H15" i="4"/>
  <c r="I24" i="3"/>
  <c r="I23" i="3"/>
  <c r="I22" i="3"/>
  <c r="I21" i="3"/>
  <c r="I20" i="3"/>
  <c r="I19" i="3"/>
  <c r="I18" i="3"/>
  <c r="I17" i="3"/>
  <c r="H23" i="2"/>
  <c r="H22" i="2"/>
  <c r="H21" i="2"/>
  <c r="H20" i="2"/>
  <c r="H19" i="2"/>
  <c r="H18" i="2"/>
  <c r="H17" i="2"/>
  <c r="H16" i="2"/>
  <c r="H15" i="2"/>
  <c r="H14" i="2"/>
  <c r="G69" i="1"/>
  <c r="G68" i="1"/>
  <c r="G67" i="1"/>
  <c r="G66" i="1"/>
  <c r="G65" i="1"/>
  <c r="G64" i="1"/>
  <c r="G63" i="1"/>
  <c r="G62" i="1"/>
  <c r="G61" i="1"/>
  <c r="G60" i="1"/>
  <c r="G59" i="1"/>
  <c r="G47" i="1"/>
  <c r="G54" i="1"/>
  <c r="G81" i="1"/>
  <c r="G58" i="1"/>
  <c r="G57" i="1"/>
  <c r="G56" i="1"/>
  <c r="G55" i="1"/>
  <c r="G80" i="1"/>
  <c r="G53" i="1"/>
  <c r="G52" i="1"/>
  <c r="G51" i="1"/>
  <c r="G50" i="1"/>
  <c r="G49" i="1"/>
  <c r="G48" i="1"/>
  <c r="G79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0" i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82" i="1" l="1"/>
  <c r="C33" i="5"/>
  <c r="C19" i="5"/>
  <c r="C48" i="5"/>
  <c r="C63" i="5"/>
  <c r="C91" i="5"/>
  <c r="G87" i="1"/>
  <c r="C77" i="5"/>
  <c r="F118" i="5" l="1"/>
  <c r="H14" i="16" l="1"/>
  <c r="H12" i="16"/>
  <c r="H11" i="16"/>
  <c r="H3" i="16"/>
  <c r="H2" i="16"/>
  <c r="I13" i="8"/>
  <c r="I19" i="8" s="1"/>
  <c r="J7" i="8"/>
  <c r="N17" i="9"/>
  <c r="N16" i="9"/>
  <c r="F23" i="11"/>
  <c r="O7" i="9"/>
  <c r="B113" i="5"/>
  <c r="M92" i="5"/>
  <c r="D90" i="5"/>
  <c r="G90" i="5" s="1"/>
  <c r="D89" i="5"/>
  <c r="G89" i="5" s="1"/>
  <c r="D88" i="5"/>
  <c r="G88" i="5" s="1"/>
  <c r="D87" i="5"/>
  <c r="G87" i="5" s="1"/>
  <c r="D86" i="5"/>
  <c r="G86" i="5" s="1"/>
  <c r="D85" i="5"/>
  <c r="G85" i="5" s="1"/>
  <c r="M78" i="5"/>
  <c r="D75" i="5"/>
  <c r="G75" i="5" s="1"/>
  <c r="E75" i="5" s="1"/>
  <c r="D74" i="5"/>
  <c r="G74" i="5" s="1"/>
  <c r="E74" i="5" s="1"/>
  <c r="D73" i="5"/>
  <c r="G73" i="5" s="1"/>
  <c r="E73" i="5" s="1"/>
  <c r="D72" i="5"/>
  <c r="G72" i="5" s="1"/>
  <c r="E72" i="5" s="1"/>
  <c r="M64" i="5"/>
  <c r="D62" i="5"/>
  <c r="G62" i="5" s="1"/>
  <c r="E62" i="5" s="1"/>
  <c r="D61" i="5"/>
  <c r="G61" i="5" s="1"/>
  <c r="E61" i="5" s="1"/>
  <c r="D60" i="5"/>
  <c r="G60" i="5" s="1"/>
  <c r="E60" i="5" s="1"/>
  <c r="D59" i="5"/>
  <c r="G59" i="5" s="1"/>
  <c r="E59" i="5" s="1"/>
  <c r="D58" i="5"/>
  <c r="G58" i="5" s="1"/>
  <c r="E58" i="5" s="1"/>
  <c r="D57" i="5"/>
  <c r="G57" i="5" s="1"/>
  <c r="M49" i="5"/>
  <c r="D47" i="5"/>
  <c r="G47" i="5" s="1"/>
  <c r="E47" i="5" s="1"/>
  <c r="D46" i="5"/>
  <c r="G46" i="5" s="1"/>
  <c r="E46" i="5" s="1"/>
  <c r="D45" i="5"/>
  <c r="G45" i="5" s="1"/>
  <c r="E45" i="5" s="1"/>
  <c r="D44" i="5"/>
  <c r="G44" i="5" s="1"/>
  <c r="E44" i="5" s="1"/>
  <c r="D43" i="5"/>
  <c r="G43" i="5" s="1"/>
  <c r="E43" i="5" s="1"/>
  <c r="D42" i="5"/>
  <c r="G42" i="5" s="1"/>
  <c r="M34" i="5"/>
  <c r="D31" i="5"/>
  <c r="G31" i="5" s="1"/>
  <c r="E31" i="5" s="1"/>
  <c r="D30" i="5"/>
  <c r="G30" i="5" s="1"/>
  <c r="E30" i="5" s="1"/>
  <c r="D29" i="5"/>
  <c r="G29" i="5" s="1"/>
  <c r="E29" i="5" s="1"/>
  <c r="D28" i="5"/>
  <c r="G28" i="5" s="1"/>
  <c r="M20" i="5"/>
  <c r="D18" i="5"/>
  <c r="G18" i="5" s="1"/>
  <c r="E18" i="5" s="1"/>
  <c r="D17" i="5"/>
  <c r="G17" i="5" s="1"/>
  <c r="E17" i="5" s="1"/>
  <c r="D16" i="5"/>
  <c r="G16" i="5" s="1"/>
  <c r="E16" i="5" s="1"/>
  <c r="D15" i="5"/>
  <c r="G15" i="5" s="1"/>
  <c r="E15" i="5" s="1"/>
  <c r="D14" i="5"/>
  <c r="G14" i="5" s="1"/>
  <c r="E14" i="5" s="1"/>
  <c r="G13" i="5"/>
  <c r="M7" i="5"/>
  <c r="E35" i="11"/>
  <c r="E27" i="11"/>
  <c r="E19" i="11"/>
  <c r="E15" i="11"/>
  <c r="E11" i="11"/>
  <c r="E7" i="11"/>
  <c r="O7" i="4"/>
  <c r="D31" i="11"/>
  <c r="D27" i="11"/>
  <c r="D19" i="11"/>
  <c r="D15" i="11"/>
  <c r="D11" i="11"/>
  <c r="D7" i="11"/>
  <c r="D3" i="11"/>
  <c r="P7" i="3"/>
  <c r="C27" i="11"/>
  <c r="C19" i="11"/>
  <c r="C15" i="11"/>
  <c r="C11" i="11"/>
  <c r="C7" i="11"/>
  <c r="O7" i="2"/>
  <c r="N82" i="1"/>
  <c r="J82" i="1"/>
  <c r="E82" i="1"/>
  <c r="B35" i="11"/>
  <c r="N70" i="1"/>
  <c r="J70" i="1"/>
  <c r="E70" i="1"/>
  <c r="B15" i="11"/>
  <c r="B7" i="11"/>
  <c r="N8" i="1"/>
  <c r="E42" i="5" l="1"/>
  <c r="E48" i="5" s="1"/>
  <c r="G49" i="5"/>
  <c r="E90" i="5"/>
  <c r="G98" i="5"/>
  <c r="G101" i="5"/>
  <c r="E87" i="5"/>
  <c r="E13" i="5"/>
  <c r="E19" i="5" s="1"/>
  <c r="G20" i="5"/>
  <c r="F31" i="11"/>
  <c r="D18" i="8"/>
  <c r="E88" i="5"/>
  <c r="G103" i="5"/>
  <c r="G102" i="5"/>
  <c r="E86" i="5"/>
  <c r="E31" i="11"/>
  <c r="G34" i="5"/>
  <c r="G7" i="11" s="1"/>
  <c r="H7" i="11" s="1"/>
  <c r="E28" i="5"/>
  <c r="E33" i="5" s="1"/>
  <c r="G64" i="5"/>
  <c r="E57" i="5"/>
  <c r="E63" i="5" s="1"/>
  <c r="G92" i="5"/>
  <c r="G99" i="5"/>
  <c r="E85" i="5"/>
  <c r="G100" i="5"/>
  <c r="E89" i="5"/>
  <c r="C23" i="11"/>
  <c r="E77" i="5"/>
  <c r="G78" i="5"/>
  <c r="G27" i="11" s="1"/>
  <c r="G15" i="11"/>
  <c r="H15" i="11" s="1"/>
  <c r="E4" i="16" s="1"/>
  <c r="G11" i="11"/>
  <c r="H39" i="11"/>
  <c r="G3" i="11"/>
  <c r="E3" i="11"/>
  <c r="H42" i="11"/>
  <c r="H13" i="16" s="1"/>
  <c r="C31" i="11"/>
  <c r="B27" i="11"/>
  <c r="C35" i="11"/>
  <c r="G70" i="1"/>
  <c r="B23" i="11"/>
  <c r="B31" i="11"/>
  <c r="F19" i="11"/>
  <c r="E23" i="11"/>
  <c r="D23" i="11"/>
  <c r="C3" i="11"/>
  <c r="B11" i="11"/>
  <c r="B3" i="11"/>
  <c r="D16" i="8" l="1"/>
  <c r="G104" i="5"/>
  <c r="D17" i="8" s="1"/>
  <c r="G86" i="1"/>
  <c r="G88" i="1" s="1"/>
  <c r="D13" i="8" s="1"/>
  <c r="B19" i="11"/>
  <c r="H19" i="11" s="1"/>
  <c r="B6" i="16" s="1"/>
  <c r="D35" i="11"/>
  <c r="D15" i="8"/>
  <c r="E91" i="5"/>
  <c r="F121" i="5" s="1"/>
  <c r="D14" i="8"/>
  <c r="H11" i="11"/>
  <c r="B3" i="16" s="1"/>
  <c r="H31" i="11"/>
  <c r="E5" i="16" s="1"/>
  <c r="H27" i="11"/>
  <c r="E2" i="16"/>
  <c r="H23" i="11"/>
  <c r="G35" i="11"/>
  <c r="G94" i="5"/>
  <c r="H9" i="16"/>
  <c r="H17" i="16" s="1"/>
  <c r="B5" i="16"/>
  <c r="H3" i="11"/>
  <c r="D19" i="8" l="1"/>
  <c r="H35" i="11"/>
  <c r="H44" i="11" s="1"/>
  <c r="E3" i="16"/>
  <c r="E7" i="16" s="1"/>
  <c r="B7" i="16"/>
  <c r="B2" i="16"/>
  <c r="B4" i="16" l="1"/>
  <c r="B9" i="16" s="1"/>
  <c r="G19" i="16" s="1"/>
  <c r="H47" i="11"/>
</calcChain>
</file>

<file path=xl/sharedStrings.xml><?xml version="1.0" encoding="utf-8"?>
<sst xmlns="http://schemas.openxmlformats.org/spreadsheetml/2006/main" count="797" uniqueCount="182">
  <si>
    <t>PROJETADO</t>
  </si>
  <si>
    <t>ITINERÁRIO</t>
  </si>
  <si>
    <t>PAX</t>
  </si>
  <si>
    <t>CUSTO POR TRECHO</t>
  </si>
  <si>
    <t xml:space="preserve">CONSOLIDADO </t>
  </si>
  <si>
    <t>NACIONAL</t>
  </si>
  <si>
    <t>INTERNACIONAL</t>
  </si>
  <si>
    <t>NATAL/SP/NATAL</t>
  </si>
  <si>
    <t>RJ/SP/RJ</t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</si>
  <si>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</si>
  <si>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</si>
  <si>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</si>
  <si>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t>REALIZADO</t>
  </si>
  <si>
    <t>TOTAL</t>
  </si>
  <si>
    <t>Diferença</t>
  </si>
  <si>
    <t>Aéreo Nacional</t>
  </si>
  <si>
    <t>Aéreo Internacional</t>
  </si>
  <si>
    <t>GOIANIA/SP/GOIANIA</t>
  </si>
  <si>
    <t xml:space="preserve">DESCONTO </t>
  </si>
  <si>
    <t>TX DE EMBARQUE</t>
  </si>
  <si>
    <t>CONSOLIDADO GERAL - PROJETADO</t>
  </si>
  <si>
    <t>CONSOLIDADO GERAL - REALIZADO</t>
  </si>
  <si>
    <t>DIÁRIA</t>
  </si>
  <si>
    <t>Hospedagem</t>
  </si>
  <si>
    <t>ISS</t>
  </si>
  <si>
    <t>TIPO</t>
  </si>
  <si>
    <t>QUANTIDADE</t>
  </si>
  <si>
    <t>DUPLO</t>
  </si>
  <si>
    <t>Atualizado:</t>
  </si>
  <si>
    <t>TÉCNICO</t>
  </si>
  <si>
    <t>FISIOTERAPEUTA</t>
  </si>
  <si>
    <t>VALOR</t>
  </si>
  <si>
    <t>FUNÇÃO</t>
  </si>
  <si>
    <t>QTS</t>
  </si>
  <si>
    <t>Dias:</t>
  </si>
  <si>
    <t>Pró-labore</t>
  </si>
  <si>
    <t>PATRONAL</t>
  </si>
  <si>
    <t>PASSAGEM AÉREA</t>
  </si>
  <si>
    <t>HOSPEDAGEM</t>
  </si>
  <si>
    <t>ALIMENTAÇÃO</t>
  </si>
  <si>
    <t>TRANSPORTE</t>
  </si>
  <si>
    <t>PRÓ-LABORE</t>
  </si>
  <si>
    <t>MASSOTERAPEUTA</t>
  </si>
  <si>
    <t>UBERLANDIA/SP/UBERLANDIA</t>
  </si>
  <si>
    <t>CURITIBA/SP/CURITIBA</t>
  </si>
  <si>
    <t>NAVEGANTES/SP/NAVEGANTES</t>
  </si>
  <si>
    <t>PETROLINA/SP/PETROLINA</t>
  </si>
  <si>
    <t>ENFERMEIRO</t>
  </si>
  <si>
    <t>Período Previsto: 29  de abril a 05 de maio</t>
  </si>
  <si>
    <t>I INTERCÂMBIO INTERNACIONAL - GERMAN CHAMPIONSHIPS  - SELEÇÃO PERMANENTE PRINCIPAL E SELEÇÃO DE JOVENS DE PARA-NATAÇÃO - BERLIM/ ALEMANHA</t>
  </si>
  <si>
    <r>
      <rPr>
        <b/>
        <sz val="11"/>
        <color theme="1"/>
        <rFont val="Calibri"/>
        <family val="2"/>
        <scheme val="minor"/>
      </rPr>
      <t>Período Realizado:</t>
    </r>
    <r>
      <rPr>
        <sz val="11"/>
        <color theme="1"/>
        <rFont val="Calibri"/>
        <family val="2"/>
        <scheme val="minor"/>
      </rPr>
      <t xml:space="preserve">  </t>
    </r>
  </si>
  <si>
    <t>STAFF TECNICO</t>
  </si>
  <si>
    <t>Seguro Viagem</t>
  </si>
  <si>
    <t xml:space="preserve"> </t>
  </si>
  <si>
    <r>
      <t>Local:</t>
    </r>
    <r>
      <rPr>
        <sz val="11"/>
        <color theme="1"/>
        <rFont val="Calibri"/>
        <family val="2"/>
        <scheme val="minor"/>
      </rPr>
      <t xml:space="preserve"> SÃO PAULO</t>
    </r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</si>
  <si>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NOVEMBRO</t>
    </r>
  </si>
  <si>
    <t>TOTAL NACIONAL</t>
  </si>
  <si>
    <t>AEREOS</t>
  </si>
  <si>
    <t>SEGURO VIAGEM</t>
  </si>
  <si>
    <t>CONSOLIDADO DAS AÇÕES - NATAÇÃO</t>
  </si>
  <si>
    <t>PAGAMENTO MENSAL</t>
  </si>
  <si>
    <t>NOMENCLATURA</t>
  </si>
  <si>
    <t>PERCENTUAL %</t>
  </si>
  <si>
    <t xml:space="preserve">INSS </t>
  </si>
  <si>
    <t xml:space="preserve">FGTS </t>
  </si>
  <si>
    <t>PIS</t>
  </si>
  <si>
    <t>1/12 13º C/ENCARGOS</t>
  </si>
  <si>
    <t>1/3 FÉRIAS  C/ENCARGOS</t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</si>
  <si>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ABRIL</t>
    </r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</si>
  <si>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JANEIRO</t>
    </r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</si>
  <si>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JUNHO</t>
    </r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</si>
  <si>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SETEMBRO</t>
    </r>
  </si>
  <si>
    <t>SÃO PAULO/BOGOTÁ/SÃO PAULO</t>
  </si>
  <si>
    <t>SÃO PAULO/BERLIM/SÃO PAULO</t>
  </si>
  <si>
    <t>ASSISTENTE TECNICO</t>
  </si>
  <si>
    <t>TECNICO</t>
  </si>
  <si>
    <t>TOTAL PRO-LABORE</t>
  </si>
  <si>
    <t>Material Esportivo</t>
  </si>
  <si>
    <t>MATERIAL ESPORTIVO</t>
  </si>
  <si>
    <t>TOTAL GERAL NATAÇÃO 2014/2015</t>
  </si>
  <si>
    <t>1ª Fase de Treinamento e Avaliações - SELEÇÃO BRASILEIRA DE NATAÇÃO DE JOVENS</t>
  </si>
  <si>
    <t>ARARAQUARA(SP)/SP/ARARAQUARA(SP)</t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</si>
  <si>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</si>
  <si>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</si>
  <si>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Local:</t>
    </r>
    <r>
      <rPr>
        <sz val="11"/>
        <color theme="1"/>
        <rFont val="Calibri"/>
        <family val="2"/>
        <scheme val="minor"/>
      </rPr>
      <t xml:space="preserve"> SÃO CAETANO DO SUL</t>
    </r>
  </si>
  <si>
    <r>
      <t>Dias:</t>
    </r>
    <r>
      <rPr>
        <sz val="11"/>
        <color theme="1"/>
        <rFont val="Calibri"/>
        <family val="2"/>
        <scheme val="minor"/>
      </rPr>
      <t xml:space="preserve"> 07</t>
    </r>
  </si>
  <si>
    <r>
      <t>Local:</t>
    </r>
    <r>
      <rPr>
        <sz val="11"/>
        <color theme="1"/>
        <rFont val="Calibri"/>
        <family val="2"/>
        <scheme val="minor"/>
      </rPr>
      <t xml:space="preserve"> Berlim/Alemanha</t>
    </r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</si>
  <si>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</si>
  <si>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t>3º Evento | 2015 (PRINCIPAL)</t>
  </si>
  <si>
    <t>1ª Fase de Treinamento e Avaliações - SELEÇÃO BRASILEIRA DE NATAÇÃO PRINCIPAL</t>
  </si>
  <si>
    <t>4º Evento | 2015 (PRINCIPAL | JOVENS)</t>
  </si>
  <si>
    <t>Open BRASIL CAIXA LOTERIAS de NATAÇÃO - SELEÇÃO BRASILEIRA DE ATLETISMO PRINCIPAL e DE JOVENS</t>
  </si>
  <si>
    <r>
      <t>Local:</t>
    </r>
    <r>
      <rPr>
        <sz val="11"/>
        <color theme="1"/>
        <rFont val="Calibri"/>
        <family val="2"/>
        <scheme val="minor"/>
      </rPr>
      <t xml:space="preserve"> BERLIM/ALE</t>
    </r>
  </si>
  <si>
    <t>OPEN INTERNACIONAL DE BERLIM - SELEÇÃO BRASILEIRA PRINCIPAL DE NATAÇÃO - BERLIM/ALE</t>
  </si>
  <si>
    <t>5º Evento | 2015 (PRINCIPAL)</t>
  </si>
  <si>
    <t>2ª Fase de Treinamento e Avaliações - SELEÇÃO BRASILEIRA DE NATAÇÃO PRINCIPAL</t>
  </si>
  <si>
    <t>2ª Fase de Treinamento e Avaliações - SELEÇÃO BRASILEIRA DE NATAÇÃO DE JOVENS</t>
  </si>
  <si>
    <t>7º Evento | 2015 (JOVENS)</t>
  </si>
  <si>
    <t>Aclimatação e Campeonato Mundial de Natação do IPC - SELEÇÃO BRASILEIRA DE NATAÇÃO PRINCIPAL - MANCHESTER/GLASGOW</t>
  </si>
  <si>
    <t xml:space="preserve">Dias: </t>
  </si>
  <si>
    <t>Open Internacional de Natação da Colômbia - SELEÇÃO BRASILEIRA DE NATAÇÃO DE JOVENS - BOGOTÁ/COLÔMBIA</t>
  </si>
  <si>
    <t>3ª Fase de Treinamento e Avaliações - SELEÇÃO BRASILEIRA DE NATAÇÃO PRINCIPAL</t>
  </si>
  <si>
    <t xml:space="preserve">Diárias: </t>
  </si>
  <si>
    <r>
      <rPr>
        <b/>
        <sz val="11"/>
        <color theme="1"/>
        <rFont val="Calibri"/>
        <family val="2"/>
        <scheme val="minor"/>
      </rPr>
      <t xml:space="preserve">Período Previsto: </t>
    </r>
    <r>
      <rPr>
        <sz val="11"/>
        <color theme="1"/>
        <rFont val="Calibri"/>
        <family val="2"/>
        <scheme val="minor"/>
      </rPr>
      <t>JULHO</t>
    </r>
  </si>
  <si>
    <t>Refeições</t>
  </si>
  <si>
    <t>UNIDADE</t>
  </si>
  <si>
    <t>Transporte</t>
  </si>
  <si>
    <t>Seleção Principal</t>
  </si>
  <si>
    <t>Seleção de Jovens</t>
  </si>
  <si>
    <t>Pagamentos Extras - ANO</t>
  </si>
  <si>
    <t>2ª Fase de Treinamento</t>
  </si>
  <si>
    <t>1ª Fase de Treinamento</t>
  </si>
  <si>
    <t>1 Médico Modalidade</t>
  </si>
  <si>
    <t>3ª Fase de Treinamento</t>
  </si>
  <si>
    <t>4ª Fase de Treinamento</t>
  </si>
  <si>
    <t>Custos Extras Fases Treino</t>
  </si>
  <si>
    <t>Custo escritório</t>
  </si>
  <si>
    <t>TOTAL JOVENS</t>
  </si>
  <si>
    <t>Academia</t>
  </si>
  <si>
    <t>AFIP</t>
  </si>
  <si>
    <t>Aclimatação/Mundial</t>
  </si>
  <si>
    <t>Uniformes</t>
  </si>
  <si>
    <t>Suprimento de Fundos</t>
  </si>
  <si>
    <t>Auxílio Viagem</t>
  </si>
  <si>
    <t>TOTAL EXTRAS</t>
  </si>
  <si>
    <t>TOTAL PRINCIPAL</t>
  </si>
  <si>
    <t>Open Berlim</t>
  </si>
  <si>
    <t>Open Brasil</t>
  </si>
  <si>
    <t>Open Colômbia</t>
  </si>
  <si>
    <t>2 Funcionários Adm</t>
  </si>
  <si>
    <t>VALOR TOTAL PLANEJAMENTO NATAÇÃO 2015</t>
  </si>
  <si>
    <t>RH Mensal</t>
  </si>
  <si>
    <t>Inscrições Competições</t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</si>
  <si>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FEVEREIRO</t>
    </r>
  </si>
  <si>
    <t>1º Evento | 2015 (PRINCIPAL)</t>
  </si>
  <si>
    <t>2º Evento | 2015  (JOVENS)</t>
  </si>
  <si>
    <t>9º Evento | 2015 (PRINCIPAL)</t>
  </si>
  <si>
    <t>Aluguel 1 apartamento</t>
  </si>
  <si>
    <t>SÃO PAULO/GLASGOW/SÃO PAULO</t>
  </si>
  <si>
    <t>TOTAL GERAL NATAÇÃO /2015</t>
  </si>
  <si>
    <t>CUSTO POR TRECHO II</t>
  </si>
  <si>
    <t>PAGAMENTOS -  PRÓ LABORE</t>
  </si>
  <si>
    <t>Pontual</t>
  </si>
  <si>
    <t>PAGAMENTOS -  TRIBUTOS</t>
  </si>
  <si>
    <t>RESUMO DETALHADO - NATAÇÃO</t>
  </si>
  <si>
    <t>BOLSA (s/ patronal)</t>
  </si>
  <si>
    <t>Encargos</t>
  </si>
  <si>
    <t>PERÍODO</t>
  </si>
  <si>
    <t>ORGEM</t>
  </si>
  <si>
    <t>DESTINO</t>
  </si>
  <si>
    <t>São Paulo</t>
  </si>
  <si>
    <t>Araraquara</t>
  </si>
  <si>
    <t>Curitiba</t>
  </si>
  <si>
    <t>Natal</t>
  </si>
  <si>
    <t>Navegantes</t>
  </si>
  <si>
    <t>Rio de Janeiro</t>
  </si>
  <si>
    <t>Uberlândia</t>
  </si>
  <si>
    <t>Goiania</t>
  </si>
  <si>
    <t>Petrolina</t>
  </si>
  <si>
    <t>Uberlânida</t>
  </si>
  <si>
    <t>SP</t>
  </si>
  <si>
    <t>BERLIM (ALE)</t>
  </si>
  <si>
    <t>SÃO PAULO</t>
  </si>
  <si>
    <t>GLASGOW (ESC)</t>
  </si>
  <si>
    <t>BOGOTÁ (COL)</t>
  </si>
  <si>
    <t>LOCAL</t>
  </si>
  <si>
    <t>SÃO CAETANO DO SUL</t>
  </si>
  <si>
    <t>BOGOTÁ (COLOMBIA)</t>
  </si>
  <si>
    <t>São Caetano</t>
  </si>
  <si>
    <t>BOGOTÁ(COLOMBIA)</t>
  </si>
  <si>
    <t>Open BRASIL CAIXA LOTERIAS - SELEÇÃO BRASILEIRA DE ATLETISMO PRINCIPAL e DE JOVENS</t>
  </si>
  <si>
    <t>Open Internacional de Berlim - SELEÇÃO BRASILEIRA PRINCIPAL - BERLIM/ALE</t>
  </si>
  <si>
    <t>Aclimatação e Campeonato Mundial do IPC - SELEÇÃO BRASILEIRA PRINCIPAL - MANCHESTER/GLASGOW</t>
  </si>
  <si>
    <t>Open Internacional da Colômbia - SELEÇÃO BRASILEIRA DE JOVENS - BOGOTÁ/COLÔMBIA</t>
  </si>
  <si>
    <t>nat</t>
  </si>
  <si>
    <t>MANCHESTER (INGLATERRA)</t>
  </si>
  <si>
    <t>mod</t>
  </si>
  <si>
    <t>id</t>
  </si>
  <si>
    <t>MOD</t>
  </si>
  <si>
    <t>ID</t>
  </si>
  <si>
    <t>modal</t>
  </si>
  <si>
    <t>idevento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</si>
</sst>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&quot;R$&quot;\ #,##0.00"/>
    <numFmt numFmtId="166" formatCode="_([$R$ -416]* #,##0.00_);_([$R$ -416]* \(#,##0.00\);_([$R$ -416]* &quot;-&quot;??_);_(@_)"/>
    <numFmt numFmtId="167" formatCode="&quot;R$ &quot;#,##0.00"/>
    <numFmt numFmtId="168" formatCode="_-[$R$-416]\ * #,##0.00_-;\-[$R$-416]\ * #,##0.00_-;_-[$R$-416]\ 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 Narrow"/>
      <family val="2"/>
    </font>
    <font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9"/>
      <color theme="1"/>
      <name val="Arial Narrow"/>
      <family val="2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44444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gradientFill>
        <stop position="0">
          <color rgb="FFFFC000"/>
        </stop>
        <stop position="1">
          <color rgb="FF00B0F0"/>
        </stop>
      </gradientFill>
    </fill>
    <fill>
      <patternFill patternType="solid">
        <fgColor theme="5" tint="0.39997558519241921"/>
        <bgColor indexed="64"/>
      </patternFill>
    </fill>
    <fill>
      <gradientFill degree="90">
        <stop position="0">
          <color rgb="FF00B0F0"/>
        </stop>
        <stop position="1">
          <color rgb="FFFFC000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22" fillId="0" borderId="0"/>
  </cellStyleXfs>
  <cellXfs count="273">
    <xf numFmtId="0" fontId="0" fillId="0" borderId="0" xfId="0"/>
    <xf numFmtId="0" fontId="0" fillId="2" borderId="0" xfId="0" applyFill="1"/>
    <xf numFmtId="0" fontId="2" fillId="2" borderId="0" xfId="0" applyFont="1" applyFill="1"/>
    <xf numFmtId="0" fontId="7" fillId="4" borderId="2" xfId="0" applyFont="1" applyFill="1" applyBorder="1" applyAlignment="1">
      <alignment horizontal="center" vertical="center"/>
    </xf>
    <xf numFmtId="1" fontId="7" fillId="4" borderId="2" xfId="0" applyNumberFormat="1" applyFont="1" applyFill="1" applyBorder="1" applyAlignment="1">
      <alignment horizontal="center" vertical="center"/>
    </xf>
    <xf numFmtId="165" fontId="8" fillId="3" borderId="2" xfId="0" applyNumberFormat="1" applyFont="1" applyFill="1" applyBorder="1"/>
    <xf numFmtId="0" fontId="7" fillId="0" borderId="2" xfId="0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66" fontId="7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65" fontId="7" fillId="4" borderId="2" xfId="0" applyNumberFormat="1" applyFont="1" applyFill="1" applyBorder="1" applyAlignment="1">
      <alignment horizontal="right" vertical="center"/>
    </xf>
    <xf numFmtId="0" fontId="7" fillId="2" borderId="0" xfId="0" applyFont="1" applyFill="1"/>
    <xf numFmtId="0" fontId="11" fillId="3" borderId="4" xfId="0" applyFont="1" applyFill="1" applyBorder="1" applyAlignment="1">
      <alignment horizontal="center" vertical="center"/>
    </xf>
    <xf numFmtId="165" fontId="11" fillId="3" borderId="4" xfId="0" applyNumberFormat="1" applyFont="1" applyFill="1" applyBorder="1" applyAlignment="1">
      <alignment horizontal="center" vertical="center" wrapText="1"/>
    </xf>
    <xf numFmtId="165" fontId="11" fillId="3" borderId="4" xfId="0" applyNumberFormat="1" applyFont="1" applyFill="1" applyBorder="1" applyAlignment="1">
      <alignment horizontal="center" vertical="center"/>
    </xf>
    <xf numFmtId="0" fontId="0" fillId="0" borderId="2" xfId="0" applyBorder="1"/>
    <xf numFmtId="0" fontId="15" fillId="0" borderId="0" xfId="0" applyFont="1" applyBorder="1" applyAlignment="1">
      <alignment horizontal="center"/>
    </xf>
    <xf numFmtId="0" fontId="0" fillId="0" borderId="0" xfId="0" applyBorder="1"/>
    <xf numFmtId="0" fontId="12" fillId="2" borderId="0" xfId="0" applyFont="1" applyFill="1"/>
    <xf numFmtId="165" fontId="5" fillId="4" borderId="8" xfId="0" applyNumberFormat="1" applyFont="1" applyFill="1" applyBorder="1" applyAlignment="1">
      <alignment horizontal="right" vertical="center"/>
    </xf>
    <xf numFmtId="4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ont="1" applyFill="1"/>
    <xf numFmtId="0" fontId="10" fillId="0" borderId="0" xfId="0" applyFont="1"/>
    <xf numFmtId="22" fontId="10" fillId="0" borderId="0" xfId="0" applyNumberFormat="1" applyFont="1"/>
    <xf numFmtId="0" fontId="16" fillId="4" borderId="2" xfId="0" applyFont="1" applyFill="1" applyBorder="1" applyAlignment="1">
      <alignment vertical="center"/>
    </xf>
    <xf numFmtId="167" fontId="7" fillId="4" borderId="2" xfId="2" applyNumberFormat="1" applyFont="1" applyFill="1" applyBorder="1" applyAlignment="1">
      <alignment vertical="center"/>
    </xf>
    <xf numFmtId="165" fontId="7" fillId="4" borderId="2" xfId="0" applyNumberFormat="1" applyFont="1" applyFill="1" applyBorder="1" applyAlignment="1">
      <alignment vertical="center"/>
    </xf>
    <xf numFmtId="0" fontId="2" fillId="2" borderId="0" xfId="0" applyFont="1" applyFill="1" applyAlignment="1">
      <alignment horizontal="left"/>
    </xf>
    <xf numFmtId="0" fontId="7" fillId="4" borderId="2" xfId="0" applyFont="1" applyFill="1" applyBorder="1" applyAlignment="1">
      <alignment horizontal="left" vertical="center"/>
    </xf>
    <xf numFmtId="0" fontId="0" fillId="6" borderId="0" xfId="0" applyFill="1"/>
    <xf numFmtId="165" fontId="0" fillId="0" borderId="0" xfId="0" applyNumberFormat="1"/>
    <xf numFmtId="166" fontId="2" fillId="0" borderId="0" xfId="0" applyNumberFormat="1" applyFont="1" applyFill="1" applyAlignment="1">
      <alignment horizontal="center"/>
    </xf>
    <xf numFmtId="0" fontId="2" fillId="6" borderId="0" xfId="0" applyFont="1" applyFill="1" applyAlignment="1"/>
    <xf numFmtId="166" fontId="2" fillId="6" borderId="0" xfId="0" applyNumberFormat="1" applyFont="1" applyFill="1" applyAlignment="1"/>
    <xf numFmtId="166" fontId="0" fillId="0" borderId="10" xfId="0" applyNumberFormat="1" applyBorder="1"/>
    <xf numFmtId="166" fontId="2" fillId="6" borderId="0" xfId="0" applyNumberFormat="1" applyFont="1" applyFill="1"/>
    <xf numFmtId="0" fontId="2" fillId="3" borderId="5" xfId="0" applyFont="1" applyFill="1" applyBorder="1" applyAlignment="1"/>
    <xf numFmtId="0" fontId="2" fillId="3" borderId="3" xfId="0" applyFont="1" applyFill="1" applyBorder="1" applyAlignment="1"/>
    <xf numFmtId="1" fontId="2" fillId="3" borderId="6" xfId="0" applyNumberFormat="1" applyFont="1" applyFill="1" applyBorder="1" applyAlignment="1">
      <alignment horizontal="center"/>
    </xf>
    <xf numFmtId="165" fontId="7" fillId="4" borderId="8" xfId="0" applyNumberFormat="1" applyFont="1" applyFill="1" applyBorder="1" applyAlignment="1">
      <alignment horizontal="right" vertical="center"/>
    </xf>
    <xf numFmtId="0" fontId="0" fillId="4" borderId="0" xfId="0" applyFill="1"/>
    <xf numFmtId="0" fontId="3" fillId="2" borderId="0" xfId="0" applyFont="1" applyFill="1" applyAlignment="1">
      <alignment horizontal="center"/>
    </xf>
    <xf numFmtId="165" fontId="7" fillId="4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65" fontId="9" fillId="3" borderId="2" xfId="0" applyNumberFormat="1" applyFont="1" applyFill="1" applyBorder="1" applyAlignment="1">
      <alignment horizontal="center" vertical="center" wrapText="1"/>
    </xf>
    <xf numFmtId="165" fontId="9" fillId="3" borderId="2" xfId="0" applyNumberFormat="1" applyFont="1" applyFill="1" applyBorder="1" applyAlignment="1">
      <alignment horizontal="center" vertical="center"/>
    </xf>
    <xf numFmtId="165" fontId="17" fillId="4" borderId="3" xfId="0" applyNumberFormat="1" applyFont="1" applyFill="1" applyBorder="1" applyAlignment="1">
      <alignment horizontal="center" vertical="center"/>
    </xf>
    <xf numFmtId="165" fontId="17" fillId="4" borderId="2" xfId="0" applyNumberFormat="1" applyFont="1" applyFill="1" applyBorder="1" applyAlignment="1">
      <alignment horizontal="center" vertical="center"/>
    </xf>
    <xf numFmtId="165" fontId="4" fillId="9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65" fontId="13" fillId="11" borderId="2" xfId="0" applyNumberFormat="1" applyFont="1" applyFill="1" applyBorder="1" applyAlignment="1">
      <alignment horizontal="center" vertical="center"/>
    </xf>
    <xf numFmtId="165" fontId="17" fillId="4" borderId="0" xfId="0" applyNumberFormat="1" applyFont="1" applyFill="1" applyBorder="1" applyAlignment="1">
      <alignment horizontal="center" vertical="center"/>
    </xf>
    <xf numFmtId="165" fontId="4" fillId="4" borderId="0" xfId="0" applyNumberFormat="1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68" fontId="2" fillId="0" borderId="10" xfId="0" applyNumberFormat="1" applyFont="1" applyFill="1" applyBorder="1" applyAlignment="1">
      <alignment horizontal="center"/>
    </xf>
    <xf numFmtId="168" fontId="2" fillId="6" borderId="0" xfId="0" applyNumberFormat="1" applyFont="1" applyFill="1" applyAlignment="1">
      <alignment horizontal="center"/>
    </xf>
    <xf numFmtId="0" fontId="21" fillId="12" borderId="19" xfId="0" applyFont="1" applyFill="1" applyBorder="1" applyAlignment="1"/>
    <xf numFmtId="4" fontId="21" fillId="12" borderId="18" xfId="0" applyNumberFormat="1" applyFont="1" applyFill="1" applyBorder="1" applyAlignment="1">
      <alignment horizontal="right"/>
    </xf>
    <xf numFmtId="0" fontId="19" fillId="4" borderId="19" xfId="0" applyFont="1" applyFill="1" applyBorder="1" applyAlignment="1"/>
    <xf numFmtId="10" fontId="19" fillId="4" borderId="18" xfId="0" applyNumberFormat="1" applyFont="1" applyFill="1" applyBorder="1"/>
    <xf numFmtId="0" fontId="21" fillId="13" borderId="19" xfId="0" applyFont="1" applyFill="1" applyBorder="1" applyAlignment="1"/>
    <xf numFmtId="10" fontId="21" fillId="13" borderId="18" xfId="0" applyNumberFormat="1" applyFont="1" applyFill="1" applyBorder="1"/>
    <xf numFmtId="0" fontId="3" fillId="2" borderId="0" xfId="0" applyFont="1" applyFill="1" applyAlignment="1">
      <alignment horizontal="center"/>
    </xf>
    <xf numFmtId="165" fontId="4" fillId="4" borderId="2" xfId="0" applyNumberFormat="1" applyFont="1" applyFill="1" applyBorder="1" applyAlignment="1">
      <alignment horizontal="center" vertical="center"/>
    </xf>
    <xf numFmtId="165" fontId="13" fillId="7" borderId="2" xfId="0" applyNumberFormat="1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vertical="center"/>
    </xf>
    <xf numFmtId="1" fontId="7" fillId="4" borderId="3" xfId="0" applyNumberFormat="1" applyFont="1" applyFill="1" applyBorder="1" applyAlignment="1">
      <alignment horizontal="center" vertical="center"/>
    </xf>
    <xf numFmtId="168" fontId="0" fillId="0" borderId="0" xfId="0" applyNumberFormat="1"/>
    <xf numFmtId="0" fontId="18" fillId="4" borderId="2" xfId="0" applyFont="1" applyFill="1" applyBorder="1" applyAlignment="1">
      <alignment horizontal="left" vertical="center"/>
    </xf>
    <xf numFmtId="0" fontId="18" fillId="4" borderId="2" xfId="0" applyFont="1" applyFill="1" applyBorder="1" applyAlignment="1">
      <alignment vertical="center"/>
    </xf>
    <xf numFmtId="0" fontId="18" fillId="4" borderId="5" xfId="0" applyFont="1" applyFill="1" applyBorder="1" applyAlignment="1">
      <alignment vertical="center"/>
    </xf>
    <xf numFmtId="0" fontId="21" fillId="4" borderId="2" xfId="0" applyFont="1" applyFill="1" applyBorder="1"/>
    <xf numFmtId="0" fontId="19" fillId="4" borderId="2" xfId="0" applyFont="1" applyFill="1" applyBorder="1"/>
    <xf numFmtId="0" fontId="19" fillId="4" borderId="8" xfId="0" applyFont="1" applyFill="1" applyBorder="1"/>
    <xf numFmtId="0" fontId="15" fillId="0" borderId="2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5" fillId="0" borderId="2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/>
    </xf>
    <xf numFmtId="0" fontId="1" fillId="4" borderId="0" xfId="0" applyFont="1" applyFill="1"/>
    <xf numFmtId="0" fontId="1" fillId="0" borderId="0" xfId="0" applyFont="1"/>
    <xf numFmtId="0" fontId="2" fillId="17" borderId="2" xfId="0" applyFont="1" applyFill="1" applyBorder="1" applyAlignment="1">
      <alignment horizontal="center"/>
    </xf>
    <xf numFmtId="0" fontId="2" fillId="2" borderId="7" xfId="0" applyFont="1" applyFill="1" applyBorder="1"/>
    <xf numFmtId="0" fontId="3" fillId="2" borderId="24" xfId="0" applyFont="1" applyFill="1" applyBorder="1" applyAlignment="1">
      <alignment horizontal="center"/>
    </xf>
    <xf numFmtId="0" fontId="2" fillId="2" borderId="0" xfId="0" applyFont="1" applyFill="1" applyBorder="1"/>
    <xf numFmtId="0" fontId="7" fillId="2" borderId="22" xfId="0" applyFont="1" applyFill="1" applyBorder="1"/>
    <xf numFmtId="0" fontId="0" fillId="0" borderId="0" xfId="0" applyFont="1"/>
    <xf numFmtId="0" fontId="0" fillId="4" borderId="0" xfId="0" applyFont="1" applyFill="1"/>
    <xf numFmtId="0" fontId="0" fillId="2" borderId="7" xfId="0" applyFont="1" applyFill="1" applyBorder="1"/>
    <xf numFmtId="0" fontId="0" fillId="2" borderId="23" xfId="0" applyFont="1" applyFill="1" applyBorder="1"/>
    <xf numFmtId="0" fontId="0" fillId="2" borderId="22" xfId="0" applyFont="1" applyFill="1" applyBorder="1"/>
    <xf numFmtId="0" fontId="0" fillId="2" borderId="0" xfId="0" applyFont="1" applyFill="1" applyBorder="1"/>
    <xf numFmtId="0" fontId="0" fillId="2" borderId="25" xfId="0" applyFont="1" applyFill="1" applyBorder="1"/>
    <xf numFmtId="0" fontId="24" fillId="3" borderId="4" xfId="0" applyFont="1" applyFill="1" applyBorder="1" applyAlignment="1">
      <alignment horizontal="center" vertical="center"/>
    </xf>
    <xf numFmtId="165" fontId="24" fillId="3" borderId="4" xfId="0" applyNumberFormat="1" applyFont="1" applyFill="1" applyBorder="1" applyAlignment="1">
      <alignment horizontal="center" vertical="center" wrapText="1"/>
    </xf>
    <xf numFmtId="165" fontId="24" fillId="3" borderId="4" xfId="0" applyNumberFormat="1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165" fontId="25" fillId="3" borderId="4" xfId="0" applyNumberFormat="1" applyFont="1" applyFill="1" applyBorder="1" applyAlignment="1">
      <alignment horizontal="center" vertical="center" wrapText="1"/>
    </xf>
    <xf numFmtId="165" fontId="25" fillId="3" borderId="11" xfId="0" applyNumberFormat="1" applyFont="1" applyFill="1" applyBorder="1" applyAlignment="1">
      <alignment horizontal="center" vertical="center" wrapText="1"/>
    </xf>
    <xf numFmtId="165" fontId="25" fillId="3" borderId="4" xfId="0" applyNumberFormat="1" applyFont="1" applyFill="1" applyBorder="1" applyAlignment="1">
      <alignment horizontal="center" vertical="center"/>
    </xf>
    <xf numFmtId="165" fontId="4" fillId="3" borderId="2" xfId="0" applyNumberFormat="1" applyFont="1" applyFill="1" applyBorder="1"/>
    <xf numFmtId="0" fontId="0" fillId="0" borderId="2" xfId="0" applyFont="1" applyBorder="1"/>
    <xf numFmtId="0" fontId="0" fillId="0" borderId="0" xfId="0" applyFont="1" applyBorder="1"/>
    <xf numFmtId="44" fontId="5" fillId="0" borderId="2" xfId="1" applyNumberFormat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right" vertical="center"/>
    </xf>
    <xf numFmtId="0" fontId="0" fillId="6" borderId="0" xfId="0" applyFont="1" applyFill="1"/>
    <xf numFmtId="166" fontId="0" fillId="0" borderId="0" xfId="0" applyNumberFormat="1" applyFont="1"/>
    <xf numFmtId="167" fontId="0" fillId="6" borderId="0" xfId="0" applyNumberFormat="1" applyFont="1" applyFill="1"/>
    <xf numFmtId="165" fontId="0" fillId="0" borderId="0" xfId="0" applyNumberFormat="1" applyFont="1"/>
    <xf numFmtId="165" fontId="4" fillId="15" borderId="2" xfId="0" applyNumberFormat="1" applyFont="1" applyFill="1" applyBorder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2" fillId="3" borderId="2" xfId="0" applyFont="1" applyFill="1" applyBorder="1" applyAlignment="1">
      <alignment horizontal="center" vertical="center" wrapText="1"/>
    </xf>
    <xf numFmtId="0" fontId="2" fillId="18" borderId="2" xfId="0" applyFont="1" applyFill="1" applyBorder="1" applyAlignment="1">
      <alignment horizontal="center"/>
    </xf>
    <xf numFmtId="165" fontId="7" fillId="0" borderId="2" xfId="0" applyNumberFormat="1" applyFont="1" applyFill="1" applyBorder="1" applyAlignment="1">
      <alignment horizontal="right" vertical="center"/>
    </xf>
    <xf numFmtId="0" fontId="7" fillId="2" borderId="7" xfId="0" applyFont="1" applyFill="1" applyBorder="1"/>
    <xf numFmtId="0" fontId="7" fillId="2" borderId="7" xfId="0" applyFont="1" applyFill="1" applyBorder="1" applyAlignment="1">
      <alignment horizontal="left"/>
    </xf>
    <xf numFmtId="0" fontId="0" fillId="2" borderId="23" xfId="0" applyFill="1" applyBorder="1"/>
    <xf numFmtId="0" fontId="0" fillId="2" borderId="0" xfId="0" applyFill="1" applyBorder="1"/>
    <xf numFmtId="0" fontId="0" fillId="2" borderId="25" xfId="0" applyFill="1" applyBorder="1"/>
    <xf numFmtId="0" fontId="0" fillId="2" borderId="22" xfId="0" applyFill="1" applyBorder="1"/>
    <xf numFmtId="0" fontId="0" fillId="2" borderId="7" xfId="0" applyFill="1" applyBorder="1"/>
    <xf numFmtId="0" fontId="0" fillId="2" borderId="7" xfId="0" applyFill="1" applyBorder="1" applyAlignment="1">
      <alignment horizontal="left"/>
    </xf>
    <xf numFmtId="165" fontId="8" fillId="15" borderId="2" xfId="0" applyNumberFormat="1" applyFont="1" applyFill="1" applyBorder="1"/>
    <xf numFmtId="0" fontId="11" fillId="3" borderId="2" xfId="0" applyFont="1" applyFill="1" applyBorder="1" applyAlignment="1">
      <alignment horizontal="center" vertical="center"/>
    </xf>
    <xf numFmtId="165" fontId="11" fillId="3" borderId="2" xfId="0" applyNumberFormat="1" applyFont="1" applyFill="1" applyBorder="1" applyAlignment="1">
      <alignment horizontal="center" vertical="center" wrapText="1"/>
    </xf>
    <xf numFmtId="165" fontId="11" fillId="3" borderId="2" xfId="0" applyNumberFormat="1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166" fontId="7" fillId="0" borderId="8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165" fontId="19" fillId="0" borderId="0" xfId="0" applyNumberFormat="1" applyFont="1" applyAlignment="1">
      <alignment vertical="center"/>
    </xf>
    <xf numFmtId="0" fontId="0" fillId="4" borderId="0" xfId="0" applyFill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7" xfId="0" applyFont="1" applyFill="1" applyBorder="1" applyAlignment="1">
      <alignment horizontal="left"/>
    </xf>
    <xf numFmtId="0" fontId="1" fillId="0" borderId="2" xfId="0" applyFont="1" applyBorder="1"/>
    <xf numFmtId="165" fontId="0" fillId="0" borderId="2" xfId="0" applyNumberFormat="1" applyBorder="1"/>
    <xf numFmtId="0" fontId="26" fillId="19" borderId="2" xfId="0" applyFont="1" applyFill="1" applyBorder="1"/>
    <xf numFmtId="0" fontId="1" fillId="0" borderId="2" xfId="0" applyFont="1" applyFill="1" applyBorder="1"/>
    <xf numFmtId="165" fontId="0" fillId="0" borderId="2" xfId="0" applyNumberForma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165" fontId="0" fillId="0" borderId="0" xfId="0" applyNumberFormat="1" applyFill="1" applyBorder="1"/>
    <xf numFmtId="0" fontId="26" fillId="10" borderId="2" xfId="0" applyFont="1" applyFill="1" applyBorder="1"/>
    <xf numFmtId="0" fontId="26" fillId="21" borderId="2" xfId="0" applyFont="1" applyFill="1" applyBorder="1"/>
    <xf numFmtId="165" fontId="0" fillId="0" borderId="0" xfId="0" applyNumberFormat="1" applyBorder="1"/>
    <xf numFmtId="0" fontId="26" fillId="0" borderId="0" xfId="0" applyFont="1" applyFill="1" applyBorder="1"/>
    <xf numFmtId="0" fontId="0" fillId="0" borderId="2" xfId="0" applyFont="1" applyFill="1" applyBorder="1"/>
    <xf numFmtId="0" fontId="2" fillId="16" borderId="2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5" fontId="2" fillId="15" borderId="29" xfId="0" applyNumberFormat="1" applyFont="1" applyFill="1" applyBorder="1"/>
    <xf numFmtId="0" fontId="0" fillId="0" borderId="0" xfId="0" applyFont="1" applyFill="1" applyBorder="1"/>
    <xf numFmtId="164" fontId="0" fillId="0" borderId="0" xfId="1" applyFont="1"/>
    <xf numFmtId="164" fontId="2" fillId="6" borderId="0" xfId="1" applyFont="1" applyFill="1"/>
    <xf numFmtId="164" fontId="0" fillId="0" borderId="0" xfId="1" applyNumberFormat="1" applyFont="1" applyAlignment="1"/>
    <xf numFmtId="10" fontId="19" fillId="4" borderId="0" xfId="0" applyNumberFormat="1" applyFont="1" applyFill="1" applyBorder="1"/>
    <xf numFmtId="167" fontId="7" fillId="4" borderId="3" xfId="2" applyNumberFormat="1" applyFont="1" applyFill="1" applyBorder="1" applyAlignment="1">
      <alignment vertical="center"/>
    </xf>
    <xf numFmtId="0" fontId="11" fillId="16" borderId="4" xfId="0" applyFont="1" applyFill="1" applyBorder="1" applyAlignment="1">
      <alignment horizontal="center" vertical="center"/>
    </xf>
    <xf numFmtId="165" fontId="8" fillId="15" borderId="17" xfId="0" applyNumberFormat="1" applyFont="1" applyFill="1" applyBorder="1"/>
    <xf numFmtId="0" fontId="11" fillId="0" borderId="7" xfId="0" applyFont="1" applyFill="1" applyBorder="1" applyAlignment="1">
      <alignment horizontal="center" vertical="center"/>
    </xf>
    <xf numFmtId="165" fontId="11" fillId="0" borderId="7" xfId="0" applyNumberFormat="1" applyFont="1" applyFill="1" applyBorder="1" applyAlignment="1">
      <alignment horizontal="center" vertical="center" wrapText="1"/>
    </xf>
    <xf numFmtId="165" fontId="11" fillId="0" borderId="7" xfId="0" applyNumberFormat="1" applyFont="1" applyFill="1" applyBorder="1" applyAlignment="1">
      <alignment horizontal="center" vertical="center"/>
    </xf>
    <xf numFmtId="0" fontId="0" fillId="0" borderId="7" xfId="0" applyFill="1" applyBorder="1"/>
    <xf numFmtId="0" fontId="16" fillId="4" borderId="22" xfId="0" applyFont="1" applyFill="1" applyBorder="1" applyAlignment="1">
      <alignment vertical="center"/>
    </xf>
    <xf numFmtId="167" fontId="7" fillId="4" borderId="7" xfId="2" applyNumberFormat="1" applyFont="1" applyFill="1" applyBorder="1" applyAlignment="1">
      <alignment vertical="center"/>
    </xf>
    <xf numFmtId="1" fontId="7" fillId="4" borderId="23" xfId="0" applyNumberFormat="1" applyFont="1" applyFill="1" applyBorder="1" applyAlignment="1">
      <alignment horizontal="center" vertical="center"/>
    </xf>
    <xf numFmtId="165" fontId="7" fillId="4" borderId="17" xfId="0" applyNumberFormat="1" applyFont="1" applyFill="1" applyBorder="1" applyAlignment="1">
      <alignment vertical="center"/>
    </xf>
    <xf numFmtId="167" fontId="7" fillId="4" borderId="6" xfId="2" applyNumberFormat="1" applyFont="1" applyFill="1" applyBorder="1" applyAlignment="1">
      <alignment vertical="center"/>
    </xf>
    <xf numFmtId="167" fontId="7" fillId="16" borderId="2" xfId="2" applyNumberFormat="1" applyFont="1" applyFill="1" applyBorder="1" applyAlignment="1">
      <alignment vertical="center"/>
    </xf>
    <xf numFmtId="4" fontId="21" fillId="0" borderId="0" xfId="0" applyNumberFormat="1" applyFont="1" applyFill="1" applyBorder="1" applyAlignment="1">
      <alignment horizontal="right"/>
    </xf>
    <xf numFmtId="10" fontId="21" fillId="0" borderId="0" xfId="0" applyNumberFormat="1" applyFont="1" applyFill="1" applyBorder="1"/>
    <xf numFmtId="168" fontId="2" fillId="0" borderId="0" xfId="0" applyNumberFormat="1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0" xfId="0" applyFont="1" applyAlignment="1"/>
    <xf numFmtId="0" fontId="2" fillId="16" borderId="5" xfId="0" applyFont="1" applyFill="1" applyBorder="1" applyAlignment="1">
      <alignment horizontal="center"/>
    </xf>
    <xf numFmtId="165" fontId="12" fillId="3" borderId="2" xfId="0" applyNumberFormat="1" applyFont="1" applyFill="1" applyBorder="1"/>
    <xf numFmtId="0" fontId="3" fillId="2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9" fillId="0" borderId="0" xfId="0" applyFont="1"/>
    <xf numFmtId="14" fontId="23" fillId="4" borderId="0" xfId="0" applyNumberFormat="1" applyFont="1" applyFill="1" applyBorder="1"/>
    <xf numFmtId="14" fontId="23" fillId="4" borderId="3" xfId="0" applyNumberFormat="1" applyFont="1" applyFill="1" applyBorder="1"/>
    <xf numFmtId="14" fontId="23" fillId="4" borderId="30" xfId="0" applyNumberFormat="1" applyFont="1" applyFill="1" applyBorder="1"/>
    <xf numFmtId="14" fontId="23" fillId="4" borderId="31" xfId="0" applyNumberFormat="1" applyFont="1" applyFill="1" applyBorder="1"/>
    <xf numFmtId="0" fontId="13" fillId="7" borderId="5" xfId="0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14" fillId="7" borderId="26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4" fillId="7" borderId="27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6" fillId="5" borderId="3" xfId="0" applyFont="1" applyFill="1" applyBorder="1" applyAlignment="1">
      <alignment horizontal="center" vertical="center"/>
    </xf>
    <xf numFmtId="4" fontId="2" fillId="6" borderId="0" xfId="0" applyNumberFormat="1" applyFont="1" applyFill="1"/>
    <xf numFmtId="0" fontId="2" fillId="6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166" fontId="0" fillId="0" borderId="0" xfId="0" applyNumberFormat="1" applyFont="1"/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6" fillId="5" borderId="1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/>
    </xf>
    <xf numFmtId="0" fontId="13" fillId="7" borderId="2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8" fillId="4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28" fillId="8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18" fillId="4" borderId="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2" fillId="9" borderId="21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17" borderId="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2" fillId="20" borderId="2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0" fillId="9" borderId="3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21" borderId="2" xfId="0" applyFont="1" applyFill="1" applyBorder="1" applyAlignment="1">
      <alignment horizontal="center"/>
    </xf>
    <xf numFmtId="0" fontId="4" fillId="19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27" fillId="22" borderId="22" xfId="0" applyFont="1" applyFill="1" applyBorder="1" applyAlignment="1">
      <alignment horizontal="center" vertical="center"/>
    </xf>
    <xf numFmtId="0" fontId="27" fillId="22" borderId="7" xfId="0" applyFont="1" applyFill="1" applyBorder="1" applyAlignment="1">
      <alignment horizontal="center" vertical="center"/>
    </xf>
    <xf numFmtId="0" fontId="27" fillId="22" borderId="23" xfId="0" applyFont="1" applyFill="1" applyBorder="1" applyAlignment="1">
      <alignment horizontal="center" vertical="center"/>
    </xf>
    <xf numFmtId="0" fontId="27" fillId="22" borderId="14" xfId="0" applyFont="1" applyFill="1" applyBorder="1" applyAlignment="1">
      <alignment horizontal="center" vertical="center"/>
    </xf>
    <xf numFmtId="0" fontId="27" fillId="22" borderId="12" xfId="0" applyFont="1" applyFill="1" applyBorder="1" applyAlignment="1">
      <alignment horizontal="center" vertical="center"/>
    </xf>
    <xf numFmtId="0" fontId="27" fillId="22" borderId="13" xfId="0" applyFont="1" applyFill="1" applyBorder="1" applyAlignment="1">
      <alignment horizontal="center" vertical="center"/>
    </xf>
    <xf numFmtId="165" fontId="27" fillId="9" borderId="2" xfId="0" applyNumberFormat="1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9" borderId="21" xfId="0" applyFont="1" applyFill="1" applyBorder="1" applyAlignment="1">
      <alignment horizontal="center" vertical="center"/>
    </xf>
  </cellXfs>
  <cellStyles count="4">
    <cellStyle name="Moeda" xfId="1" builtinId="4"/>
    <cellStyle name="Normal" xfId="0" builtinId="0"/>
    <cellStyle name="Normal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450523</xdr:colOff>
      <xdr:row>1</xdr:row>
      <xdr:rowOff>28575</xdr:rowOff>
    </xdr:from>
    <xdr:to>
      <xdr:col>0</xdr:col>
      <xdr:colOff>1171574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0523" y="219075"/>
          <a:ext cx="721051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1314450</xdr:colOff>
      <xdr:row>1</xdr:row>
      <xdr:rowOff>47625</xdr:rowOff>
    </xdr:from>
    <xdr:to>
      <xdr:col>10</xdr:col>
      <xdr:colOff>581025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314450" y="238125"/>
          <a:ext cx="680085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PASSAGEM AÉREA</a:t>
          </a:r>
        </a:p>
        <a:p>
          <a:pPr algn="ctr"/>
          <a:r>
            <a:rPr lang="pt-BR" sz="1400" b="1" baseline="0"/>
            <a:t>PREPARAÇÃO DAS SELEÇÕES PARALÍMPICA PERMANENTES -  2015</a:t>
          </a:r>
        </a:p>
        <a:p>
          <a:pPr algn="ctr"/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-  NATAÇÃO  -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450523</xdr:colOff>
      <xdr:row>1</xdr:row>
      <xdr:rowOff>28575</xdr:rowOff>
    </xdr:from>
    <xdr:to>
      <xdr:col>2</xdr:col>
      <xdr:colOff>1171574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0523" y="219075"/>
          <a:ext cx="721051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447675</xdr:colOff>
      <xdr:row>1</xdr:row>
      <xdr:rowOff>47625</xdr:rowOff>
    </xdr:from>
    <xdr:to>
      <xdr:col>13</xdr:col>
      <xdr:colOff>381000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562100" y="238125"/>
          <a:ext cx="661035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HOSPEDAGEM</a:t>
          </a:r>
        </a:p>
        <a:p>
          <a:pPr algn="ctr"/>
          <a:r>
            <a:rPr lang="pt-BR" sz="1400" b="1" baseline="0"/>
            <a:t>PREPARAÇÃO DAS SELEÇÕES PARALÍMPICA PERMANENTES - 2015</a:t>
          </a:r>
        </a:p>
        <a:p>
          <a:pPr algn="ctr"/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-  NATAÇÃO  -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450523</xdr:colOff>
      <xdr:row>1</xdr:row>
      <xdr:rowOff>28575</xdr:rowOff>
    </xdr:from>
    <xdr:to>
      <xdr:col>2</xdr:col>
      <xdr:colOff>1171574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0523" y="219075"/>
          <a:ext cx="663901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1076325</xdr:colOff>
      <xdr:row>1</xdr:row>
      <xdr:rowOff>47625</xdr:rowOff>
    </xdr:from>
    <xdr:to>
      <xdr:col>15</xdr:col>
      <xdr:colOff>295276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190750" y="238125"/>
          <a:ext cx="654367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ALIMENTAÇÃO</a:t>
          </a:r>
        </a:p>
        <a:p>
          <a:pPr algn="ctr"/>
          <a:r>
            <a:rPr lang="pt-BR" sz="1400" b="1" baseline="0"/>
            <a:t>PREPARAÇÃO DAS SELEÇÕES PARALÍMPICA PERMANENTES -  2015</a:t>
          </a:r>
        </a:p>
        <a:p>
          <a:pPr algn="ctr"/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-  NATAÇÃO  </a:t>
          </a:r>
          <a:r>
            <a:rPr lang="pt-BR" sz="1400" b="1" baseline="0"/>
            <a:t>- </a:t>
          </a:r>
          <a:endParaRPr lang="pt-BR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28575</xdr:rowOff>
    </xdr:from>
    <xdr:to>
      <xdr:col>2</xdr:col>
      <xdr:colOff>0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0523" y="219075"/>
          <a:ext cx="663901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981075</xdr:colOff>
      <xdr:row>1</xdr:row>
      <xdr:rowOff>47625</xdr:rowOff>
    </xdr:from>
    <xdr:to>
      <xdr:col>13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095500" y="238125"/>
          <a:ext cx="631507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TRANSPORTE TERRESTRE</a:t>
          </a:r>
        </a:p>
        <a:p>
          <a:pPr algn="ctr"/>
          <a:r>
            <a:rPr lang="pt-BR" sz="1400" b="1" baseline="0"/>
            <a:t>PREPARAÇÃO DAS SELEÇÕES PARALÍMPICA PERMANENTES - 2015</a:t>
          </a:r>
        </a:p>
        <a:p>
          <a:pPr algn="ctr"/>
          <a:r>
            <a:rPr lang="pt-BR" sz="1400" b="1" baseline="0"/>
            <a:t>- NATAÇÃO - </a:t>
          </a:r>
          <a:endParaRPr lang="pt-BR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450523</xdr:colOff>
      <xdr:row>1</xdr:row>
      <xdr:rowOff>28575</xdr:rowOff>
    </xdr:from>
    <xdr:to>
      <xdr:col>0</xdr:col>
      <xdr:colOff>1171574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0523" y="219075"/>
          <a:ext cx="721051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2752724</xdr:colOff>
      <xdr:row>1</xdr:row>
      <xdr:rowOff>47625</xdr:rowOff>
    </xdr:from>
    <xdr:to>
      <xdr:col>11</xdr:col>
      <xdr:colOff>590550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752724" y="238125"/>
          <a:ext cx="7715251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PRÓ-LABORE</a:t>
          </a:r>
        </a:p>
        <a:p>
          <a:pPr algn="ctr"/>
          <a:r>
            <a:rPr lang="pt-BR" sz="1400" b="1" baseline="0"/>
            <a:t>PREPARAÇÃO DAS SELEÇÕES PARALÍMPICA PERMANENTES - 2015</a:t>
          </a:r>
        </a:p>
        <a:p>
          <a:pPr algn="ctr"/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-  NATAÇÃO  </a:t>
          </a:r>
          <a:r>
            <a:rPr lang="pt-BR" sz="1400" b="1" baseline="0"/>
            <a:t>- </a:t>
          </a:r>
          <a:endParaRPr lang="pt-BR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450523</xdr:colOff>
      <xdr:row>1</xdr:row>
      <xdr:rowOff>28575</xdr:rowOff>
    </xdr:from>
    <xdr:to>
      <xdr:col>2</xdr:col>
      <xdr:colOff>1171574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0523" y="219075"/>
          <a:ext cx="663901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981075</xdr:colOff>
      <xdr:row>1</xdr:row>
      <xdr:rowOff>47625</xdr:rowOff>
    </xdr:from>
    <xdr:to>
      <xdr:col>13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066925" y="238125"/>
          <a:ext cx="6591301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- 2015</a:t>
          </a:r>
        </a:p>
        <a:p>
          <a:pPr algn="ctr"/>
          <a:r>
            <a:rPr lang="pt-BR" sz="1400" b="1" baseline="0"/>
            <a:t>- NATAÇÃO</a:t>
          </a:r>
        </a:p>
        <a:p>
          <a:pPr algn="ctr"/>
          <a:r>
            <a:rPr lang="pt-BR" sz="1400" b="1" baseline="0"/>
            <a:t> - </a:t>
          </a:r>
          <a:endParaRPr lang="pt-BR" sz="14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450523</xdr:colOff>
      <xdr:row>1</xdr:row>
      <xdr:rowOff>28575</xdr:rowOff>
    </xdr:from>
    <xdr:to>
      <xdr:col>0</xdr:col>
      <xdr:colOff>1171574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0523" y="219075"/>
          <a:ext cx="721051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1466850</xdr:colOff>
      <xdr:row>1</xdr:row>
      <xdr:rowOff>47625</xdr:rowOff>
    </xdr:from>
    <xdr:to>
      <xdr:col>7</xdr:col>
      <xdr:colOff>381000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466850" y="238125"/>
          <a:ext cx="7477125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CONSOLIDADO</a:t>
          </a:r>
        </a:p>
        <a:p>
          <a:pPr algn="ctr"/>
          <a:r>
            <a:rPr lang="pt-BR" sz="1400" b="1" baseline="0"/>
            <a:t>PREPARAÇÃO DAS SELEÇÕES PARALÍMPICA PERMANENTES - 2014</a:t>
          </a:r>
        </a:p>
        <a:p>
          <a:pPr algn="ctr"/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-  NATAÇÃO  </a:t>
          </a:r>
          <a:r>
            <a:rPr lang="pt-BR" sz="1400" b="1" baseline="0"/>
            <a:t>- </a:t>
          </a:r>
          <a:endParaRPr lang="pt-BR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O89"/>
  <sheetViews>
    <sheetView showGridLines="0" topLeftCell="A41" zoomScale="90" zoomScaleNormal="90" zoomScaleSheetLayoutView="100" workbookViewId="0">
      <selection activeCell="E79" sqref="E79:F81"/>
    </sheetView>
  </sheetViews>
  <sheetFormatPr defaultRowHeight="15" x14ac:dyDescent="0.25"/>
  <cols>
    <col min="1" max="1" width="46.140625" style="95" customWidth="1"/>
    <col min="2" max="2" width="11" style="95" customWidth="1"/>
    <col min="3" max="4" width="18.140625" style="95" customWidth="1"/>
    <col min="5" max="5" width="14.140625" style="95" customWidth="1"/>
    <col min="6" max="6" width="16" style="95" customWidth="1"/>
    <col min="7" max="7" width="18" style="95" customWidth="1"/>
    <col min="8" max="8" width="2.7109375" style="95" customWidth="1"/>
    <col min="9" max="9" width="25.85546875" style="95" customWidth="1"/>
    <col min="10" max="10" width="8.28515625" style="95" customWidth="1"/>
    <col min="11" max="11" width="14.140625" style="95" bestFit="1" customWidth="1"/>
    <col min="12" max="12" width="10.85546875" style="95" bestFit="1" customWidth="1"/>
    <col min="13" max="13" width="13.5703125" style="95" bestFit="1" customWidth="1"/>
    <col min="14" max="14" width="18" style="95" customWidth="1"/>
    <col min="15" max="15" width="9.140625" style="96"/>
    <col min="16" max="16384" width="9.140625" style="95"/>
  </cols>
  <sheetData>
    <row r="8" spans="1:14" x14ac:dyDescent="0.25">
      <c r="M8" s="24" t="s">
        <v>28</v>
      </c>
      <c r="N8" s="25">
        <f ca="1">NOW()</f>
        <v>41890.952471759258</v>
      </c>
    </row>
    <row r="9" spans="1:14" ht="14.25" customHeight="1" x14ac:dyDescent="0.25">
      <c r="A9" s="160" t="s">
        <v>134</v>
      </c>
      <c r="B9" s="187"/>
      <c r="C9" s="187"/>
      <c r="D9" s="187"/>
      <c r="E9" s="196" t="s">
        <v>89</v>
      </c>
      <c r="F9" s="197"/>
      <c r="G9" s="197"/>
      <c r="H9" s="197"/>
      <c r="I9" s="197"/>
      <c r="J9" s="197"/>
      <c r="K9" s="197"/>
      <c r="L9" s="197"/>
      <c r="M9" s="197"/>
      <c r="N9" s="198"/>
    </row>
    <row r="10" spans="1:14" x14ac:dyDescent="0.25">
      <c r="A10" s="94" t="s">
        <v>69</v>
      </c>
      <c r="B10" s="124"/>
      <c r="C10" s="124"/>
      <c r="D10" s="124"/>
      <c r="E10" s="91" t="s">
        <v>11</v>
      </c>
      <c r="F10" s="97"/>
      <c r="G10" s="98"/>
      <c r="I10" s="99" t="s">
        <v>10</v>
      </c>
      <c r="J10" s="91" t="s">
        <v>11</v>
      </c>
      <c r="K10" s="97"/>
      <c r="L10" s="97"/>
      <c r="M10" s="97"/>
      <c r="N10" s="98"/>
    </row>
    <row r="11" spans="1:14" x14ac:dyDescent="0.25">
      <c r="A11" s="161" t="s">
        <v>15</v>
      </c>
      <c r="B11" s="189"/>
      <c r="C11" s="184"/>
      <c r="D11" s="184"/>
      <c r="E11" s="93" t="s">
        <v>84</v>
      </c>
      <c r="F11" s="100"/>
      <c r="G11" s="101"/>
      <c r="I11" s="161" t="s">
        <v>15</v>
      </c>
      <c r="J11" s="93" t="s">
        <v>9</v>
      </c>
      <c r="K11" s="100"/>
      <c r="L11" s="100"/>
      <c r="M11" s="100"/>
      <c r="N11" s="101"/>
    </row>
    <row r="12" spans="1:14" ht="16.5" thickBot="1" x14ac:dyDescent="0.3">
      <c r="A12" s="199" t="s">
        <v>0</v>
      </c>
      <c r="B12" s="200"/>
      <c r="C12" s="200"/>
      <c r="D12" s="200"/>
      <c r="E12" s="200"/>
      <c r="F12" s="200"/>
      <c r="G12" s="201"/>
      <c r="I12" s="199" t="s">
        <v>12</v>
      </c>
      <c r="J12" s="200"/>
      <c r="K12" s="200"/>
      <c r="L12" s="200"/>
      <c r="M12" s="200"/>
      <c r="N12" s="201"/>
    </row>
    <row r="13" spans="1:14" ht="30" x14ac:dyDescent="0.25">
      <c r="A13" s="121" t="s">
        <v>1</v>
      </c>
      <c r="B13" s="121"/>
      <c r="C13" s="121" t="s">
        <v>148</v>
      </c>
      <c r="D13" s="121" t="s">
        <v>149</v>
      </c>
      <c r="E13" s="121" t="s">
        <v>2</v>
      </c>
      <c r="F13" s="121" t="s">
        <v>140</v>
      </c>
      <c r="G13" s="121" t="s">
        <v>4</v>
      </c>
      <c r="I13" s="121" t="s">
        <v>1</v>
      </c>
      <c r="J13" s="121" t="s">
        <v>2</v>
      </c>
      <c r="K13" s="121" t="s">
        <v>3</v>
      </c>
      <c r="L13" s="121" t="s">
        <v>18</v>
      </c>
      <c r="M13" s="121" t="s">
        <v>19</v>
      </c>
      <c r="N13" s="121" t="s">
        <v>4</v>
      </c>
    </row>
    <row r="14" spans="1:14" ht="15.75" x14ac:dyDescent="0.25">
      <c r="A14" s="202" t="s">
        <v>5</v>
      </c>
      <c r="B14" s="203"/>
      <c r="C14" s="203"/>
      <c r="D14" s="203"/>
      <c r="E14" s="203"/>
      <c r="F14" s="203"/>
      <c r="G14" s="204"/>
      <c r="I14" s="205" t="s">
        <v>5</v>
      </c>
      <c r="J14" s="206"/>
      <c r="K14" s="206"/>
      <c r="L14" s="206"/>
      <c r="M14" s="206"/>
      <c r="N14" s="207"/>
    </row>
    <row r="15" spans="1:14" ht="15.75" x14ac:dyDescent="0.25">
      <c r="A15" s="3" t="s">
        <v>81</v>
      </c>
      <c r="B15" s="3">
        <v>100</v>
      </c>
      <c r="C15" s="3" t="s">
        <v>151</v>
      </c>
      <c r="D15" s="3" t="s">
        <v>150</v>
      </c>
      <c r="E15" s="4">
        <v>1</v>
      </c>
      <c r="F15" s="11">
        <v>290</v>
      </c>
      <c r="G15" s="11" t="e">
        <f>E15*(F15+#REF!)</f>
        <v>#REF!</v>
      </c>
      <c r="I15" s="3"/>
      <c r="J15" s="4"/>
      <c r="K15" s="8"/>
      <c r="L15" s="20"/>
      <c r="M15" s="20"/>
      <c r="N15" s="8"/>
    </row>
    <row r="16" spans="1:14" x14ac:dyDescent="0.25">
      <c r="A16" s="3" t="s">
        <v>44</v>
      </c>
      <c r="B16" s="3">
        <v>100</v>
      </c>
      <c r="C16" s="3" t="s">
        <v>152</v>
      </c>
      <c r="D16" s="3" t="s">
        <v>150</v>
      </c>
      <c r="E16" s="3">
        <v>1</v>
      </c>
      <c r="F16" s="11">
        <v>230</v>
      </c>
      <c r="G16" s="11" t="e">
        <f>E16*(F16+#REF!)</f>
        <v>#REF!</v>
      </c>
      <c r="I16" s="3"/>
      <c r="J16" s="3"/>
      <c r="K16" s="8"/>
      <c r="L16" s="8"/>
      <c r="M16" s="8"/>
      <c r="N16" s="8"/>
    </row>
    <row r="17" spans="1:14" x14ac:dyDescent="0.25">
      <c r="A17" s="3" t="s">
        <v>7</v>
      </c>
      <c r="B17" s="3">
        <v>100</v>
      </c>
      <c r="C17" s="3" t="s">
        <v>153</v>
      </c>
      <c r="D17" s="3" t="s">
        <v>150</v>
      </c>
      <c r="E17" s="3">
        <v>6</v>
      </c>
      <c r="F17" s="11">
        <v>750</v>
      </c>
      <c r="G17" s="11" t="e">
        <f>E17*(F17+#REF!)</f>
        <v>#REF!</v>
      </c>
      <c r="I17" s="3"/>
      <c r="J17" s="3"/>
      <c r="K17" s="8"/>
      <c r="L17" s="8"/>
      <c r="M17" s="8"/>
      <c r="N17" s="8"/>
    </row>
    <row r="18" spans="1:14" x14ac:dyDescent="0.25">
      <c r="A18" s="3" t="s">
        <v>45</v>
      </c>
      <c r="B18" s="3">
        <v>100</v>
      </c>
      <c r="C18" s="3" t="s">
        <v>154</v>
      </c>
      <c r="D18" s="3" t="s">
        <v>150</v>
      </c>
      <c r="E18" s="4">
        <v>1</v>
      </c>
      <c r="F18" s="11">
        <v>384</v>
      </c>
      <c r="G18" s="11" t="e">
        <f>E18*(F18+#REF!)</f>
        <v>#REF!</v>
      </c>
      <c r="I18" s="3"/>
      <c r="J18" s="3"/>
      <c r="K18" s="8"/>
      <c r="L18" s="8"/>
      <c r="M18" s="8"/>
      <c r="N18" s="8"/>
    </row>
    <row r="19" spans="1:14" x14ac:dyDescent="0.25">
      <c r="A19" s="3" t="s">
        <v>8</v>
      </c>
      <c r="B19" s="3">
        <v>100</v>
      </c>
      <c r="C19" s="3" t="s">
        <v>155</v>
      </c>
      <c r="D19" s="3" t="s">
        <v>150</v>
      </c>
      <c r="E19" s="3">
        <v>1</v>
      </c>
      <c r="F19" s="11">
        <v>346.9</v>
      </c>
      <c r="G19" s="11" t="e">
        <f>E19*(F19+#REF!)</f>
        <v>#REF!</v>
      </c>
      <c r="I19" s="3"/>
      <c r="J19" s="4"/>
      <c r="K19" s="8"/>
      <c r="L19" s="8"/>
      <c r="M19" s="8"/>
      <c r="N19" s="8"/>
    </row>
    <row r="20" spans="1:14" ht="15.75" x14ac:dyDescent="0.25">
      <c r="A20" s="3" t="s">
        <v>43</v>
      </c>
      <c r="B20" s="3">
        <v>100</v>
      </c>
      <c r="C20" s="3" t="s">
        <v>156</v>
      </c>
      <c r="D20" s="3" t="s">
        <v>150</v>
      </c>
      <c r="E20" s="4">
        <v>5</v>
      </c>
      <c r="F20" s="11">
        <v>370</v>
      </c>
      <c r="G20" s="11" t="e">
        <f>E20*(F20+#REF!)</f>
        <v>#REF!</v>
      </c>
      <c r="I20" s="3"/>
      <c r="J20" s="4"/>
      <c r="K20" s="112"/>
      <c r="L20" s="112"/>
      <c r="M20" s="112"/>
      <c r="N20" s="113"/>
    </row>
    <row r="21" spans="1:14" x14ac:dyDescent="0.25">
      <c r="A21" s="6" t="s">
        <v>44</v>
      </c>
      <c r="B21" s="6">
        <v>101</v>
      </c>
      <c r="C21" s="6" t="s">
        <v>152</v>
      </c>
      <c r="D21" s="6" t="s">
        <v>150</v>
      </c>
      <c r="E21" s="6">
        <v>2</v>
      </c>
      <c r="F21" s="11">
        <v>230</v>
      </c>
      <c r="G21" s="11" t="e">
        <f>E21*(F21+#REF!)</f>
        <v>#REF!</v>
      </c>
      <c r="I21" s="3"/>
      <c r="J21" s="3"/>
      <c r="K21" s="8"/>
      <c r="L21" s="8"/>
      <c r="M21" s="8"/>
      <c r="N21" s="8"/>
    </row>
    <row r="22" spans="1:14" x14ac:dyDescent="0.25">
      <c r="A22" s="6" t="s">
        <v>17</v>
      </c>
      <c r="B22" s="6">
        <v>101</v>
      </c>
      <c r="C22" s="6" t="s">
        <v>157</v>
      </c>
      <c r="D22" s="6" t="s">
        <v>150</v>
      </c>
      <c r="E22" s="6">
        <v>1</v>
      </c>
      <c r="F22" s="11">
        <v>190</v>
      </c>
      <c r="G22" s="11" t="e">
        <f>E22*(F22+#REF!)</f>
        <v>#REF!</v>
      </c>
      <c r="I22" s="3"/>
      <c r="J22" s="3"/>
      <c r="K22" s="8"/>
      <c r="L22" s="8"/>
      <c r="M22" s="8"/>
      <c r="N22" s="8"/>
    </row>
    <row r="23" spans="1:14" x14ac:dyDescent="0.25">
      <c r="A23" s="6" t="s">
        <v>7</v>
      </c>
      <c r="B23" s="6">
        <v>101</v>
      </c>
      <c r="C23" s="6" t="s">
        <v>153</v>
      </c>
      <c r="D23" s="6" t="s">
        <v>150</v>
      </c>
      <c r="E23" s="6">
        <v>3</v>
      </c>
      <c r="F23" s="11">
        <v>750</v>
      </c>
      <c r="G23" s="11" t="e">
        <f>E23*(F23+#REF!)</f>
        <v>#REF!</v>
      </c>
      <c r="I23" s="3"/>
      <c r="J23" s="3"/>
      <c r="K23" s="8"/>
      <c r="L23" s="8"/>
      <c r="M23" s="8"/>
      <c r="N23" s="8"/>
    </row>
    <row r="24" spans="1:14" ht="15.75" x14ac:dyDescent="0.25">
      <c r="A24" s="9" t="s">
        <v>8</v>
      </c>
      <c r="B24" s="6">
        <v>101</v>
      </c>
      <c r="C24" s="9" t="s">
        <v>155</v>
      </c>
      <c r="D24" s="6" t="s">
        <v>150</v>
      </c>
      <c r="E24" s="10">
        <v>2</v>
      </c>
      <c r="F24" s="11">
        <v>346.9</v>
      </c>
      <c r="G24" s="11" t="e">
        <f>E24*(F24+#REF!)</f>
        <v>#REF!</v>
      </c>
      <c r="I24" s="3"/>
      <c r="J24" s="3"/>
      <c r="K24" s="8"/>
      <c r="L24" s="8"/>
      <c r="M24" s="8"/>
      <c r="N24" s="8"/>
    </row>
    <row r="25" spans="1:14" x14ac:dyDescent="0.25">
      <c r="A25" s="6" t="s">
        <v>43</v>
      </c>
      <c r="B25" s="6">
        <v>101</v>
      </c>
      <c r="C25" s="6" t="s">
        <v>156</v>
      </c>
      <c r="D25" s="6" t="s">
        <v>150</v>
      </c>
      <c r="E25" s="7">
        <v>3</v>
      </c>
      <c r="F25" s="11">
        <v>370</v>
      </c>
      <c r="G25" s="11" t="e">
        <f>E25*(F25+#REF!)</f>
        <v>#REF!</v>
      </c>
      <c r="I25" s="3"/>
      <c r="J25" s="3"/>
      <c r="K25" s="8"/>
      <c r="L25" s="8"/>
      <c r="M25" s="8"/>
      <c r="N25" s="8"/>
    </row>
    <row r="26" spans="1:14" ht="15.75" x14ac:dyDescent="0.25">
      <c r="A26" s="3" t="s">
        <v>81</v>
      </c>
      <c r="B26" s="3">
        <v>102</v>
      </c>
      <c r="C26" s="3" t="s">
        <v>151</v>
      </c>
      <c r="D26" s="3" t="s">
        <v>150</v>
      </c>
      <c r="E26" s="4">
        <v>1</v>
      </c>
      <c r="F26" s="11">
        <v>290</v>
      </c>
      <c r="G26" s="11" t="e">
        <f>E26*(F26+#REF!)</f>
        <v>#REF!</v>
      </c>
      <c r="I26" s="3"/>
      <c r="J26" s="4"/>
      <c r="K26" s="8"/>
      <c r="L26" s="20"/>
      <c r="M26" s="20"/>
      <c r="N26" s="8"/>
    </row>
    <row r="27" spans="1:14" x14ac:dyDescent="0.25">
      <c r="A27" s="3" t="s">
        <v>44</v>
      </c>
      <c r="B27" s="3">
        <v>102</v>
      </c>
      <c r="C27" s="3" t="s">
        <v>152</v>
      </c>
      <c r="D27" s="3" t="s">
        <v>150</v>
      </c>
      <c r="E27" s="3">
        <v>1</v>
      </c>
      <c r="F27" s="11">
        <v>230</v>
      </c>
      <c r="G27" s="11" t="e">
        <f>E27*(F27+#REF!)</f>
        <v>#REF!</v>
      </c>
      <c r="I27" s="3"/>
      <c r="J27" s="3"/>
      <c r="K27" s="8"/>
      <c r="L27" s="8"/>
      <c r="M27" s="8"/>
      <c r="N27" s="8"/>
    </row>
    <row r="28" spans="1:14" x14ac:dyDescent="0.25">
      <c r="A28" s="3" t="s">
        <v>7</v>
      </c>
      <c r="B28" s="3">
        <v>102</v>
      </c>
      <c r="C28" s="3" t="s">
        <v>153</v>
      </c>
      <c r="D28" s="3" t="s">
        <v>150</v>
      </c>
      <c r="E28" s="3">
        <v>6</v>
      </c>
      <c r="F28" s="11">
        <v>750</v>
      </c>
      <c r="G28" s="11" t="e">
        <f>E28*(F28+#REF!)</f>
        <v>#REF!</v>
      </c>
      <c r="I28" s="3"/>
      <c r="J28" s="3"/>
      <c r="K28" s="8"/>
      <c r="L28" s="8"/>
      <c r="M28" s="8"/>
      <c r="N28" s="8"/>
    </row>
    <row r="29" spans="1:14" x14ac:dyDescent="0.25">
      <c r="A29" s="3" t="s">
        <v>45</v>
      </c>
      <c r="B29" s="3">
        <v>102</v>
      </c>
      <c r="C29" s="3" t="s">
        <v>154</v>
      </c>
      <c r="D29" s="3" t="s">
        <v>150</v>
      </c>
      <c r="E29" s="4">
        <v>1</v>
      </c>
      <c r="F29" s="11">
        <v>384</v>
      </c>
      <c r="G29" s="11" t="e">
        <f>E29*(F29+#REF!)</f>
        <v>#REF!</v>
      </c>
      <c r="I29" s="3"/>
      <c r="J29" s="3"/>
      <c r="K29" s="8"/>
      <c r="L29" s="8"/>
      <c r="M29" s="8"/>
      <c r="N29" s="8"/>
    </row>
    <row r="30" spans="1:14" x14ac:dyDescent="0.25">
      <c r="A30" s="3" t="s">
        <v>8</v>
      </c>
      <c r="B30" s="3">
        <v>102</v>
      </c>
      <c r="C30" s="3" t="s">
        <v>155</v>
      </c>
      <c r="D30" s="3" t="s">
        <v>150</v>
      </c>
      <c r="E30" s="3">
        <v>1</v>
      </c>
      <c r="F30" s="11">
        <v>346.9</v>
      </c>
      <c r="G30" s="11" t="e">
        <f>E30*(F30+#REF!)</f>
        <v>#REF!</v>
      </c>
      <c r="I30" s="3"/>
      <c r="J30" s="4"/>
      <c r="K30" s="8"/>
      <c r="L30" s="8"/>
      <c r="M30" s="8"/>
      <c r="N30" s="8"/>
    </row>
    <row r="31" spans="1:14" ht="15.75" x14ac:dyDescent="0.25">
      <c r="A31" s="3" t="s">
        <v>43</v>
      </c>
      <c r="B31" s="3">
        <v>102</v>
      </c>
      <c r="C31" s="3" t="s">
        <v>156</v>
      </c>
      <c r="D31" s="3" t="s">
        <v>150</v>
      </c>
      <c r="E31" s="4">
        <v>5</v>
      </c>
      <c r="F31" s="11">
        <v>370</v>
      </c>
      <c r="G31" s="11" t="e">
        <f>E31*(F31+#REF!)</f>
        <v>#REF!</v>
      </c>
      <c r="I31" s="3"/>
      <c r="J31" s="4"/>
      <c r="K31" s="112"/>
      <c r="L31" s="112"/>
      <c r="M31" s="112"/>
      <c r="N31" s="113"/>
    </row>
    <row r="32" spans="1:14" ht="15.75" x14ac:dyDescent="0.25">
      <c r="A32" s="6" t="s">
        <v>81</v>
      </c>
      <c r="B32" s="6">
        <v>103</v>
      </c>
      <c r="C32" s="3" t="s">
        <v>151</v>
      </c>
      <c r="D32" s="3" t="s">
        <v>150</v>
      </c>
      <c r="E32" s="7">
        <v>1</v>
      </c>
      <c r="F32" s="123">
        <v>290</v>
      </c>
      <c r="G32" s="11" t="e">
        <f>E32*(F32+#REF!)</f>
        <v>#REF!</v>
      </c>
      <c r="I32" s="3"/>
      <c r="J32" s="4"/>
      <c r="K32" s="8"/>
      <c r="L32" s="20"/>
      <c r="M32" s="20"/>
      <c r="N32" s="8"/>
    </row>
    <row r="33" spans="1:14" x14ac:dyDescent="0.25">
      <c r="A33" s="6" t="s">
        <v>44</v>
      </c>
      <c r="B33" s="6">
        <v>103</v>
      </c>
      <c r="C33" s="3" t="s">
        <v>152</v>
      </c>
      <c r="D33" s="3" t="s">
        <v>150</v>
      </c>
      <c r="E33" s="6">
        <v>3</v>
      </c>
      <c r="F33" s="123">
        <v>230</v>
      </c>
      <c r="G33" s="11" t="e">
        <f>E33*(F33+#REF!)</f>
        <v>#REF!</v>
      </c>
      <c r="I33" s="3"/>
      <c r="J33" s="3"/>
      <c r="K33" s="8"/>
      <c r="L33" s="8"/>
      <c r="M33" s="8"/>
      <c r="N33" s="8"/>
    </row>
    <row r="34" spans="1:14" x14ac:dyDescent="0.25">
      <c r="A34" s="6" t="s">
        <v>17</v>
      </c>
      <c r="B34" s="6">
        <v>103</v>
      </c>
      <c r="C34" s="3" t="s">
        <v>157</v>
      </c>
      <c r="D34" s="3" t="s">
        <v>150</v>
      </c>
      <c r="E34" s="6">
        <v>1</v>
      </c>
      <c r="F34" s="123">
        <v>190</v>
      </c>
      <c r="G34" s="11" t="e">
        <f>E34*(F34+#REF!)</f>
        <v>#REF!</v>
      </c>
      <c r="I34" s="3"/>
      <c r="J34" s="3"/>
      <c r="K34" s="8"/>
      <c r="L34" s="8"/>
      <c r="M34" s="8"/>
      <c r="N34" s="8"/>
    </row>
    <row r="35" spans="1:14" x14ac:dyDescent="0.25">
      <c r="A35" s="6" t="s">
        <v>7</v>
      </c>
      <c r="B35" s="6">
        <v>103</v>
      </c>
      <c r="C35" s="3" t="s">
        <v>153</v>
      </c>
      <c r="D35" s="3" t="s">
        <v>150</v>
      </c>
      <c r="E35" s="6">
        <v>8</v>
      </c>
      <c r="F35" s="123">
        <v>750</v>
      </c>
      <c r="G35" s="11" t="e">
        <f>E35*(F35+#REF!)</f>
        <v>#REF!</v>
      </c>
      <c r="I35" s="3"/>
      <c r="J35" s="3"/>
      <c r="K35" s="8"/>
      <c r="L35" s="8"/>
      <c r="M35" s="8"/>
      <c r="N35" s="8"/>
    </row>
    <row r="36" spans="1:14" x14ac:dyDescent="0.25">
      <c r="A36" s="6" t="s">
        <v>45</v>
      </c>
      <c r="B36" s="6">
        <v>103</v>
      </c>
      <c r="C36" s="3" t="s">
        <v>154</v>
      </c>
      <c r="D36" s="3" t="s">
        <v>150</v>
      </c>
      <c r="E36" s="7">
        <v>1</v>
      </c>
      <c r="F36" s="123">
        <v>384</v>
      </c>
      <c r="G36" s="11" t="e">
        <f>E36*(F36+#REF!)</f>
        <v>#REF!</v>
      </c>
      <c r="I36" s="3"/>
      <c r="J36" s="3"/>
      <c r="K36" s="8"/>
      <c r="L36" s="8"/>
      <c r="M36" s="8"/>
      <c r="N36" s="8"/>
    </row>
    <row r="37" spans="1:14" x14ac:dyDescent="0.25">
      <c r="A37" s="6" t="s">
        <v>46</v>
      </c>
      <c r="B37" s="6">
        <v>103</v>
      </c>
      <c r="C37" s="3" t="s">
        <v>158</v>
      </c>
      <c r="D37" s="3" t="s">
        <v>150</v>
      </c>
      <c r="E37" s="7">
        <v>1</v>
      </c>
      <c r="F37" s="123">
        <v>520</v>
      </c>
      <c r="G37" s="11" t="e">
        <f>E37*(F37+#REF!)</f>
        <v>#REF!</v>
      </c>
      <c r="I37" s="3"/>
      <c r="J37" s="4"/>
      <c r="K37" s="8"/>
      <c r="L37" s="8"/>
      <c r="M37" s="8"/>
      <c r="N37" s="8"/>
    </row>
    <row r="38" spans="1:14" x14ac:dyDescent="0.25">
      <c r="A38" s="6" t="s">
        <v>8</v>
      </c>
      <c r="B38" s="6">
        <v>103</v>
      </c>
      <c r="C38" s="6" t="s">
        <v>155</v>
      </c>
      <c r="D38" s="3" t="s">
        <v>150</v>
      </c>
      <c r="E38" s="6">
        <v>3</v>
      </c>
      <c r="F38" s="123">
        <v>346.9</v>
      </c>
      <c r="G38" s="11" t="e">
        <f>E38*(F38+#REF!)</f>
        <v>#REF!</v>
      </c>
      <c r="I38" s="3"/>
      <c r="J38" s="4"/>
      <c r="K38" s="8"/>
      <c r="L38" s="8"/>
      <c r="M38" s="8"/>
      <c r="N38" s="8"/>
    </row>
    <row r="39" spans="1:14" ht="15.75" x14ac:dyDescent="0.25">
      <c r="A39" s="6" t="s">
        <v>43</v>
      </c>
      <c r="B39" s="6">
        <v>103</v>
      </c>
      <c r="C39" s="6" t="s">
        <v>156</v>
      </c>
      <c r="D39" s="3" t="s">
        <v>150</v>
      </c>
      <c r="E39" s="7">
        <v>8</v>
      </c>
      <c r="F39" s="123">
        <v>370</v>
      </c>
      <c r="G39" s="11" t="e">
        <f>E39*(F39+#REF!)</f>
        <v>#REF!</v>
      </c>
      <c r="I39" s="3"/>
      <c r="J39" s="4"/>
      <c r="K39" s="112"/>
      <c r="L39" s="112"/>
      <c r="M39" s="112"/>
      <c r="N39" s="113"/>
    </row>
    <row r="40" spans="1:14" ht="15.75" x14ac:dyDescent="0.25">
      <c r="A40" s="3" t="s">
        <v>81</v>
      </c>
      <c r="B40" s="3">
        <v>104</v>
      </c>
      <c r="C40" s="3" t="s">
        <v>151</v>
      </c>
      <c r="D40" s="3" t="s">
        <v>150</v>
      </c>
      <c r="E40" s="4">
        <v>1</v>
      </c>
      <c r="F40" s="11">
        <v>290</v>
      </c>
      <c r="G40" s="11" t="e">
        <f>E40*(F40+#REF!)</f>
        <v>#REF!</v>
      </c>
      <c r="I40" s="3"/>
      <c r="J40" s="4"/>
      <c r="K40" s="8"/>
      <c r="L40" s="20"/>
      <c r="M40" s="20"/>
      <c r="N40" s="8"/>
    </row>
    <row r="41" spans="1:14" x14ac:dyDescent="0.25">
      <c r="A41" s="3" t="s">
        <v>44</v>
      </c>
      <c r="B41" s="3">
        <v>104</v>
      </c>
      <c r="C41" s="3" t="s">
        <v>152</v>
      </c>
      <c r="D41" s="3" t="s">
        <v>150</v>
      </c>
      <c r="E41" s="3">
        <v>1</v>
      </c>
      <c r="F41" s="11">
        <v>230</v>
      </c>
      <c r="G41" s="11" t="e">
        <f>E41*(F41+#REF!)</f>
        <v>#REF!</v>
      </c>
      <c r="I41" s="3"/>
      <c r="J41" s="3"/>
      <c r="K41" s="8"/>
      <c r="L41" s="8"/>
      <c r="M41" s="8"/>
      <c r="N41" s="8"/>
    </row>
    <row r="42" spans="1:14" x14ac:dyDescent="0.25">
      <c r="A42" s="3" t="s">
        <v>7</v>
      </c>
      <c r="B42" s="3">
        <v>104</v>
      </c>
      <c r="C42" s="3" t="s">
        <v>153</v>
      </c>
      <c r="D42" s="3" t="s">
        <v>150</v>
      </c>
      <c r="E42" s="3">
        <v>6</v>
      </c>
      <c r="F42" s="11">
        <v>750</v>
      </c>
      <c r="G42" s="11" t="e">
        <f>E42*(F42+#REF!)</f>
        <v>#REF!</v>
      </c>
      <c r="I42" s="3"/>
      <c r="J42" s="3"/>
      <c r="K42" s="8"/>
      <c r="L42" s="8"/>
      <c r="M42" s="8"/>
      <c r="N42" s="8"/>
    </row>
    <row r="43" spans="1:14" x14ac:dyDescent="0.25">
      <c r="A43" s="3" t="s">
        <v>45</v>
      </c>
      <c r="B43" s="3">
        <v>104</v>
      </c>
      <c r="C43" s="3" t="s">
        <v>154</v>
      </c>
      <c r="D43" s="3" t="s">
        <v>150</v>
      </c>
      <c r="E43" s="4">
        <v>1</v>
      </c>
      <c r="F43" s="11">
        <v>384</v>
      </c>
      <c r="G43" s="11" t="e">
        <f>E43*(F43+#REF!)</f>
        <v>#REF!</v>
      </c>
      <c r="I43" s="3"/>
      <c r="J43" s="3"/>
      <c r="K43" s="8"/>
      <c r="L43" s="8"/>
      <c r="M43" s="8"/>
      <c r="N43" s="8"/>
    </row>
    <row r="44" spans="1:14" x14ac:dyDescent="0.25">
      <c r="A44" s="3" t="s">
        <v>46</v>
      </c>
      <c r="B44" s="3">
        <v>104</v>
      </c>
      <c r="C44" s="3" t="s">
        <v>158</v>
      </c>
      <c r="D44" s="3" t="s">
        <v>150</v>
      </c>
      <c r="E44" s="4">
        <v>1</v>
      </c>
      <c r="F44" s="11">
        <v>520</v>
      </c>
      <c r="G44" s="11" t="e">
        <f>E44*(F44+#REF!)</f>
        <v>#REF!</v>
      </c>
      <c r="I44" s="3"/>
      <c r="J44" s="4"/>
      <c r="K44" s="8"/>
      <c r="L44" s="8"/>
      <c r="M44" s="8"/>
      <c r="N44" s="8"/>
    </row>
    <row r="45" spans="1:14" x14ac:dyDescent="0.25">
      <c r="A45" s="3" t="s">
        <v>8</v>
      </c>
      <c r="B45" s="3">
        <v>104</v>
      </c>
      <c r="C45" s="6" t="s">
        <v>155</v>
      </c>
      <c r="D45" s="3" t="s">
        <v>150</v>
      </c>
      <c r="E45" s="3">
        <v>1</v>
      </c>
      <c r="F45" s="11">
        <v>346.9</v>
      </c>
      <c r="G45" s="11" t="e">
        <f>E45*(F45+#REF!)</f>
        <v>#REF!</v>
      </c>
      <c r="I45" s="3"/>
      <c r="J45" s="4"/>
      <c r="K45" s="8"/>
      <c r="L45" s="8"/>
      <c r="M45" s="8"/>
      <c r="N45" s="8"/>
    </row>
    <row r="46" spans="1:14" ht="15.75" x14ac:dyDescent="0.25">
      <c r="A46" s="3" t="s">
        <v>43</v>
      </c>
      <c r="B46" s="3">
        <v>104</v>
      </c>
      <c r="C46" s="6" t="s">
        <v>156</v>
      </c>
      <c r="D46" s="3" t="s">
        <v>150</v>
      </c>
      <c r="E46" s="4">
        <v>5</v>
      </c>
      <c r="F46" s="11">
        <v>370</v>
      </c>
      <c r="G46" s="11" t="e">
        <f>E46*(F46+#REF!)</f>
        <v>#REF!</v>
      </c>
      <c r="I46" s="3"/>
      <c r="J46" s="4"/>
      <c r="K46" s="112"/>
      <c r="L46" s="112"/>
      <c r="M46" s="112"/>
      <c r="N46" s="113"/>
    </row>
    <row r="47" spans="1:14" ht="15.75" x14ac:dyDescent="0.25">
      <c r="A47" s="3" t="s">
        <v>81</v>
      </c>
      <c r="B47" s="3">
        <v>105</v>
      </c>
      <c r="C47" s="3" t="s">
        <v>151</v>
      </c>
      <c r="D47" s="3" t="s">
        <v>150</v>
      </c>
      <c r="E47" s="4">
        <v>1</v>
      </c>
      <c r="F47" s="11">
        <v>290</v>
      </c>
      <c r="G47" s="11" t="e">
        <f>E47*(F47+#REF!)</f>
        <v>#REF!</v>
      </c>
      <c r="I47" s="3"/>
      <c r="J47" s="4"/>
      <c r="K47" s="8"/>
      <c r="L47" s="20"/>
      <c r="M47" s="20"/>
      <c r="N47" s="8"/>
    </row>
    <row r="48" spans="1:14" x14ac:dyDescent="0.25">
      <c r="A48" s="3" t="s">
        <v>44</v>
      </c>
      <c r="B48" s="3">
        <v>105</v>
      </c>
      <c r="C48" s="3" t="s">
        <v>152</v>
      </c>
      <c r="D48" s="3" t="s">
        <v>150</v>
      </c>
      <c r="E48" s="3">
        <v>1</v>
      </c>
      <c r="F48" s="11">
        <v>230</v>
      </c>
      <c r="G48" s="11" t="e">
        <f>E48*(F48+#REF!)</f>
        <v>#REF!</v>
      </c>
      <c r="I48" s="3"/>
      <c r="J48" s="3"/>
      <c r="K48" s="8"/>
      <c r="L48" s="8"/>
      <c r="M48" s="8"/>
      <c r="N48" s="8"/>
    </row>
    <row r="49" spans="1:14" x14ac:dyDescent="0.25">
      <c r="A49" s="3" t="s">
        <v>7</v>
      </c>
      <c r="B49" s="3">
        <v>105</v>
      </c>
      <c r="C49" s="3" t="s">
        <v>153</v>
      </c>
      <c r="D49" s="3" t="s">
        <v>150</v>
      </c>
      <c r="E49" s="3">
        <v>6</v>
      </c>
      <c r="F49" s="11">
        <v>750</v>
      </c>
      <c r="G49" s="11" t="e">
        <f>E49*(F49+#REF!)</f>
        <v>#REF!</v>
      </c>
      <c r="I49" s="3"/>
      <c r="J49" s="3"/>
      <c r="K49" s="8"/>
      <c r="L49" s="8"/>
      <c r="M49" s="8"/>
      <c r="N49" s="8"/>
    </row>
    <row r="50" spans="1:14" x14ac:dyDescent="0.25">
      <c r="A50" s="3" t="s">
        <v>45</v>
      </c>
      <c r="B50" s="3">
        <v>105</v>
      </c>
      <c r="C50" s="3" t="s">
        <v>154</v>
      </c>
      <c r="D50" s="3" t="s">
        <v>150</v>
      </c>
      <c r="E50" s="4">
        <v>1</v>
      </c>
      <c r="F50" s="11">
        <v>384</v>
      </c>
      <c r="G50" s="11" t="e">
        <f>E50*(F50+#REF!)</f>
        <v>#REF!</v>
      </c>
      <c r="I50" s="3"/>
      <c r="J50" s="3"/>
      <c r="K50" s="8"/>
      <c r="L50" s="8"/>
      <c r="M50" s="8"/>
      <c r="N50" s="8"/>
    </row>
    <row r="51" spans="1:14" x14ac:dyDescent="0.25">
      <c r="A51" s="3" t="s">
        <v>46</v>
      </c>
      <c r="B51" s="3">
        <v>105</v>
      </c>
      <c r="C51" s="3" t="s">
        <v>158</v>
      </c>
      <c r="D51" s="3" t="s">
        <v>150</v>
      </c>
      <c r="E51" s="4">
        <v>1</v>
      </c>
      <c r="F51" s="11">
        <v>520</v>
      </c>
      <c r="G51" s="11" t="e">
        <f>E51*(F51+#REF!)</f>
        <v>#REF!</v>
      </c>
      <c r="I51" s="3"/>
      <c r="J51" s="4"/>
      <c r="K51" s="8"/>
      <c r="L51" s="8"/>
      <c r="M51" s="8"/>
      <c r="N51" s="8"/>
    </row>
    <row r="52" spans="1:14" x14ac:dyDescent="0.25">
      <c r="A52" s="3" t="s">
        <v>8</v>
      </c>
      <c r="B52" s="3">
        <v>105</v>
      </c>
      <c r="C52" s="6" t="s">
        <v>155</v>
      </c>
      <c r="D52" s="3" t="s">
        <v>150</v>
      </c>
      <c r="E52" s="3">
        <v>1</v>
      </c>
      <c r="F52" s="11">
        <v>346.9</v>
      </c>
      <c r="G52" s="11" t="e">
        <f>E52*(F52+#REF!)</f>
        <v>#REF!</v>
      </c>
      <c r="I52" s="3"/>
      <c r="J52" s="4"/>
      <c r="K52" s="8"/>
      <c r="L52" s="8"/>
      <c r="M52" s="8"/>
      <c r="N52" s="8"/>
    </row>
    <row r="53" spans="1:14" ht="15.75" x14ac:dyDescent="0.25">
      <c r="A53" s="3" t="s">
        <v>43</v>
      </c>
      <c r="B53" s="3">
        <v>105</v>
      </c>
      <c r="C53" s="6" t="s">
        <v>156</v>
      </c>
      <c r="D53" s="3" t="s">
        <v>150</v>
      </c>
      <c r="E53" s="4">
        <v>5</v>
      </c>
      <c r="F53" s="11">
        <v>370</v>
      </c>
      <c r="G53" s="11" t="e">
        <f>E53*(F53+#REF!)</f>
        <v>#REF!</v>
      </c>
      <c r="I53" s="3"/>
      <c r="J53" s="4"/>
      <c r="K53" s="112"/>
      <c r="L53" s="112"/>
      <c r="M53" s="112"/>
      <c r="N53" s="113"/>
    </row>
    <row r="54" spans="1:14" x14ac:dyDescent="0.25">
      <c r="A54" s="6" t="s">
        <v>44</v>
      </c>
      <c r="B54" s="6">
        <v>106</v>
      </c>
      <c r="C54" s="6" t="s">
        <v>152</v>
      </c>
      <c r="D54" s="6" t="s">
        <v>150</v>
      </c>
      <c r="E54" s="6">
        <v>2</v>
      </c>
      <c r="F54" s="11">
        <v>230</v>
      </c>
      <c r="G54" s="11" t="e">
        <f>E54*(F54+#REF!)</f>
        <v>#REF!</v>
      </c>
      <c r="I54" s="3"/>
      <c r="J54" s="3"/>
      <c r="K54" s="8"/>
      <c r="L54" s="8"/>
      <c r="M54" s="8"/>
      <c r="N54" s="8"/>
    </row>
    <row r="55" spans="1:14" x14ac:dyDescent="0.25">
      <c r="A55" s="6" t="s">
        <v>17</v>
      </c>
      <c r="B55" s="6">
        <v>106</v>
      </c>
      <c r="C55" s="6" t="s">
        <v>157</v>
      </c>
      <c r="D55" s="6" t="s">
        <v>150</v>
      </c>
      <c r="E55" s="6">
        <v>1</v>
      </c>
      <c r="F55" s="11">
        <v>190</v>
      </c>
      <c r="G55" s="11" t="e">
        <f>E55*(F55+#REF!)</f>
        <v>#REF!</v>
      </c>
      <c r="I55" s="3"/>
      <c r="J55" s="3"/>
      <c r="K55" s="8"/>
      <c r="L55" s="8"/>
      <c r="M55" s="8"/>
      <c r="N55" s="8"/>
    </row>
    <row r="56" spans="1:14" x14ac:dyDescent="0.25">
      <c r="A56" s="6" t="s">
        <v>7</v>
      </c>
      <c r="B56" s="6">
        <v>106</v>
      </c>
      <c r="C56" s="6" t="s">
        <v>153</v>
      </c>
      <c r="D56" s="6" t="s">
        <v>150</v>
      </c>
      <c r="E56" s="6">
        <v>3</v>
      </c>
      <c r="F56" s="11">
        <v>750</v>
      </c>
      <c r="G56" s="11" t="e">
        <f>E56*(F56+#REF!)</f>
        <v>#REF!</v>
      </c>
      <c r="I56" s="3"/>
      <c r="J56" s="3"/>
      <c r="K56" s="8"/>
      <c r="L56" s="8"/>
      <c r="M56" s="8"/>
      <c r="N56" s="8"/>
    </row>
    <row r="57" spans="1:14" ht="15.75" x14ac:dyDescent="0.25">
      <c r="A57" s="9" t="s">
        <v>8</v>
      </c>
      <c r="B57" s="6">
        <v>106</v>
      </c>
      <c r="C57" s="9" t="s">
        <v>155</v>
      </c>
      <c r="D57" s="6" t="s">
        <v>150</v>
      </c>
      <c r="E57" s="10">
        <v>2</v>
      </c>
      <c r="F57" s="11">
        <v>346.9</v>
      </c>
      <c r="G57" s="11" t="e">
        <f>E57*(F57+#REF!)</f>
        <v>#REF!</v>
      </c>
      <c r="I57" s="3"/>
      <c r="J57" s="3"/>
      <c r="K57" s="8"/>
      <c r="L57" s="8"/>
      <c r="M57" s="8"/>
      <c r="N57" s="8"/>
    </row>
    <row r="58" spans="1:14" x14ac:dyDescent="0.25">
      <c r="A58" s="6" t="s">
        <v>43</v>
      </c>
      <c r="B58" s="6">
        <v>106</v>
      </c>
      <c r="C58" s="6" t="s">
        <v>159</v>
      </c>
      <c r="D58" s="6" t="s">
        <v>150</v>
      </c>
      <c r="E58" s="7">
        <v>3</v>
      </c>
      <c r="F58" s="11">
        <v>370</v>
      </c>
      <c r="G58" s="11" t="e">
        <f>E58*(F58+#REF!)</f>
        <v>#REF!</v>
      </c>
      <c r="I58" s="3"/>
      <c r="J58" s="3"/>
      <c r="K58" s="8"/>
      <c r="L58" s="8"/>
      <c r="M58" s="8"/>
      <c r="N58" s="8"/>
    </row>
    <row r="59" spans="1:14" x14ac:dyDescent="0.25">
      <c r="A59" s="6" t="s">
        <v>44</v>
      </c>
      <c r="B59" s="6">
        <v>107</v>
      </c>
      <c r="C59" s="6" t="s">
        <v>152</v>
      </c>
      <c r="D59" s="6" t="s">
        <v>150</v>
      </c>
      <c r="E59" s="6">
        <v>2</v>
      </c>
      <c r="F59" s="11">
        <v>230</v>
      </c>
      <c r="G59" s="11" t="e">
        <f>E59*(F59+#REF!)</f>
        <v>#REF!</v>
      </c>
      <c r="I59" s="3"/>
      <c r="J59" s="3"/>
      <c r="K59" s="8"/>
      <c r="L59" s="8"/>
      <c r="M59" s="8"/>
      <c r="N59" s="8"/>
    </row>
    <row r="60" spans="1:14" x14ac:dyDescent="0.25">
      <c r="A60" s="6" t="s">
        <v>17</v>
      </c>
      <c r="B60" s="6">
        <v>107</v>
      </c>
      <c r="C60" s="6" t="s">
        <v>157</v>
      </c>
      <c r="D60" s="6" t="s">
        <v>150</v>
      </c>
      <c r="E60" s="6">
        <v>1</v>
      </c>
      <c r="F60" s="11">
        <v>190</v>
      </c>
      <c r="G60" s="11" t="e">
        <f>E60*(F60+#REF!)</f>
        <v>#REF!</v>
      </c>
      <c r="I60" s="3"/>
      <c r="J60" s="3"/>
      <c r="K60" s="8"/>
      <c r="L60" s="8"/>
      <c r="M60" s="8"/>
      <c r="N60" s="8"/>
    </row>
    <row r="61" spans="1:14" x14ac:dyDescent="0.25">
      <c r="A61" s="6" t="s">
        <v>7</v>
      </c>
      <c r="B61" s="6">
        <v>107</v>
      </c>
      <c r="C61" s="6" t="s">
        <v>153</v>
      </c>
      <c r="D61" s="6" t="s">
        <v>150</v>
      </c>
      <c r="E61" s="6">
        <v>3</v>
      </c>
      <c r="F61" s="11">
        <v>750</v>
      </c>
      <c r="G61" s="11" t="e">
        <f>E61*(F61+#REF!)</f>
        <v>#REF!</v>
      </c>
      <c r="I61" s="3"/>
      <c r="J61" s="3"/>
      <c r="K61" s="8"/>
      <c r="L61" s="8"/>
      <c r="M61" s="8"/>
      <c r="N61" s="8"/>
    </row>
    <row r="62" spans="1:14" ht="15.75" x14ac:dyDescent="0.25">
      <c r="A62" s="9" t="s">
        <v>8</v>
      </c>
      <c r="B62" s="6">
        <v>107</v>
      </c>
      <c r="C62" s="9" t="s">
        <v>155</v>
      </c>
      <c r="D62" s="6" t="s">
        <v>150</v>
      </c>
      <c r="E62" s="10">
        <v>2</v>
      </c>
      <c r="F62" s="11">
        <v>346.9</v>
      </c>
      <c r="G62" s="11" t="e">
        <f>E62*(F62+#REF!)</f>
        <v>#REF!</v>
      </c>
      <c r="I62" s="3"/>
      <c r="J62" s="3"/>
      <c r="K62" s="8"/>
      <c r="L62" s="8"/>
      <c r="M62" s="8"/>
      <c r="N62" s="8"/>
    </row>
    <row r="63" spans="1:14" x14ac:dyDescent="0.25">
      <c r="A63" s="6" t="s">
        <v>43</v>
      </c>
      <c r="B63" s="6">
        <v>107</v>
      </c>
      <c r="C63" s="6" t="s">
        <v>159</v>
      </c>
      <c r="D63" s="6" t="s">
        <v>150</v>
      </c>
      <c r="E63" s="7">
        <v>3</v>
      </c>
      <c r="F63" s="11">
        <v>370</v>
      </c>
      <c r="G63" s="11" t="e">
        <f>E63*(F63+#REF!)</f>
        <v>#REF!</v>
      </c>
      <c r="I63" s="3"/>
      <c r="J63" s="3"/>
      <c r="K63" s="8"/>
      <c r="L63" s="8"/>
      <c r="M63" s="8"/>
      <c r="N63" s="8"/>
    </row>
    <row r="64" spans="1:14" ht="15.75" x14ac:dyDescent="0.25">
      <c r="A64" s="3" t="s">
        <v>81</v>
      </c>
      <c r="B64" s="3">
        <v>108</v>
      </c>
      <c r="C64" s="3" t="s">
        <v>151</v>
      </c>
      <c r="D64" s="6" t="s">
        <v>150</v>
      </c>
      <c r="E64" s="4">
        <v>1</v>
      </c>
      <c r="F64" s="11">
        <v>290</v>
      </c>
      <c r="G64" s="11" t="e">
        <f>E64*(F64+#REF!)</f>
        <v>#REF!</v>
      </c>
      <c r="I64" s="3"/>
      <c r="J64" s="4"/>
      <c r="K64" s="8"/>
      <c r="L64" s="20"/>
      <c r="M64" s="20"/>
      <c r="N64" s="8"/>
    </row>
    <row r="65" spans="1:14" x14ac:dyDescent="0.25">
      <c r="A65" s="3" t="s">
        <v>44</v>
      </c>
      <c r="B65" s="3">
        <v>108</v>
      </c>
      <c r="C65" s="3" t="s">
        <v>152</v>
      </c>
      <c r="D65" s="6" t="s">
        <v>150</v>
      </c>
      <c r="E65" s="3">
        <v>1</v>
      </c>
      <c r="F65" s="11">
        <v>230</v>
      </c>
      <c r="G65" s="11" t="e">
        <f>E65*(F65+#REF!)</f>
        <v>#REF!</v>
      </c>
      <c r="I65" s="3"/>
      <c r="J65" s="3"/>
      <c r="K65" s="8"/>
      <c r="L65" s="8"/>
      <c r="M65" s="8"/>
      <c r="N65" s="8"/>
    </row>
    <row r="66" spans="1:14" x14ac:dyDescent="0.25">
      <c r="A66" s="3" t="s">
        <v>7</v>
      </c>
      <c r="B66" s="3">
        <v>108</v>
      </c>
      <c r="C66" s="3" t="s">
        <v>153</v>
      </c>
      <c r="D66" s="6" t="s">
        <v>150</v>
      </c>
      <c r="E66" s="3">
        <v>6</v>
      </c>
      <c r="F66" s="11">
        <v>750</v>
      </c>
      <c r="G66" s="11" t="e">
        <f>E66*(F66+#REF!)</f>
        <v>#REF!</v>
      </c>
      <c r="I66" s="3"/>
      <c r="J66" s="3"/>
      <c r="K66" s="8"/>
      <c r="L66" s="8"/>
      <c r="M66" s="8"/>
      <c r="N66" s="8"/>
    </row>
    <row r="67" spans="1:14" x14ac:dyDescent="0.25">
      <c r="A67" s="3" t="s">
        <v>45</v>
      </c>
      <c r="B67" s="3">
        <v>108</v>
      </c>
      <c r="C67" s="3" t="s">
        <v>154</v>
      </c>
      <c r="D67" s="6" t="s">
        <v>150</v>
      </c>
      <c r="E67" s="4">
        <v>1</v>
      </c>
      <c r="F67" s="11">
        <v>384</v>
      </c>
      <c r="G67" s="11" t="e">
        <f>E67*(F67+#REF!)</f>
        <v>#REF!</v>
      </c>
      <c r="I67" s="3"/>
      <c r="J67" s="3"/>
      <c r="K67" s="8"/>
      <c r="L67" s="8"/>
      <c r="M67" s="8"/>
      <c r="N67" s="8"/>
    </row>
    <row r="68" spans="1:14" x14ac:dyDescent="0.25">
      <c r="A68" s="3" t="s">
        <v>8</v>
      </c>
      <c r="B68" s="3">
        <v>108</v>
      </c>
      <c r="C68" s="3" t="s">
        <v>155</v>
      </c>
      <c r="D68" s="6" t="s">
        <v>150</v>
      </c>
      <c r="E68" s="3">
        <v>1</v>
      </c>
      <c r="F68" s="11">
        <v>346.9</v>
      </c>
      <c r="G68" s="11" t="e">
        <f>E68*(F68+#REF!)</f>
        <v>#REF!</v>
      </c>
      <c r="I68" s="3"/>
      <c r="J68" s="4"/>
      <c r="K68" s="8"/>
      <c r="L68" s="8"/>
      <c r="M68" s="8"/>
      <c r="N68" s="8"/>
    </row>
    <row r="69" spans="1:14" ht="15.75" x14ac:dyDescent="0.25">
      <c r="A69" s="3" t="s">
        <v>43</v>
      </c>
      <c r="B69" s="3">
        <v>108</v>
      </c>
      <c r="C69" s="3" t="s">
        <v>156</v>
      </c>
      <c r="D69" s="6" t="s">
        <v>150</v>
      </c>
      <c r="E69" s="4">
        <v>5</v>
      </c>
      <c r="F69" s="11">
        <v>370</v>
      </c>
      <c r="G69" s="11" t="e">
        <f>E69*(F69+#REF!)</f>
        <v>#REF!</v>
      </c>
      <c r="I69" s="3"/>
      <c r="J69" s="4"/>
      <c r="K69" s="112"/>
      <c r="L69" s="112"/>
      <c r="M69" s="112"/>
      <c r="N69" s="113"/>
    </row>
    <row r="70" spans="1:14" ht="15.75" x14ac:dyDescent="0.25">
      <c r="A70" s="80" t="s">
        <v>56</v>
      </c>
      <c r="B70" s="190"/>
      <c r="C70" s="185"/>
      <c r="D70" s="185"/>
      <c r="E70" s="81">
        <f>SUM(E40:E46)</f>
        <v>16</v>
      </c>
      <c r="F70" s="39"/>
      <c r="G70" s="188" t="e">
        <f>SUM(G40:G46)</f>
        <v>#REF!</v>
      </c>
      <c r="I70" s="38" t="s">
        <v>13</v>
      </c>
      <c r="J70" s="40">
        <f>SUM(J41:J46)</f>
        <v>0</v>
      </c>
      <c r="K70" s="39"/>
      <c r="L70" s="82"/>
      <c r="M70" s="82"/>
      <c r="N70" s="109">
        <f>SUM(N40:N46)</f>
        <v>0</v>
      </c>
    </row>
    <row r="71" spans="1:14" hidden="1" x14ac:dyDescent="0.25">
      <c r="J71" s="215" t="s">
        <v>14</v>
      </c>
      <c r="K71" s="215"/>
      <c r="L71" s="79"/>
      <c r="M71" s="79"/>
      <c r="N71" s="110"/>
    </row>
    <row r="72" spans="1:14" hidden="1" x14ac:dyDescent="0.25">
      <c r="J72" s="17"/>
      <c r="K72" s="17"/>
      <c r="L72" s="17"/>
      <c r="M72" s="17"/>
      <c r="N72" s="111"/>
    </row>
    <row r="73" spans="1:14" ht="15.75" hidden="1" x14ac:dyDescent="0.25">
      <c r="A73" s="216" t="s">
        <v>49</v>
      </c>
      <c r="B73" s="216"/>
      <c r="C73" s="216"/>
      <c r="D73" s="216"/>
      <c r="E73" s="217"/>
      <c r="F73" s="217"/>
      <c r="G73" s="217"/>
      <c r="H73" s="217"/>
      <c r="I73" s="217"/>
      <c r="J73" s="217"/>
      <c r="K73" s="217"/>
      <c r="L73" s="217"/>
      <c r="M73" s="217"/>
      <c r="N73" s="217"/>
    </row>
    <row r="74" spans="1:14" hidden="1" x14ac:dyDescent="0.25">
      <c r="A74" s="19" t="s">
        <v>48</v>
      </c>
      <c r="B74" s="19"/>
      <c r="C74" s="19"/>
      <c r="D74" s="19"/>
      <c r="E74" s="2" t="s">
        <v>85</v>
      </c>
      <c r="F74" s="23"/>
      <c r="G74" s="23"/>
      <c r="I74" s="23" t="s">
        <v>83</v>
      </c>
      <c r="J74" s="2" t="s">
        <v>82</v>
      </c>
      <c r="K74" s="23"/>
      <c r="L74" s="23"/>
      <c r="M74" s="23"/>
      <c r="N74" s="23"/>
    </row>
    <row r="75" spans="1:14" hidden="1" x14ac:dyDescent="0.25">
      <c r="A75" s="83" t="s">
        <v>16</v>
      </c>
      <c r="B75" s="83"/>
      <c r="C75" s="83"/>
      <c r="D75" s="83"/>
      <c r="E75" s="2" t="s">
        <v>86</v>
      </c>
      <c r="F75" s="23"/>
      <c r="G75" s="23"/>
      <c r="I75" s="83" t="s">
        <v>16</v>
      </c>
      <c r="J75" s="2" t="s">
        <v>87</v>
      </c>
      <c r="K75" s="23"/>
      <c r="L75" s="23"/>
      <c r="M75" s="23"/>
      <c r="N75" s="23"/>
    </row>
    <row r="76" spans="1:14" ht="16.5" hidden="1" thickBot="1" x14ac:dyDescent="0.3">
      <c r="A76" s="200" t="s">
        <v>0</v>
      </c>
      <c r="B76" s="200"/>
      <c r="C76" s="200"/>
      <c r="D76" s="200"/>
      <c r="E76" s="200"/>
      <c r="F76" s="200"/>
      <c r="G76" s="200"/>
      <c r="I76" s="200" t="s">
        <v>12</v>
      </c>
      <c r="J76" s="200"/>
      <c r="K76" s="200"/>
      <c r="L76" s="200"/>
      <c r="M76" s="200"/>
      <c r="N76" s="200"/>
    </row>
    <row r="77" spans="1:14" ht="24" hidden="1" x14ac:dyDescent="0.25">
      <c r="A77" s="102" t="s">
        <v>1</v>
      </c>
      <c r="B77" s="102"/>
      <c r="C77" s="102"/>
      <c r="D77" s="102"/>
      <c r="E77" s="102" t="s">
        <v>2</v>
      </c>
      <c r="F77" s="103" t="s">
        <v>3</v>
      </c>
      <c r="G77" s="104" t="s">
        <v>4</v>
      </c>
      <c r="I77" s="105" t="s">
        <v>1</v>
      </c>
      <c r="J77" s="105" t="s">
        <v>2</v>
      </c>
      <c r="K77" s="106" t="s">
        <v>3</v>
      </c>
      <c r="L77" s="107" t="s">
        <v>18</v>
      </c>
      <c r="M77" s="107" t="s">
        <v>19</v>
      </c>
      <c r="N77" s="108" t="s">
        <v>4</v>
      </c>
    </row>
    <row r="78" spans="1:14" ht="15.75" x14ac:dyDescent="0.25">
      <c r="A78" s="202" t="s">
        <v>6</v>
      </c>
      <c r="B78" s="203"/>
      <c r="C78" s="203"/>
      <c r="D78" s="203"/>
      <c r="E78" s="203"/>
      <c r="F78" s="203"/>
      <c r="G78" s="204"/>
      <c r="I78" s="205" t="s">
        <v>6</v>
      </c>
      <c r="J78" s="206"/>
      <c r="K78" s="206"/>
      <c r="L78" s="214"/>
      <c r="M78" s="214"/>
      <c r="N78" s="207"/>
    </row>
    <row r="79" spans="1:14" ht="15.75" x14ac:dyDescent="0.25">
      <c r="A79" s="3" t="s">
        <v>73</v>
      </c>
      <c r="B79" s="3">
        <v>104</v>
      </c>
      <c r="C79" s="3" t="s">
        <v>160</v>
      </c>
      <c r="D79" s="3" t="s">
        <v>161</v>
      </c>
      <c r="E79" s="3">
        <v>42</v>
      </c>
      <c r="F79" s="11">
        <v>1595.3</v>
      </c>
      <c r="G79" s="11">
        <f>E79*F79</f>
        <v>67002.599999999991</v>
      </c>
      <c r="I79" s="6"/>
      <c r="J79" s="7"/>
      <c r="K79" s="8"/>
      <c r="L79" s="20"/>
      <c r="M79" s="20"/>
      <c r="N79" s="8"/>
    </row>
    <row r="80" spans="1:14" ht="15.75" x14ac:dyDescent="0.25">
      <c r="A80" s="3" t="s">
        <v>138</v>
      </c>
      <c r="B80" s="3">
        <v>105</v>
      </c>
      <c r="C80" s="3" t="s">
        <v>162</v>
      </c>
      <c r="D80" s="3" t="s">
        <v>163</v>
      </c>
      <c r="E80" s="3">
        <v>45</v>
      </c>
      <c r="F80" s="11">
        <v>2832.58</v>
      </c>
      <c r="G80" s="11">
        <f>E80*F80</f>
        <v>127466.09999999999</v>
      </c>
      <c r="I80" s="6"/>
      <c r="J80" s="7"/>
      <c r="K80" s="8"/>
      <c r="L80" s="20"/>
      <c r="M80" s="20"/>
      <c r="N80" s="8"/>
    </row>
    <row r="81" spans="1:14" ht="15.75" x14ac:dyDescent="0.25">
      <c r="A81" s="3" t="s">
        <v>72</v>
      </c>
      <c r="B81" s="3">
        <v>107</v>
      </c>
      <c r="C81" s="3" t="s">
        <v>160</v>
      </c>
      <c r="D81" s="3" t="s">
        <v>164</v>
      </c>
      <c r="E81" s="3">
        <v>30</v>
      </c>
      <c r="F81" s="11">
        <v>1273.3399999999999</v>
      </c>
      <c r="G81" s="11">
        <f>E81*F81</f>
        <v>38200.199999999997</v>
      </c>
      <c r="I81" s="6"/>
      <c r="J81" s="7"/>
      <c r="K81" s="8"/>
      <c r="L81" s="20"/>
      <c r="M81" s="20"/>
      <c r="N81" s="8"/>
    </row>
    <row r="82" spans="1:14" ht="15.75" x14ac:dyDescent="0.25">
      <c r="A82" s="38" t="s">
        <v>13</v>
      </c>
      <c r="B82" s="38"/>
      <c r="C82" s="38"/>
      <c r="D82" s="38"/>
      <c r="E82" s="119">
        <f>SUM(E64:E69)</f>
        <v>15</v>
      </c>
      <c r="F82" s="120"/>
      <c r="G82" s="118" t="e">
        <f>SUM(G64:G69)</f>
        <v>#REF!</v>
      </c>
      <c r="I82" s="38" t="s">
        <v>13</v>
      </c>
      <c r="J82" s="40">
        <f>SUM(J64:J69)</f>
        <v>0</v>
      </c>
      <c r="K82" s="39"/>
      <c r="L82" s="85"/>
      <c r="M82" s="85"/>
      <c r="N82" s="109">
        <f>SUM(N64:N69)</f>
        <v>0</v>
      </c>
    </row>
    <row r="83" spans="1:14" x14ac:dyDescent="0.25">
      <c r="J83" s="212" t="s">
        <v>14</v>
      </c>
      <c r="K83" s="213"/>
      <c r="L83" s="84"/>
      <c r="M83" s="84"/>
      <c r="N83" s="110"/>
    </row>
    <row r="85" spans="1:14" x14ac:dyDescent="0.25">
      <c r="A85" s="209" t="s">
        <v>20</v>
      </c>
      <c r="B85" s="209"/>
      <c r="C85" s="209"/>
      <c r="D85" s="209"/>
      <c r="E85" s="209"/>
      <c r="F85" s="209"/>
      <c r="G85" s="209"/>
      <c r="I85" s="209" t="s">
        <v>21</v>
      </c>
      <c r="J85" s="209"/>
      <c r="K85" s="209"/>
      <c r="L85" s="209"/>
      <c r="M85" s="209"/>
      <c r="N85" s="114"/>
    </row>
    <row r="86" spans="1:14" x14ac:dyDescent="0.25">
      <c r="A86" s="210" t="s">
        <v>15</v>
      </c>
      <c r="B86" s="210"/>
      <c r="C86" s="210"/>
      <c r="D86" s="210"/>
      <c r="E86" s="210"/>
      <c r="F86" s="210"/>
      <c r="G86" s="164" t="e">
        <f>SUM(#REF!,#REF!,#REF!,G70,#REF!,#REF!,#REF!,G82,#REF!)</f>
        <v>#REF!</v>
      </c>
      <c r="I86" s="186" t="s">
        <v>15</v>
      </c>
      <c r="J86" s="186"/>
      <c r="K86" s="186"/>
      <c r="L86" s="211"/>
      <c r="M86" s="211"/>
      <c r="N86" s="115"/>
    </row>
    <row r="87" spans="1:14" x14ac:dyDescent="0.25">
      <c r="A87" s="210" t="s">
        <v>16</v>
      </c>
      <c r="B87" s="210"/>
      <c r="C87" s="210"/>
      <c r="D87" s="210"/>
      <c r="E87" s="210"/>
      <c r="F87" s="210"/>
      <c r="G87" s="164">
        <f>SUM(G79,G80,G81)</f>
        <v>232668.89999999997</v>
      </c>
      <c r="I87" s="210" t="s">
        <v>16</v>
      </c>
      <c r="J87" s="210"/>
      <c r="K87" s="210"/>
      <c r="L87" s="211"/>
      <c r="M87" s="211"/>
      <c r="N87" s="115"/>
    </row>
    <row r="88" spans="1:14" x14ac:dyDescent="0.25">
      <c r="A88" s="209" t="s">
        <v>13</v>
      </c>
      <c r="B88" s="209"/>
      <c r="C88" s="209"/>
      <c r="D88" s="209"/>
      <c r="E88" s="209"/>
      <c r="F88" s="209"/>
      <c r="G88" s="165" t="e">
        <f>SUM(G86:G87)</f>
        <v>#REF!</v>
      </c>
      <c r="I88" s="209" t="s">
        <v>13</v>
      </c>
      <c r="J88" s="209"/>
      <c r="K88" s="209"/>
      <c r="L88" s="208"/>
      <c r="M88" s="208"/>
      <c r="N88" s="116"/>
    </row>
    <row r="89" spans="1:14" x14ac:dyDescent="0.25">
      <c r="G89" s="117"/>
    </row>
  </sheetData>
  <sortState ref="A71:C78">
    <sortCondition ref="A71:A78"/>
  </sortState>
  <customSheetViews>
    <customSheetView guid="{6B2C8637-78CC-4CB6-97F7-DEE04A596283}" showGridLines="0" topLeftCell="A8">
      <selection activeCell="A8" sqref="A8:K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22">
    <mergeCell ref="J83:K83"/>
    <mergeCell ref="A78:G78"/>
    <mergeCell ref="I78:N78"/>
    <mergeCell ref="J71:K71"/>
    <mergeCell ref="A73:N73"/>
    <mergeCell ref="A76:G76"/>
    <mergeCell ref="I76:N76"/>
    <mergeCell ref="L88:M88"/>
    <mergeCell ref="I85:M85"/>
    <mergeCell ref="A85:G85"/>
    <mergeCell ref="A86:F86"/>
    <mergeCell ref="A87:F87"/>
    <mergeCell ref="A88:F88"/>
    <mergeCell ref="I87:K87"/>
    <mergeCell ref="I88:K88"/>
    <mergeCell ref="L86:M86"/>
    <mergeCell ref="L87:M87"/>
    <mergeCell ref="E9:N9"/>
    <mergeCell ref="A12:G12"/>
    <mergeCell ref="I12:N12"/>
    <mergeCell ref="A14:G14"/>
    <mergeCell ref="I14:N14"/>
  </mergeCells>
  <pageMargins left="0.51181102362204722" right="0.51181102362204722" top="0.78740157480314965" bottom="0.78740157480314965" header="0.31496062992125984" footer="0.31496062992125984"/>
  <pageSetup scale="41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zoomScaleNormal="100" workbookViewId="0">
      <selection activeCell="B7" sqref="B7"/>
    </sheetView>
  </sheetViews>
  <sheetFormatPr defaultRowHeight="15" x14ac:dyDescent="0.25"/>
  <cols>
    <col min="2" max="3" width="28.85546875" customWidth="1"/>
    <col min="4" max="4" width="29.5703125" customWidth="1"/>
    <col min="5" max="5" width="97.28515625" customWidth="1"/>
  </cols>
  <sheetData>
    <row r="1" spans="1:6" ht="30" customHeight="1" thickBot="1" x14ac:dyDescent="0.3">
      <c r="B1" s="271" t="s">
        <v>139</v>
      </c>
      <c r="C1" s="272"/>
      <c r="D1" s="272"/>
      <c r="E1" s="272"/>
    </row>
    <row r="2" spans="1:6" x14ac:dyDescent="0.25">
      <c r="A2">
        <v>100</v>
      </c>
      <c r="B2" s="194">
        <f>C2-(6)</f>
        <v>42005</v>
      </c>
      <c r="C2" s="192">
        <v>42011</v>
      </c>
      <c r="D2" s="191" t="s">
        <v>166</v>
      </c>
      <c r="E2" s="77" t="s">
        <v>89</v>
      </c>
      <c r="F2" t="s">
        <v>174</v>
      </c>
    </row>
    <row r="3" spans="1:6" x14ac:dyDescent="0.25">
      <c r="A3">
        <v>101</v>
      </c>
      <c r="B3" s="194">
        <f t="shared" ref="B3:B4" si="0">C3-(6)</f>
        <v>42036</v>
      </c>
      <c r="C3" s="192">
        <v>42042</v>
      </c>
      <c r="D3" s="191" t="s">
        <v>166</v>
      </c>
      <c r="E3" s="78" t="s">
        <v>80</v>
      </c>
      <c r="F3" t="s">
        <v>174</v>
      </c>
    </row>
    <row r="4" spans="1:6" x14ac:dyDescent="0.25">
      <c r="A4">
        <v>102</v>
      </c>
      <c r="B4" s="194">
        <f t="shared" si="0"/>
        <v>42095</v>
      </c>
      <c r="C4" s="192">
        <v>42101</v>
      </c>
      <c r="D4" s="191" t="s">
        <v>166</v>
      </c>
      <c r="E4" s="77" t="s">
        <v>95</v>
      </c>
      <c r="F4" t="s">
        <v>174</v>
      </c>
    </row>
    <row r="5" spans="1:6" x14ac:dyDescent="0.25">
      <c r="A5">
        <v>103</v>
      </c>
      <c r="B5" s="195">
        <v>42095</v>
      </c>
      <c r="C5" s="193">
        <v>42096</v>
      </c>
      <c r="D5" s="76" t="s">
        <v>162</v>
      </c>
      <c r="E5" s="77" t="s">
        <v>170</v>
      </c>
      <c r="F5" t="s">
        <v>174</v>
      </c>
    </row>
    <row r="6" spans="1:6" x14ac:dyDescent="0.25">
      <c r="A6">
        <v>104</v>
      </c>
      <c r="B6" s="195">
        <f>C6-10</f>
        <v>42118</v>
      </c>
      <c r="C6" s="192">
        <v>42128</v>
      </c>
      <c r="D6" s="191" t="s">
        <v>161</v>
      </c>
      <c r="E6" s="77" t="s">
        <v>171</v>
      </c>
      <c r="F6" t="s">
        <v>174</v>
      </c>
    </row>
    <row r="7" spans="1:6" x14ac:dyDescent="0.25">
      <c r="A7">
        <v>105</v>
      </c>
      <c r="B7" s="195">
        <f>C7-16</f>
        <v>42185</v>
      </c>
      <c r="C7" s="192">
        <v>42201</v>
      </c>
      <c r="D7" s="191" t="s">
        <v>175</v>
      </c>
      <c r="E7" s="77" t="s">
        <v>172</v>
      </c>
      <c r="F7" t="s">
        <v>174</v>
      </c>
    </row>
    <row r="8" spans="1:6" x14ac:dyDescent="0.25">
      <c r="A8">
        <v>106</v>
      </c>
      <c r="B8" s="195">
        <f>C8-6</f>
        <v>42248</v>
      </c>
      <c r="C8" s="192">
        <v>42254</v>
      </c>
      <c r="D8" s="191" t="s">
        <v>166</v>
      </c>
      <c r="E8" s="77" t="s">
        <v>96</v>
      </c>
      <c r="F8" t="s">
        <v>174</v>
      </c>
    </row>
    <row r="9" spans="1:6" x14ac:dyDescent="0.25">
      <c r="A9">
        <v>107</v>
      </c>
      <c r="B9" s="195">
        <f t="shared" ref="B9:B10" si="1">C9-6</f>
        <v>42305</v>
      </c>
      <c r="C9" s="192">
        <v>42311</v>
      </c>
      <c r="D9" s="191" t="s">
        <v>169</v>
      </c>
      <c r="E9" s="77" t="s">
        <v>173</v>
      </c>
      <c r="F9" t="s">
        <v>174</v>
      </c>
    </row>
    <row r="10" spans="1:6" x14ac:dyDescent="0.25">
      <c r="A10">
        <v>108</v>
      </c>
      <c r="B10" s="195">
        <f t="shared" si="1"/>
        <v>42309</v>
      </c>
      <c r="C10" s="192">
        <v>42315</v>
      </c>
      <c r="D10" s="191" t="s">
        <v>166</v>
      </c>
      <c r="E10" s="77" t="s">
        <v>101</v>
      </c>
      <c r="F10" t="s">
        <v>174</v>
      </c>
    </row>
    <row r="12" spans="1:6" x14ac:dyDescent="0.25">
      <c r="B12" s="32"/>
      <c r="C12" s="32"/>
      <c r="D12" s="32"/>
      <c r="E12" s="32"/>
    </row>
    <row r="13" spans="1:6" x14ac:dyDescent="0.25">
      <c r="B13" s="32"/>
      <c r="C13" s="32"/>
      <c r="D13" s="32"/>
      <c r="E13" s="32"/>
    </row>
  </sheetData>
  <mergeCells count="1">
    <mergeCell ref="B1:E1"/>
  </mergeCells>
  <pageMargins left="0.51181102362204722" right="0.51181102362204722" top="0.78740157480314965" bottom="0.78740157480314965" header="0.31496062992125984" footer="0.31496062992125984"/>
  <pageSetup paperSize="9" scale="72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24"/>
  <sheetViews>
    <sheetView showGridLines="0" zoomScaleNormal="100" workbookViewId="0">
      <selection activeCell="D14" sqref="D14:D23"/>
    </sheetView>
  </sheetViews>
  <sheetFormatPr defaultRowHeight="15" x14ac:dyDescent="0.25"/>
  <cols>
    <col min="3" max="4" width="24.28515625" customWidth="1"/>
    <col min="5" max="5" width="22" customWidth="1"/>
    <col min="6" max="6" width="7.7109375" customWidth="1"/>
    <col min="7" max="7" width="11.42578125" bestFit="1" customWidth="1"/>
    <col min="8" max="8" width="22.140625" customWidth="1"/>
    <col min="9" max="9" width="4.28515625" customWidth="1"/>
    <col min="10" max="10" width="22.85546875" customWidth="1"/>
    <col min="11" max="11" width="17" customWidth="1"/>
    <col min="12" max="12" width="9.85546875" customWidth="1"/>
    <col min="13" max="13" width="10" bestFit="1" customWidth="1"/>
    <col min="14" max="14" width="9.7109375" customWidth="1"/>
    <col min="15" max="15" width="13.28515625" bestFit="1" customWidth="1"/>
    <col min="16" max="16" width="9.140625" style="42"/>
  </cols>
  <sheetData>
    <row r="7" spans="1:15" x14ac:dyDescent="0.25">
      <c r="N7" s="24" t="s">
        <v>28</v>
      </c>
      <c r="O7" s="25">
        <f ca="1">NOW()</f>
        <v>41890.952471759258</v>
      </c>
    </row>
    <row r="8" spans="1:15" s="95" customFormat="1" ht="14.25" customHeight="1" x14ac:dyDescent="0.25">
      <c r="C8" s="224" t="s">
        <v>134</v>
      </c>
      <c r="D8" s="224"/>
      <c r="E8" s="224"/>
      <c r="F8" s="225" t="s">
        <v>89</v>
      </c>
      <c r="G8" s="225"/>
      <c r="H8" s="225"/>
      <c r="I8" s="225"/>
      <c r="J8" s="225"/>
      <c r="K8" s="225"/>
      <c r="L8" s="225"/>
      <c r="M8" s="225"/>
      <c r="N8" s="225"/>
      <c r="O8" s="225"/>
    </row>
    <row r="9" spans="1:15" x14ac:dyDescent="0.25">
      <c r="C9" s="94" t="s">
        <v>69</v>
      </c>
      <c r="D9" s="124"/>
      <c r="E9" s="124"/>
      <c r="F9" s="91" t="s">
        <v>102</v>
      </c>
      <c r="G9" s="131">
        <v>6</v>
      </c>
      <c r="H9" s="126"/>
      <c r="J9" s="129" t="s">
        <v>10</v>
      </c>
      <c r="K9" s="130"/>
      <c r="L9" s="91" t="s">
        <v>102</v>
      </c>
      <c r="M9" s="131"/>
      <c r="N9" s="130"/>
      <c r="O9" s="126"/>
    </row>
    <row r="10" spans="1:15" x14ac:dyDescent="0.25">
      <c r="C10" s="226" t="s">
        <v>23</v>
      </c>
      <c r="D10" s="227"/>
      <c r="E10" s="227"/>
      <c r="F10" s="93" t="s">
        <v>84</v>
      </c>
      <c r="G10" s="127"/>
      <c r="H10" s="128"/>
      <c r="J10" s="226" t="s">
        <v>23</v>
      </c>
      <c r="K10" s="227"/>
      <c r="L10" s="93" t="s">
        <v>9</v>
      </c>
      <c r="M10" s="127"/>
      <c r="N10" s="127"/>
      <c r="O10" s="128"/>
    </row>
    <row r="11" spans="1:15" ht="15.75" x14ac:dyDescent="0.25">
      <c r="C11" s="228" t="s">
        <v>0</v>
      </c>
      <c r="D11" s="228"/>
      <c r="E11" s="228"/>
      <c r="F11" s="228"/>
      <c r="G11" s="228"/>
      <c r="H11" s="228"/>
      <c r="J11" s="228" t="s">
        <v>12</v>
      </c>
      <c r="K11" s="228"/>
      <c r="L11" s="228"/>
      <c r="M11" s="228"/>
      <c r="N11" s="228"/>
      <c r="O11" s="228"/>
    </row>
    <row r="12" spans="1:15" x14ac:dyDescent="0.25">
      <c r="C12" s="133" t="s">
        <v>25</v>
      </c>
      <c r="D12" s="133" t="s">
        <v>165</v>
      </c>
      <c r="E12" s="133" t="s">
        <v>26</v>
      </c>
      <c r="F12" s="133" t="s">
        <v>2</v>
      </c>
      <c r="G12" s="134" t="s">
        <v>22</v>
      </c>
      <c r="H12" s="135" t="s">
        <v>4</v>
      </c>
      <c r="J12" s="47" t="s">
        <v>25</v>
      </c>
      <c r="K12" s="47" t="s">
        <v>26</v>
      </c>
      <c r="L12" s="47" t="s">
        <v>2</v>
      </c>
      <c r="M12" s="48" t="s">
        <v>22</v>
      </c>
      <c r="N12" s="48" t="s">
        <v>24</v>
      </c>
      <c r="O12" s="49" t="s">
        <v>4</v>
      </c>
    </row>
    <row r="13" spans="1:15" ht="15.75" x14ac:dyDescent="0.25">
      <c r="A13" t="s">
        <v>176</v>
      </c>
      <c r="B13" t="s">
        <v>177</v>
      </c>
      <c r="C13" s="218" t="s">
        <v>5</v>
      </c>
      <c r="D13" s="219"/>
      <c r="E13" s="219"/>
      <c r="F13" s="219"/>
      <c r="G13" s="219"/>
      <c r="H13" s="220"/>
      <c r="J13" s="221" t="s">
        <v>5</v>
      </c>
      <c r="K13" s="222"/>
      <c r="L13" s="222"/>
      <c r="M13" s="222"/>
      <c r="N13" s="222"/>
      <c r="O13" s="223"/>
    </row>
    <row r="14" spans="1:15" x14ac:dyDescent="0.25">
      <c r="A14" t="s">
        <v>174</v>
      </c>
      <c r="B14">
        <v>100</v>
      </c>
      <c r="C14" s="3" t="s">
        <v>27</v>
      </c>
      <c r="D14" s="3" t="s">
        <v>166</v>
      </c>
      <c r="E14" s="3">
        <v>6</v>
      </c>
      <c r="F14" s="3">
        <v>42</v>
      </c>
      <c r="G14" s="11">
        <v>300</v>
      </c>
      <c r="H14" s="11">
        <f>G9*E14*G14</f>
        <v>10800</v>
      </c>
      <c r="J14" s="3"/>
      <c r="K14" s="3"/>
      <c r="L14" s="3"/>
      <c r="M14" s="11"/>
      <c r="N14" s="41"/>
      <c r="O14" s="8"/>
    </row>
    <row r="15" spans="1:15" x14ac:dyDescent="0.25">
      <c r="A15" t="s">
        <v>174</v>
      </c>
      <c r="B15">
        <v>101</v>
      </c>
      <c r="C15" s="3" t="s">
        <v>27</v>
      </c>
      <c r="D15" s="3" t="s">
        <v>166</v>
      </c>
      <c r="E15" s="3">
        <v>6</v>
      </c>
      <c r="F15" s="3">
        <v>30</v>
      </c>
      <c r="G15" s="11">
        <v>300</v>
      </c>
      <c r="H15" s="11" t="e">
        <f>#REF!*E15*G15</f>
        <v>#REF!</v>
      </c>
      <c r="J15" s="3"/>
      <c r="K15" s="3"/>
      <c r="L15" s="3"/>
      <c r="M15" s="11"/>
      <c r="N15" s="41"/>
      <c r="O15" s="8"/>
    </row>
    <row r="16" spans="1:15" x14ac:dyDescent="0.25">
      <c r="A16" t="s">
        <v>174</v>
      </c>
      <c r="B16">
        <v>102</v>
      </c>
      <c r="C16" s="3" t="s">
        <v>27</v>
      </c>
      <c r="D16" s="3" t="s">
        <v>166</v>
      </c>
      <c r="E16" s="3">
        <v>6</v>
      </c>
      <c r="F16" s="3">
        <v>42</v>
      </c>
      <c r="G16" s="11">
        <v>300</v>
      </c>
      <c r="H16" s="11" t="e">
        <f>#REF!*E16*G16</f>
        <v>#REF!</v>
      </c>
      <c r="J16" s="3"/>
      <c r="K16" s="3"/>
      <c r="L16" s="3"/>
      <c r="M16" s="11"/>
      <c r="N16" s="41"/>
      <c r="O16" s="8"/>
    </row>
    <row r="17" spans="1:15" x14ac:dyDescent="0.25">
      <c r="A17" t="s">
        <v>174</v>
      </c>
      <c r="B17">
        <v>103</v>
      </c>
      <c r="C17" s="3" t="s">
        <v>27</v>
      </c>
      <c r="D17" s="3" t="s">
        <v>162</v>
      </c>
      <c r="E17" s="3">
        <v>6</v>
      </c>
      <c r="F17" s="3">
        <v>67</v>
      </c>
      <c r="G17" s="11">
        <v>310</v>
      </c>
      <c r="H17" s="11" t="e">
        <f>#REF!*E17*G17</f>
        <v>#REF!</v>
      </c>
      <c r="J17" s="3"/>
      <c r="K17" s="3"/>
      <c r="L17" s="3"/>
      <c r="M17" s="11"/>
      <c r="N17" s="41"/>
      <c r="O17" s="8"/>
    </row>
    <row r="18" spans="1:15" x14ac:dyDescent="0.25">
      <c r="A18" t="s">
        <v>174</v>
      </c>
      <c r="B18">
        <v>104</v>
      </c>
      <c r="C18" s="3" t="s">
        <v>27</v>
      </c>
      <c r="D18" s="3" t="s">
        <v>161</v>
      </c>
      <c r="E18" s="3">
        <v>10</v>
      </c>
      <c r="F18" s="3">
        <v>45</v>
      </c>
      <c r="G18" s="11">
        <v>301</v>
      </c>
      <c r="H18" s="11" t="e">
        <f>#REF!*E18*G18</f>
        <v>#REF!</v>
      </c>
      <c r="J18" s="3"/>
      <c r="K18" s="3"/>
      <c r="L18" s="3"/>
      <c r="M18" s="11"/>
      <c r="N18" s="41"/>
      <c r="O18" s="8"/>
    </row>
    <row r="19" spans="1:15" x14ac:dyDescent="0.25">
      <c r="A19" t="s">
        <v>174</v>
      </c>
      <c r="B19">
        <v>105</v>
      </c>
      <c r="C19" s="3" t="s">
        <v>27</v>
      </c>
      <c r="D19" s="3" t="s">
        <v>162</v>
      </c>
      <c r="E19" s="3">
        <v>1</v>
      </c>
      <c r="F19" s="3">
        <v>45</v>
      </c>
      <c r="G19" s="11">
        <v>310</v>
      </c>
      <c r="H19" s="11" t="e">
        <f>#REF!*E19*G19</f>
        <v>#REF!</v>
      </c>
      <c r="J19" s="3"/>
      <c r="K19" s="3"/>
      <c r="L19" s="3"/>
      <c r="M19" s="11"/>
      <c r="N19" s="41"/>
      <c r="O19" s="8"/>
    </row>
    <row r="20" spans="1:15" x14ac:dyDescent="0.25">
      <c r="A20" t="s">
        <v>174</v>
      </c>
      <c r="B20">
        <v>105</v>
      </c>
      <c r="C20" s="3" t="s">
        <v>27</v>
      </c>
      <c r="D20" s="3" t="s">
        <v>163</v>
      </c>
      <c r="E20" s="3">
        <v>16</v>
      </c>
      <c r="F20" s="3">
        <v>45</v>
      </c>
      <c r="G20" s="11">
        <v>216</v>
      </c>
      <c r="H20" s="11" t="e">
        <f>#REF!*E20*G20</f>
        <v>#REF!</v>
      </c>
      <c r="J20" s="136"/>
      <c r="K20" s="136"/>
      <c r="L20" s="136"/>
      <c r="M20" s="41"/>
      <c r="N20" s="41"/>
      <c r="O20" s="137"/>
    </row>
    <row r="21" spans="1:15" x14ac:dyDescent="0.25">
      <c r="A21" t="s">
        <v>174</v>
      </c>
      <c r="B21">
        <v>106</v>
      </c>
      <c r="C21" s="3" t="s">
        <v>27</v>
      </c>
      <c r="D21" s="3" t="s">
        <v>166</v>
      </c>
      <c r="E21" s="3">
        <v>6</v>
      </c>
      <c r="F21" s="3">
        <v>30</v>
      </c>
      <c r="G21" s="11">
        <v>300</v>
      </c>
      <c r="H21" s="11" t="e">
        <f>#REF!*E21*G21</f>
        <v>#REF!</v>
      </c>
      <c r="J21" s="3"/>
      <c r="K21" s="3"/>
      <c r="L21" s="3"/>
      <c r="M21" s="11"/>
      <c r="N21" s="41"/>
      <c r="O21" s="8"/>
    </row>
    <row r="22" spans="1:15" x14ac:dyDescent="0.25">
      <c r="A22" t="s">
        <v>174</v>
      </c>
      <c r="B22">
        <v>107</v>
      </c>
      <c r="C22" s="3" t="s">
        <v>27</v>
      </c>
      <c r="D22" s="3" t="s">
        <v>167</v>
      </c>
      <c r="E22" s="3">
        <v>6</v>
      </c>
      <c r="F22" s="3">
        <v>30</v>
      </c>
      <c r="G22" s="11">
        <v>320</v>
      </c>
      <c r="H22" s="11" t="e">
        <f>#REF!*E22*G22</f>
        <v>#REF!</v>
      </c>
      <c r="J22" s="3"/>
      <c r="K22" s="3"/>
      <c r="L22" s="3"/>
      <c r="M22" s="11"/>
      <c r="N22" s="41"/>
      <c r="O22" s="8"/>
    </row>
    <row r="23" spans="1:15" x14ac:dyDescent="0.25">
      <c r="A23" t="s">
        <v>174</v>
      </c>
      <c r="B23">
        <v>108</v>
      </c>
      <c r="C23" s="3" t="s">
        <v>27</v>
      </c>
      <c r="D23" s="3" t="s">
        <v>166</v>
      </c>
      <c r="E23" s="3">
        <v>6</v>
      </c>
      <c r="F23" s="3">
        <v>42</v>
      </c>
      <c r="G23" s="11">
        <v>300</v>
      </c>
      <c r="H23" s="11" t="e">
        <f>#REF!*E23*G23</f>
        <v>#REF!</v>
      </c>
      <c r="J23" s="3"/>
      <c r="K23" s="3"/>
      <c r="L23" s="3"/>
      <c r="M23" s="11"/>
      <c r="N23" s="41"/>
      <c r="O23" s="8"/>
    </row>
    <row r="24" spans="1:15" x14ac:dyDescent="0.25">
      <c r="H24" s="32"/>
    </row>
  </sheetData>
  <customSheetViews>
    <customSheetView guid="{6B2C8637-78CC-4CB6-97F7-DEE04A596283}" showGridLines="0" topLeftCell="A31">
      <selection activeCell="A8" sqref="A8:L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8">
    <mergeCell ref="C13:H13"/>
    <mergeCell ref="J13:O13"/>
    <mergeCell ref="C8:E8"/>
    <mergeCell ref="F8:O8"/>
    <mergeCell ref="C10:E10"/>
    <mergeCell ref="J10:K10"/>
    <mergeCell ref="C11:H11"/>
    <mergeCell ref="J11:O11"/>
  </mergeCells>
  <pageMargins left="0.51181102362204722" right="0.51181102362204722" top="0.78740157480314965" bottom="0.78740157480314965" header="0.31496062992125984" footer="0.31496062992125984"/>
  <pageSetup scale="45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4"/>
  <sheetViews>
    <sheetView showGridLines="0" topLeftCell="A4" zoomScaleNormal="100" workbookViewId="0">
      <selection activeCell="D20" sqref="D20"/>
    </sheetView>
  </sheetViews>
  <sheetFormatPr defaultRowHeight="15" x14ac:dyDescent="0.25"/>
  <cols>
    <col min="3" max="4" width="28.28515625" customWidth="1"/>
    <col min="5" max="5" width="14.28515625" customWidth="1"/>
    <col min="6" max="7" width="9.42578125" customWidth="1"/>
    <col min="8" max="8" width="13" customWidth="1"/>
    <col min="9" max="9" width="16" customWidth="1"/>
    <col min="10" max="10" width="4.42578125" customWidth="1"/>
    <col min="11" max="11" width="26.7109375" customWidth="1"/>
    <col min="12" max="12" width="15.28515625" customWidth="1"/>
    <col min="13" max="13" width="8.28515625" customWidth="1"/>
    <col min="14" max="14" width="9.7109375" bestFit="1" customWidth="1"/>
    <col min="15" max="15" width="9.7109375" customWidth="1"/>
    <col min="16" max="16" width="14.85546875" bestFit="1" customWidth="1"/>
    <col min="17" max="17" width="9.140625" style="42"/>
  </cols>
  <sheetData>
    <row r="7" spans="1:16" x14ac:dyDescent="0.25">
      <c r="O7" s="24" t="s">
        <v>28</v>
      </c>
      <c r="P7" s="25">
        <f ca="1">NOW()</f>
        <v>41890.952471759258</v>
      </c>
    </row>
    <row r="8" spans="1:16" x14ac:dyDescent="0.25">
      <c r="M8" s="17"/>
      <c r="N8" s="17"/>
      <c r="O8" s="17"/>
      <c r="P8" s="18"/>
    </row>
    <row r="9" spans="1:16" s="95" customFormat="1" ht="14.25" customHeight="1" x14ac:dyDescent="0.25">
      <c r="C9" s="224" t="s">
        <v>134</v>
      </c>
      <c r="D9" s="224"/>
      <c r="E9" s="224"/>
      <c r="F9" s="225" t="s">
        <v>89</v>
      </c>
      <c r="G9" s="225"/>
      <c r="H9" s="225"/>
      <c r="I9" s="225"/>
      <c r="J9" s="225"/>
      <c r="K9" s="225"/>
      <c r="L9" s="225"/>
      <c r="M9" s="225"/>
      <c r="N9" s="225"/>
      <c r="O9" s="225"/>
      <c r="P9" s="225"/>
    </row>
    <row r="10" spans="1:16" x14ac:dyDescent="0.25">
      <c r="C10" s="94" t="s">
        <v>69</v>
      </c>
      <c r="D10" s="124"/>
      <c r="E10" s="124"/>
      <c r="F10" s="91" t="s">
        <v>99</v>
      </c>
      <c r="G10" s="91"/>
      <c r="H10" s="131">
        <v>7</v>
      </c>
      <c r="I10" s="126"/>
      <c r="K10" s="129" t="s">
        <v>10</v>
      </c>
      <c r="L10" s="130"/>
      <c r="M10" s="91" t="s">
        <v>99</v>
      </c>
      <c r="N10" s="131"/>
      <c r="O10" s="130"/>
      <c r="P10" s="126"/>
    </row>
    <row r="11" spans="1:16" x14ac:dyDescent="0.25">
      <c r="C11" s="229" t="s">
        <v>104</v>
      </c>
      <c r="D11" s="230"/>
      <c r="E11" s="230"/>
      <c r="F11" s="93" t="s">
        <v>84</v>
      </c>
      <c r="G11" s="93"/>
      <c r="H11" s="127"/>
      <c r="I11" s="128"/>
      <c r="K11" s="229" t="s">
        <v>104</v>
      </c>
      <c r="L11" s="230"/>
      <c r="M11" s="93" t="s">
        <v>9</v>
      </c>
      <c r="N11" s="127"/>
      <c r="O11" s="127"/>
      <c r="P11" s="128"/>
    </row>
    <row r="12" spans="1:16" ht="15.75" x14ac:dyDescent="0.25">
      <c r="C12" s="228" t="s">
        <v>0</v>
      </c>
      <c r="D12" s="228"/>
      <c r="E12" s="228"/>
      <c r="F12" s="228"/>
      <c r="G12" s="228"/>
      <c r="H12" s="228"/>
      <c r="I12" s="228"/>
      <c r="K12" s="228" t="s">
        <v>12</v>
      </c>
      <c r="L12" s="228"/>
      <c r="M12" s="228"/>
      <c r="N12" s="228"/>
      <c r="O12" s="228"/>
      <c r="P12" s="228"/>
    </row>
    <row r="13" spans="1:16" x14ac:dyDescent="0.25">
      <c r="C13" s="133" t="s">
        <v>25</v>
      </c>
      <c r="D13" s="133"/>
      <c r="E13" s="133" t="s">
        <v>26</v>
      </c>
      <c r="F13" s="133" t="s">
        <v>2</v>
      </c>
      <c r="G13" s="133"/>
      <c r="H13" s="134" t="s">
        <v>105</v>
      </c>
      <c r="I13" s="135" t="s">
        <v>4</v>
      </c>
      <c r="K13" s="47" t="s">
        <v>25</v>
      </c>
      <c r="L13" s="47" t="s">
        <v>26</v>
      </c>
      <c r="M13" s="47" t="s">
        <v>2</v>
      </c>
      <c r="N13" s="48" t="s">
        <v>105</v>
      </c>
      <c r="O13" s="48" t="s">
        <v>24</v>
      </c>
      <c r="P13" s="49" t="s">
        <v>4</v>
      </c>
    </row>
    <row r="14" spans="1:16" ht="15.75" x14ac:dyDescent="0.25">
      <c r="A14" t="s">
        <v>178</v>
      </c>
      <c r="B14" t="s">
        <v>179</v>
      </c>
      <c r="C14" s="218" t="s">
        <v>5</v>
      </c>
      <c r="D14" s="219"/>
      <c r="E14" s="219"/>
      <c r="F14" s="219"/>
      <c r="G14" s="219"/>
      <c r="H14" s="219"/>
      <c r="I14" s="220"/>
      <c r="K14" s="221" t="s">
        <v>5</v>
      </c>
      <c r="L14" s="222"/>
      <c r="M14" s="222"/>
      <c r="N14" s="222"/>
      <c r="O14" s="222"/>
      <c r="P14" s="223"/>
    </row>
    <row r="15" spans="1:16" ht="15.75" x14ac:dyDescent="0.25">
      <c r="A15" t="s">
        <v>174</v>
      </c>
      <c r="B15">
        <v>100</v>
      </c>
      <c r="C15" s="3">
        <v>1</v>
      </c>
      <c r="D15" s="3" t="s">
        <v>166</v>
      </c>
      <c r="E15" s="3">
        <v>84</v>
      </c>
      <c r="F15" s="3">
        <v>42</v>
      </c>
      <c r="G15" s="3">
        <v>7</v>
      </c>
      <c r="H15" s="11">
        <v>23520</v>
      </c>
      <c r="I15" s="11">
        <f>H10*F15*H15</f>
        <v>6914880</v>
      </c>
      <c r="K15" s="3"/>
      <c r="L15" s="3"/>
      <c r="M15" s="3"/>
      <c r="N15" s="11"/>
      <c r="O15" s="20"/>
      <c r="P15" s="8"/>
    </row>
    <row r="16" spans="1:16" ht="15.75" x14ac:dyDescent="0.25">
      <c r="A16" t="s">
        <v>174</v>
      </c>
      <c r="B16">
        <v>101</v>
      </c>
      <c r="C16" s="3">
        <v>1</v>
      </c>
      <c r="D16" s="3" t="s">
        <v>166</v>
      </c>
      <c r="E16" s="3">
        <v>60</v>
      </c>
      <c r="F16" s="3">
        <v>30</v>
      </c>
      <c r="G16" s="3">
        <v>7</v>
      </c>
      <c r="H16" s="11">
        <v>16800</v>
      </c>
      <c r="I16" s="11" t="e">
        <f>#REF!*F16*H16</f>
        <v>#REF!</v>
      </c>
      <c r="K16" s="3"/>
      <c r="L16" s="3"/>
      <c r="M16" s="3"/>
      <c r="N16" s="11"/>
      <c r="O16" s="20"/>
      <c r="P16" s="8"/>
    </row>
    <row r="17" spans="1:16" ht="15.75" x14ac:dyDescent="0.25">
      <c r="A17" t="s">
        <v>174</v>
      </c>
      <c r="B17">
        <v>102</v>
      </c>
      <c r="C17" s="3">
        <v>1</v>
      </c>
      <c r="D17" s="3" t="s">
        <v>166</v>
      </c>
      <c r="E17" s="3">
        <v>84</v>
      </c>
      <c r="F17" s="3">
        <v>42</v>
      </c>
      <c r="G17" s="3">
        <v>7</v>
      </c>
      <c r="H17" s="11">
        <v>23520</v>
      </c>
      <c r="I17" s="11" t="e">
        <f>#REF!*F17*H17</f>
        <v>#REF!</v>
      </c>
      <c r="K17" s="3"/>
      <c r="L17" s="3"/>
      <c r="M17" s="3"/>
      <c r="N17" s="11"/>
      <c r="O17" s="20"/>
      <c r="P17" s="8"/>
    </row>
    <row r="18" spans="1:16" ht="15.75" x14ac:dyDescent="0.25">
      <c r="A18" t="s">
        <v>174</v>
      </c>
      <c r="B18">
        <v>103</v>
      </c>
      <c r="C18" s="3">
        <v>1</v>
      </c>
      <c r="D18" s="3" t="s">
        <v>162</v>
      </c>
      <c r="E18" s="3">
        <v>134</v>
      </c>
      <c r="F18" s="3">
        <v>67</v>
      </c>
      <c r="G18" s="3">
        <v>7</v>
      </c>
      <c r="H18" s="11">
        <v>37520</v>
      </c>
      <c r="I18" s="11" t="e">
        <f>#REF!*F18*H18</f>
        <v>#REF!</v>
      </c>
      <c r="K18" s="3"/>
      <c r="L18" s="3"/>
      <c r="M18" s="3"/>
      <c r="N18" s="11"/>
      <c r="O18" s="20"/>
      <c r="P18" s="8"/>
    </row>
    <row r="19" spans="1:16" ht="15.75" x14ac:dyDescent="0.25">
      <c r="A19" t="s">
        <v>174</v>
      </c>
      <c r="B19">
        <v>104</v>
      </c>
      <c r="C19" s="3">
        <v>1</v>
      </c>
      <c r="D19" s="3" t="s">
        <v>161</v>
      </c>
      <c r="E19" s="3">
        <v>84</v>
      </c>
      <c r="F19" s="3">
        <v>42</v>
      </c>
      <c r="G19" s="3">
        <v>11</v>
      </c>
      <c r="H19" s="11">
        <v>31416</v>
      </c>
      <c r="I19" s="11" t="e">
        <f>#REF!*F19*H19</f>
        <v>#REF!</v>
      </c>
      <c r="K19" s="3"/>
      <c r="L19" s="3"/>
      <c r="M19" s="3"/>
      <c r="N19" s="11"/>
      <c r="O19" s="20"/>
      <c r="P19" s="8"/>
    </row>
    <row r="20" spans="1:16" ht="15.75" x14ac:dyDescent="0.25">
      <c r="A20" t="s">
        <v>174</v>
      </c>
      <c r="B20">
        <v>105</v>
      </c>
      <c r="C20" s="3">
        <v>1</v>
      </c>
      <c r="D20" s="3" t="s">
        <v>162</v>
      </c>
      <c r="E20" s="3">
        <v>90</v>
      </c>
      <c r="F20" s="3">
        <v>45</v>
      </c>
      <c r="G20" s="3">
        <v>2</v>
      </c>
      <c r="H20" s="11">
        <v>7200</v>
      </c>
      <c r="I20" s="11" t="e">
        <f>#REF!*F20*H20</f>
        <v>#REF!</v>
      </c>
      <c r="K20" s="3"/>
      <c r="L20" s="3"/>
      <c r="M20" s="3"/>
      <c r="N20" s="11"/>
      <c r="O20" s="20"/>
      <c r="P20" s="8"/>
    </row>
    <row r="21" spans="1:16" ht="15.75" x14ac:dyDescent="0.25">
      <c r="A21" t="s">
        <v>174</v>
      </c>
      <c r="B21">
        <v>105</v>
      </c>
      <c r="C21" s="3">
        <v>1</v>
      </c>
      <c r="D21" s="3" t="s">
        <v>163</v>
      </c>
      <c r="E21" s="3">
        <v>84</v>
      </c>
      <c r="F21" s="3">
        <v>42</v>
      </c>
      <c r="G21" s="3">
        <v>17</v>
      </c>
      <c r="H21" s="11">
        <v>107100</v>
      </c>
      <c r="I21" s="11" t="e">
        <f>#REF!*F21*H21</f>
        <v>#REF!</v>
      </c>
      <c r="K21" s="3"/>
      <c r="L21" s="3"/>
      <c r="M21" s="3"/>
      <c r="N21" s="11"/>
      <c r="O21" s="20"/>
      <c r="P21" s="8"/>
    </row>
    <row r="22" spans="1:16" ht="15.75" x14ac:dyDescent="0.25">
      <c r="A22" t="s">
        <v>174</v>
      </c>
      <c r="B22">
        <v>106</v>
      </c>
      <c r="C22" s="3">
        <v>1</v>
      </c>
      <c r="D22" s="3" t="s">
        <v>166</v>
      </c>
      <c r="E22" s="3">
        <v>60</v>
      </c>
      <c r="F22" s="3">
        <v>30</v>
      </c>
      <c r="G22" s="3">
        <v>7</v>
      </c>
      <c r="H22" s="11">
        <v>16800</v>
      </c>
      <c r="I22" s="11" t="e">
        <f>#REF!*F22*H22</f>
        <v>#REF!</v>
      </c>
      <c r="K22" s="3"/>
      <c r="L22" s="3"/>
      <c r="M22" s="3"/>
      <c r="N22" s="11"/>
      <c r="O22" s="20"/>
      <c r="P22" s="8"/>
    </row>
    <row r="23" spans="1:16" ht="15.75" x14ac:dyDescent="0.25">
      <c r="A23" t="s">
        <v>174</v>
      </c>
      <c r="B23">
        <v>107</v>
      </c>
      <c r="C23" s="3">
        <v>1</v>
      </c>
      <c r="D23" s="3" t="s">
        <v>167</v>
      </c>
      <c r="E23" s="3">
        <v>60</v>
      </c>
      <c r="F23" s="3">
        <v>30</v>
      </c>
      <c r="G23" s="3">
        <v>7</v>
      </c>
      <c r="H23" s="11">
        <v>12180</v>
      </c>
      <c r="I23" s="11" t="e">
        <f>#REF!*F23*H23</f>
        <v>#REF!</v>
      </c>
      <c r="K23" s="3"/>
      <c r="L23" s="3"/>
      <c r="M23" s="3"/>
      <c r="N23" s="11"/>
      <c r="O23" s="20"/>
      <c r="P23" s="8"/>
    </row>
    <row r="24" spans="1:16" ht="15.75" x14ac:dyDescent="0.25">
      <c r="A24" t="s">
        <v>174</v>
      </c>
      <c r="B24">
        <v>108</v>
      </c>
      <c r="C24" s="3">
        <v>1</v>
      </c>
      <c r="D24" s="3" t="s">
        <v>166</v>
      </c>
      <c r="E24" s="3">
        <v>84</v>
      </c>
      <c r="F24" s="3">
        <v>42</v>
      </c>
      <c r="G24" s="3">
        <v>7</v>
      </c>
      <c r="H24" s="11">
        <v>23520</v>
      </c>
      <c r="I24" s="11" t="e">
        <f>#REF!*F24*H24</f>
        <v>#REF!</v>
      </c>
      <c r="K24" s="3"/>
      <c r="L24" s="3"/>
      <c r="M24" s="3"/>
      <c r="N24" s="11"/>
      <c r="O24" s="20"/>
      <c r="P24" s="8"/>
    </row>
  </sheetData>
  <customSheetViews>
    <customSheetView guid="{6B2C8637-78CC-4CB6-97F7-DEE04A596283}" showGridLines="0">
      <selection activeCell="A13" sqref="A13:E13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8">
    <mergeCell ref="C9:E9"/>
    <mergeCell ref="F9:P9"/>
    <mergeCell ref="C12:I12"/>
    <mergeCell ref="K12:P12"/>
    <mergeCell ref="C14:I14"/>
    <mergeCell ref="K14:P14"/>
    <mergeCell ref="K11:L11"/>
    <mergeCell ref="C11:E11"/>
  </mergeCells>
  <pageMargins left="0.51181102362204722" right="0.51181102362204722" top="0.78740157480314965" bottom="0.78740157480314965" header="0.31496062992125984" footer="0.31496062992125984"/>
  <pageSetup scale="45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115"/>
  <sheetViews>
    <sheetView showGridLines="0" topLeftCell="A7" zoomScaleNormal="100" workbookViewId="0">
      <selection activeCell="A15" sqref="A15:G25"/>
    </sheetView>
  </sheetViews>
  <sheetFormatPr defaultRowHeight="15" x14ac:dyDescent="0.25"/>
  <cols>
    <col min="3" max="3" width="23" customWidth="1"/>
    <col min="4" max="4" width="14.7109375" customWidth="1"/>
    <col min="5" max="6" width="6.140625" customWidth="1"/>
    <col min="7" max="7" width="11.28515625" bestFit="1" customWidth="1"/>
    <col min="8" max="8" width="15.85546875" customWidth="1"/>
    <col min="9" max="9" width="5.42578125" customWidth="1"/>
    <col min="10" max="10" width="28.7109375" customWidth="1"/>
    <col min="11" max="11" width="17" customWidth="1"/>
    <col min="12" max="12" width="6.7109375" customWidth="1"/>
    <col min="13" max="13" width="12.5703125" customWidth="1"/>
    <col min="14" max="14" width="9.7109375" customWidth="1"/>
    <col min="15" max="15" width="14.85546875" bestFit="1" customWidth="1"/>
  </cols>
  <sheetData>
    <row r="7" spans="1:16" x14ac:dyDescent="0.25">
      <c r="N7" s="24" t="s">
        <v>28</v>
      </c>
      <c r="O7" s="25">
        <f ca="1">NOW()</f>
        <v>41890.952471759258</v>
      </c>
    </row>
    <row r="8" spans="1:16" ht="15.75" customHeight="1" x14ac:dyDescent="0.25">
      <c r="L8" s="17"/>
      <c r="M8" s="17"/>
      <c r="N8" s="17"/>
      <c r="O8" s="18"/>
    </row>
    <row r="9" spans="1:16" s="95" customFormat="1" ht="14.25" customHeight="1" x14ac:dyDescent="0.25">
      <c r="C9" s="224"/>
      <c r="D9" s="224"/>
      <c r="E9" s="225" t="s">
        <v>89</v>
      </c>
      <c r="F9" s="225"/>
      <c r="G9" s="225"/>
      <c r="H9" s="225"/>
      <c r="I9" s="225"/>
      <c r="J9" s="225"/>
      <c r="K9" s="225"/>
      <c r="L9" s="225"/>
      <c r="M9" s="225"/>
      <c r="N9" s="225"/>
      <c r="O9" s="225"/>
    </row>
    <row r="10" spans="1:16" x14ac:dyDescent="0.25">
      <c r="C10" s="124"/>
      <c r="D10" s="124"/>
      <c r="E10" s="91" t="s">
        <v>99</v>
      </c>
      <c r="F10" s="91"/>
      <c r="G10" s="131">
        <v>7</v>
      </c>
      <c r="H10" s="126"/>
      <c r="J10" s="129" t="s">
        <v>10</v>
      </c>
      <c r="K10" s="130"/>
      <c r="L10" s="91" t="s">
        <v>99</v>
      </c>
      <c r="M10" s="131"/>
      <c r="N10" s="130"/>
      <c r="O10" s="126"/>
      <c r="P10" s="42"/>
    </row>
    <row r="11" spans="1:16" x14ac:dyDescent="0.25">
      <c r="C11" s="227"/>
      <c r="D11" s="227"/>
      <c r="E11" s="93" t="s">
        <v>84</v>
      </c>
      <c r="F11" s="93"/>
      <c r="G11" s="127"/>
      <c r="H11" s="128"/>
      <c r="J11" s="226" t="s">
        <v>106</v>
      </c>
      <c r="K11" s="227"/>
      <c r="L11" s="93" t="s">
        <v>9</v>
      </c>
      <c r="M11" s="127"/>
      <c r="N11" s="127"/>
      <c r="O11" s="128"/>
      <c r="P11" s="42"/>
    </row>
    <row r="12" spans="1:16" ht="15.75" x14ac:dyDescent="0.25">
      <c r="C12" s="228"/>
      <c r="D12" s="228"/>
      <c r="E12" s="228"/>
      <c r="F12" s="228"/>
      <c r="G12" s="228"/>
      <c r="H12" s="228"/>
      <c r="J12" s="228" t="s">
        <v>12</v>
      </c>
      <c r="K12" s="228"/>
      <c r="L12" s="228"/>
      <c r="M12" s="228"/>
      <c r="N12" s="228"/>
      <c r="O12" s="228"/>
      <c r="P12" s="42"/>
    </row>
    <row r="13" spans="1:16" x14ac:dyDescent="0.25">
      <c r="C13" s="133" t="s">
        <v>165</v>
      </c>
      <c r="D13" s="133" t="s">
        <v>26</v>
      </c>
      <c r="E13" s="133" t="s">
        <v>2</v>
      </c>
      <c r="F13" s="133"/>
      <c r="G13" s="134" t="s">
        <v>105</v>
      </c>
      <c r="H13" s="135" t="s">
        <v>4</v>
      </c>
      <c r="J13" s="47" t="s">
        <v>25</v>
      </c>
      <c r="K13" s="47" t="s">
        <v>26</v>
      </c>
      <c r="L13" s="47" t="s">
        <v>2</v>
      </c>
      <c r="M13" s="48" t="s">
        <v>105</v>
      </c>
      <c r="N13" s="48" t="s">
        <v>24</v>
      </c>
      <c r="O13" s="49" t="s">
        <v>4</v>
      </c>
      <c r="P13" s="42"/>
    </row>
    <row r="14" spans="1:16" ht="15.75" x14ac:dyDescent="0.25">
      <c r="A14" t="s">
        <v>180</v>
      </c>
      <c r="B14" t="s">
        <v>181</v>
      </c>
      <c r="C14" s="219"/>
      <c r="D14" s="219"/>
      <c r="E14" s="219"/>
      <c r="F14" s="219"/>
      <c r="G14" s="219"/>
      <c r="H14" s="220"/>
      <c r="J14" s="221" t="s">
        <v>5</v>
      </c>
      <c r="K14" s="222"/>
      <c r="L14" s="222"/>
      <c r="M14" s="222"/>
      <c r="N14" s="222"/>
      <c r="O14" s="223"/>
      <c r="P14" s="42"/>
    </row>
    <row r="15" spans="1:16" ht="15.75" x14ac:dyDescent="0.25">
      <c r="A15" t="s">
        <v>174</v>
      </c>
      <c r="B15">
        <v>100</v>
      </c>
      <c r="C15" s="3" t="s">
        <v>168</v>
      </c>
      <c r="D15" s="3">
        <v>5</v>
      </c>
      <c r="E15" s="3">
        <v>42</v>
      </c>
      <c r="F15" s="3">
        <v>7</v>
      </c>
      <c r="G15" s="11">
        <v>24850</v>
      </c>
      <c r="H15" s="11">
        <f>G10*D15*G15</f>
        <v>869750</v>
      </c>
      <c r="J15" s="3"/>
      <c r="K15" s="3"/>
      <c r="L15" s="3"/>
      <c r="M15" s="11"/>
      <c r="N15" s="20"/>
      <c r="O15" s="8"/>
    </row>
    <row r="16" spans="1:16" ht="15.75" x14ac:dyDescent="0.25">
      <c r="A16" t="s">
        <v>174</v>
      </c>
      <c r="B16">
        <v>101</v>
      </c>
      <c r="C16" s="3" t="s">
        <v>168</v>
      </c>
      <c r="D16" s="3">
        <v>4</v>
      </c>
      <c r="E16" s="3">
        <v>30</v>
      </c>
      <c r="F16" s="3">
        <v>7</v>
      </c>
      <c r="G16" s="11">
        <v>19880</v>
      </c>
      <c r="H16" s="11" t="e">
        <f>#REF!*D16*G16</f>
        <v>#REF!</v>
      </c>
      <c r="J16" s="3"/>
      <c r="K16" s="3"/>
      <c r="L16" s="3"/>
      <c r="M16" s="11"/>
      <c r="N16" s="20"/>
      <c r="O16" s="8"/>
    </row>
    <row r="17" spans="1:15" ht="15.75" x14ac:dyDescent="0.25">
      <c r="A17" t="s">
        <v>174</v>
      </c>
      <c r="B17">
        <v>102</v>
      </c>
      <c r="C17" s="3" t="s">
        <v>168</v>
      </c>
      <c r="D17" s="3">
        <v>5</v>
      </c>
      <c r="E17" s="3">
        <v>42</v>
      </c>
      <c r="F17" s="3">
        <v>7</v>
      </c>
      <c r="G17" s="11">
        <v>24850</v>
      </c>
      <c r="H17" s="11" t="e">
        <f>#REF!*D17*G17</f>
        <v>#REF!</v>
      </c>
      <c r="J17" s="3"/>
      <c r="K17" s="3"/>
      <c r="L17" s="3"/>
      <c r="M17" s="11"/>
      <c r="N17" s="20"/>
      <c r="O17" s="8"/>
    </row>
    <row r="18" spans="1:15" ht="15" customHeight="1" x14ac:dyDescent="0.25">
      <c r="A18" t="s">
        <v>174</v>
      </c>
      <c r="B18">
        <v>103</v>
      </c>
      <c r="C18" s="3" t="s">
        <v>150</v>
      </c>
      <c r="D18" s="3">
        <v>4</v>
      </c>
      <c r="E18" s="3">
        <v>67</v>
      </c>
      <c r="F18" s="3">
        <v>7</v>
      </c>
      <c r="G18" s="11">
        <v>19880</v>
      </c>
      <c r="H18" s="11" t="e">
        <f>#REF!*D18*G18</f>
        <v>#REF!</v>
      </c>
      <c r="J18" s="3"/>
      <c r="K18" s="3"/>
      <c r="L18" s="3"/>
      <c r="M18" s="11"/>
      <c r="N18" s="20"/>
      <c r="O18" s="8"/>
    </row>
    <row r="19" spans="1:15" ht="15.75" x14ac:dyDescent="0.25">
      <c r="A19" t="s">
        <v>174</v>
      </c>
      <c r="B19">
        <v>104</v>
      </c>
      <c r="C19" s="3" t="s">
        <v>161</v>
      </c>
      <c r="D19" s="3">
        <v>5</v>
      </c>
      <c r="E19" s="3">
        <v>42</v>
      </c>
      <c r="F19" s="3">
        <v>11</v>
      </c>
      <c r="G19" s="11">
        <v>48950</v>
      </c>
      <c r="H19" s="11" t="e">
        <f>#REF!*D19*G19</f>
        <v>#REF!</v>
      </c>
      <c r="J19" s="3"/>
      <c r="K19" s="3"/>
      <c r="L19" s="3"/>
      <c r="M19" s="11"/>
      <c r="N19" s="20"/>
      <c r="O19" s="8"/>
    </row>
    <row r="20" spans="1:15" ht="15.75" x14ac:dyDescent="0.25">
      <c r="A20" t="s">
        <v>174</v>
      </c>
      <c r="B20">
        <v>105</v>
      </c>
      <c r="C20" s="3" t="s">
        <v>162</v>
      </c>
      <c r="D20" s="3">
        <v>3</v>
      </c>
      <c r="E20" s="3">
        <v>45</v>
      </c>
      <c r="F20" s="3">
        <v>1</v>
      </c>
      <c r="G20" s="11">
        <v>2130</v>
      </c>
      <c r="H20" s="11" t="e">
        <f>#REF!*D20*G20</f>
        <v>#REF!</v>
      </c>
      <c r="J20" s="3"/>
      <c r="K20" s="3"/>
      <c r="L20" s="3"/>
      <c r="M20" s="11"/>
      <c r="N20" s="20"/>
      <c r="O20" s="8"/>
    </row>
    <row r="21" spans="1:15" ht="15" customHeight="1" x14ac:dyDescent="0.25">
      <c r="A21" t="s">
        <v>174</v>
      </c>
      <c r="B21">
        <v>105</v>
      </c>
      <c r="C21" s="3" t="s">
        <v>162</v>
      </c>
      <c r="D21" s="3">
        <v>5</v>
      </c>
      <c r="E21" s="3">
        <v>45</v>
      </c>
      <c r="F21" s="3">
        <v>1</v>
      </c>
      <c r="G21" s="11">
        <v>3550</v>
      </c>
      <c r="H21" s="11" t="e">
        <f>#REF!*D21*G21</f>
        <v>#REF!</v>
      </c>
      <c r="J21" s="6"/>
      <c r="K21" s="6"/>
      <c r="L21" s="7"/>
      <c r="M21" s="8"/>
      <c r="N21" s="8"/>
      <c r="O21" s="8"/>
    </row>
    <row r="22" spans="1:15" ht="15.75" x14ac:dyDescent="0.25">
      <c r="A22" t="s">
        <v>174</v>
      </c>
      <c r="B22">
        <v>105</v>
      </c>
      <c r="C22" s="3" t="s">
        <v>163</v>
      </c>
      <c r="D22" s="3">
        <v>5</v>
      </c>
      <c r="E22" s="3">
        <v>42</v>
      </c>
      <c r="F22" s="3">
        <v>17</v>
      </c>
      <c r="G22" s="11">
        <v>80750</v>
      </c>
      <c r="H22" s="11" t="e">
        <f>#REF!*D22*G22</f>
        <v>#REF!</v>
      </c>
      <c r="J22" s="3"/>
      <c r="K22" s="3"/>
      <c r="L22" s="3"/>
      <c r="M22" s="11"/>
      <c r="N22" s="20"/>
      <c r="O22" s="8"/>
    </row>
    <row r="23" spans="1:15" ht="15.75" x14ac:dyDescent="0.25">
      <c r="A23" t="s">
        <v>174</v>
      </c>
      <c r="B23">
        <v>106</v>
      </c>
      <c r="C23" s="3" t="s">
        <v>168</v>
      </c>
      <c r="D23" s="3">
        <v>4</v>
      </c>
      <c r="E23" s="3">
        <v>30</v>
      </c>
      <c r="F23" s="3">
        <v>7</v>
      </c>
      <c r="G23" s="11">
        <v>19880</v>
      </c>
      <c r="H23" s="11" t="e">
        <f>#REF!*D23*G23</f>
        <v>#REF!</v>
      </c>
      <c r="J23" s="3"/>
      <c r="K23" s="3"/>
      <c r="L23" s="3"/>
      <c r="M23" s="11"/>
      <c r="N23" s="20"/>
      <c r="O23" s="8"/>
    </row>
    <row r="24" spans="1:15" ht="15.75" x14ac:dyDescent="0.25">
      <c r="A24" t="s">
        <v>174</v>
      </c>
      <c r="B24">
        <v>107</v>
      </c>
      <c r="C24" s="3" t="s">
        <v>169</v>
      </c>
      <c r="D24" s="3">
        <v>5</v>
      </c>
      <c r="E24" s="3">
        <v>30</v>
      </c>
      <c r="F24" s="3">
        <v>7</v>
      </c>
      <c r="G24" s="11">
        <v>32900</v>
      </c>
      <c r="H24" s="11" t="e">
        <f>#REF!*D24*G24</f>
        <v>#REF!</v>
      </c>
      <c r="J24" s="3"/>
      <c r="K24" s="3"/>
      <c r="L24" s="3"/>
      <c r="M24" s="11"/>
      <c r="N24" s="20"/>
      <c r="O24" s="8"/>
    </row>
    <row r="25" spans="1:15" ht="15.75" x14ac:dyDescent="0.25">
      <c r="A25" t="s">
        <v>174</v>
      </c>
      <c r="B25">
        <v>108</v>
      </c>
      <c r="C25" s="3" t="s">
        <v>168</v>
      </c>
      <c r="D25" s="3">
        <v>5</v>
      </c>
      <c r="E25" s="3">
        <v>42</v>
      </c>
      <c r="F25" s="3">
        <v>7</v>
      </c>
      <c r="G25" s="11">
        <v>24850</v>
      </c>
      <c r="H25" s="11" t="e">
        <f>#REF!*D25*G25</f>
        <v>#REF!</v>
      </c>
      <c r="J25" s="3"/>
      <c r="K25" s="3"/>
      <c r="L25" s="3"/>
      <c r="M25" s="11"/>
      <c r="N25" s="20"/>
      <c r="O25" s="8"/>
    </row>
    <row r="26" spans="1:15" ht="12.75" customHeight="1" x14ac:dyDescent="0.25"/>
    <row r="27" spans="1:15" ht="12.75" customHeight="1" x14ac:dyDescent="0.25"/>
    <row r="28" spans="1:15" ht="12.75" customHeight="1" x14ac:dyDescent="0.25"/>
    <row r="29" spans="1:15" ht="12.75" customHeight="1" x14ac:dyDescent="0.25"/>
    <row r="30" spans="1:15" ht="12.75" customHeight="1" x14ac:dyDescent="0.25"/>
    <row r="31" spans="1:15" ht="12.75" customHeight="1" x14ac:dyDescent="0.25"/>
    <row r="32" spans="1:15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</sheetData>
  <customSheetViews>
    <customSheetView guid="{6B2C8637-78CC-4CB6-97F7-DEE04A596283}" showGridLines="0">
      <selection activeCell="A8" sqref="A8:L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8">
    <mergeCell ref="C9:D9"/>
    <mergeCell ref="E9:O9"/>
    <mergeCell ref="C14:H14"/>
    <mergeCell ref="C11:D11"/>
    <mergeCell ref="J11:K11"/>
    <mergeCell ref="C12:H12"/>
    <mergeCell ref="J12:O12"/>
    <mergeCell ref="J14:O14"/>
  </mergeCells>
  <pageMargins left="0.51181102362204722" right="0.51181102362204722" top="0.78740157480314965" bottom="0.78740157480314965" header="0.31496062992125984" footer="0.31496062992125984"/>
  <pageSetup scale="45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122"/>
  <sheetViews>
    <sheetView showGridLines="0" topLeftCell="A100" zoomScale="90" zoomScaleNormal="90" workbookViewId="0">
      <selection activeCell="F122" sqref="F122"/>
    </sheetView>
  </sheetViews>
  <sheetFormatPr defaultRowHeight="15" x14ac:dyDescent="0.25"/>
  <cols>
    <col min="1" max="1" width="41.42578125" customWidth="1"/>
    <col min="2" max="2" width="13.7109375" customWidth="1"/>
    <col min="3" max="3" width="15.7109375" bestFit="1" customWidth="1"/>
    <col min="4" max="4" width="13" bestFit="1" customWidth="1"/>
    <col min="5" max="5" width="13" customWidth="1"/>
    <col min="6" max="6" width="13.85546875" bestFit="1" customWidth="1"/>
    <col min="7" max="7" width="14.5703125" customWidth="1"/>
    <col min="8" max="8" width="2.7109375" customWidth="1"/>
    <col min="9" max="9" width="34.28515625" customWidth="1"/>
    <col min="10" max="10" width="9.28515625" customWidth="1"/>
    <col min="11" max="11" width="11.28515625" customWidth="1"/>
    <col min="12" max="12" width="7.85546875" customWidth="1"/>
    <col min="13" max="13" width="13.5703125" bestFit="1" customWidth="1"/>
  </cols>
  <sheetData>
    <row r="7" spans="1:14" x14ac:dyDescent="0.25">
      <c r="F7" s="231"/>
      <c r="G7" s="231"/>
      <c r="M7" s="25">
        <f ca="1">NOW()</f>
        <v>41890.952471759258</v>
      </c>
    </row>
    <row r="8" spans="1:14" s="95" customFormat="1" ht="14.25" customHeight="1" x14ac:dyDescent="0.25">
      <c r="A8" s="87" t="s">
        <v>134</v>
      </c>
      <c r="B8" s="196" t="s">
        <v>89</v>
      </c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8"/>
      <c r="N8" s="96"/>
    </row>
    <row r="9" spans="1:14" x14ac:dyDescent="0.25">
      <c r="A9" s="94" t="s">
        <v>69</v>
      </c>
      <c r="B9" s="91" t="s">
        <v>34</v>
      </c>
      <c r="C9" s="91"/>
      <c r="D9" s="91"/>
      <c r="E9" s="91"/>
      <c r="F9" s="131">
        <v>7</v>
      </c>
      <c r="G9" s="126"/>
      <c r="I9" s="129" t="s">
        <v>50</v>
      </c>
      <c r="J9" s="91" t="s">
        <v>11</v>
      </c>
      <c r="K9" s="145" t="s">
        <v>53</v>
      </c>
      <c r="L9" s="130"/>
      <c r="M9" s="126"/>
    </row>
    <row r="10" spans="1:14" x14ac:dyDescent="0.25">
      <c r="A10" s="92" t="s">
        <v>35</v>
      </c>
      <c r="B10" s="93" t="s">
        <v>84</v>
      </c>
      <c r="C10" s="93"/>
      <c r="D10" s="93"/>
      <c r="E10" s="93"/>
      <c r="F10" s="127"/>
      <c r="G10" s="128"/>
      <c r="I10" s="92" t="s">
        <v>35</v>
      </c>
      <c r="J10" s="93" t="s">
        <v>9</v>
      </c>
      <c r="K10" s="93"/>
      <c r="L10" s="127"/>
      <c r="M10" s="128"/>
    </row>
    <row r="11" spans="1:14" ht="16.5" thickBot="1" x14ac:dyDescent="0.3">
      <c r="A11" s="199" t="s">
        <v>0</v>
      </c>
      <c r="B11" s="200"/>
      <c r="C11" s="200"/>
      <c r="D11" s="200"/>
      <c r="E11" s="200"/>
      <c r="F11" s="200"/>
      <c r="G11" s="201"/>
      <c r="I11" s="199" t="s">
        <v>12</v>
      </c>
      <c r="J11" s="200"/>
      <c r="K11" s="200"/>
      <c r="L11" s="200"/>
      <c r="M11" s="201"/>
    </row>
    <row r="12" spans="1:14" x14ac:dyDescent="0.25">
      <c r="A12" s="13" t="s">
        <v>32</v>
      </c>
      <c r="B12" s="13" t="s">
        <v>31</v>
      </c>
      <c r="C12" s="169" t="s">
        <v>145</v>
      </c>
      <c r="D12" s="13" t="s">
        <v>36</v>
      </c>
      <c r="E12" s="169" t="s">
        <v>146</v>
      </c>
      <c r="F12" s="14" t="s">
        <v>33</v>
      </c>
      <c r="G12" s="15" t="s">
        <v>4</v>
      </c>
      <c r="I12" s="13" t="s">
        <v>32</v>
      </c>
      <c r="J12" s="13" t="s">
        <v>31</v>
      </c>
      <c r="K12" s="13" t="s">
        <v>36</v>
      </c>
      <c r="L12" s="14" t="s">
        <v>33</v>
      </c>
      <c r="M12" s="15" t="s">
        <v>4</v>
      </c>
    </row>
    <row r="13" spans="1:14" x14ac:dyDescent="0.25">
      <c r="A13" s="30" t="s">
        <v>30</v>
      </c>
      <c r="B13" s="27">
        <v>230</v>
      </c>
      <c r="C13" s="27">
        <f>B13*F9*F13</f>
        <v>1610</v>
      </c>
      <c r="D13" s="27">
        <f>B13*20%</f>
        <v>46</v>
      </c>
      <c r="E13" s="27">
        <f t="shared" ref="E13:E18" si="0">G13-C13</f>
        <v>322</v>
      </c>
      <c r="F13" s="4">
        <v>1</v>
      </c>
      <c r="G13" s="28">
        <f>(B13+D13)*F9*F13</f>
        <v>1932</v>
      </c>
      <c r="I13" s="26"/>
      <c r="J13" s="27"/>
      <c r="K13" s="27"/>
      <c r="L13" s="4"/>
      <c r="M13" s="28"/>
    </row>
    <row r="14" spans="1:14" x14ac:dyDescent="0.25">
      <c r="A14" s="26" t="s">
        <v>47</v>
      </c>
      <c r="B14" s="27">
        <v>230</v>
      </c>
      <c r="C14" s="27">
        <f>B14*F9*F14</f>
        <v>3220</v>
      </c>
      <c r="D14" s="27">
        <f t="shared" ref="D14:D18" si="1">B14*20%</f>
        <v>46</v>
      </c>
      <c r="E14" s="27">
        <f t="shared" si="0"/>
        <v>644</v>
      </c>
      <c r="F14" s="4">
        <v>2</v>
      </c>
      <c r="G14" s="28">
        <f>(B14+D14)*$F$9*F14</f>
        <v>3864</v>
      </c>
      <c r="I14" s="26"/>
      <c r="J14" s="27"/>
      <c r="K14" s="27"/>
      <c r="L14" s="4"/>
      <c r="M14" s="28"/>
    </row>
    <row r="15" spans="1:14" x14ac:dyDescent="0.25">
      <c r="A15" s="26" t="s">
        <v>51</v>
      </c>
      <c r="B15" s="27">
        <v>200</v>
      </c>
      <c r="C15" s="27">
        <f>B15*F9*F15</f>
        <v>1400</v>
      </c>
      <c r="D15" s="27">
        <f t="shared" si="1"/>
        <v>40</v>
      </c>
      <c r="E15" s="27">
        <f t="shared" si="0"/>
        <v>280</v>
      </c>
      <c r="F15" s="4">
        <v>1</v>
      </c>
      <c r="G15" s="28">
        <f>(B15+D15)*$F$9*F15</f>
        <v>1680</v>
      </c>
      <c r="I15" s="26"/>
      <c r="J15" s="27"/>
      <c r="K15" s="27"/>
      <c r="L15" s="4"/>
      <c r="M15" s="28"/>
    </row>
    <row r="16" spans="1:14" x14ac:dyDescent="0.25">
      <c r="A16" s="26" t="s">
        <v>74</v>
      </c>
      <c r="B16" s="27">
        <v>200</v>
      </c>
      <c r="C16" s="27">
        <f>B16*F9*F16</f>
        <v>1400</v>
      </c>
      <c r="D16" s="27">
        <f t="shared" si="1"/>
        <v>40</v>
      </c>
      <c r="E16" s="27">
        <f t="shared" si="0"/>
        <v>280</v>
      </c>
      <c r="F16" s="4">
        <v>1</v>
      </c>
      <c r="G16" s="28">
        <f>(B16+D16)*$F$9*F16</f>
        <v>1680</v>
      </c>
      <c r="I16" s="26"/>
      <c r="J16" s="27"/>
      <c r="K16" s="27"/>
      <c r="L16" s="4"/>
      <c r="M16" s="28"/>
    </row>
    <row r="17" spans="1:14" x14ac:dyDescent="0.25">
      <c r="A17" s="26" t="s">
        <v>42</v>
      </c>
      <c r="B17" s="27">
        <v>200</v>
      </c>
      <c r="C17" s="27">
        <f>B17*F9*F17</f>
        <v>1400</v>
      </c>
      <c r="D17" s="27">
        <f t="shared" si="1"/>
        <v>40</v>
      </c>
      <c r="E17" s="27">
        <f t="shared" si="0"/>
        <v>280</v>
      </c>
      <c r="F17" s="71">
        <v>1</v>
      </c>
      <c r="G17" s="28">
        <f>(B17+D17)*$F$9*F17</f>
        <v>1680</v>
      </c>
      <c r="I17" s="26"/>
      <c r="J17" s="27"/>
      <c r="K17" s="27"/>
      <c r="L17" s="4"/>
      <c r="M17" s="28"/>
    </row>
    <row r="18" spans="1:14" x14ac:dyDescent="0.25">
      <c r="A18" s="70" t="s">
        <v>75</v>
      </c>
      <c r="B18" s="27">
        <v>260</v>
      </c>
      <c r="C18" s="27">
        <f>B18*F9*F18</f>
        <v>1820</v>
      </c>
      <c r="D18" s="27">
        <f t="shared" si="1"/>
        <v>52</v>
      </c>
      <c r="E18" s="27">
        <f t="shared" si="0"/>
        <v>364</v>
      </c>
      <c r="F18" s="71">
        <v>1</v>
      </c>
      <c r="G18" s="28">
        <f>(B18+D18)*$F$9*F18</f>
        <v>2184</v>
      </c>
      <c r="I18" s="26"/>
      <c r="J18" s="27"/>
      <c r="K18" s="27"/>
      <c r="L18" s="4"/>
      <c r="M18" s="28"/>
    </row>
    <row r="19" spans="1:14" x14ac:dyDescent="0.25">
      <c r="A19" s="175"/>
      <c r="B19" s="176"/>
      <c r="C19" s="180">
        <f>SUM(C13:C18)</f>
        <v>10850</v>
      </c>
      <c r="D19" s="176"/>
      <c r="E19" s="180">
        <f>SUM(E13:E18)</f>
        <v>2170</v>
      </c>
      <c r="F19" s="177"/>
      <c r="G19" s="178"/>
      <c r="I19" s="70"/>
      <c r="J19" s="179"/>
      <c r="K19" s="179"/>
      <c r="L19" s="71"/>
      <c r="M19" s="28"/>
    </row>
    <row r="20" spans="1:14" ht="15.75" x14ac:dyDescent="0.25">
      <c r="A20" s="236" t="s">
        <v>13</v>
      </c>
      <c r="B20" s="237"/>
      <c r="C20" s="237"/>
      <c r="D20" s="237"/>
      <c r="E20" s="237"/>
      <c r="F20" s="238"/>
      <c r="G20" s="170">
        <f>SUM(G13:G18)</f>
        <v>13020</v>
      </c>
      <c r="I20" s="233" t="s">
        <v>13</v>
      </c>
      <c r="J20" s="234"/>
      <c r="K20" s="234"/>
      <c r="L20" s="235"/>
      <c r="M20" s="5">
        <f>SUM(M13:M16)</f>
        <v>0</v>
      </c>
    </row>
    <row r="21" spans="1:14" x14ac:dyDescent="0.25">
      <c r="A21" s="171"/>
      <c r="B21" s="171"/>
      <c r="C21" s="171"/>
      <c r="D21" s="171"/>
      <c r="E21" s="171"/>
      <c r="F21" s="172"/>
      <c r="G21" s="173"/>
      <c r="H21" s="174"/>
      <c r="J21" s="212" t="s">
        <v>14</v>
      </c>
      <c r="K21" s="239"/>
      <c r="L21" s="213"/>
      <c r="M21" s="16"/>
    </row>
    <row r="22" spans="1:14" x14ac:dyDescent="0.25">
      <c r="J22" s="17"/>
      <c r="K22" s="17"/>
      <c r="L22" s="17"/>
      <c r="M22" s="18"/>
    </row>
    <row r="23" spans="1:14" s="95" customFormat="1" ht="14.25" customHeight="1" x14ac:dyDescent="0.25">
      <c r="A23" s="90" t="s">
        <v>135</v>
      </c>
      <c r="B23" s="196" t="s">
        <v>80</v>
      </c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8"/>
      <c r="N23" s="96"/>
    </row>
    <row r="24" spans="1:14" x14ac:dyDescent="0.25">
      <c r="A24" s="94" t="s">
        <v>133</v>
      </c>
      <c r="B24" s="91" t="s">
        <v>34</v>
      </c>
      <c r="C24" s="91"/>
      <c r="D24" s="91"/>
      <c r="E24" s="91"/>
      <c r="F24" s="131">
        <v>7</v>
      </c>
      <c r="G24" s="126"/>
      <c r="I24" s="129" t="s">
        <v>50</v>
      </c>
      <c r="J24" s="91" t="s">
        <v>11</v>
      </c>
      <c r="K24" s="145" t="s">
        <v>53</v>
      </c>
      <c r="L24" s="130"/>
      <c r="M24" s="126"/>
    </row>
    <row r="25" spans="1:14" x14ac:dyDescent="0.25">
      <c r="A25" s="92" t="s">
        <v>35</v>
      </c>
      <c r="B25" s="93" t="s">
        <v>84</v>
      </c>
      <c r="C25" s="93"/>
      <c r="D25" s="93"/>
      <c r="E25" s="93"/>
      <c r="F25" s="127"/>
      <c r="G25" s="128"/>
      <c r="I25" s="92" t="s">
        <v>35</v>
      </c>
      <c r="J25" s="93" t="s">
        <v>9</v>
      </c>
      <c r="K25" s="93"/>
      <c r="L25" s="127"/>
      <c r="M25" s="128"/>
    </row>
    <row r="26" spans="1:14" ht="16.5" thickBot="1" x14ac:dyDescent="0.3">
      <c r="A26" s="199" t="s">
        <v>0</v>
      </c>
      <c r="B26" s="200"/>
      <c r="C26" s="200"/>
      <c r="D26" s="200"/>
      <c r="E26" s="200"/>
      <c r="F26" s="200"/>
      <c r="G26" s="201"/>
      <c r="I26" s="199" t="s">
        <v>12</v>
      </c>
      <c r="J26" s="200"/>
      <c r="K26" s="200"/>
      <c r="L26" s="200"/>
      <c r="M26" s="201"/>
    </row>
    <row r="27" spans="1:14" x14ac:dyDescent="0.25">
      <c r="A27" s="13" t="s">
        <v>32</v>
      </c>
      <c r="B27" s="13" t="s">
        <v>31</v>
      </c>
      <c r="C27" s="169" t="s">
        <v>145</v>
      </c>
      <c r="D27" s="13" t="s">
        <v>36</v>
      </c>
      <c r="E27" s="169" t="s">
        <v>146</v>
      </c>
      <c r="F27" s="14" t="s">
        <v>33</v>
      </c>
      <c r="G27" s="15" t="s">
        <v>4</v>
      </c>
      <c r="I27" s="13" t="s">
        <v>32</v>
      </c>
      <c r="J27" s="13" t="s">
        <v>31</v>
      </c>
      <c r="K27" s="13" t="s">
        <v>36</v>
      </c>
      <c r="L27" s="14" t="s">
        <v>33</v>
      </c>
      <c r="M27" s="15" t="s">
        <v>4</v>
      </c>
    </row>
    <row r="28" spans="1:14" x14ac:dyDescent="0.25">
      <c r="A28" s="30" t="s">
        <v>30</v>
      </c>
      <c r="B28" s="27">
        <v>230</v>
      </c>
      <c r="C28" s="27">
        <f>B28*F24*F28</f>
        <v>1610</v>
      </c>
      <c r="D28" s="27">
        <f>B28*20%</f>
        <v>46</v>
      </c>
      <c r="E28" s="27">
        <f>G28-C28</f>
        <v>322</v>
      </c>
      <c r="F28" s="4">
        <v>1</v>
      </c>
      <c r="G28" s="28">
        <f>(B28+D28)*$F$24*F28</f>
        <v>1932</v>
      </c>
      <c r="I28" s="26"/>
      <c r="J28" s="27"/>
      <c r="K28" s="27"/>
      <c r="L28" s="4"/>
      <c r="M28" s="28"/>
    </row>
    <row r="29" spans="1:14" x14ac:dyDescent="0.25">
      <c r="A29" s="26" t="s">
        <v>47</v>
      </c>
      <c r="B29" s="27">
        <v>230</v>
      </c>
      <c r="C29" s="27">
        <f>B29*F24*F29</f>
        <v>1610</v>
      </c>
      <c r="D29" s="27">
        <f>B29*20%</f>
        <v>46</v>
      </c>
      <c r="E29" s="27">
        <f t="shared" ref="E29:E31" si="2">G29-C29</f>
        <v>322</v>
      </c>
      <c r="F29" s="4">
        <v>1</v>
      </c>
      <c r="G29" s="28">
        <f>(B29+D29)*$F$24*F29</f>
        <v>1932</v>
      </c>
      <c r="I29" s="26"/>
      <c r="J29" s="27"/>
      <c r="K29" s="27"/>
      <c r="L29" s="4"/>
      <c r="M29" s="28"/>
    </row>
    <row r="30" spans="1:14" x14ac:dyDescent="0.25">
      <c r="A30" s="26" t="s">
        <v>51</v>
      </c>
      <c r="B30" s="27">
        <v>200</v>
      </c>
      <c r="C30" s="27">
        <f>B30*F24*F30</f>
        <v>1400</v>
      </c>
      <c r="D30" s="27">
        <f>B30*20%</f>
        <v>40</v>
      </c>
      <c r="E30" s="27">
        <f t="shared" si="2"/>
        <v>280</v>
      </c>
      <c r="F30" s="4">
        <v>1</v>
      </c>
      <c r="G30" s="28">
        <f>(B30+D30)*$F$24*F30</f>
        <v>1680</v>
      </c>
      <c r="I30" s="26"/>
      <c r="J30" s="27"/>
      <c r="K30" s="27"/>
      <c r="L30" s="4"/>
      <c r="M30" s="28"/>
    </row>
    <row r="31" spans="1:14" x14ac:dyDescent="0.25">
      <c r="A31" s="26" t="s">
        <v>74</v>
      </c>
      <c r="B31" s="27">
        <v>200</v>
      </c>
      <c r="C31" s="27">
        <f>B31*F24*F31</f>
        <v>2800</v>
      </c>
      <c r="D31" s="27">
        <f>B31*20%</f>
        <v>40</v>
      </c>
      <c r="E31" s="27">
        <f t="shared" si="2"/>
        <v>560</v>
      </c>
      <c r="F31" s="4">
        <v>2</v>
      </c>
      <c r="G31" s="28">
        <f>(B31+D31)*$F$24*F31</f>
        <v>3360</v>
      </c>
      <c r="I31" s="26"/>
      <c r="J31" s="27"/>
      <c r="K31" s="27"/>
      <c r="L31" s="4"/>
      <c r="M31" s="28"/>
    </row>
    <row r="32" spans="1:14" x14ac:dyDescent="0.25">
      <c r="A32" s="70"/>
      <c r="B32" s="27"/>
      <c r="C32" s="27"/>
      <c r="D32" s="27"/>
      <c r="E32" s="168"/>
      <c r="F32" s="71"/>
      <c r="G32" s="28"/>
      <c r="I32" s="26"/>
      <c r="J32" s="27"/>
      <c r="K32" s="27"/>
      <c r="L32" s="4"/>
      <c r="M32" s="28"/>
    </row>
    <row r="33" spans="1:14" x14ac:dyDescent="0.25">
      <c r="A33" s="70"/>
      <c r="B33" s="179"/>
      <c r="C33" s="180">
        <f>SUM(C28:C32)</f>
        <v>7420</v>
      </c>
      <c r="D33" s="179"/>
      <c r="E33" s="180">
        <f>SUM(E28:E32)</f>
        <v>1484</v>
      </c>
      <c r="F33" s="71"/>
      <c r="G33" s="28"/>
      <c r="I33" s="70"/>
      <c r="J33" s="179"/>
      <c r="K33" s="179"/>
      <c r="L33" s="71"/>
      <c r="M33" s="28"/>
    </row>
    <row r="34" spans="1:14" ht="15.75" x14ac:dyDescent="0.25">
      <c r="A34" s="233" t="s">
        <v>13</v>
      </c>
      <c r="B34" s="234"/>
      <c r="C34" s="234"/>
      <c r="D34" s="234"/>
      <c r="E34" s="234"/>
      <c r="F34" s="235"/>
      <c r="G34" s="132">
        <f>SUM(G28:G32)</f>
        <v>8904</v>
      </c>
      <c r="I34" s="233" t="s">
        <v>13</v>
      </c>
      <c r="J34" s="234"/>
      <c r="K34" s="234"/>
      <c r="L34" s="235"/>
      <c r="M34" s="5">
        <f>SUM(M28:M31)</f>
        <v>0</v>
      </c>
    </row>
    <row r="35" spans="1:14" x14ac:dyDescent="0.25">
      <c r="J35" s="212" t="s">
        <v>14</v>
      </c>
      <c r="K35" s="239"/>
      <c r="L35" s="213"/>
      <c r="M35" s="16"/>
    </row>
    <row r="37" spans="1:14" s="95" customFormat="1" ht="14.25" customHeight="1" x14ac:dyDescent="0.25">
      <c r="A37" s="87" t="s">
        <v>88</v>
      </c>
      <c r="B37" s="196" t="s">
        <v>95</v>
      </c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198"/>
      <c r="N37" s="96"/>
    </row>
    <row r="38" spans="1:14" x14ac:dyDescent="0.25">
      <c r="A38" s="12" t="s">
        <v>70</v>
      </c>
      <c r="B38" s="2" t="s">
        <v>34</v>
      </c>
      <c r="C38" s="2"/>
      <c r="D38" s="2"/>
      <c r="E38" s="2"/>
      <c r="F38" s="22">
        <v>7</v>
      </c>
      <c r="G38" s="1"/>
      <c r="I38" s="1" t="s">
        <v>10</v>
      </c>
      <c r="J38" s="2" t="s">
        <v>11</v>
      </c>
      <c r="K38" s="29"/>
      <c r="L38" s="1"/>
      <c r="M38" s="1"/>
    </row>
    <row r="39" spans="1:14" x14ac:dyDescent="0.25">
      <c r="A39" s="43" t="s">
        <v>35</v>
      </c>
      <c r="B39" s="93" t="s">
        <v>84</v>
      </c>
      <c r="C39" s="93"/>
      <c r="D39" s="2"/>
      <c r="E39" s="2"/>
      <c r="F39" s="1"/>
      <c r="G39" s="1"/>
      <c r="I39" s="43" t="s">
        <v>35</v>
      </c>
      <c r="J39" s="2" t="s">
        <v>9</v>
      </c>
      <c r="K39" s="2"/>
      <c r="L39" s="1"/>
      <c r="M39" s="1"/>
    </row>
    <row r="40" spans="1:14" ht="16.5" thickBot="1" x14ac:dyDescent="0.3">
      <c r="A40" s="200" t="s">
        <v>0</v>
      </c>
      <c r="B40" s="200"/>
      <c r="C40" s="200"/>
      <c r="D40" s="200"/>
      <c r="E40" s="200"/>
      <c r="F40" s="200"/>
      <c r="G40" s="200"/>
      <c r="I40" s="200" t="s">
        <v>12</v>
      </c>
      <c r="J40" s="200"/>
      <c r="K40" s="200"/>
      <c r="L40" s="200"/>
      <c r="M40" s="200"/>
    </row>
    <row r="41" spans="1:14" x14ac:dyDescent="0.25">
      <c r="A41" s="13" t="s">
        <v>32</v>
      </c>
      <c r="B41" s="13" t="s">
        <v>31</v>
      </c>
      <c r="C41" s="169" t="s">
        <v>145</v>
      </c>
      <c r="D41" s="13" t="s">
        <v>36</v>
      </c>
      <c r="E41" s="169" t="s">
        <v>146</v>
      </c>
      <c r="F41" s="14" t="s">
        <v>33</v>
      </c>
      <c r="G41" s="15" t="s">
        <v>4</v>
      </c>
      <c r="I41" s="13" t="s">
        <v>32</v>
      </c>
      <c r="J41" s="13" t="s">
        <v>31</v>
      </c>
      <c r="K41" s="13" t="s">
        <v>36</v>
      </c>
      <c r="L41" s="14" t="s">
        <v>33</v>
      </c>
      <c r="M41" s="15" t="s">
        <v>4</v>
      </c>
    </row>
    <row r="42" spans="1:14" x14ac:dyDescent="0.25">
      <c r="A42" s="30" t="s">
        <v>30</v>
      </c>
      <c r="B42" s="27">
        <v>230</v>
      </c>
      <c r="C42" s="27">
        <f>B42*F38*F42</f>
        <v>1610</v>
      </c>
      <c r="D42" s="27">
        <f t="shared" ref="D42:D47" si="3">B42*20%</f>
        <v>46</v>
      </c>
      <c r="E42" s="27">
        <f>G42-C42</f>
        <v>322</v>
      </c>
      <c r="F42" s="4">
        <v>1</v>
      </c>
      <c r="G42" s="28">
        <f t="shared" ref="G42:G47" si="4">(B42+D42)*$F$38*F42</f>
        <v>1932</v>
      </c>
      <c r="I42" s="26"/>
      <c r="J42" s="27"/>
      <c r="K42" s="27"/>
      <c r="L42" s="4"/>
      <c r="M42" s="28"/>
    </row>
    <row r="43" spans="1:14" x14ac:dyDescent="0.25">
      <c r="A43" s="26" t="s">
        <v>47</v>
      </c>
      <c r="B43" s="27">
        <v>230</v>
      </c>
      <c r="C43" s="27">
        <f>B43*F38*F43</f>
        <v>3220</v>
      </c>
      <c r="D43" s="27">
        <f t="shared" si="3"/>
        <v>46</v>
      </c>
      <c r="E43" s="27">
        <f t="shared" ref="E43:E47" si="5">G43-C43</f>
        <v>644</v>
      </c>
      <c r="F43" s="4">
        <v>2</v>
      </c>
      <c r="G43" s="28">
        <f t="shared" si="4"/>
        <v>3864</v>
      </c>
      <c r="I43" s="26"/>
      <c r="J43" s="27"/>
      <c r="K43" s="27"/>
      <c r="L43" s="4"/>
      <c r="M43" s="28"/>
    </row>
    <row r="44" spans="1:14" x14ac:dyDescent="0.25">
      <c r="A44" s="26" t="s">
        <v>51</v>
      </c>
      <c r="B44" s="27">
        <v>200</v>
      </c>
      <c r="C44" s="27">
        <f>B44*F38*F44</f>
        <v>1400</v>
      </c>
      <c r="D44" s="27">
        <f t="shared" si="3"/>
        <v>40</v>
      </c>
      <c r="E44" s="27">
        <f t="shared" si="5"/>
        <v>280</v>
      </c>
      <c r="F44" s="4">
        <v>1</v>
      </c>
      <c r="G44" s="28">
        <f t="shared" si="4"/>
        <v>1680</v>
      </c>
      <c r="I44" s="26"/>
      <c r="J44" s="27"/>
      <c r="K44" s="27"/>
      <c r="L44" s="4"/>
      <c r="M44" s="28"/>
    </row>
    <row r="45" spans="1:14" x14ac:dyDescent="0.25">
      <c r="A45" s="26" t="s">
        <v>74</v>
      </c>
      <c r="B45" s="27">
        <v>200</v>
      </c>
      <c r="C45" s="27">
        <f>B45*F38*F45</f>
        <v>1400</v>
      </c>
      <c r="D45" s="27">
        <f t="shared" si="3"/>
        <v>40</v>
      </c>
      <c r="E45" s="27">
        <f t="shared" si="5"/>
        <v>280</v>
      </c>
      <c r="F45" s="4">
        <v>1</v>
      </c>
      <c r="G45" s="28">
        <f t="shared" si="4"/>
        <v>1680</v>
      </c>
      <c r="I45" s="26"/>
      <c r="J45" s="27"/>
      <c r="K45" s="27"/>
      <c r="L45" s="4"/>
      <c r="M45" s="28"/>
    </row>
    <row r="46" spans="1:14" x14ac:dyDescent="0.25">
      <c r="A46" s="26" t="s">
        <v>42</v>
      </c>
      <c r="B46" s="27">
        <v>200</v>
      </c>
      <c r="C46" s="27">
        <f>B46*F38*F46</f>
        <v>1400</v>
      </c>
      <c r="D46" s="27">
        <f t="shared" si="3"/>
        <v>40</v>
      </c>
      <c r="E46" s="27">
        <f>G46-C46</f>
        <v>280</v>
      </c>
      <c r="F46" s="71">
        <v>1</v>
      </c>
      <c r="G46" s="28">
        <f t="shared" si="4"/>
        <v>1680</v>
      </c>
      <c r="I46" s="26"/>
      <c r="J46" s="27"/>
      <c r="K46" s="27"/>
      <c r="L46" s="4"/>
      <c r="M46" s="28"/>
    </row>
    <row r="47" spans="1:14" x14ac:dyDescent="0.25">
      <c r="A47" s="70" t="s">
        <v>75</v>
      </c>
      <c r="B47" s="27">
        <v>260</v>
      </c>
      <c r="C47" s="27">
        <f>B47*F38*F47</f>
        <v>1820</v>
      </c>
      <c r="D47" s="27">
        <f t="shared" si="3"/>
        <v>52</v>
      </c>
      <c r="E47" s="27">
        <f t="shared" si="5"/>
        <v>364</v>
      </c>
      <c r="F47" s="71">
        <v>1</v>
      </c>
      <c r="G47" s="28">
        <f t="shared" si="4"/>
        <v>2184</v>
      </c>
      <c r="I47" s="26"/>
      <c r="J47" s="27"/>
      <c r="K47" s="27"/>
      <c r="L47" s="4"/>
      <c r="M47" s="28"/>
    </row>
    <row r="48" spans="1:14" x14ac:dyDescent="0.25">
      <c r="A48" s="70"/>
      <c r="B48" s="179"/>
      <c r="C48" s="180">
        <f>SUM(C42:C47)</f>
        <v>10850</v>
      </c>
      <c r="D48" s="179"/>
      <c r="E48" s="180">
        <f>SUM(E42:E47)</f>
        <v>2170</v>
      </c>
      <c r="F48" s="71"/>
      <c r="G48" s="28"/>
      <c r="I48" s="70"/>
      <c r="J48" s="179"/>
      <c r="K48" s="179"/>
      <c r="L48" s="71"/>
      <c r="M48" s="28"/>
    </row>
    <row r="49" spans="1:14" ht="15.75" x14ac:dyDescent="0.25">
      <c r="A49" s="233" t="s">
        <v>13</v>
      </c>
      <c r="B49" s="234"/>
      <c r="C49" s="234"/>
      <c r="D49" s="234"/>
      <c r="E49" s="234"/>
      <c r="F49" s="235"/>
      <c r="G49" s="132">
        <f>SUM(G42:G47)</f>
        <v>13020</v>
      </c>
      <c r="I49" s="233" t="s">
        <v>13</v>
      </c>
      <c r="J49" s="234"/>
      <c r="K49" s="234"/>
      <c r="L49" s="235"/>
      <c r="M49" s="5">
        <f>SUM(M42:M45)</f>
        <v>0</v>
      </c>
    </row>
    <row r="50" spans="1:14" x14ac:dyDescent="0.25">
      <c r="J50" s="212" t="s">
        <v>14</v>
      </c>
      <c r="K50" s="239"/>
      <c r="L50" s="213"/>
      <c r="M50" s="16"/>
    </row>
    <row r="52" spans="1:14" s="89" customFormat="1" ht="15.75" x14ac:dyDescent="0.25">
      <c r="A52" s="122" t="s">
        <v>90</v>
      </c>
      <c r="B52" s="196" t="s">
        <v>91</v>
      </c>
      <c r="C52" s="197"/>
      <c r="D52" s="197"/>
      <c r="E52" s="197"/>
      <c r="F52" s="197"/>
      <c r="G52" s="197"/>
      <c r="H52" s="197"/>
      <c r="I52" s="197"/>
      <c r="J52" s="197"/>
      <c r="K52" s="197"/>
      <c r="L52" s="197"/>
      <c r="M52" s="198"/>
      <c r="N52" s="88"/>
    </row>
    <row r="53" spans="1:14" x14ac:dyDescent="0.25">
      <c r="A53" s="94" t="s">
        <v>68</v>
      </c>
      <c r="B53" s="91" t="s">
        <v>34</v>
      </c>
      <c r="C53" s="91"/>
      <c r="D53" s="91"/>
      <c r="E53" s="91"/>
      <c r="F53" s="131">
        <v>7</v>
      </c>
      <c r="G53" s="126"/>
      <c r="I53" s="129" t="s">
        <v>50</v>
      </c>
      <c r="J53" s="91" t="s">
        <v>11</v>
      </c>
      <c r="K53" s="145" t="s">
        <v>53</v>
      </c>
      <c r="L53" s="130"/>
      <c r="M53" s="126"/>
    </row>
    <row r="54" spans="1:14" x14ac:dyDescent="0.25">
      <c r="A54" s="92" t="s">
        <v>35</v>
      </c>
      <c r="B54" s="93" t="s">
        <v>54</v>
      </c>
      <c r="C54" s="93"/>
      <c r="D54" s="93"/>
      <c r="E54" s="93"/>
      <c r="F54" s="127"/>
      <c r="G54" s="128"/>
      <c r="I54" s="92" t="s">
        <v>35</v>
      </c>
      <c r="J54" s="93" t="s">
        <v>9</v>
      </c>
      <c r="K54" s="93"/>
      <c r="L54" s="127"/>
      <c r="M54" s="128"/>
    </row>
    <row r="55" spans="1:14" ht="16.5" thickBot="1" x14ac:dyDescent="0.3">
      <c r="A55" s="199" t="s">
        <v>0</v>
      </c>
      <c r="B55" s="200"/>
      <c r="C55" s="200"/>
      <c r="D55" s="200"/>
      <c r="E55" s="200"/>
      <c r="F55" s="200"/>
      <c r="G55" s="201"/>
      <c r="I55" s="199" t="s">
        <v>12</v>
      </c>
      <c r="J55" s="200"/>
      <c r="K55" s="200"/>
      <c r="L55" s="200"/>
      <c r="M55" s="201"/>
    </row>
    <row r="56" spans="1:14" x14ac:dyDescent="0.25">
      <c r="A56" s="13" t="s">
        <v>32</v>
      </c>
      <c r="B56" s="13" t="s">
        <v>31</v>
      </c>
      <c r="C56" s="169" t="s">
        <v>145</v>
      </c>
      <c r="D56" s="13" t="s">
        <v>36</v>
      </c>
      <c r="E56" s="169" t="s">
        <v>146</v>
      </c>
      <c r="F56" s="14" t="s">
        <v>33</v>
      </c>
      <c r="G56" s="15" t="s">
        <v>4</v>
      </c>
      <c r="I56" s="13" t="s">
        <v>32</v>
      </c>
      <c r="J56" s="13" t="s">
        <v>31</v>
      </c>
      <c r="K56" s="13" t="s">
        <v>36</v>
      </c>
      <c r="L56" s="14" t="s">
        <v>33</v>
      </c>
      <c r="M56" s="15" t="s">
        <v>4</v>
      </c>
    </row>
    <row r="57" spans="1:14" x14ac:dyDescent="0.25">
      <c r="A57" s="30" t="s">
        <v>30</v>
      </c>
      <c r="B57" s="27">
        <v>230</v>
      </c>
      <c r="C57" s="27">
        <f>B57*F53*F57</f>
        <v>1610</v>
      </c>
      <c r="D57" s="27">
        <f t="shared" ref="D57:D62" si="6">B57*20%</f>
        <v>46</v>
      </c>
      <c r="E57" s="27">
        <f>G57-C57</f>
        <v>322</v>
      </c>
      <c r="F57" s="4">
        <v>1</v>
      </c>
      <c r="G57" s="28">
        <f t="shared" ref="G57:G62" si="7">(B57+D57)*$F$53*F57</f>
        <v>1932</v>
      </c>
      <c r="I57" s="26"/>
      <c r="J57" s="27"/>
      <c r="K57" s="27"/>
      <c r="L57" s="4"/>
      <c r="M57" s="28"/>
    </row>
    <row r="58" spans="1:14" x14ac:dyDescent="0.25">
      <c r="A58" s="26" t="s">
        <v>47</v>
      </c>
      <c r="B58" s="27">
        <v>230</v>
      </c>
      <c r="C58" s="27">
        <f>B58*F53*F58</f>
        <v>3220</v>
      </c>
      <c r="D58" s="27">
        <f t="shared" si="6"/>
        <v>46</v>
      </c>
      <c r="E58" s="27">
        <f t="shared" ref="E58:E62" si="8">G58-C58</f>
        <v>644</v>
      </c>
      <c r="F58" s="4">
        <v>2</v>
      </c>
      <c r="G58" s="28">
        <f t="shared" si="7"/>
        <v>3864</v>
      </c>
      <c r="I58" s="26"/>
      <c r="J58" s="27"/>
      <c r="K58" s="27"/>
      <c r="L58" s="4"/>
      <c r="M58" s="28"/>
    </row>
    <row r="59" spans="1:14" x14ac:dyDescent="0.25">
      <c r="A59" s="26" t="s">
        <v>51</v>
      </c>
      <c r="B59" s="27">
        <v>200</v>
      </c>
      <c r="C59" s="27">
        <f>B59*F53*F59</f>
        <v>1400</v>
      </c>
      <c r="D59" s="27">
        <f t="shared" si="6"/>
        <v>40</v>
      </c>
      <c r="E59" s="27">
        <f t="shared" si="8"/>
        <v>280</v>
      </c>
      <c r="F59" s="4">
        <v>1</v>
      </c>
      <c r="G59" s="28">
        <f t="shared" si="7"/>
        <v>1680</v>
      </c>
      <c r="I59" s="26"/>
      <c r="J59" s="27"/>
      <c r="K59" s="27"/>
      <c r="L59" s="4"/>
      <c r="M59" s="28"/>
    </row>
    <row r="60" spans="1:14" x14ac:dyDescent="0.25">
      <c r="A60" s="26" t="s">
        <v>74</v>
      </c>
      <c r="B60" s="27">
        <v>200</v>
      </c>
      <c r="C60" s="27">
        <f>B60*F53*F60</f>
        <v>1400</v>
      </c>
      <c r="D60" s="27">
        <f t="shared" si="6"/>
        <v>40</v>
      </c>
      <c r="E60" s="27">
        <f t="shared" si="8"/>
        <v>280</v>
      </c>
      <c r="F60" s="4">
        <v>1</v>
      </c>
      <c r="G60" s="28">
        <f t="shared" si="7"/>
        <v>1680</v>
      </c>
      <c r="I60" s="26"/>
      <c r="J60" s="27"/>
      <c r="K60" s="27"/>
      <c r="L60" s="4"/>
      <c r="M60" s="28"/>
    </row>
    <row r="61" spans="1:14" x14ac:dyDescent="0.25">
      <c r="A61" s="26" t="s">
        <v>42</v>
      </c>
      <c r="B61" s="27">
        <v>200</v>
      </c>
      <c r="C61" s="27">
        <f>B61*F53*F61</f>
        <v>1400</v>
      </c>
      <c r="D61" s="27">
        <f t="shared" si="6"/>
        <v>40</v>
      </c>
      <c r="E61" s="27">
        <f t="shared" si="8"/>
        <v>280</v>
      </c>
      <c r="F61" s="71">
        <v>1</v>
      </c>
      <c r="G61" s="28">
        <f t="shared" si="7"/>
        <v>1680</v>
      </c>
      <c r="I61" s="26"/>
      <c r="J61" s="27"/>
      <c r="K61" s="27"/>
      <c r="L61" s="4"/>
      <c r="M61" s="28"/>
    </row>
    <row r="62" spans="1:14" x14ac:dyDescent="0.25">
      <c r="A62" s="70" t="s">
        <v>75</v>
      </c>
      <c r="B62" s="27">
        <v>260</v>
      </c>
      <c r="C62" s="27">
        <f>B62*F53*F62</f>
        <v>1820</v>
      </c>
      <c r="D62" s="27">
        <f t="shared" si="6"/>
        <v>52</v>
      </c>
      <c r="E62" s="27">
        <f t="shared" si="8"/>
        <v>364</v>
      </c>
      <c r="F62" s="71">
        <v>1</v>
      </c>
      <c r="G62" s="28">
        <f t="shared" si="7"/>
        <v>2184</v>
      </c>
      <c r="I62" s="26"/>
      <c r="J62" s="27"/>
      <c r="K62" s="27"/>
      <c r="L62" s="4"/>
      <c r="M62" s="28"/>
    </row>
    <row r="63" spans="1:14" x14ac:dyDescent="0.25">
      <c r="A63" s="70"/>
      <c r="B63" s="179"/>
      <c r="C63" s="180">
        <f>SUM(C57:C62)</f>
        <v>10850</v>
      </c>
      <c r="D63" s="179"/>
      <c r="E63" s="180">
        <f>SUM(E57:E62)</f>
        <v>2170</v>
      </c>
      <c r="F63" s="71"/>
      <c r="G63" s="28"/>
      <c r="I63" s="70"/>
      <c r="J63" s="179"/>
      <c r="K63" s="179"/>
      <c r="L63" s="71"/>
      <c r="M63" s="28"/>
    </row>
    <row r="64" spans="1:14" ht="15.75" x14ac:dyDescent="0.25">
      <c r="A64" s="233" t="s">
        <v>13</v>
      </c>
      <c r="B64" s="234"/>
      <c r="C64" s="234"/>
      <c r="D64" s="234"/>
      <c r="E64" s="234"/>
      <c r="F64" s="235"/>
      <c r="G64" s="132">
        <f>SUM(G57:G62)</f>
        <v>13020</v>
      </c>
      <c r="I64" s="233" t="s">
        <v>13</v>
      </c>
      <c r="J64" s="234"/>
      <c r="K64" s="234"/>
      <c r="L64" s="235"/>
      <c r="M64" s="5">
        <f>SUM(M57:M60)</f>
        <v>0</v>
      </c>
    </row>
    <row r="65" spans="1:14" x14ac:dyDescent="0.25">
      <c r="J65" s="212" t="s">
        <v>14</v>
      </c>
      <c r="K65" s="239"/>
      <c r="L65" s="213"/>
      <c r="M65" s="16"/>
    </row>
    <row r="67" spans="1:14" s="95" customFormat="1" ht="14.25" customHeight="1" x14ac:dyDescent="0.25">
      <c r="A67" s="90" t="s">
        <v>97</v>
      </c>
      <c r="B67" s="196" t="s">
        <v>96</v>
      </c>
      <c r="C67" s="197"/>
      <c r="D67" s="197"/>
      <c r="E67" s="197"/>
      <c r="F67" s="197"/>
      <c r="G67" s="197"/>
      <c r="H67" s="197"/>
      <c r="I67" s="197"/>
      <c r="J67" s="197"/>
      <c r="K67" s="197"/>
      <c r="L67" s="197"/>
      <c r="M67" s="198"/>
      <c r="N67" s="96"/>
    </row>
    <row r="68" spans="1:14" x14ac:dyDescent="0.25">
      <c r="A68" s="12" t="s">
        <v>71</v>
      </c>
      <c r="B68" s="2" t="s">
        <v>34</v>
      </c>
      <c r="C68" s="2"/>
      <c r="D68" s="2"/>
      <c r="E68" s="2"/>
      <c r="F68" s="22">
        <v>7</v>
      </c>
      <c r="G68" s="1"/>
      <c r="I68" s="1" t="s">
        <v>10</v>
      </c>
      <c r="J68" s="2" t="s">
        <v>11</v>
      </c>
      <c r="K68" s="29"/>
      <c r="L68" s="1"/>
      <c r="M68" s="1"/>
    </row>
    <row r="69" spans="1:14" x14ac:dyDescent="0.25">
      <c r="A69" s="43" t="s">
        <v>35</v>
      </c>
      <c r="B69" s="93" t="s">
        <v>84</v>
      </c>
      <c r="C69" s="93"/>
      <c r="D69" s="2"/>
      <c r="E69" s="2"/>
      <c r="F69" s="1"/>
      <c r="G69" s="1"/>
      <c r="I69" s="43" t="s">
        <v>35</v>
      </c>
      <c r="J69" s="2" t="s">
        <v>9</v>
      </c>
      <c r="K69" s="2"/>
      <c r="L69" s="1"/>
      <c r="M69" s="1"/>
    </row>
    <row r="70" spans="1:14" ht="16.5" thickBot="1" x14ac:dyDescent="0.3">
      <c r="A70" s="200" t="s">
        <v>0</v>
      </c>
      <c r="B70" s="200"/>
      <c r="C70" s="200"/>
      <c r="D70" s="200"/>
      <c r="E70" s="200"/>
      <c r="F70" s="200"/>
      <c r="G70" s="200"/>
      <c r="I70" s="200" t="s">
        <v>12</v>
      </c>
      <c r="J70" s="200"/>
      <c r="K70" s="200"/>
      <c r="L70" s="200"/>
      <c r="M70" s="200"/>
    </row>
    <row r="71" spans="1:14" x14ac:dyDescent="0.25">
      <c r="A71" s="13" t="s">
        <v>32</v>
      </c>
      <c r="B71" s="13" t="s">
        <v>31</v>
      </c>
      <c r="C71" s="169" t="s">
        <v>145</v>
      </c>
      <c r="D71" s="13" t="s">
        <v>36</v>
      </c>
      <c r="E71" s="169" t="s">
        <v>146</v>
      </c>
      <c r="F71" s="14" t="s">
        <v>33</v>
      </c>
      <c r="G71" s="15" t="s">
        <v>4</v>
      </c>
      <c r="I71" s="13" t="s">
        <v>32</v>
      </c>
      <c r="J71" s="13" t="s">
        <v>31</v>
      </c>
      <c r="K71" s="13" t="s">
        <v>36</v>
      </c>
      <c r="L71" s="14" t="s">
        <v>33</v>
      </c>
      <c r="M71" s="15" t="s">
        <v>4</v>
      </c>
    </row>
    <row r="72" spans="1:14" x14ac:dyDescent="0.25">
      <c r="A72" s="30" t="s">
        <v>30</v>
      </c>
      <c r="B72" s="27">
        <v>230</v>
      </c>
      <c r="C72" s="27">
        <f>B72*F68*F72</f>
        <v>1610</v>
      </c>
      <c r="D72" s="27">
        <f>B72*20%</f>
        <v>46</v>
      </c>
      <c r="E72" s="27">
        <f>G72-C72</f>
        <v>322</v>
      </c>
      <c r="F72" s="4">
        <v>1</v>
      </c>
      <c r="G72" s="28">
        <f>(B72+D72)*$F$24*F72</f>
        <v>1932</v>
      </c>
      <c r="I72" s="26"/>
      <c r="J72" s="27"/>
      <c r="K72" s="27"/>
      <c r="L72" s="4"/>
      <c r="M72" s="28"/>
    </row>
    <row r="73" spans="1:14" x14ac:dyDescent="0.25">
      <c r="A73" s="26" t="s">
        <v>47</v>
      </c>
      <c r="B73" s="27">
        <v>230</v>
      </c>
      <c r="C73" s="27">
        <f>B73*F68*F73</f>
        <v>1610</v>
      </c>
      <c r="D73" s="27">
        <f>B73*20%</f>
        <v>46</v>
      </c>
      <c r="E73" s="27">
        <f t="shared" ref="E73:E75" si="9">G73-C73</f>
        <v>322</v>
      </c>
      <c r="F73" s="4">
        <v>1</v>
      </c>
      <c r="G73" s="28">
        <f>(B73+D73)*$F$24*F73</f>
        <v>1932</v>
      </c>
      <c r="I73" s="26"/>
      <c r="J73" s="27"/>
      <c r="K73" s="27"/>
      <c r="L73" s="4"/>
      <c r="M73" s="28"/>
    </row>
    <row r="74" spans="1:14" x14ac:dyDescent="0.25">
      <c r="A74" s="26" t="s">
        <v>51</v>
      </c>
      <c r="B74" s="27">
        <v>200</v>
      </c>
      <c r="C74" s="27">
        <f>B74*F68*F74</f>
        <v>1400</v>
      </c>
      <c r="D74" s="27">
        <f>B74*20%</f>
        <v>40</v>
      </c>
      <c r="E74" s="27">
        <f t="shared" si="9"/>
        <v>280</v>
      </c>
      <c r="F74" s="4">
        <v>1</v>
      </c>
      <c r="G74" s="28">
        <f>(B74+D74)*$F$24*F74</f>
        <v>1680</v>
      </c>
      <c r="I74" s="26"/>
      <c r="J74" s="27"/>
      <c r="K74" s="27"/>
      <c r="L74" s="4"/>
      <c r="M74" s="28"/>
    </row>
    <row r="75" spans="1:14" x14ac:dyDescent="0.25">
      <c r="A75" s="26" t="s">
        <v>74</v>
      </c>
      <c r="B75" s="27">
        <v>200</v>
      </c>
      <c r="C75" s="27">
        <f>B75*F68*F75</f>
        <v>2800</v>
      </c>
      <c r="D75" s="27">
        <f>B75*20%</f>
        <v>40</v>
      </c>
      <c r="E75" s="27">
        <f t="shared" si="9"/>
        <v>560</v>
      </c>
      <c r="F75" s="4">
        <v>2</v>
      </c>
      <c r="G75" s="28">
        <f>(B75+D75)*$F$24*F75</f>
        <v>3360</v>
      </c>
      <c r="I75" s="26"/>
      <c r="J75" s="27"/>
      <c r="K75" s="27"/>
      <c r="L75" s="4"/>
      <c r="M75" s="28"/>
    </row>
    <row r="76" spans="1:14" x14ac:dyDescent="0.25">
      <c r="A76" s="70"/>
      <c r="B76" s="27"/>
      <c r="C76" s="27"/>
      <c r="D76" s="27"/>
      <c r="E76" s="27"/>
      <c r="F76" s="71"/>
      <c r="G76" s="28"/>
      <c r="I76" s="26"/>
      <c r="J76" s="27"/>
      <c r="K76" s="27"/>
      <c r="L76" s="4"/>
      <c r="M76" s="28"/>
    </row>
    <row r="77" spans="1:14" x14ac:dyDescent="0.25">
      <c r="A77" s="70"/>
      <c r="B77" s="179"/>
      <c r="C77" s="180">
        <f>SUM(C72:C76)</f>
        <v>7420</v>
      </c>
      <c r="D77" s="179"/>
      <c r="E77" s="180">
        <f>SUM(E72:E76)</f>
        <v>1484</v>
      </c>
      <c r="F77" s="71"/>
      <c r="G77" s="28"/>
      <c r="I77" s="70"/>
      <c r="J77" s="179"/>
      <c r="K77" s="179"/>
      <c r="L77" s="71"/>
      <c r="M77" s="28"/>
    </row>
    <row r="78" spans="1:14" ht="15.75" x14ac:dyDescent="0.25">
      <c r="A78" s="233" t="s">
        <v>13</v>
      </c>
      <c r="B78" s="234"/>
      <c r="C78" s="234"/>
      <c r="D78" s="234"/>
      <c r="E78" s="234"/>
      <c r="F78" s="235"/>
      <c r="G78" s="132">
        <f>SUM(G72:G76)</f>
        <v>8904</v>
      </c>
      <c r="I78" s="233" t="s">
        <v>13</v>
      </c>
      <c r="J78" s="234"/>
      <c r="K78" s="234"/>
      <c r="L78" s="235"/>
      <c r="M78" s="5">
        <f>SUM(M72:M76)</f>
        <v>0</v>
      </c>
    </row>
    <row r="80" spans="1:14" s="95" customFormat="1" ht="14.25" customHeight="1" x14ac:dyDescent="0.25">
      <c r="A80" s="87" t="s">
        <v>136</v>
      </c>
      <c r="B80" s="196" t="s">
        <v>101</v>
      </c>
      <c r="C80" s="197"/>
      <c r="D80" s="197"/>
      <c r="E80" s="197"/>
      <c r="F80" s="197"/>
      <c r="G80" s="197"/>
      <c r="H80" s="197"/>
      <c r="I80" s="197"/>
      <c r="J80" s="197"/>
      <c r="K80" s="197"/>
      <c r="L80" s="197"/>
      <c r="M80" s="198"/>
      <c r="N80" s="96"/>
    </row>
    <row r="81" spans="1:13" x14ac:dyDescent="0.25">
      <c r="A81" s="12" t="s">
        <v>55</v>
      </c>
      <c r="B81" s="2" t="s">
        <v>34</v>
      </c>
      <c r="C81" s="2"/>
      <c r="D81" s="2"/>
      <c r="E81" s="2"/>
      <c r="F81" s="22">
        <v>7</v>
      </c>
      <c r="G81" s="1"/>
      <c r="I81" s="1" t="s">
        <v>10</v>
      </c>
      <c r="J81" s="2" t="s">
        <v>11</v>
      </c>
      <c r="K81" s="29"/>
      <c r="L81" s="1"/>
      <c r="M81" s="1"/>
    </row>
    <row r="82" spans="1:13" x14ac:dyDescent="0.25">
      <c r="A82" s="67" t="s">
        <v>35</v>
      </c>
      <c r="B82" s="93" t="s">
        <v>84</v>
      </c>
      <c r="C82" s="93"/>
      <c r="D82" s="2"/>
      <c r="E82" s="2"/>
      <c r="F82" s="1"/>
      <c r="G82" s="1"/>
      <c r="I82" s="67" t="s">
        <v>35</v>
      </c>
      <c r="J82" s="2" t="s">
        <v>9</v>
      </c>
      <c r="K82" s="2"/>
      <c r="L82" s="1"/>
      <c r="M82" s="1"/>
    </row>
    <row r="83" spans="1:13" ht="16.5" thickBot="1" x14ac:dyDescent="0.3">
      <c r="A83" s="200" t="s">
        <v>0</v>
      </c>
      <c r="B83" s="200"/>
      <c r="C83" s="200"/>
      <c r="D83" s="200"/>
      <c r="E83" s="200"/>
      <c r="F83" s="200"/>
      <c r="G83" s="200"/>
      <c r="I83" s="200" t="s">
        <v>12</v>
      </c>
      <c r="J83" s="200"/>
      <c r="K83" s="200"/>
      <c r="L83" s="200"/>
      <c r="M83" s="200"/>
    </row>
    <row r="84" spans="1:13" x14ac:dyDescent="0.25">
      <c r="A84" s="13" t="s">
        <v>32</v>
      </c>
      <c r="B84" s="13" t="s">
        <v>31</v>
      </c>
      <c r="C84" s="169" t="s">
        <v>145</v>
      </c>
      <c r="D84" s="13" t="s">
        <v>36</v>
      </c>
      <c r="E84" s="169" t="s">
        <v>146</v>
      </c>
      <c r="F84" s="14" t="s">
        <v>33</v>
      </c>
      <c r="G84" s="15" t="s">
        <v>4</v>
      </c>
      <c r="I84" s="13" t="s">
        <v>32</v>
      </c>
      <c r="J84" s="13" t="s">
        <v>31</v>
      </c>
      <c r="K84" s="13" t="s">
        <v>36</v>
      </c>
      <c r="L84" s="14" t="s">
        <v>33</v>
      </c>
      <c r="M84" s="15" t="s">
        <v>4</v>
      </c>
    </row>
    <row r="85" spans="1:13" x14ac:dyDescent="0.25">
      <c r="A85" s="73" t="s">
        <v>30</v>
      </c>
      <c r="B85" s="27">
        <v>230</v>
      </c>
      <c r="C85" s="27">
        <f>B85*F81*F85</f>
        <v>1610</v>
      </c>
      <c r="D85" s="27">
        <f t="shared" ref="D85:D90" si="10">B85*20%</f>
        <v>46</v>
      </c>
      <c r="E85" s="27">
        <f>G85-C85</f>
        <v>322</v>
      </c>
      <c r="F85" s="4">
        <v>1</v>
      </c>
      <c r="G85" s="28">
        <f t="shared" ref="G85:G90" si="11">(B85+D85)*$F$38*F85</f>
        <v>1932</v>
      </c>
      <c r="I85" s="26"/>
      <c r="J85" s="27"/>
      <c r="K85" s="27"/>
      <c r="L85" s="4"/>
      <c r="M85" s="28"/>
    </row>
    <row r="86" spans="1:13" x14ac:dyDescent="0.25">
      <c r="A86" s="74" t="s">
        <v>47</v>
      </c>
      <c r="B86" s="27">
        <v>230</v>
      </c>
      <c r="C86" s="27">
        <f>B86*F81*F86</f>
        <v>3220</v>
      </c>
      <c r="D86" s="27">
        <f t="shared" si="10"/>
        <v>46</v>
      </c>
      <c r="E86" s="27">
        <f t="shared" ref="E86:E90" si="12">G86-C86</f>
        <v>644</v>
      </c>
      <c r="F86" s="4">
        <v>2</v>
      </c>
      <c r="G86" s="28">
        <f t="shared" si="11"/>
        <v>3864</v>
      </c>
      <c r="I86" s="26"/>
      <c r="J86" s="27"/>
      <c r="K86" s="27"/>
      <c r="L86" s="4"/>
      <c r="M86" s="28"/>
    </row>
    <row r="87" spans="1:13" x14ac:dyDescent="0.25">
      <c r="A87" s="74" t="s">
        <v>51</v>
      </c>
      <c r="B87" s="27">
        <v>200</v>
      </c>
      <c r="C87" s="27">
        <f>B87*F81*F87</f>
        <v>1400</v>
      </c>
      <c r="D87" s="27">
        <f t="shared" si="10"/>
        <v>40</v>
      </c>
      <c r="E87" s="27">
        <f t="shared" si="12"/>
        <v>280</v>
      </c>
      <c r="F87" s="4">
        <v>1</v>
      </c>
      <c r="G87" s="28">
        <f t="shared" si="11"/>
        <v>1680</v>
      </c>
      <c r="I87" s="26"/>
      <c r="J87" s="27"/>
      <c r="K87" s="27"/>
      <c r="L87" s="4"/>
      <c r="M87" s="28"/>
    </row>
    <row r="88" spans="1:13" x14ac:dyDescent="0.25">
      <c r="A88" s="74" t="s">
        <v>74</v>
      </c>
      <c r="B88" s="27">
        <v>200</v>
      </c>
      <c r="C88" s="27">
        <f>B88*F81*F88</f>
        <v>1400</v>
      </c>
      <c r="D88" s="27">
        <f t="shared" si="10"/>
        <v>40</v>
      </c>
      <c r="E88" s="27">
        <f t="shared" si="12"/>
        <v>280</v>
      </c>
      <c r="F88" s="4">
        <v>1</v>
      </c>
      <c r="G88" s="28">
        <f t="shared" si="11"/>
        <v>1680</v>
      </c>
      <c r="I88" s="26"/>
      <c r="J88" s="27"/>
      <c r="K88" s="27"/>
      <c r="L88" s="4"/>
      <c r="M88" s="28"/>
    </row>
    <row r="89" spans="1:13" x14ac:dyDescent="0.25">
      <c r="A89" s="74" t="s">
        <v>42</v>
      </c>
      <c r="B89" s="27">
        <v>200</v>
      </c>
      <c r="C89" s="27">
        <f>B89*F81*F89</f>
        <v>1400</v>
      </c>
      <c r="D89" s="27">
        <f t="shared" si="10"/>
        <v>40</v>
      </c>
      <c r="E89" s="27">
        <f t="shared" si="12"/>
        <v>280</v>
      </c>
      <c r="F89" s="71">
        <v>1</v>
      </c>
      <c r="G89" s="28">
        <f t="shared" si="11"/>
        <v>1680</v>
      </c>
      <c r="I89" s="26"/>
      <c r="J89" s="27"/>
      <c r="K89" s="27"/>
      <c r="L89" s="4"/>
      <c r="M89" s="28"/>
    </row>
    <row r="90" spans="1:13" x14ac:dyDescent="0.25">
      <c r="A90" s="75" t="s">
        <v>75</v>
      </c>
      <c r="B90" s="27">
        <v>260</v>
      </c>
      <c r="C90" s="27">
        <f>B90*F81*F90</f>
        <v>1820</v>
      </c>
      <c r="D90" s="27">
        <f t="shared" si="10"/>
        <v>52</v>
      </c>
      <c r="E90" s="27">
        <f t="shared" si="12"/>
        <v>364</v>
      </c>
      <c r="F90" s="71">
        <v>1</v>
      </c>
      <c r="G90" s="28">
        <f t="shared" si="11"/>
        <v>2184</v>
      </c>
      <c r="I90" s="26"/>
      <c r="J90" s="27"/>
      <c r="K90" s="27"/>
      <c r="L90" s="4"/>
      <c r="M90" s="28"/>
    </row>
    <row r="91" spans="1:13" x14ac:dyDescent="0.25">
      <c r="A91" s="75"/>
      <c r="B91" s="179"/>
      <c r="C91" s="180">
        <f>SUM(C85:C90)</f>
        <v>10850</v>
      </c>
      <c r="D91" s="179"/>
      <c r="E91" s="180">
        <f>SUM(E85:E90)</f>
        <v>2170</v>
      </c>
      <c r="F91" s="71"/>
      <c r="G91" s="28"/>
      <c r="I91" s="70"/>
      <c r="J91" s="179"/>
      <c r="K91" s="179"/>
      <c r="L91" s="71"/>
      <c r="M91" s="28"/>
    </row>
    <row r="92" spans="1:13" ht="15.75" x14ac:dyDescent="0.25">
      <c r="A92" s="233" t="s">
        <v>13</v>
      </c>
      <c r="B92" s="234"/>
      <c r="C92" s="234"/>
      <c r="D92" s="234"/>
      <c r="E92" s="234"/>
      <c r="F92" s="235"/>
      <c r="G92" s="132">
        <f>SUM(G85:G90)</f>
        <v>13020</v>
      </c>
      <c r="I92" s="233" t="s">
        <v>13</v>
      </c>
      <c r="J92" s="234"/>
      <c r="K92" s="234"/>
      <c r="L92" s="235"/>
      <c r="M92" s="5">
        <f>SUM(M85:M88)</f>
        <v>0</v>
      </c>
    </row>
    <row r="93" spans="1:13" ht="15.75" thickBot="1" x14ac:dyDescent="0.3">
      <c r="J93" s="212" t="s">
        <v>14</v>
      </c>
      <c r="K93" s="239"/>
      <c r="L93" s="213"/>
      <c r="M93" s="16"/>
    </row>
    <row r="94" spans="1:13" ht="15.75" thickBot="1" x14ac:dyDescent="0.3">
      <c r="D94" s="245" t="s">
        <v>76</v>
      </c>
      <c r="E94" s="246"/>
      <c r="F94" s="247"/>
      <c r="G94" s="162">
        <f>G92+G78+G49+G64+G20+G34</f>
        <v>69888</v>
      </c>
    </row>
    <row r="96" spans="1:13" x14ac:dyDescent="0.25">
      <c r="G96" s="32"/>
    </row>
    <row r="97" spans="1:13" x14ac:dyDescent="0.25">
      <c r="A97" s="244" t="s">
        <v>20</v>
      </c>
      <c r="B97" s="244"/>
      <c r="C97" s="244"/>
      <c r="D97" s="244"/>
      <c r="E97" s="244"/>
      <c r="F97" s="244"/>
      <c r="G97" s="244"/>
      <c r="I97" s="244" t="s">
        <v>21</v>
      </c>
      <c r="J97" s="244"/>
      <c r="K97" s="244"/>
      <c r="L97" s="244"/>
      <c r="M97" s="31"/>
    </row>
    <row r="98" spans="1:13" x14ac:dyDescent="0.25">
      <c r="A98" s="242" t="s">
        <v>29</v>
      </c>
      <c r="B98" s="232"/>
      <c r="C98" s="232"/>
      <c r="D98" s="232"/>
      <c r="E98" s="232"/>
      <c r="F98" s="232"/>
      <c r="G98" s="59">
        <f>G90+G47+G62+G18</f>
        <v>8736</v>
      </c>
      <c r="I98" s="232" t="s">
        <v>29</v>
      </c>
      <c r="J98" s="232"/>
      <c r="K98" s="232"/>
      <c r="L98" s="232"/>
      <c r="M98" s="36"/>
    </row>
    <row r="99" spans="1:13" x14ac:dyDescent="0.25">
      <c r="A99" s="242" t="s">
        <v>30</v>
      </c>
      <c r="B99" s="232"/>
      <c r="C99" s="232"/>
      <c r="D99" s="232"/>
      <c r="E99" s="232"/>
      <c r="F99" s="232"/>
      <c r="G99" s="59">
        <f>G85+G72+G42+G57+G13+G28</f>
        <v>11592</v>
      </c>
      <c r="I99" s="232" t="s">
        <v>30</v>
      </c>
      <c r="J99" s="232"/>
      <c r="K99" s="232"/>
      <c r="L99" s="232"/>
      <c r="M99" s="36"/>
    </row>
    <row r="100" spans="1:13" x14ac:dyDescent="0.25">
      <c r="A100" s="242" t="s">
        <v>42</v>
      </c>
      <c r="B100" s="232"/>
      <c r="C100" s="232"/>
      <c r="D100" s="232"/>
      <c r="E100" s="232"/>
      <c r="F100" s="232"/>
      <c r="G100" s="59">
        <f>G89+G46+G61+G17</f>
        <v>6720</v>
      </c>
      <c r="I100" s="232" t="s">
        <v>42</v>
      </c>
      <c r="J100" s="232"/>
      <c r="K100" s="232"/>
      <c r="L100" s="232"/>
      <c r="M100" s="36"/>
    </row>
    <row r="101" spans="1:13" x14ac:dyDescent="0.25">
      <c r="A101" s="242" t="s">
        <v>51</v>
      </c>
      <c r="B101" s="232"/>
      <c r="C101" s="232"/>
      <c r="D101" s="232"/>
      <c r="E101" s="232"/>
      <c r="F101" s="232"/>
      <c r="G101" s="59">
        <f>G87+G74+G44+G59+G15+G30</f>
        <v>10080</v>
      </c>
      <c r="I101" s="232" t="s">
        <v>51</v>
      </c>
      <c r="J101" s="232"/>
      <c r="K101" s="232"/>
      <c r="L101" s="232"/>
      <c r="M101" s="36"/>
    </row>
    <row r="102" spans="1:13" x14ac:dyDescent="0.25">
      <c r="A102" s="242" t="s">
        <v>47</v>
      </c>
      <c r="B102" s="232"/>
      <c r="C102" s="232"/>
      <c r="D102" s="232"/>
      <c r="E102" s="232"/>
      <c r="F102" s="232"/>
      <c r="G102" s="59">
        <f>G86+G73+G43+G58+G14+G29</f>
        <v>19320</v>
      </c>
      <c r="I102" s="232" t="s">
        <v>47</v>
      </c>
      <c r="J102" s="232"/>
      <c r="K102" s="232"/>
      <c r="L102" s="232"/>
      <c r="M102" s="36"/>
    </row>
    <row r="103" spans="1:13" x14ac:dyDescent="0.25">
      <c r="A103" s="242" t="s">
        <v>74</v>
      </c>
      <c r="B103" s="232"/>
      <c r="C103" s="232"/>
      <c r="D103" s="232"/>
      <c r="E103" s="232"/>
      <c r="F103" s="232"/>
      <c r="G103" s="59">
        <f>G88+G75+G45+G60+G16+G31</f>
        <v>13440</v>
      </c>
      <c r="I103" s="232" t="s">
        <v>74</v>
      </c>
      <c r="J103" s="232"/>
      <c r="K103" s="232"/>
      <c r="L103" s="232"/>
      <c r="M103" s="36"/>
    </row>
    <row r="104" spans="1:13" x14ac:dyDescent="0.25">
      <c r="A104" s="243" t="s">
        <v>13</v>
      </c>
      <c r="B104" s="243"/>
      <c r="C104" s="243"/>
      <c r="D104" s="243"/>
      <c r="E104" s="243"/>
      <c r="F104" s="243"/>
      <c r="G104" s="60">
        <f>SUM(G98:G103)</f>
        <v>69888</v>
      </c>
      <c r="I104" s="243" t="s">
        <v>13</v>
      </c>
      <c r="J104" s="243"/>
      <c r="K104" s="243"/>
      <c r="L104" s="243"/>
      <c r="M104" s="37">
        <v>0</v>
      </c>
    </row>
    <row r="105" spans="1:13" x14ac:dyDescent="0.25">
      <c r="G105" s="32"/>
    </row>
    <row r="107" spans="1:13" x14ac:dyDescent="0.25">
      <c r="A107" s="61" t="s">
        <v>61</v>
      </c>
      <c r="B107" s="62" t="s">
        <v>62</v>
      </c>
      <c r="C107" s="181"/>
      <c r="G107" s="72"/>
    </row>
    <row r="108" spans="1:13" x14ac:dyDescent="0.25">
      <c r="A108" s="63" t="s">
        <v>63</v>
      </c>
      <c r="B108" s="64">
        <v>0.255</v>
      </c>
      <c r="C108" s="167"/>
    </row>
    <row r="109" spans="1:13" x14ac:dyDescent="0.25">
      <c r="A109" s="63" t="s">
        <v>64</v>
      </c>
      <c r="B109" s="64">
        <v>0.08</v>
      </c>
      <c r="C109" s="167"/>
    </row>
    <row r="110" spans="1:13" x14ac:dyDescent="0.25">
      <c r="A110" s="63" t="s">
        <v>65</v>
      </c>
      <c r="B110" s="64">
        <v>0.01</v>
      </c>
      <c r="C110" s="167"/>
    </row>
    <row r="111" spans="1:13" x14ac:dyDescent="0.25">
      <c r="A111" s="63" t="s">
        <v>66</v>
      </c>
      <c r="B111" s="64">
        <v>0.11210000000000001</v>
      </c>
      <c r="C111" s="167"/>
    </row>
    <row r="112" spans="1:13" x14ac:dyDescent="0.25">
      <c r="A112" s="63" t="s">
        <v>67</v>
      </c>
      <c r="B112" s="64">
        <v>3.7499999999999999E-2</v>
      </c>
      <c r="C112" s="167"/>
    </row>
    <row r="113" spans="1:6" x14ac:dyDescent="0.25">
      <c r="A113" s="65" t="s">
        <v>13</v>
      </c>
      <c r="B113" s="66">
        <f>SUM(B108:B112)</f>
        <v>0.49460000000000004</v>
      </c>
      <c r="C113" s="182"/>
    </row>
    <row r="116" spans="1:6" x14ac:dyDescent="0.25">
      <c r="A116" s="240" t="s">
        <v>144</v>
      </c>
      <c r="B116" s="240"/>
      <c r="C116" s="240"/>
      <c r="D116" s="240"/>
      <c r="E116" s="240"/>
      <c r="F116" s="240"/>
    </row>
    <row r="117" spans="1:6" x14ac:dyDescent="0.25">
      <c r="A117" s="241" t="s">
        <v>141</v>
      </c>
      <c r="B117" s="241"/>
      <c r="C117" s="241"/>
      <c r="D117" s="241"/>
      <c r="E117" s="241"/>
      <c r="F117" s="241"/>
    </row>
    <row r="118" spans="1:6" x14ac:dyDescent="0.25">
      <c r="A118" t="s">
        <v>142</v>
      </c>
      <c r="F118" s="166">
        <f>C91+C77+C63+C48+C33+C19</f>
        <v>58240</v>
      </c>
    </row>
    <row r="119" spans="1:6" x14ac:dyDescent="0.25">
      <c r="F119" s="166"/>
    </row>
    <row r="120" spans="1:6" x14ac:dyDescent="0.25">
      <c r="A120" s="241" t="s">
        <v>143</v>
      </c>
      <c r="B120" s="241"/>
      <c r="C120" s="241"/>
      <c r="D120" s="241"/>
      <c r="E120" s="241"/>
      <c r="F120" s="241"/>
    </row>
    <row r="121" spans="1:6" x14ac:dyDescent="0.25">
      <c r="A121" t="s">
        <v>142</v>
      </c>
      <c r="F121" s="166">
        <f>E91+E77+E63+E48+E33+E19</f>
        <v>11648</v>
      </c>
    </row>
    <row r="122" spans="1:6" x14ac:dyDescent="0.25">
      <c r="F122" s="166"/>
    </row>
  </sheetData>
  <customSheetViews>
    <customSheetView guid="{6B2C8637-78CC-4CB6-97F7-DEE04A596283}" showGridLines="0" topLeftCell="A92">
      <selection activeCell="A8" sqref="A8:K8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56">
    <mergeCell ref="B23:M23"/>
    <mergeCell ref="A97:G97"/>
    <mergeCell ref="I97:L97"/>
    <mergeCell ref="A26:G26"/>
    <mergeCell ref="I26:M26"/>
    <mergeCell ref="A34:F34"/>
    <mergeCell ref="I34:L34"/>
    <mergeCell ref="J35:L35"/>
    <mergeCell ref="A92:F92"/>
    <mergeCell ref="I92:L92"/>
    <mergeCell ref="J93:L93"/>
    <mergeCell ref="D94:F94"/>
    <mergeCell ref="A83:G83"/>
    <mergeCell ref="I83:M83"/>
    <mergeCell ref="I49:L49"/>
    <mergeCell ref="B67:M67"/>
    <mergeCell ref="B37:M37"/>
    <mergeCell ref="B80:M80"/>
    <mergeCell ref="J50:L50"/>
    <mergeCell ref="J65:L65"/>
    <mergeCell ref="A55:G55"/>
    <mergeCell ref="I55:M55"/>
    <mergeCell ref="A64:F64"/>
    <mergeCell ref="I64:L64"/>
    <mergeCell ref="A40:G40"/>
    <mergeCell ref="I40:M40"/>
    <mergeCell ref="A49:F49"/>
    <mergeCell ref="A116:F116"/>
    <mergeCell ref="A117:F117"/>
    <mergeCell ref="A120:F120"/>
    <mergeCell ref="A99:F99"/>
    <mergeCell ref="I98:L98"/>
    <mergeCell ref="I99:L99"/>
    <mergeCell ref="A98:F98"/>
    <mergeCell ref="A104:F104"/>
    <mergeCell ref="I104:L104"/>
    <mergeCell ref="A103:F103"/>
    <mergeCell ref="A100:F100"/>
    <mergeCell ref="A101:F101"/>
    <mergeCell ref="A102:F102"/>
    <mergeCell ref="F7:G7"/>
    <mergeCell ref="I100:L100"/>
    <mergeCell ref="I101:L101"/>
    <mergeCell ref="I102:L102"/>
    <mergeCell ref="I103:L103"/>
    <mergeCell ref="B8:M8"/>
    <mergeCell ref="B52:M52"/>
    <mergeCell ref="A78:F78"/>
    <mergeCell ref="I78:L78"/>
    <mergeCell ref="A11:G11"/>
    <mergeCell ref="I11:M11"/>
    <mergeCell ref="A20:F20"/>
    <mergeCell ref="I20:L20"/>
    <mergeCell ref="A70:G70"/>
    <mergeCell ref="I70:M70"/>
    <mergeCell ref="J21:L21"/>
  </mergeCells>
  <pageMargins left="0.51181102362204722" right="0.51181102362204722" top="0.78740157480314965" bottom="0.78740157480314965" header="0.31496062992125984" footer="0.31496062992125984"/>
  <pageSetup scale="80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rowBreaks count="1" manualBreakCount="1">
    <brk id="36" max="16383" man="1"/>
  </rowBreaks>
  <colBreaks count="1" manualBreakCount="1">
    <brk id="8" max="1048575" man="1"/>
  </colBrea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17"/>
  <sheetViews>
    <sheetView showGridLines="0" tabSelected="1" topLeftCell="A8" zoomScaleNormal="100" workbookViewId="0">
      <selection activeCell="A15" sqref="A15:G17"/>
    </sheetView>
  </sheetViews>
  <sheetFormatPr defaultRowHeight="15" x14ac:dyDescent="0.25"/>
  <cols>
    <col min="3" max="3" width="16.7109375" customWidth="1"/>
    <col min="4" max="4" width="14.28515625" customWidth="1"/>
    <col min="5" max="6" width="7.140625" customWidth="1"/>
    <col min="7" max="7" width="12" bestFit="1" customWidth="1"/>
    <col min="8" max="8" width="19.7109375" bestFit="1" customWidth="1"/>
    <col min="9" max="9" width="6.7109375" customWidth="1"/>
    <col min="10" max="11" width="18.5703125" customWidth="1"/>
    <col min="12" max="12" width="9" customWidth="1"/>
    <col min="13" max="13" width="10.28515625" customWidth="1"/>
    <col min="14" max="14" width="11.5703125" customWidth="1"/>
    <col min="15" max="15" width="14.140625" customWidth="1"/>
  </cols>
  <sheetData>
    <row r="7" spans="1:16" x14ac:dyDescent="0.25">
      <c r="N7" s="24" t="s">
        <v>28</v>
      </c>
      <c r="O7" s="25">
        <f ca="1">NOW()</f>
        <v>41890.952471759258</v>
      </c>
    </row>
    <row r="9" spans="1:16" x14ac:dyDescent="0.25">
      <c r="L9" s="17"/>
      <c r="M9" s="17"/>
      <c r="N9" s="17"/>
      <c r="O9" s="18"/>
    </row>
    <row r="10" spans="1:16" s="95" customFormat="1" ht="15.75" x14ac:dyDescent="0.25">
      <c r="C10" s="224" t="s">
        <v>94</v>
      </c>
      <c r="D10" s="224"/>
      <c r="E10" s="225" t="s">
        <v>93</v>
      </c>
      <c r="F10" s="225"/>
      <c r="G10" s="225"/>
      <c r="H10" s="225"/>
      <c r="I10" s="225"/>
      <c r="J10" s="225"/>
      <c r="K10" s="225"/>
      <c r="L10" s="225"/>
      <c r="M10" s="225"/>
      <c r="N10" s="225"/>
      <c r="O10" s="225"/>
    </row>
    <row r="11" spans="1:16" x14ac:dyDescent="0.25">
      <c r="C11" s="99" t="s">
        <v>103</v>
      </c>
      <c r="D11" s="124"/>
      <c r="E11" s="91" t="s">
        <v>99</v>
      </c>
      <c r="F11" s="91"/>
      <c r="G11" s="125">
        <v>11</v>
      </c>
      <c r="H11" s="126"/>
      <c r="J11" s="129" t="s">
        <v>10</v>
      </c>
      <c r="K11" s="130"/>
      <c r="L11" s="91" t="s">
        <v>99</v>
      </c>
      <c r="M11" s="131"/>
      <c r="N11" s="130"/>
      <c r="O11" s="126"/>
      <c r="P11" s="42"/>
    </row>
    <row r="12" spans="1:16" x14ac:dyDescent="0.25">
      <c r="C12" s="226" t="s">
        <v>52</v>
      </c>
      <c r="D12" s="227"/>
      <c r="E12" s="93" t="s">
        <v>92</v>
      </c>
      <c r="F12" s="93"/>
      <c r="G12" s="127"/>
      <c r="H12" s="128"/>
      <c r="J12" s="226" t="s">
        <v>52</v>
      </c>
      <c r="K12" s="227"/>
      <c r="L12" s="93" t="s">
        <v>9</v>
      </c>
      <c r="M12" s="127"/>
      <c r="N12" s="127"/>
      <c r="O12" s="128"/>
      <c r="P12" s="42"/>
    </row>
    <row r="13" spans="1:16" ht="15.75" x14ac:dyDescent="0.25">
      <c r="C13" s="228" t="s">
        <v>0</v>
      </c>
      <c r="D13" s="228"/>
      <c r="E13" s="228"/>
      <c r="F13" s="228"/>
      <c r="G13" s="228"/>
      <c r="H13" s="228"/>
      <c r="J13" s="228" t="s">
        <v>12</v>
      </c>
      <c r="K13" s="228"/>
      <c r="L13" s="228"/>
      <c r="M13" s="228"/>
      <c r="N13" s="228"/>
      <c r="O13" s="228"/>
      <c r="P13" s="42"/>
    </row>
    <row r="14" spans="1:16" x14ac:dyDescent="0.25">
      <c r="C14" s="133" t="s">
        <v>25</v>
      </c>
      <c r="D14" s="133" t="s">
        <v>26</v>
      </c>
      <c r="E14" s="133" t="s">
        <v>2</v>
      </c>
      <c r="F14" s="133"/>
      <c r="G14" s="134" t="s">
        <v>147</v>
      </c>
      <c r="H14" s="135" t="s">
        <v>4</v>
      </c>
      <c r="J14" s="47" t="s">
        <v>25</v>
      </c>
      <c r="K14" s="47" t="s">
        <v>26</v>
      </c>
      <c r="L14" s="47" t="s">
        <v>2</v>
      </c>
      <c r="M14" s="134" t="s">
        <v>147</v>
      </c>
      <c r="N14" s="48" t="s">
        <v>24</v>
      </c>
      <c r="O14" s="49" t="s">
        <v>4</v>
      </c>
      <c r="P14" s="42"/>
    </row>
    <row r="15" spans="1:16" x14ac:dyDescent="0.25">
      <c r="A15" t="s">
        <v>174</v>
      </c>
      <c r="B15">
        <v>104</v>
      </c>
      <c r="C15" s="3">
        <v>5</v>
      </c>
      <c r="D15" s="3">
        <v>38</v>
      </c>
      <c r="E15" s="4">
        <v>42</v>
      </c>
      <c r="F15" s="4">
        <v>11</v>
      </c>
      <c r="G15" s="44">
        <v>14250</v>
      </c>
      <c r="H15" s="44">
        <f>D15*G15</f>
        <v>541500</v>
      </c>
      <c r="J15" s="6"/>
      <c r="K15" s="6"/>
      <c r="L15" s="7"/>
      <c r="M15" s="8"/>
      <c r="N15" s="41"/>
      <c r="O15" s="8"/>
    </row>
    <row r="16" spans="1:16" x14ac:dyDescent="0.25">
      <c r="A16" t="s">
        <v>174</v>
      </c>
      <c r="B16">
        <v>105</v>
      </c>
      <c r="C16" s="3">
        <v>48</v>
      </c>
      <c r="D16" s="3">
        <v>45</v>
      </c>
      <c r="E16" s="4">
        <v>45</v>
      </c>
      <c r="F16" s="4">
        <v>16</v>
      </c>
      <c r="G16" s="44">
        <v>16875</v>
      </c>
      <c r="H16" s="44">
        <f>D16*G16</f>
        <v>759375</v>
      </c>
      <c r="J16" s="6"/>
      <c r="K16" s="6"/>
      <c r="L16" s="7"/>
      <c r="M16" s="8"/>
      <c r="N16" s="41">
        <f>M16*5%</f>
        <v>0</v>
      </c>
      <c r="O16" s="8"/>
    </row>
    <row r="17" spans="1:15" x14ac:dyDescent="0.25">
      <c r="A17" t="s">
        <v>174</v>
      </c>
      <c r="B17">
        <v>107</v>
      </c>
      <c r="C17" s="3">
        <v>38</v>
      </c>
      <c r="D17" s="3">
        <v>28</v>
      </c>
      <c r="E17" s="4">
        <v>28</v>
      </c>
      <c r="F17" s="4">
        <v>7</v>
      </c>
      <c r="G17" s="44">
        <v>10500</v>
      </c>
      <c r="H17" s="44">
        <f>D17*G17</f>
        <v>294000</v>
      </c>
      <c r="J17" s="6"/>
      <c r="K17" s="6"/>
      <c r="L17" s="7"/>
      <c r="M17" s="8"/>
      <c r="N17" s="41">
        <f>M17*5%</f>
        <v>0</v>
      </c>
      <c r="O17" s="8"/>
    </row>
  </sheetData>
  <mergeCells count="6">
    <mergeCell ref="C10:D10"/>
    <mergeCell ref="E10:O10"/>
    <mergeCell ref="C12:D12"/>
    <mergeCell ref="J12:K12"/>
    <mergeCell ref="C13:H13"/>
    <mergeCell ref="J13:O13"/>
  </mergeCells>
  <pageMargins left="0.511811024" right="0.511811024" top="0.78740157499999996" bottom="0.78740157499999996" header="0.31496062000000002" footer="0.31496062000000002"/>
  <pageSetup paperSize="9" scale="6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23"/>
  <sheetViews>
    <sheetView showGridLines="0" topLeftCell="A10" zoomScale="90" zoomScaleNormal="90" workbookViewId="0">
      <selection activeCell="D19" sqref="D19"/>
    </sheetView>
  </sheetViews>
  <sheetFormatPr defaultRowHeight="15" x14ac:dyDescent="0.25"/>
  <cols>
    <col min="1" max="1" width="46.85546875" bestFit="1" customWidth="1"/>
    <col min="2" max="2" width="10.28515625" customWidth="1"/>
    <col min="3" max="3" width="11.42578125" bestFit="1" customWidth="1"/>
    <col min="4" max="4" width="16.7109375" bestFit="1" customWidth="1"/>
    <col min="5" max="5" width="2.7109375" customWidth="1"/>
    <col min="6" max="6" width="31" bestFit="1" customWidth="1"/>
    <col min="7" max="7" width="10.7109375" bestFit="1" customWidth="1"/>
    <col min="8" max="8" width="10.7109375" customWidth="1"/>
    <col min="9" max="9" width="15" bestFit="1" customWidth="1"/>
    <col min="10" max="10" width="14" bestFit="1" customWidth="1"/>
  </cols>
  <sheetData>
    <row r="7" spans="1:10" x14ac:dyDescent="0.25">
      <c r="I7" t="s">
        <v>28</v>
      </c>
      <c r="J7" s="25">
        <f ca="1">NOW()</f>
        <v>41890.952471759258</v>
      </c>
    </row>
    <row r="10" spans="1:10" x14ac:dyDescent="0.25">
      <c r="A10" s="240" t="s">
        <v>59</v>
      </c>
      <c r="B10" s="240"/>
      <c r="C10" s="240"/>
      <c r="D10" s="240"/>
      <c r="E10" s="240"/>
      <c r="F10" s="240"/>
      <c r="G10" s="240"/>
      <c r="H10" s="240"/>
      <c r="I10" s="240"/>
    </row>
    <row r="12" spans="1:10" x14ac:dyDescent="0.25">
      <c r="A12" s="209" t="s">
        <v>20</v>
      </c>
      <c r="B12" s="209"/>
      <c r="C12" s="209"/>
      <c r="D12" s="209"/>
      <c r="F12" s="209" t="s">
        <v>21</v>
      </c>
      <c r="G12" s="209"/>
      <c r="H12" s="209"/>
      <c r="I12" s="209"/>
    </row>
    <row r="13" spans="1:10" x14ac:dyDescent="0.25">
      <c r="A13" s="248" t="s">
        <v>37</v>
      </c>
      <c r="B13" s="248"/>
      <c r="C13" s="248"/>
      <c r="D13" s="183" t="e">
        <f>'Passagem Aérea'!G88</f>
        <v>#REF!</v>
      </c>
      <c r="F13" s="248" t="s">
        <v>37</v>
      </c>
      <c r="G13" s="248"/>
      <c r="H13" s="248"/>
      <c r="I13" s="33">
        <f>'Passagem Aérea'!N88</f>
        <v>0</v>
      </c>
    </row>
    <row r="14" spans="1:10" x14ac:dyDescent="0.25">
      <c r="A14" s="248" t="s">
        <v>38</v>
      </c>
      <c r="B14" s="248"/>
      <c r="C14" s="248"/>
      <c r="D14" s="183" t="e">
        <f>Hospedagem!#REF!</f>
        <v>#REF!</v>
      </c>
      <c r="F14" s="248" t="s">
        <v>38</v>
      </c>
      <c r="G14" s="248"/>
      <c r="H14" s="248"/>
      <c r="I14" s="33">
        <v>0</v>
      </c>
    </row>
    <row r="15" spans="1:10" x14ac:dyDescent="0.25">
      <c r="A15" s="248" t="s">
        <v>39</v>
      </c>
      <c r="B15" s="248"/>
      <c r="C15" s="248"/>
      <c r="D15" s="183" t="e">
        <f>Alimentação!#REF!</f>
        <v>#REF!</v>
      </c>
      <c r="F15" s="248" t="s">
        <v>39</v>
      </c>
      <c r="G15" s="248"/>
      <c r="H15" s="248"/>
      <c r="I15" s="33">
        <v>0</v>
      </c>
    </row>
    <row r="16" spans="1:10" x14ac:dyDescent="0.25">
      <c r="A16" s="248" t="s">
        <v>40</v>
      </c>
      <c r="B16" s="248"/>
      <c r="C16" s="248"/>
      <c r="D16" s="183" t="e">
        <f>Transporte!#REF!</f>
        <v>#REF!</v>
      </c>
      <c r="F16" s="248" t="s">
        <v>40</v>
      </c>
      <c r="G16" s="248"/>
      <c r="H16" s="248"/>
      <c r="I16" s="33">
        <v>0</v>
      </c>
    </row>
    <row r="17" spans="1:9" x14ac:dyDescent="0.25">
      <c r="A17" s="248" t="s">
        <v>41</v>
      </c>
      <c r="B17" s="248"/>
      <c r="C17" s="248"/>
      <c r="D17" s="183">
        <f>'Pró-labore'!G104</f>
        <v>69888</v>
      </c>
      <c r="F17" s="248" t="s">
        <v>41</v>
      </c>
      <c r="G17" s="248"/>
      <c r="H17" s="248"/>
      <c r="I17" s="33">
        <v>0</v>
      </c>
    </row>
    <row r="18" spans="1:9" x14ac:dyDescent="0.25">
      <c r="A18" s="248" t="s">
        <v>58</v>
      </c>
      <c r="B18" s="248"/>
      <c r="C18" s="248"/>
      <c r="D18" s="183" t="e">
        <f>'Seguro Viagem'!#REF!</f>
        <v>#REF!</v>
      </c>
      <c r="F18" s="45"/>
      <c r="G18" s="45"/>
      <c r="H18" s="45"/>
      <c r="I18" s="33"/>
    </row>
    <row r="19" spans="1:9" x14ac:dyDescent="0.25">
      <c r="A19" s="209" t="s">
        <v>13</v>
      </c>
      <c r="B19" s="209"/>
      <c r="C19" s="209"/>
      <c r="D19" s="60" t="e">
        <f>SUM(D13:D18)</f>
        <v>#REF!</v>
      </c>
      <c r="F19" s="209" t="s">
        <v>13</v>
      </c>
      <c r="G19" s="209"/>
      <c r="H19" s="34"/>
      <c r="I19" s="35">
        <f>SUM(I13:I17)</f>
        <v>0</v>
      </c>
    </row>
    <row r="21" spans="1:9" x14ac:dyDescent="0.25">
      <c r="D21" s="21"/>
    </row>
    <row r="22" spans="1:9" x14ac:dyDescent="0.25">
      <c r="D22" s="21"/>
    </row>
    <row r="23" spans="1:9" x14ac:dyDescent="0.25">
      <c r="D23" s="21"/>
    </row>
  </sheetData>
  <customSheetViews>
    <customSheetView guid="{6B2C8637-78CC-4CB6-97F7-DEE04A596283}" showGridLines="0">
      <selection activeCell="D19" sqref="D19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16">
    <mergeCell ref="A10:I10"/>
    <mergeCell ref="A12:D12"/>
    <mergeCell ref="F12:I12"/>
    <mergeCell ref="A19:C19"/>
    <mergeCell ref="A13:C13"/>
    <mergeCell ref="A14:C14"/>
    <mergeCell ref="A15:C15"/>
    <mergeCell ref="A16:C16"/>
    <mergeCell ref="A17:C17"/>
    <mergeCell ref="F13:H13"/>
    <mergeCell ref="F14:H14"/>
    <mergeCell ref="F15:H15"/>
    <mergeCell ref="F16:H16"/>
    <mergeCell ref="F17:H17"/>
    <mergeCell ref="A18:C18"/>
    <mergeCell ref="F19:G19"/>
  </mergeCells>
  <pageMargins left="0.51181102362204722" right="0.51181102362204722" top="0.78740157480314965" bottom="0.78740157480314965" header="0.31496062992125984" footer="0.31496062992125984"/>
  <pageSetup scale="55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showGridLines="0" topLeftCell="A31" zoomScaleNormal="100" workbookViewId="0">
      <selection activeCell="D45" sqref="D45"/>
    </sheetView>
  </sheetViews>
  <sheetFormatPr defaultRowHeight="15" x14ac:dyDescent="0.25"/>
  <cols>
    <col min="1" max="1" width="4.5703125" style="138" customWidth="1"/>
    <col min="2" max="2" width="33" style="138" customWidth="1"/>
    <col min="3" max="3" width="25.140625" style="138" customWidth="1"/>
    <col min="4" max="4" width="26.85546875" style="138" customWidth="1"/>
    <col min="5" max="5" width="26.140625" style="138" customWidth="1"/>
    <col min="6" max="6" width="19.42578125" style="138" customWidth="1"/>
    <col min="7" max="7" width="25" style="138" customWidth="1"/>
    <col min="8" max="8" width="17.42578125" style="138" customWidth="1"/>
    <col min="9" max="16384" width="9.140625" style="138"/>
  </cols>
  <sheetData>
    <row r="1" spans="1:8" ht="20.100000000000001" customHeight="1" x14ac:dyDescent="0.25">
      <c r="A1" s="253">
        <v>1</v>
      </c>
      <c r="B1" s="250" t="s">
        <v>89</v>
      </c>
      <c r="C1" s="250"/>
      <c r="D1" s="250"/>
      <c r="E1" s="250"/>
      <c r="F1" s="250"/>
      <c r="G1" s="250"/>
      <c r="H1" s="251" t="s">
        <v>13</v>
      </c>
    </row>
    <row r="2" spans="1:8" ht="20.100000000000001" customHeight="1" x14ac:dyDescent="0.25">
      <c r="A2" s="253"/>
      <c r="B2" s="46" t="s">
        <v>57</v>
      </c>
      <c r="C2" s="47" t="s">
        <v>38</v>
      </c>
      <c r="D2" s="48" t="s">
        <v>39</v>
      </c>
      <c r="E2" s="49" t="s">
        <v>40</v>
      </c>
      <c r="F2" s="49" t="s">
        <v>58</v>
      </c>
      <c r="G2" s="49" t="s">
        <v>41</v>
      </c>
      <c r="H2" s="252"/>
    </row>
    <row r="3" spans="1:8" ht="20.100000000000001" customHeight="1" x14ac:dyDescent="0.25">
      <c r="A3" s="253"/>
      <c r="B3" s="50" t="e">
        <f>SUM('Passagem Aérea'!#REF!)</f>
        <v>#REF!</v>
      </c>
      <c r="C3" s="51" t="e">
        <f>SUM(Hospedagem!#REF!)</f>
        <v>#REF!</v>
      </c>
      <c r="D3" s="51" t="e">
        <f>SUM(Alimentação!#REF!)</f>
        <v>#REF!</v>
      </c>
      <c r="E3" s="51" t="e">
        <f>SUM(Transporte!#REF!)</f>
        <v>#REF!</v>
      </c>
      <c r="F3" s="51"/>
      <c r="G3" s="51">
        <f>SUM('Pró-labore'!G20)</f>
        <v>13020</v>
      </c>
      <c r="H3" s="52" t="e">
        <f>SUM(B3:G3)</f>
        <v>#REF!</v>
      </c>
    </row>
    <row r="4" spans="1:8" ht="20.100000000000001" customHeight="1" x14ac:dyDescent="0.25">
      <c r="A4" s="53"/>
      <c r="B4" s="139"/>
      <c r="C4" s="139"/>
      <c r="D4" s="139"/>
      <c r="E4" s="139"/>
      <c r="F4" s="139"/>
      <c r="G4" s="139"/>
    </row>
    <row r="5" spans="1:8" ht="20.100000000000001" customHeight="1" x14ac:dyDescent="0.25">
      <c r="A5" s="249">
        <v>2</v>
      </c>
      <c r="B5" s="250" t="s">
        <v>80</v>
      </c>
      <c r="C5" s="250"/>
      <c r="D5" s="250"/>
      <c r="E5" s="250"/>
      <c r="F5" s="250"/>
      <c r="G5" s="250"/>
      <c r="H5" s="251" t="s">
        <v>13</v>
      </c>
    </row>
    <row r="6" spans="1:8" ht="20.100000000000001" customHeight="1" x14ac:dyDescent="0.25">
      <c r="A6" s="249"/>
      <c r="B6" s="46" t="s">
        <v>57</v>
      </c>
      <c r="C6" s="47" t="s">
        <v>38</v>
      </c>
      <c r="D6" s="48" t="s">
        <v>39</v>
      </c>
      <c r="E6" s="49" t="s">
        <v>40</v>
      </c>
      <c r="F6" s="49" t="s">
        <v>58</v>
      </c>
      <c r="G6" s="49" t="s">
        <v>41</v>
      </c>
      <c r="H6" s="252"/>
    </row>
    <row r="7" spans="1:8" ht="20.100000000000001" customHeight="1" x14ac:dyDescent="0.25">
      <c r="A7" s="249"/>
      <c r="B7" s="50" t="e">
        <f>SUM('Passagem Aérea'!#REF!)</f>
        <v>#REF!</v>
      </c>
      <c r="C7" s="51" t="e">
        <f>SUM(Hospedagem!#REF!)</f>
        <v>#REF!</v>
      </c>
      <c r="D7" s="51" t="e">
        <f>SUM(Alimentação!#REF!)</f>
        <v>#REF!</v>
      </c>
      <c r="E7" s="51" t="e">
        <f>SUM(Transporte!#REF!)</f>
        <v>#REF!</v>
      </c>
      <c r="F7" s="51"/>
      <c r="G7" s="51">
        <f>SUM('Pró-labore'!G34)</f>
        <v>8904</v>
      </c>
      <c r="H7" s="52" t="e">
        <f>SUM(B7:G7)</f>
        <v>#REF!</v>
      </c>
    </row>
    <row r="8" spans="1:8" ht="20.100000000000001" customHeight="1" x14ac:dyDescent="0.25">
      <c r="A8" s="53"/>
      <c r="B8" s="139"/>
      <c r="C8" s="139"/>
      <c r="D8" s="139"/>
      <c r="E8" s="140"/>
      <c r="F8" s="139"/>
      <c r="G8" s="139"/>
    </row>
    <row r="9" spans="1:8" ht="20.100000000000001" customHeight="1" x14ac:dyDescent="0.25">
      <c r="A9" s="253">
        <v>3</v>
      </c>
      <c r="B9" s="250" t="s">
        <v>95</v>
      </c>
      <c r="C9" s="250"/>
      <c r="D9" s="250"/>
      <c r="E9" s="250"/>
      <c r="F9" s="250"/>
      <c r="G9" s="250"/>
      <c r="H9" s="251" t="s">
        <v>13</v>
      </c>
    </row>
    <row r="10" spans="1:8" ht="20.100000000000001" customHeight="1" x14ac:dyDescent="0.25">
      <c r="A10" s="253"/>
      <c r="B10" s="46" t="s">
        <v>57</v>
      </c>
      <c r="C10" s="47" t="s">
        <v>38</v>
      </c>
      <c r="D10" s="48" t="s">
        <v>39</v>
      </c>
      <c r="E10" s="49" t="s">
        <v>40</v>
      </c>
      <c r="F10" s="49" t="s">
        <v>58</v>
      </c>
      <c r="G10" s="49" t="s">
        <v>41</v>
      </c>
      <c r="H10" s="252"/>
    </row>
    <row r="11" spans="1:8" ht="20.100000000000001" customHeight="1" x14ac:dyDescent="0.25">
      <c r="A11" s="253"/>
      <c r="B11" s="50" t="e">
        <f>SUM('Passagem Aérea'!#REF!)</f>
        <v>#REF!</v>
      </c>
      <c r="C11" s="51" t="e">
        <f>SUM(Hospedagem!#REF!)</f>
        <v>#REF!</v>
      </c>
      <c r="D11" s="51" t="e">
        <f>SUM(Alimentação!#REF!)</f>
        <v>#REF!</v>
      </c>
      <c r="E11" s="51" t="e">
        <f>SUM(Transporte!#REF!)</f>
        <v>#REF!</v>
      </c>
      <c r="F11" s="51"/>
      <c r="G11" s="51">
        <f>SUM('Pró-labore'!G49)</f>
        <v>13020</v>
      </c>
      <c r="H11" s="52" t="e">
        <f>SUM(B11:G11)</f>
        <v>#REF!</v>
      </c>
    </row>
    <row r="12" spans="1:8" ht="20.100000000000001" customHeight="1" x14ac:dyDescent="0.25">
      <c r="A12" s="53"/>
      <c r="B12" s="139"/>
      <c r="C12" s="139"/>
      <c r="D12" s="139"/>
      <c r="E12" s="139"/>
      <c r="F12" s="139"/>
      <c r="G12" s="139"/>
    </row>
    <row r="13" spans="1:8" ht="20.100000000000001" customHeight="1" x14ac:dyDescent="0.25">
      <c r="A13" s="255">
        <v>4</v>
      </c>
      <c r="B13" s="250" t="s">
        <v>91</v>
      </c>
      <c r="C13" s="250"/>
      <c r="D13" s="250"/>
      <c r="E13" s="250"/>
      <c r="F13" s="250"/>
      <c r="G13" s="250"/>
      <c r="H13" s="251" t="s">
        <v>13</v>
      </c>
    </row>
    <row r="14" spans="1:8" ht="20.100000000000001" customHeight="1" x14ac:dyDescent="0.25">
      <c r="A14" s="255"/>
      <c r="B14" s="46" t="s">
        <v>57</v>
      </c>
      <c r="C14" s="47" t="s">
        <v>38</v>
      </c>
      <c r="D14" s="48" t="s">
        <v>39</v>
      </c>
      <c r="E14" s="49" t="s">
        <v>40</v>
      </c>
      <c r="F14" s="49" t="s">
        <v>58</v>
      </c>
      <c r="G14" s="49" t="s">
        <v>41</v>
      </c>
      <c r="H14" s="252"/>
    </row>
    <row r="15" spans="1:8" ht="20.100000000000001" customHeight="1" x14ac:dyDescent="0.25">
      <c r="A15" s="255"/>
      <c r="B15" s="50" t="e">
        <f>SUM('Passagem Aérea'!#REF!)</f>
        <v>#REF!</v>
      </c>
      <c r="C15" s="51" t="e">
        <f>SUM(Hospedagem!#REF!)</f>
        <v>#REF!</v>
      </c>
      <c r="D15" s="51" t="e">
        <f>SUM(Alimentação!#REF!)</f>
        <v>#REF!</v>
      </c>
      <c r="E15" s="51" t="e">
        <f>SUM(Transporte!#REF!)</f>
        <v>#REF!</v>
      </c>
      <c r="F15" s="51"/>
      <c r="G15" s="51">
        <f>SUM('Pró-labore'!G64)</f>
        <v>13020</v>
      </c>
      <c r="H15" s="52" t="e">
        <f>SUM(B15:G15)</f>
        <v>#REF!</v>
      </c>
    </row>
    <row r="16" spans="1:8" ht="20.100000000000001" customHeight="1" x14ac:dyDescent="0.25">
      <c r="A16" s="53"/>
      <c r="B16" s="139"/>
      <c r="C16" s="139"/>
      <c r="D16" s="139"/>
      <c r="E16" s="139"/>
      <c r="F16" s="139"/>
      <c r="G16" s="139"/>
    </row>
    <row r="17" spans="1:8" ht="20.100000000000001" customHeight="1" x14ac:dyDescent="0.25">
      <c r="A17" s="253">
        <v>5</v>
      </c>
      <c r="B17" s="250" t="s">
        <v>93</v>
      </c>
      <c r="C17" s="250"/>
      <c r="D17" s="250"/>
      <c r="E17" s="250"/>
      <c r="F17" s="250"/>
      <c r="G17" s="250"/>
      <c r="H17" s="251" t="s">
        <v>13</v>
      </c>
    </row>
    <row r="18" spans="1:8" ht="20.100000000000001" customHeight="1" x14ac:dyDescent="0.25">
      <c r="A18" s="253"/>
      <c r="B18" s="46" t="s">
        <v>57</v>
      </c>
      <c r="C18" s="47" t="s">
        <v>38</v>
      </c>
      <c r="D18" s="48" t="s">
        <v>39</v>
      </c>
      <c r="E18" s="49" t="s">
        <v>40</v>
      </c>
      <c r="F18" s="49" t="s">
        <v>58</v>
      </c>
      <c r="G18" s="49" t="s">
        <v>41</v>
      </c>
      <c r="H18" s="252"/>
    </row>
    <row r="19" spans="1:8" ht="20.100000000000001" customHeight="1" x14ac:dyDescent="0.25">
      <c r="A19" s="253"/>
      <c r="B19" s="50" t="e">
        <f>SUM('Passagem Aérea'!#REF!)</f>
        <v>#REF!</v>
      </c>
      <c r="C19" s="51" t="e">
        <f>SUM(Hospedagem!#REF!)</f>
        <v>#REF!</v>
      </c>
      <c r="D19" s="51" t="e">
        <f>SUM(Alimentação!#REF!)</f>
        <v>#REF!</v>
      </c>
      <c r="E19" s="51" t="e">
        <f>SUM(Transporte!#REF!)</f>
        <v>#REF!</v>
      </c>
      <c r="F19" s="51" t="e">
        <f>SUM('Seguro Viagem'!#REF!)</f>
        <v>#REF!</v>
      </c>
      <c r="G19" s="51"/>
      <c r="H19" s="52" t="e">
        <f>SUM(B19:G19)</f>
        <v>#REF!</v>
      </c>
    </row>
    <row r="20" spans="1:8" ht="20.100000000000001" customHeight="1" x14ac:dyDescent="0.25">
      <c r="A20" s="53"/>
      <c r="B20" s="139"/>
      <c r="C20" s="139"/>
      <c r="D20" s="139"/>
      <c r="E20" s="139"/>
      <c r="F20" s="139"/>
      <c r="G20" s="139"/>
    </row>
    <row r="21" spans="1:8" ht="20.100000000000001" customHeight="1" x14ac:dyDescent="0.25">
      <c r="A21" s="253">
        <v>6</v>
      </c>
      <c r="B21" s="254" t="s">
        <v>98</v>
      </c>
      <c r="C21" s="254"/>
      <c r="D21" s="254"/>
      <c r="E21" s="254"/>
      <c r="F21" s="254"/>
      <c r="G21" s="254"/>
      <c r="H21" s="251" t="s">
        <v>13</v>
      </c>
    </row>
    <row r="22" spans="1:8" ht="20.100000000000001" customHeight="1" x14ac:dyDescent="0.25">
      <c r="A22" s="253"/>
      <c r="B22" s="46" t="s">
        <v>57</v>
      </c>
      <c r="C22" s="47" t="s">
        <v>38</v>
      </c>
      <c r="D22" s="48" t="s">
        <v>39</v>
      </c>
      <c r="E22" s="49" t="s">
        <v>40</v>
      </c>
      <c r="F22" s="49" t="s">
        <v>58</v>
      </c>
      <c r="G22" s="49" t="s">
        <v>41</v>
      </c>
      <c r="H22" s="252"/>
    </row>
    <row r="23" spans="1:8" ht="20.100000000000001" customHeight="1" x14ac:dyDescent="0.25">
      <c r="A23" s="253"/>
      <c r="B23" s="50" t="e">
        <f>SUM('Passagem Aérea'!#REF!)</f>
        <v>#REF!</v>
      </c>
      <c r="C23" s="51" t="e">
        <f>SUM(Hospedagem!#REF!)</f>
        <v>#REF!</v>
      </c>
      <c r="D23" s="51" t="e">
        <f>SUM(Alimentação!#REF!)</f>
        <v>#REF!</v>
      </c>
      <c r="E23" s="51" t="e">
        <f>SUM(Transporte!#REF!)</f>
        <v>#REF!</v>
      </c>
      <c r="F23" s="51" t="e">
        <f>SUM('Seguro Viagem'!#REF!)</f>
        <v>#REF!</v>
      </c>
      <c r="G23" s="51"/>
      <c r="H23" s="52" t="e">
        <f>SUM(B23:G23)</f>
        <v>#REF!</v>
      </c>
    </row>
    <row r="24" spans="1:8" ht="20.100000000000001" customHeight="1" x14ac:dyDescent="0.25">
      <c r="A24" s="53"/>
      <c r="B24" s="139"/>
      <c r="C24" s="139"/>
      <c r="D24" s="139"/>
      <c r="E24" s="139"/>
      <c r="F24" s="139"/>
      <c r="G24" s="139"/>
    </row>
    <row r="25" spans="1:8" ht="20.100000000000001" customHeight="1" x14ac:dyDescent="0.25">
      <c r="A25" s="249">
        <v>7</v>
      </c>
      <c r="B25" s="250" t="s">
        <v>96</v>
      </c>
      <c r="C25" s="250"/>
      <c r="D25" s="250"/>
      <c r="E25" s="250"/>
      <c r="F25" s="250"/>
      <c r="G25" s="250"/>
      <c r="H25" s="251" t="s">
        <v>13</v>
      </c>
    </row>
    <row r="26" spans="1:8" ht="20.100000000000001" customHeight="1" x14ac:dyDescent="0.25">
      <c r="A26" s="249"/>
      <c r="B26" s="46" t="s">
        <v>57</v>
      </c>
      <c r="C26" s="47" t="s">
        <v>38</v>
      </c>
      <c r="D26" s="48" t="s">
        <v>39</v>
      </c>
      <c r="E26" s="49" t="s">
        <v>40</v>
      </c>
      <c r="F26" s="49" t="s">
        <v>58</v>
      </c>
      <c r="G26" s="49" t="s">
        <v>41</v>
      </c>
      <c r="H26" s="252"/>
    </row>
    <row r="27" spans="1:8" ht="20.100000000000001" customHeight="1" x14ac:dyDescent="0.25">
      <c r="A27" s="249"/>
      <c r="B27" s="50" t="e">
        <f>SUM('Passagem Aérea'!#REF!)</f>
        <v>#REF!</v>
      </c>
      <c r="C27" s="51" t="e">
        <f>SUM(Hospedagem!#REF!)</f>
        <v>#REF!</v>
      </c>
      <c r="D27" s="51" t="e">
        <f>SUM(Alimentação!#REF!)</f>
        <v>#REF!</v>
      </c>
      <c r="E27" s="51" t="e">
        <f>SUM(Transporte!#REF!)</f>
        <v>#REF!</v>
      </c>
      <c r="F27" s="51"/>
      <c r="G27" s="51">
        <f>SUM('Pró-labore'!G78)</f>
        <v>8904</v>
      </c>
      <c r="H27" s="52" t="e">
        <f>SUM(B27:G27)</f>
        <v>#REF!</v>
      </c>
    </row>
    <row r="28" spans="1:8" ht="20.100000000000001" customHeight="1" x14ac:dyDescent="0.25">
      <c r="A28" s="53"/>
      <c r="B28" s="139"/>
      <c r="C28" s="139"/>
      <c r="D28" s="139"/>
      <c r="E28" s="139"/>
      <c r="F28" s="139"/>
      <c r="G28" s="139"/>
    </row>
    <row r="29" spans="1:8" ht="20.100000000000001" customHeight="1" x14ac:dyDescent="0.25">
      <c r="A29" s="249">
        <v>8</v>
      </c>
      <c r="B29" s="250" t="s">
        <v>100</v>
      </c>
      <c r="C29" s="250"/>
      <c r="D29" s="250"/>
      <c r="E29" s="250"/>
      <c r="F29" s="250"/>
      <c r="G29" s="250"/>
      <c r="H29" s="251" t="s">
        <v>13</v>
      </c>
    </row>
    <row r="30" spans="1:8" ht="20.100000000000001" customHeight="1" x14ac:dyDescent="0.25">
      <c r="A30" s="249"/>
      <c r="B30" s="46" t="s">
        <v>57</v>
      </c>
      <c r="C30" s="47" t="s">
        <v>38</v>
      </c>
      <c r="D30" s="48" t="s">
        <v>39</v>
      </c>
      <c r="E30" s="49" t="s">
        <v>40</v>
      </c>
      <c r="F30" s="49" t="s">
        <v>58</v>
      </c>
      <c r="G30" s="49" t="s">
        <v>41</v>
      </c>
      <c r="H30" s="252"/>
    </row>
    <row r="31" spans="1:8" ht="20.100000000000001" customHeight="1" x14ac:dyDescent="0.25">
      <c r="A31" s="249"/>
      <c r="B31" s="50" t="e">
        <f>SUM('Passagem Aérea'!#REF!)</f>
        <v>#REF!</v>
      </c>
      <c r="C31" s="51" t="e">
        <f>SUM(Hospedagem!#REF!)</f>
        <v>#REF!</v>
      </c>
      <c r="D31" s="51" t="e">
        <f>SUM(Alimentação!#REF!)</f>
        <v>#REF!</v>
      </c>
      <c r="E31" s="51" t="e">
        <f>SUM(Transporte!#REF!)</f>
        <v>#REF!</v>
      </c>
      <c r="F31" s="51" t="e">
        <f>SUM('Seguro Viagem'!#REF!)</f>
        <v>#REF!</v>
      </c>
      <c r="G31" s="51"/>
      <c r="H31" s="52" t="e">
        <f>SUM(B31:G31)</f>
        <v>#REF!</v>
      </c>
    </row>
    <row r="32" spans="1:8" ht="20.100000000000001" customHeight="1" x14ac:dyDescent="0.25">
      <c r="A32" s="53"/>
      <c r="B32" s="139"/>
      <c r="C32" s="139"/>
      <c r="D32" s="139"/>
      <c r="E32" s="139"/>
      <c r="F32" s="139"/>
      <c r="G32" s="139"/>
    </row>
    <row r="33" spans="1:8" ht="20.100000000000001" customHeight="1" x14ac:dyDescent="0.25">
      <c r="A33" s="253">
        <v>9</v>
      </c>
      <c r="B33" s="250" t="s">
        <v>101</v>
      </c>
      <c r="C33" s="250"/>
      <c r="D33" s="250"/>
      <c r="E33" s="250"/>
      <c r="F33" s="250"/>
      <c r="G33" s="250"/>
      <c r="H33" s="251" t="s">
        <v>13</v>
      </c>
    </row>
    <row r="34" spans="1:8" ht="20.100000000000001" customHeight="1" x14ac:dyDescent="0.25">
      <c r="A34" s="253"/>
      <c r="B34" s="46" t="s">
        <v>57</v>
      </c>
      <c r="C34" s="47" t="s">
        <v>38</v>
      </c>
      <c r="D34" s="48" t="s">
        <v>39</v>
      </c>
      <c r="E34" s="49" t="s">
        <v>40</v>
      </c>
      <c r="F34" s="49" t="s">
        <v>58</v>
      </c>
      <c r="G34" s="49" t="s">
        <v>41</v>
      </c>
      <c r="H34" s="252"/>
    </row>
    <row r="35" spans="1:8" ht="20.100000000000001" customHeight="1" x14ac:dyDescent="0.25">
      <c r="A35" s="253"/>
      <c r="B35" s="50" t="e">
        <f>SUM('Passagem Aérea'!G82)</f>
        <v>#REF!</v>
      </c>
      <c r="C35" s="51" t="e">
        <f>SUM(Hospedagem!#REF!)</f>
        <v>#REF!</v>
      </c>
      <c r="D35" s="51" t="e">
        <f>SUM(Alimentação!#REF!)</f>
        <v>#REF!</v>
      </c>
      <c r="E35" s="51" t="e">
        <f>SUM(Transporte!#REF!)</f>
        <v>#REF!</v>
      </c>
      <c r="F35" s="51"/>
      <c r="G35" s="51">
        <f>SUM('Pró-labore'!G92)</f>
        <v>13020</v>
      </c>
      <c r="H35" s="52" t="e">
        <f>SUM(B35:G35)</f>
        <v>#REF!</v>
      </c>
    </row>
    <row r="36" spans="1:8" ht="20.100000000000001" customHeight="1" x14ac:dyDescent="0.25">
      <c r="A36" s="58"/>
      <c r="B36" s="55"/>
      <c r="C36" s="55"/>
      <c r="D36" s="55"/>
      <c r="E36" s="55"/>
      <c r="F36" s="55"/>
      <c r="G36" s="55"/>
      <c r="H36" s="56"/>
    </row>
    <row r="37" spans="1:8" ht="20.100000000000001" customHeight="1" x14ac:dyDescent="0.25">
      <c r="A37" s="58"/>
      <c r="B37" s="55"/>
      <c r="C37" s="55"/>
      <c r="D37" s="55"/>
      <c r="E37" s="55"/>
      <c r="F37" s="55"/>
      <c r="G37" s="55"/>
      <c r="H37" s="56"/>
    </row>
    <row r="38" spans="1:8" ht="20.100000000000001" customHeight="1" x14ac:dyDescent="0.25">
      <c r="A38" s="86"/>
      <c r="B38" s="259" t="s">
        <v>78</v>
      </c>
      <c r="C38" s="259"/>
      <c r="D38" s="259"/>
      <c r="E38" s="259"/>
      <c r="F38" s="259"/>
      <c r="G38" s="259"/>
      <c r="H38" s="69" t="s">
        <v>13</v>
      </c>
    </row>
    <row r="39" spans="1:8" s="141" customFormat="1" ht="20.100000000000001" customHeight="1" x14ac:dyDescent="0.25">
      <c r="A39" s="57"/>
      <c r="B39" s="260" t="s">
        <v>13</v>
      </c>
      <c r="C39" s="260"/>
      <c r="D39" s="260"/>
      <c r="E39" s="260"/>
      <c r="F39" s="260"/>
      <c r="G39" s="260"/>
      <c r="H39" s="68" t="e">
        <f>#REF!</f>
        <v>#REF!</v>
      </c>
    </row>
    <row r="40" spans="1:8" ht="20.100000000000001" customHeight="1" x14ac:dyDescent="0.25">
      <c r="A40" s="58"/>
      <c r="B40" s="55"/>
      <c r="C40" s="55"/>
      <c r="D40" s="55"/>
      <c r="E40" s="55"/>
      <c r="F40" s="55"/>
      <c r="G40" s="55"/>
      <c r="H40" s="56"/>
    </row>
    <row r="41" spans="1:8" ht="20.100000000000001" customHeight="1" x14ac:dyDescent="0.25">
      <c r="A41" s="86"/>
      <c r="B41" s="259" t="s">
        <v>60</v>
      </c>
      <c r="C41" s="259"/>
      <c r="D41" s="259"/>
      <c r="E41" s="259"/>
      <c r="F41" s="259"/>
      <c r="G41" s="259"/>
      <c r="H41" s="69" t="s">
        <v>13</v>
      </c>
    </row>
    <row r="42" spans="1:8" s="141" customFormat="1" ht="20.100000000000001" customHeight="1" x14ac:dyDescent="0.25">
      <c r="A42" s="57"/>
      <c r="B42" s="260" t="s">
        <v>13</v>
      </c>
      <c r="C42" s="260"/>
      <c r="D42" s="260"/>
      <c r="E42" s="260"/>
      <c r="F42" s="260"/>
      <c r="G42" s="260"/>
      <c r="H42" s="68" t="e">
        <f>'Pró-labore'!#REF!</f>
        <v>#REF!</v>
      </c>
    </row>
    <row r="43" spans="1:8" s="141" customFormat="1" ht="16.5" customHeight="1" x14ac:dyDescent="0.25">
      <c r="A43" s="58"/>
      <c r="B43" s="142"/>
      <c r="C43" s="142"/>
      <c r="D43" s="142"/>
      <c r="E43" s="142"/>
      <c r="F43" s="142"/>
      <c r="G43" s="142"/>
      <c r="H43" s="56"/>
    </row>
    <row r="44" spans="1:8" ht="30" customHeight="1" x14ac:dyDescent="0.25">
      <c r="A44" s="256" t="s">
        <v>79</v>
      </c>
      <c r="B44" s="257"/>
      <c r="C44" s="257"/>
      <c r="D44" s="257"/>
      <c r="E44" s="257"/>
      <c r="F44" s="257"/>
      <c r="G44" s="258"/>
      <c r="H44" s="54" t="e">
        <f>H7+H3+H15+H19+H11+H27+H23+H31+H35+H42+H39</f>
        <v>#REF!</v>
      </c>
    </row>
    <row r="46" spans="1:8" x14ac:dyDescent="0.25">
      <c r="B46" s="143"/>
      <c r="C46" s="143"/>
      <c r="D46" s="143"/>
      <c r="E46" s="143"/>
      <c r="F46" s="143"/>
      <c r="G46" s="143"/>
      <c r="H46" s="143"/>
    </row>
    <row r="47" spans="1:8" x14ac:dyDescent="0.25">
      <c r="B47" s="143"/>
      <c r="C47" s="143"/>
      <c r="D47" s="143"/>
      <c r="E47" s="143"/>
      <c r="F47" s="143"/>
      <c r="G47" s="143"/>
      <c r="H47" s="143" t="e">
        <f>H44-Consolidado!D19</f>
        <v>#REF!</v>
      </c>
    </row>
    <row r="49" spans="3:8" x14ac:dyDescent="0.25">
      <c r="C49" s="144"/>
    </row>
    <row r="50" spans="3:8" x14ac:dyDescent="0.25">
      <c r="H50" s="143"/>
    </row>
    <row r="51" spans="3:8" x14ac:dyDescent="0.25">
      <c r="H51" s="143"/>
    </row>
  </sheetData>
  <mergeCells count="32">
    <mergeCell ref="A29:A31"/>
    <mergeCell ref="B29:G29"/>
    <mergeCell ref="H29:H30"/>
    <mergeCell ref="A44:G44"/>
    <mergeCell ref="A33:A35"/>
    <mergeCell ref="B33:G33"/>
    <mergeCell ref="H33:H34"/>
    <mergeCell ref="B41:G41"/>
    <mergeCell ref="B42:G42"/>
    <mergeCell ref="B38:G38"/>
    <mergeCell ref="B39:G39"/>
    <mergeCell ref="A9:A11"/>
    <mergeCell ref="B9:G9"/>
    <mergeCell ref="H9:H10"/>
    <mergeCell ref="A25:A27"/>
    <mergeCell ref="B25:G25"/>
    <mergeCell ref="H25:H26"/>
    <mergeCell ref="A21:A23"/>
    <mergeCell ref="B21:G21"/>
    <mergeCell ref="H21:H22"/>
    <mergeCell ref="A13:A15"/>
    <mergeCell ref="B13:G13"/>
    <mergeCell ref="H13:H14"/>
    <mergeCell ref="A17:A19"/>
    <mergeCell ref="B17:G17"/>
    <mergeCell ref="H17:H18"/>
    <mergeCell ref="A5:A7"/>
    <mergeCell ref="B5:G5"/>
    <mergeCell ref="H5:H6"/>
    <mergeCell ref="A1:A3"/>
    <mergeCell ref="B1:G1"/>
    <mergeCell ref="H1:H2"/>
  </mergeCells>
  <pageMargins left="0.51181102362204722" right="0.51181102362204722" top="0.78740157480314965" bottom="0.78740157480314965" header="0.31496062992125984" footer="0.31496062992125984"/>
  <pageSetup scale="46" orientation="portrait" r:id="rId1"/>
  <rowBreaks count="1" manualBreakCount="1">
    <brk id="45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22" sqref="G22"/>
    </sheetView>
  </sheetViews>
  <sheetFormatPr defaultRowHeight="15" x14ac:dyDescent="0.25"/>
  <cols>
    <col min="1" max="1" width="29.85546875" bestFit="1" customWidth="1"/>
    <col min="2" max="2" width="14.42578125" bestFit="1" customWidth="1"/>
    <col min="3" max="3" width="4.140625" customWidth="1"/>
    <col min="4" max="4" width="23.42578125" customWidth="1"/>
    <col min="5" max="5" width="13.7109375" customWidth="1"/>
    <col min="7" max="7" width="32.5703125" bestFit="1" customWidth="1"/>
    <col min="8" max="8" width="20" bestFit="1" customWidth="1"/>
  </cols>
  <sheetData>
    <row r="1" spans="1:8" ht="15.75" x14ac:dyDescent="0.25">
      <c r="A1" s="261" t="s">
        <v>107</v>
      </c>
      <c r="B1" s="261"/>
      <c r="D1" s="262" t="s">
        <v>108</v>
      </c>
      <c r="E1" s="262"/>
      <c r="G1" s="263" t="s">
        <v>109</v>
      </c>
      <c r="H1" s="263"/>
    </row>
    <row r="2" spans="1:8" x14ac:dyDescent="0.25">
      <c r="A2" s="146" t="s">
        <v>110</v>
      </c>
      <c r="B2" s="147" t="e">
        <f>SUM('TOTAL EVENTO'!H3)</f>
        <v>#REF!</v>
      </c>
      <c r="D2" s="146" t="s">
        <v>111</v>
      </c>
      <c r="E2" s="147" t="e">
        <f>SUM('TOTAL EVENTO'!H7)</f>
        <v>#REF!</v>
      </c>
      <c r="G2" s="146" t="s">
        <v>112</v>
      </c>
      <c r="H2" s="147">
        <f>((5000*0.5)+(5000))*(13)</f>
        <v>97500</v>
      </c>
    </row>
    <row r="3" spans="1:8" x14ac:dyDescent="0.25">
      <c r="A3" s="146" t="s">
        <v>113</v>
      </c>
      <c r="B3" s="147" t="e">
        <f>SUM('TOTAL EVENTO'!H11)</f>
        <v>#REF!</v>
      </c>
      <c r="D3" s="146" t="s">
        <v>110</v>
      </c>
      <c r="E3" s="147" t="e">
        <f>SUM('TOTAL EVENTO'!H27)</f>
        <v>#REF!</v>
      </c>
      <c r="G3" s="110" t="s">
        <v>129</v>
      </c>
      <c r="H3" s="147">
        <f>((4000*0.5)+(4000))*(13)*2</f>
        <v>156000</v>
      </c>
    </row>
    <row r="4" spans="1:8" x14ac:dyDescent="0.25">
      <c r="A4" s="146" t="s">
        <v>114</v>
      </c>
      <c r="B4" s="147" t="e">
        <f>SUM('TOTAL EVENTO'!H35)</f>
        <v>#REF!</v>
      </c>
      <c r="D4" s="110" t="s">
        <v>127</v>
      </c>
      <c r="E4" s="147" t="e">
        <f>SUM('TOTAL EVENTO'!H15)/2</f>
        <v>#REF!</v>
      </c>
      <c r="G4" s="146" t="s">
        <v>115</v>
      </c>
      <c r="H4" s="147">
        <v>140000</v>
      </c>
    </row>
    <row r="5" spans="1:8" x14ac:dyDescent="0.25">
      <c r="A5" s="110" t="s">
        <v>127</v>
      </c>
      <c r="B5" s="147" t="e">
        <f>SUM('TOTAL EVENTO'!H15)/2</f>
        <v>#REF!</v>
      </c>
      <c r="D5" s="159" t="s">
        <v>128</v>
      </c>
      <c r="E5" s="147" t="e">
        <f>SUM('TOTAL EVENTO'!H31)</f>
        <v>#REF!</v>
      </c>
      <c r="G5" s="110" t="s">
        <v>137</v>
      </c>
      <c r="H5" s="147">
        <v>50000</v>
      </c>
    </row>
    <row r="6" spans="1:8" x14ac:dyDescent="0.25">
      <c r="A6" s="110" t="s">
        <v>126</v>
      </c>
      <c r="B6" s="147" t="e">
        <f>SUM('TOTAL EVENTO'!H19)</f>
        <v>#REF!</v>
      </c>
      <c r="G6" s="146" t="s">
        <v>116</v>
      </c>
      <c r="H6" s="147">
        <v>50000</v>
      </c>
    </row>
    <row r="7" spans="1:8" ht="15.75" x14ac:dyDescent="0.25">
      <c r="A7" s="146" t="s">
        <v>120</v>
      </c>
      <c r="B7" s="147" t="e">
        <f>SUM('TOTAL EVENTO'!H23)</f>
        <v>#REF!</v>
      </c>
      <c r="D7" s="148" t="s">
        <v>117</v>
      </c>
      <c r="E7" s="147" t="e">
        <f>SUM(E2:E5)</f>
        <v>#REF!</v>
      </c>
      <c r="G7" s="146" t="s">
        <v>118</v>
      </c>
      <c r="H7" s="147">
        <v>20000</v>
      </c>
    </row>
    <row r="8" spans="1:8" x14ac:dyDescent="0.25">
      <c r="A8" s="153"/>
      <c r="B8" s="157"/>
      <c r="G8" s="149" t="s">
        <v>119</v>
      </c>
      <c r="H8" s="150">
        <v>50000</v>
      </c>
    </row>
    <row r="9" spans="1:8" ht="15.75" x14ac:dyDescent="0.25">
      <c r="A9" s="156" t="s">
        <v>125</v>
      </c>
      <c r="B9" s="147" t="e">
        <f>SUM(B2:B7)</f>
        <v>#REF!</v>
      </c>
      <c r="G9" s="146" t="s">
        <v>77</v>
      </c>
      <c r="H9" s="147" t="e">
        <f>SUM('TOTAL EVENTO'!H39)</f>
        <v>#REF!</v>
      </c>
    </row>
    <row r="10" spans="1:8" ht="15.75" x14ac:dyDescent="0.25">
      <c r="A10" s="158"/>
      <c r="B10" s="157"/>
      <c r="G10" s="149" t="s">
        <v>121</v>
      </c>
      <c r="H10" s="150"/>
    </row>
    <row r="11" spans="1:8" x14ac:dyDescent="0.25">
      <c r="A11" s="153"/>
      <c r="B11" s="157"/>
      <c r="G11" s="146" t="s">
        <v>122</v>
      </c>
      <c r="H11" s="150">
        <f>6000+2500+15000+3000</f>
        <v>26500</v>
      </c>
    </row>
    <row r="12" spans="1:8" x14ac:dyDescent="0.25">
      <c r="A12" s="153"/>
      <c r="B12" s="157"/>
      <c r="G12" s="146" t="s">
        <v>123</v>
      </c>
      <c r="H12" s="150">
        <f>47250+24750+36000+11340+32130+16830+28800+6930</f>
        <v>204030</v>
      </c>
    </row>
    <row r="13" spans="1:8" x14ac:dyDescent="0.25">
      <c r="A13" s="153"/>
      <c r="B13" s="157"/>
      <c r="G13" s="110" t="s">
        <v>131</v>
      </c>
      <c r="H13" s="150" t="e">
        <f>SUM('TOTAL EVENTO'!H42)</f>
        <v>#REF!</v>
      </c>
    </row>
    <row r="14" spans="1:8" x14ac:dyDescent="0.25">
      <c r="A14" s="153"/>
      <c r="B14" s="157"/>
      <c r="D14" s="151"/>
      <c r="E14" s="152"/>
      <c r="F14" s="152"/>
      <c r="G14" s="159" t="s">
        <v>132</v>
      </c>
      <c r="H14" s="150">
        <f>70680</f>
        <v>70680</v>
      </c>
    </row>
    <row r="15" spans="1:8" x14ac:dyDescent="0.25">
      <c r="D15" s="151"/>
      <c r="E15" s="152"/>
      <c r="F15" s="152"/>
      <c r="G15" s="163"/>
      <c r="H15" s="154"/>
    </row>
    <row r="16" spans="1:8" ht="15.75" x14ac:dyDescent="0.25">
      <c r="A16" s="158"/>
      <c r="B16" s="157"/>
      <c r="D16" s="152"/>
      <c r="E16" s="152"/>
      <c r="G16" s="153"/>
      <c r="H16" s="154"/>
    </row>
    <row r="17" spans="1:8" ht="15.75" x14ac:dyDescent="0.25">
      <c r="A17" s="158"/>
      <c r="B17" s="157"/>
      <c r="G17" s="155" t="s">
        <v>124</v>
      </c>
      <c r="H17" s="147" t="e">
        <f>SUM(H2:H14)</f>
        <v>#REF!</v>
      </c>
    </row>
    <row r="19" spans="1:8" ht="15" customHeight="1" x14ac:dyDescent="0.25">
      <c r="A19" s="264" t="s">
        <v>130</v>
      </c>
      <c r="B19" s="265"/>
      <c r="C19" s="265"/>
      <c r="D19" s="265"/>
      <c r="E19" s="265"/>
      <c r="F19" s="266"/>
      <c r="G19" s="270" t="e">
        <f>SUM(B9,E7,H17)</f>
        <v>#REF!</v>
      </c>
      <c r="H19" s="270"/>
    </row>
    <row r="20" spans="1:8" ht="15" customHeight="1" x14ac:dyDescent="0.25">
      <c r="A20" s="267"/>
      <c r="B20" s="268"/>
      <c r="C20" s="268"/>
      <c r="D20" s="268"/>
      <c r="E20" s="268"/>
      <c r="F20" s="269"/>
      <c r="G20" s="270"/>
      <c r="H20" s="270"/>
    </row>
  </sheetData>
  <mergeCells count="5">
    <mergeCell ref="A1:B1"/>
    <mergeCell ref="D1:E1"/>
    <mergeCell ref="G1:H1"/>
    <mergeCell ref="A19:F20"/>
    <mergeCell ref="G19:H2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Passagem Aérea</vt:lpstr>
      <vt:lpstr>Hospedagem</vt:lpstr>
      <vt:lpstr>Alimentação</vt:lpstr>
      <vt:lpstr>Transporte</vt:lpstr>
      <vt:lpstr>Pró-labore</vt:lpstr>
      <vt:lpstr>Seguro Viagem</vt:lpstr>
      <vt:lpstr>Consolidado</vt:lpstr>
      <vt:lpstr>TOTAL EVENTO</vt:lpstr>
      <vt:lpstr>PLANEJAMENTO</vt:lpstr>
      <vt:lpstr>RESUMO</vt:lpstr>
      <vt:lpstr>Alimentação!Area_de_impressao</vt:lpstr>
      <vt:lpstr>Hospedagem!Area_de_impressao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rejane.lima</dc:creator>
  <cp:lastModifiedBy>Edy</cp:lastModifiedBy>
  <cp:lastPrinted>2014-07-28T18:00:56Z</cp:lastPrinted>
  <dcterms:created xsi:type="dcterms:W3CDTF">2012-01-12T12:23:27Z</dcterms:created>
  <dcterms:modified xsi:type="dcterms:W3CDTF">2014-09-09T01:51:47Z</dcterms:modified>
</cp:coreProperties>
</file>