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rojetocpb\convenios\Base DECE_Valores reais\novastabelas\"/>
    </mc:Choice>
  </mc:AlternateContent>
  <bookViews>
    <workbookView xWindow="0" yWindow="0" windowWidth="25200" windowHeight="11985" tabRatio="934" activeTab="5"/>
  </bookViews>
  <sheets>
    <sheet name="Passagens" sheetId="14" r:id="rId1"/>
    <sheet name="Hospedagem" sheetId="2" r:id="rId2"/>
    <sheet name="Alimentação" sheetId="3" r:id="rId3"/>
    <sheet name="Transporte" sheetId="4" r:id="rId4"/>
    <sheet name="Seguro Viagem" sheetId="9" r:id="rId5"/>
    <sheet name="Pró Labore (RH)" sheetId="5" r:id="rId6"/>
    <sheet name="UNIFORMES" sheetId="8" r:id="rId7"/>
    <sheet name="Consolidado Geral - Bas. Femin" sheetId="7" r:id="rId8"/>
    <sheet name="Total Evento" sheetId="10" r:id="rId9"/>
    <sheet name="refeventos" sheetId="13" r:id="rId10"/>
  </sheets>
  <definedNames>
    <definedName name="_xlnm.Print_Area" localSheetId="5">'Pró Labore (RH)'!$C$1:$S$55</definedName>
    <definedName name="_xlnm.Print_Area" localSheetId="4">'Seguro Viagem'!$C$1:$O$25</definedName>
    <definedName name="_xlnm.Print_Area" localSheetId="8">'Total Evento'!$A$1:$H$39</definedName>
    <definedName name="_xlnm.Print_Area" localSheetId="3">Transporte!$C$1:$O$20</definedName>
    <definedName name="_xlnm.Print_Area" localSheetId="6">UNIFORMES!$A$1:$I$35</definedName>
  </definedNames>
  <calcPr calcId="152511"/>
</workbook>
</file>

<file path=xl/calcChain.xml><?xml version="1.0" encoding="utf-8"?>
<calcChain xmlns="http://schemas.openxmlformats.org/spreadsheetml/2006/main">
  <c r="G20" i="4" l="1"/>
  <c r="H14" i="3" l="1"/>
  <c r="I18" i="3" l="1"/>
  <c r="I14" i="3"/>
  <c r="I15" i="3"/>
  <c r="I16" i="3"/>
  <c r="I17" i="3"/>
  <c r="E14" i="5"/>
  <c r="H90" i="14"/>
  <c r="H45" i="14"/>
  <c r="H91" i="14"/>
  <c r="H92" i="14"/>
  <c r="H93" i="14"/>
  <c r="H94" i="14"/>
  <c r="H95" i="14"/>
  <c r="H96" i="14"/>
  <c r="H97" i="14"/>
  <c r="H74" i="14"/>
  <c r="H75" i="14"/>
  <c r="H76" i="14"/>
  <c r="H77" i="14"/>
  <c r="H78" i="14"/>
  <c r="H79" i="14"/>
  <c r="H80" i="14"/>
  <c r="H81" i="14"/>
  <c r="H73" i="14"/>
  <c r="H58" i="14"/>
  <c r="H57" i="14"/>
  <c r="H59" i="14"/>
  <c r="H60" i="14"/>
  <c r="H61" i="14"/>
  <c r="H62" i="14"/>
  <c r="H63" i="14"/>
  <c r="H64" i="14"/>
  <c r="H56" i="14"/>
  <c r="H31" i="14"/>
  <c r="H32" i="14"/>
  <c r="H33" i="14"/>
  <c r="H34" i="14"/>
  <c r="H35" i="14"/>
  <c r="H36" i="14"/>
  <c r="H37" i="14"/>
  <c r="H30" i="14"/>
  <c r="H14" i="14"/>
  <c r="H15" i="14"/>
  <c r="H16" i="14"/>
  <c r="H17" i="14"/>
  <c r="H18" i="14"/>
  <c r="H19" i="14"/>
  <c r="H20" i="14"/>
  <c r="H21" i="14"/>
  <c r="H13" i="14"/>
  <c r="H19" i="4" l="1"/>
  <c r="H13" i="9" l="1"/>
  <c r="H16" i="9" s="1"/>
  <c r="E51" i="5" l="1"/>
  <c r="E52" i="5"/>
  <c r="E53" i="5"/>
  <c r="E54" i="5"/>
  <c r="E55" i="5" s="1"/>
  <c r="E50" i="5"/>
  <c r="E39" i="5"/>
  <c r="E40" i="5"/>
  <c r="E41" i="5"/>
  <c r="E42" i="5"/>
  <c r="E38" i="5"/>
  <c r="E27" i="5"/>
  <c r="E28" i="5"/>
  <c r="E31" i="5" s="1"/>
  <c r="E29" i="5"/>
  <c r="E30" i="5"/>
  <c r="E26" i="5"/>
  <c r="F16" i="5"/>
  <c r="J16" i="5" s="1"/>
  <c r="G16" i="5" s="1"/>
  <c r="F17" i="5"/>
  <c r="J17" i="5" s="1"/>
  <c r="F18" i="5"/>
  <c r="J18" i="5" s="1"/>
  <c r="E16" i="5"/>
  <c r="E17" i="5"/>
  <c r="E18" i="5"/>
  <c r="H20" i="4"/>
  <c r="H18" i="4"/>
  <c r="H17" i="4"/>
  <c r="H16" i="4"/>
  <c r="H15" i="4"/>
  <c r="H14" i="4"/>
  <c r="H13" i="4"/>
  <c r="C34" i="10"/>
  <c r="O101" i="14"/>
  <c r="O100" i="14"/>
  <c r="F30" i="5"/>
  <c r="J30" i="5" s="1"/>
  <c r="G30" i="5" s="1"/>
  <c r="R55" i="5"/>
  <c r="F54" i="5"/>
  <c r="J54" i="5" s="1"/>
  <c r="F53" i="5"/>
  <c r="J53" i="5" s="1"/>
  <c r="F52" i="5"/>
  <c r="J52" i="5" s="1"/>
  <c r="F51" i="5"/>
  <c r="J51" i="5" s="1"/>
  <c r="G51" i="5" s="1"/>
  <c r="F50" i="5"/>
  <c r="J50" i="5" s="1"/>
  <c r="R43" i="5"/>
  <c r="F42" i="5"/>
  <c r="J42" i="5" s="1"/>
  <c r="F41" i="5"/>
  <c r="J41" i="5" s="1"/>
  <c r="F40" i="5"/>
  <c r="J40" i="5" s="1"/>
  <c r="G40" i="5" s="1"/>
  <c r="F39" i="5"/>
  <c r="J39" i="5" s="1"/>
  <c r="F38" i="5"/>
  <c r="J38" i="5" s="1"/>
  <c r="N19" i="4"/>
  <c r="O18" i="3"/>
  <c r="H101" i="14"/>
  <c r="H65" i="14"/>
  <c r="B20" i="10" s="1"/>
  <c r="F29" i="5"/>
  <c r="J29" i="5" s="1"/>
  <c r="G29" i="5" s="1"/>
  <c r="F28" i="5"/>
  <c r="J28" i="5" s="1"/>
  <c r="F27" i="5"/>
  <c r="J27" i="5" s="1"/>
  <c r="F26" i="5"/>
  <c r="J26" i="5" s="1"/>
  <c r="F15" i="5"/>
  <c r="J15" i="5" s="1"/>
  <c r="E15" i="5"/>
  <c r="F14" i="5"/>
  <c r="J14" i="5" s="1"/>
  <c r="D27" i="10"/>
  <c r="C27" i="10"/>
  <c r="O16" i="9"/>
  <c r="O21" i="9"/>
  <c r="N13" i="9"/>
  <c r="O7" i="9"/>
  <c r="H20" i="9"/>
  <c r="H24" i="9" s="1"/>
  <c r="H25" i="9" s="1"/>
  <c r="E14" i="7" s="1"/>
  <c r="D18" i="8"/>
  <c r="D17" i="8"/>
  <c r="D26" i="8"/>
  <c r="D24" i="8"/>
  <c r="D21" i="8"/>
  <c r="I29" i="8"/>
  <c r="I34" i="8" s="1"/>
  <c r="D28" i="8"/>
  <c r="D27" i="8"/>
  <c r="D25" i="8"/>
  <c r="D23" i="8"/>
  <c r="D22" i="8"/>
  <c r="D20" i="8"/>
  <c r="D19" i="8"/>
  <c r="D16" i="8"/>
  <c r="D15" i="8"/>
  <c r="D14" i="8"/>
  <c r="D13" i="8"/>
  <c r="I7" i="8"/>
  <c r="R31" i="5"/>
  <c r="R19" i="5"/>
  <c r="N17" i="4"/>
  <c r="O17" i="3"/>
  <c r="O14" i="3"/>
  <c r="D20" i="10"/>
  <c r="K16" i="7"/>
  <c r="E27" i="10" l="1"/>
  <c r="G27" i="5"/>
  <c r="O102" i="14"/>
  <c r="D34" i="10"/>
  <c r="E11" i="7"/>
  <c r="G53" i="5"/>
  <c r="G15" i="5"/>
  <c r="E20" i="10"/>
  <c r="G41" i="5"/>
  <c r="E43" i="5"/>
  <c r="G28" i="5"/>
  <c r="G17" i="5"/>
  <c r="G50" i="5"/>
  <c r="E19" i="5"/>
  <c r="G38" i="5"/>
  <c r="G39" i="5"/>
  <c r="G52" i="5"/>
  <c r="G42" i="5"/>
  <c r="D29" i="8"/>
  <c r="D34" i="8" s="1"/>
  <c r="E15" i="7" s="1"/>
  <c r="J19" i="5"/>
  <c r="G6" i="10" s="1"/>
  <c r="J31" i="5"/>
  <c r="G20" i="10" s="1"/>
  <c r="J43" i="5"/>
  <c r="G27" i="10" s="1"/>
  <c r="J55" i="5"/>
  <c r="G34" i="10" s="1"/>
  <c r="G18" i="5"/>
  <c r="H37" i="10"/>
  <c r="F7" i="13" s="1"/>
  <c r="E34" i="10"/>
  <c r="G26" i="5"/>
  <c r="C20" i="10"/>
  <c r="H20" i="10" s="1"/>
  <c r="F4" i="13" s="1"/>
  <c r="G54" i="5"/>
  <c r="G55" i="5" s="1"/>
  <c r="H38" i="14"/>
  <c r="G14" i="5"/>
  <c r="H22" i="14"/>
  <c r="B6" i="10" s="1"/>
  <c r="H98" i="14"/>
  <c r="B34" i="10" s="1"/>
  <c r="H82" i="14"/>
  <c r="B27" i="10" s="1"/>
  <c r="H27" i="10" s="1"/>
  <c r="F5" i="13" s="1"/>
  <c r="F13" i="10"/>
  <c r="E6" i="10"/>
  <c r="D13" i="10"/>
  <c r="D6" i="10"/>
  <c r="C13" i="10"/>
  <c r="C6" i="10"/>
  <c r="H47" i="14"/>
  <c r="E12" i="7" l="1"/>
  <c r="G31" i="5"/>
  <c r="G43" i="5"/>
  <c r="G19" i="5"/>
  <c r="H34" i="10"/>
  <c r="F6" i="13" s="1"/>
  <c r="H6" i="10"/>
  <c r="F2" i="13" s="1"/>
  <c r="E13" i="7"/>
  <c r="H100" i="14"/>
  <c r="H102" i="14" s="1"/>
  <c r="E9" i="7" s="1"/>
  <c r="H48" i="14"/>
  <c r="B13" i="10" s="1"/>
  <c r="H13" i="10" s="1"/>
  <c r="F3" i="13" s="1"/>
  <c r="E10" i="7" l="1"/>
  <c r="E16" i="7" s="1"/>
  <c r="H39" i="10"/>
  <c r="F1" i="13"/>
</calcChain>
</file>

<file path=xl/sharedStrings.xml><?xml version="1.0" encoding="utf-8"?>
<sst xmlns="http://schemas.openxmlformats.org/spreadsheetml/2006/main" count="812" uniqueCount="211">
  <si>
    <t xml:space="preserve">BASQUETE FEMININO </t>
  </si>
  <si>
    <t>Aéreo Nacional</t>
  </si>
  <si>
    <t>Aéreo Internacional</t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</si>
  <si>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</si>
  <si>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</si>
  <si>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</si>
  <si>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</si>
  <si>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</si>
  <si>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</si>
  <si>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</si>
  <si>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</si>
  <si>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</si>
  <si>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INTERNACIONAL</t>
  </si>
  <si>
    <t>TOTAL NACIONAL</t>
  </si>
  <si>
    <t>TOTAL</t>
  </si>
  <si>
    <t>Diferença</t>
  </si>
  <si>
    <t>Aéreo Nacional e Internacional</t>
  </si>
  <si>
    <t>TOTAL INTERNACIONAL</t>
  </si>
  <si>
    <t>TOTAL GERAL</t>
  </si>
  <si>
    <t>Hospedagem</t>
  </si>
  <si>
    <t>TIPO</t>
  </si>
  <si>
    <t>QUANTIDADE</t>
  </si>
  <si>
    <t>DIÁRIA</t>
  </si>
  <si>
    <t>ISS</t>
  </si>
  <si>
    <t>DUPLO</t>
  </si>
  <si>
    <t xml:space="preserve">Total </t>
  </si>
  <si>
    <t>BASQUETE FEMININO</t>
  </si>
  <si>
    <t>Refeição</t>
  </si>
  <si>
    <t>Local:</t>
  </si>
  <si>
    <t>Locação Van</t>
  </si>
  <si>
    <t>Pró-labore</t>
  </si>
  <si>
    <t>FUNÇÃO</t>
  </si>
  <si>
    <t>VALOR</t>
  </si>
  <si>
    <t xml:space="preserve">Bolsa s/ Patronal </t>
  </si>
  <si>
    <t>PATRONAL</t>
  </si>
  <si>
    <t>Encargos</t>
  </si>
  <si>
    <t>QTS</t>
  </si>
  <si>
    <t>TÉCNICO</t>
  </si>
  <si>
    <t>FISIOTERAPEUTA</t>
  </si>
  <si>
    <t>ASSISTENTE TECNICO</t>
  </si>
  <si>
    <t xml:space="preserve">CONSOLIDADO GERAL </t>
  </si>
  <si>
    <t>PASSAGEM ÁREA</t>
  </si>
  <si>
    <t>HOSPEDAGEM</t>
  </si>
  <si>
    <t>ALIMENTAÇÃO</t>
  </si>
  <si>
    <t>TRANSPORTE</t>
  </si>
  <si>
    <t>PRÓ-LABORE</t>
  </si>
  <si>
    <t>CONTRAPARTIDA</t>
  </si>
  <si>
    <t>Local: TORONTO</t>
  </si>
  <si>
    <t>Dias:</t>
  </si>
  <si>
    <t>Material Esportivo</t>
  </si>
  <si>
    <t>ITENS</t>
  </si>
  <si>
    <t>CAMISETAS DE JOGO AMARELA</t>
  </si>
  <si>
    <t>CONSOLIDADO GERAL - PROJETADO</t>
  </si>
  <si>
    <t>CONSOLIDADO GERAL - REALIZADO</t>
  </si>
  <si>
    <t xml:space="preserve">MATERIAL ESPORTIVO </t>
  </si>
  <si>
    <t>CAMISETAS DE JOGO BRANCA</t>
  </si>
  <si>
    <t>CALÇAS DE JOGO AZUL MARINHO</t>
  </si>
  <si>
    <t>CALÇA DE JOGO AZUL ROYAL</t>
  </si>
  <si>
    <t>BERMUDAS PARA TREINAMENTO AZUL MARINHO</t>
  </si>
  <si>
    <t>CAMISA GOLA CARECA AZUL</t>
  </si>
  <si>
    <t>CAMISA GOLA CARECA  AMARELA</t>
  </si>
  <si>
    <t>AGASALHO PARA VIAGEM VERDE</t>
  </si>
  <si>
    <t>CAMISAS POLOS AZUL</t>
  </si>
  <si>
    <t>CAMISAS POLOS AMARELAS</t>
  </si>
  <si>
    <t>MOCHILAS DE COSTA</t>
  </si>
  <si>
    <t>MALA DE VIAGEM</t>
  </si>
  <si>
    <t>BOLSAS PARA RODAS</t>
  </si>
  <si>
    <t>BOLSAS PARA BOLAS</t>
  </si>
  <si>
    <t>TOP AMARELO</t>
  </si>
  <si>
    <t>TOP BRANCO</t>
  </si>
  <si>
    <t>BELEM/MANAUS/BELEM</t>
  </si>
  <si>
    <t>SÃO JOSE DO RIO PRETO/MANAUS/SÃO JOSE DO RIO PRETO</t>
  </si>
  <si>
    <t>RECIFE/MANAUS/RECIFE</t>
  </si>
  <si>
    <t>VITORIA/MANAUS/VITORIA</t>
  </si>
  <si>
    <t>SP/MANAUS/SP</t>
  </si>
  <si>
    <t>SALVADOR/MANAUS/SALVADOR</t>
  </si>
  <si>
    <t>FORTALEZA/MANAUS/FORTALEZA</t>
  </si>
  <si>
    <t>FLORIANOPOLIS/MANAUS/FLORIANOPOLIS</t>
  </si>
  <si>
    <t>SÃO PAULO/TORONTO/SÃOPAULO</t>
  </si>
  <si>
    <t>MANAUS</t>
  </si>
  <si>
    <t>SEGURO VIAGEM</t>
  </si>
  <si>
    <t>Local: RIO DE JANEIRO</t>
  </si>
  <si>
    <t>Atualizado:</t>
  </si>
  <si>
    <t>Seguro Viagem</t>
  </si>
  <si>
    <t xml:space="preserve"> </t>
  </si>
  <si>
    <t xml:space="preserve">Seguro Viagem </t>
  </si>
  <si>
    <t xml:space="preserve">Período Previsto: </t>
  </si>
  <si>
    <r>
      <t>Dias:</t>
    </r>
    <r>
      <rPr>
        <sz val="11"/>
        <rFont val="Calibri"/>
        <family val="2"/>
      </rPr>
      <t xml:space="preserve"> </t>
    </r>
  </si>
  <si>
    <r>
      <t>Local:</t>
    </r>
    <r>
      <rPr>
        <sz val="11"/>
        <rFont val="Calibri"/>
        <family val="2"/>
      </rPr>
      <t xml:space="preserve"> </t>
    </r>
  </si>
  <si>
    <t>AEREOS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</si>
  <si>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</si>
  <si>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 xml:space="preserve">Local: </t>
  </si>
  <si>
    <t>UNIFORMES</t>
  </si>
  <si>
    <t>NOME DO EVENTO: I PERÍODO DE TREINAMENTO - MANAUS</t>
  </si>
  <si>
    <t>TORONTO</t>
  </si>
  <si>
    <t>valor:</t>
  </si>
  <si>
    <t>Local: SÃO PAULO</t>
  </si>
  <si>
    <t>Evento:   I PERÍODO DE TREINAMENTO - MANAUS</t>
  </si>
  <si>
    <t>Local : MANAUS/AM</t>
  </si>
  <si>
    <t>Local : RIO DE JANEIRO</t>
  </si>
  <si>
    <t>Local : SÃO PAULO</t>
  </si>
  <si>
    <t>Local : TORONTO</t>
  </si>
  <si>
    <t>GOIANIA/MANAUS/GOIANIA</t>
  </si>
  <si>
    <t>1 - I PERÍODO DE TREINAMENTO - MANAUS</t>
  </si>
  <si>
    <t>2 - I INTERCÂMBIO INTERNACIONAL  -TORONTO</t>
  </si>
  <si>
    <t>NATAL/SP/NATAL</t>
  </si>
  <si>
    <t>BELEM/SP/BELEM</t>
  </si>
  <si>
    <t>SÃO JOSE DO RIO PRETO/SP/SÃO JOSE DO RIO PRETO</t>
  </si>
  <si>
    <t>VITORIA/SP/VITORIA</t>
  </si>
  <si>
    <t>RECIFE/SP/RECIFE</t>
  </si>
  <si>
    <t>GOIANIA/SP/GOIANIA</t>
  </si>
  <si>
    <t>FLORIANOPOLIS/SP/FLORIANOPOLIS</t>
  </si>
  <si>
    <t>FORTALEZA/SP/FORTALEZA</t>
  </si>
  <si>
    <t>3 - II ETAPA DE TREINAMENTO - RIO DE JANEIRO</t>
  </si>
  <si>
    <t>Período Previsto:  01 A 15/03/2015</t>
  </si>
  <si>
    <t>Período Previsto: 11 A 22/05/2015</t>
  </si>
  <si>
    <t>4 - III ETAPA DE TREINAMENTO - RIO DE JANEIRO</t>
  </si>
  <si>
    <t>Período Previsto: 17 A 31/07/2015</t>
  </si>
  <si>
    <t>SINGLE</t>
  </si>
  <si>
    <t>BELEM/RIO DE JANEIRO/BELEM</t>
  </si>
  <si>
    <t>SÃO JOSE DO RIO PRETO/RIO DE JANEIRO/SÃO JOSE DO RIO PRETO</t>
  </si>
  <si>
    <t>RECIFE/RIO DE JANEIRO/RECIFE</t>
  </si>
  <si>
    <t>VITORIA/RIO DE JANEIRO/VITORIA</t>
  </si>
  <si>
    <t>SP/RIO DE JANEIRO/SP</t>
  </si>
  <si>
    <t>SALVADOR/RIO DE JANEIRO/SALVADOR</t>
  </si>
  <si>
    <t>GOIANIA/RIO DE JANEIRO/GOIANIA</t>
  </si>
  <si>
    <t>FLORIANOPOLIS/RIO DE JANEIRO/FLORIANOPOLIS</t>
  </si>
  <si>
    <t>FORTALEZA/RIO DE JANEIRO/FORTALEZA</t>
  </si>
  <si>
    <t>BELEM/SÃO PAULO/BELEM</t>
  </si>
  <si>
    <t>SÃO JOSE DO RIO PRETO/SÃO PAULO/SÃO JOSE DO RIO PRETO</t>
  </si>
  <si>
    <t>RECIFE/SÃO PAULO/RECIFE</t>
  </si>
  <si>
    <t>VITORIA/SÃO PAULO/VITORIA</t>
  </si>
  <si>
    <t>SALVADOR/SÃO PAULO/SALVADOR</t>
  </si>
  <si>
    <t>GOIANIA/SÃO PAULO/GOIANIA</t>
  </si>
  <si>
    <t>FLORIANOPOLIS/SÃO -PAULO/FLORIANOPOLIS</t>
  </si>
  <si>
    <t>FORTALEZA/SÃO PAULO/FORTALEZA</t>
  </si>
  <si>
    <r>
      <t>Dias:</t>
    </r>
    <r>
      <rPr>
        <sz val="10"/>
        <color theme="1"/>
        <rFont val="Calibri"/>
        <family val="2"/>
        <scheme val="minor"/>
      </rPr>
      <t xml:space="preserve"> 12</t>
    </r>
  </si>
  <si>
    <r>
      <rPr>
        <b/>
        <sz val="10"/>
        <color theme="1"/>
        <rFont val="Calibri"/>
        <family val="2"/>
        <scheme val="minor"/>
      </rPr>
      <t>Período Realizado:</t>
    </r>
    <r>
      <rPr>
        <sz val="10"/>
        <color theme="1"/>
        <rFont val="Calibri"/>
        <family val="2"/>
        <scheme val="minor"/>
      </rPr>
      <t xml:space="preserve"> </t>
    </r>
  </si>
  <si>
    <r>
      <t>Dias:</t>
    </r>
    <r>
      <rPr>
        <sz val="10"/>
        <color theme="1"/>
        <rFont val="Calibri"/>
        <family val="2"/>
        <scheme val="minor"/>
      </rPr>
      <t xml:space="preserve"> </t>
    </r>
  </si>
  <si>
    <r>
      <t>Local:</t>
    </r>
    <r>
      <rPr>
        <sz val="10"/>
        <color theme="1"/>
        <rFont val="Calibri"/>
        <family val="2"/>
        <scheme val="minor"/>
      </rPr>
      <t xml:space="preserve"> MANAUS</t>
    </r>
  </si>
  <si>
    <r>
      <t>Local:</t>
    </r>
    <r>
      <rPr>
        <sz val="10"/>
        <color theme="1"/>
        <rFont val="Calibri"/>
        <family val="2"/>
        <scheme val="minor"/>
      </rPr>
      <t xml:space="preserve"> </t>
    </r>
  </si>
  <si>
    <r>
      <t>Dias:</t>
    </r>
    <r>
      <rPr>
        <sz val="10"/>
        <color theme="1"/>
        <rFont val="Calibri"/>
        <family val="2"/>
        <scheme val="minor"/>
      </rPr>
      <t xml:space="preserve"> 7</t>
    </r>
  </si>
  <si>
    <r>
      <t>Local:</t>
    </r>
    <r>
      <rPr>
        <sz val="10"/>
        <color theme="1"/>
        <rFont val="Calibri"/>
        <family val="2"/>
        <scheme val="minor"/>
      </rPr>
      <t xml:space="preserve"> São Caetano (SP)</t>
    </r>
  </si>
  <si>
    <r>
      <t>Dias:</t>
    </r>
    <r>
      <rPr>
        <sz val="10"/>
        <color theme="1"/>
        <rFont val="Calibri"/>
        <family val="2"/>
        <scheme val="minor"/>
      </rPr>
      <t xml:space="preserve"> 15</t>
    </r>
  </si>
  <si>
    <r>
      <t>Local:</t>
    </r>
    <r>
      <rPr>
        <sz val="10"/>
        <color theme="1"/>
        <rFont val="Calibri"/>
        <family val="2"/>
        <scheme val="minor"/>
      </rPr>
      <t xml:space="preserve"> RIO DE JANEIRO-RJ</t>
    </r>
  </si>
  <si>
    <r>
      <t>Local:</t>
    </r>
    <r>
      <rPr>
        <sz val="10"/>
        <color theme="1"/>
        <rFont val="Calibri"/>
        <family val="2"/>
        <scheme val="minor"/>
      </rPr>
      <t xml:space="preserve"> SÃO PAULO</t>
    </r>
  </si>
  <si>
    <t>2 - II INTERCÂMBIO INTERNACIONAL - TORONTO</t>
  </si>
  <si>
    <t>3 - II FASE DE TREINAMENTO - RIO DE JANEIRO</t>
  </si>
  <si>
    <t>RIO DE JANEIRO</t>
  </si>
  <si>
    <t>4-III ETAPA DE TREINAMENTO - RIO DE JANEIRO</t>
  </si>
  <si>
    <t>5-IV ETAPA DE TREINAMENTO - SÃO PAULO</t>
  </si>
  <si>
    <t>Período Previsto: 01 A 15/03/2015</t>
  </si>
  <si>
    <t>Período Previsto:17 A 31/07/2015</t>
  </si>
  <si>
    <t>COORDENADORA</t>
  </si>
  <si>
    <r>
      <rPr>
        <b/>
        <sz val="10"/>
        <color indexed="8"/>
        <rFont val="Calibri"/>
        <family val="2"/>
      </rPr>
      <t>Período Realizado:</t>
    </r>
    <r>
      <rPr>
        <sz val="10"/>
        <color theme="1"/>
        <rFont val="Calibri"/>
        <family val="2"/>
        <scheme val="minor"/>
      </rPr>
      <t xml:space="preserve"> </t>
    </r>
  </si>
  <si>
    <r>
      <t>Local:</t>
    </r>
    <r>
      <rPr>
        <sz val="10"/>
        <color theme="1"/>
        <rFont val="Calibri"/>
        <family val="2"/>
        <scheme val="minor"/>
      </rPr>
      <t xml:space="preserve"> Salvador</t>
    </r>
  </si>
  <si>
    <r>
      <t>Local:</t>
    </r>
    <r>
      <rPr>
        <sz val="10"/>
        <color theme="1"/>
        <rFont val="Calibri"/>
        <family val="2"/>
        <scheme val="minor"/>
      </rPr>
      <t xml:space="preserve"> RIO DE JANEIRO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</si>
  <si>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OUTUBRO</t>
    </r>
  </si>
  <si>
    <t>NOME DO EVENTO: I INTERCAMBIO TORONTO</t>
  </si>
  <si>
    <t>NOME DO EVENTO: II ETAPA DE TREINAMENTO</t>
  </si>
  <si>
    <t>NOME DO EVENTO:III ETAPA DE TREINAMENTO</t>
  </si>
  <si>
    <t>5 - IV ETAPA DE TREINAMENTO - SÃO PAULO</t>
  </si>
  <si>
    <t>NOME DO EVENTO:IV ETAPA DE TREINAMENTO</t>
  </si>
  <si>
    <t>TOTAL GERAL MODALIDADE BASQUETE FEMININO 2014/2015</t>
  </si>
  <si>
    <t>Data: 10  21/10/2014</t>
  </si>
  <si>
    <t>Data:31/10 a 10/11/2014</t>
  </si>
  <si>
    <t xml:space="preserve">Evento: INTERCAMBIO DE TORONTO </t>
  </si>
  <si>
    <t>Data:1 a 15/03/2015</t>
  </si>
  <si>
    <t xml:space="preserve">Evento:  II FASE DE TREINAMENTO </t>
  </si>
  <si>
    <t>Data: 11 A 22/05/2015</t>
  </si>
  <si>
    <t xml:space="preserve">Evento:  III FASE DE TREINAMENTO </t>
  </si>
  <si>
    <t>Data: 17 a 31/07/2015</t>
  </si>
  <si>
    <t xml:space="preserve">Evento:  IV FASE DE TREINAMENTO </t>
  </si>
  <si>
    <t>CUSTO POR TRECHO I</t>
  </si>
  <si>
    <t>CUSTO POR TRECHO II</t>
  </si>
  <si>
    <t>BASQUETE FEMININO - Passagens Nacionais</t>
  </si>
  <si>
    <t>BASQUETE FEMININO - Passagens Internacionais</t>
  </si>
  <si>
    <t>PERÍODO</t>
  </si>
  <si>
    <t>ORIGEM</t>
  </si>
  <si>
    <t>DESTINO</t>
  </si>
  <si>
    <t>Manaus</t>
  </si>
  <si>
    <t>Belém</t>
  </si>
  <si>
    <t>São José do Rio Preto</t>
  </si>
  <si>
    <t>Recife</t>
  </si>
  <si>
    <t>Vitória</t>
  </si>
  <si>
    <t>São Paulo</t>
  </si>
  <si>
    <t>Salvador</t>
  </si>
  <si>
    <t>Goiania</t>
  </si>
  <si>
    <t>Florianópolis</t>
  </si>
  <si>
    <t>Fortaleza</t>
  </si>
  <si>
    <t>ida e volta</t>
  </si>
  <si>
    <t>S.J. Rio Preto</t>
  </si>
  <si>
    <t>Natal</t>
  </si>
  <si>
    <t>SP</t>
  </si>
  <si>
    <t>TORONTO (CAN)</t>
  </si>
  <si>
    <t>Rio de Janeiro</t>
  </si>
  <si>
    <t>LOCAL</t>
  </si>
  <si>
    <t>SÃO PAULO</t>
  </si>
  <si>
    <t>MECÂNICO (STAFF TÉCNICO)</t>
  </si>
  <si>
    <t>Período Previsto: 01 a 12/11/2014</t>
  </si>
  <si>
    <r>
      <rPr>
        <b/>
        <sz val="10"/>
        <color theme="1"/>
        <rFont val="Calibri"/>
        <family val="2"/>
        <scheme val="minor"/>
      </rPr>
      <t xml:space="preserve">Período Previsto: </t>
    </r>
    <r>
      <rPr>
        <sz val="10"/>
        <color theme="1"/>
        <rFont val="Calibri"/>
        <family val="2"/>
        <scheme val="minor"/>
      </rPr>
      <t xml:space="preserve"> 19 a 27/03/2015</t>
    </r>
  </si>
  <si>
    <t>COMPARATIVO DE VALORES</t>
  </si>
  <si>
    <t>SAL DE TERRA</t>
  </si>
  <si>
    <t>ALPHA COMERCIAL</t>
  </si>
  <si>
    <t>COTEX BRASIL</t>
  </si>
  <si>
    <t>Dias</t>
  </si>
  <si>
    <t>bf</t>
  </si>
  <si>
    <t>mod</t>
  </si>
  <si>
    <t>idev</t>
  </si>
  <si>
    <t>idevento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</si>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</sst>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&quot;R$&quot;\ #,##0.00"/>
    <numFmt numFmtId="165" formatCode="_([$R$ -416]* #,##0.00_);_([$R$ -416]* \(#,##0.00\);_([$R$ -416]* &quot;-&quot;??_);_(@_)"/>
    <numFmt numFmtId="166" formatCode="_(&quot;R$ &quot;* #,##0.00_);_(&quot;R$ &quot;* \(#,##0.00\);_(&quot;R$ &quot;* &quot;-&quot;??_);_(@_)"/>
    <numFmt numFmtId="167" formatCode="&quot;R$ &quot;#,##0.00"/>
    <numFmt numFmtId="168" formatCode="0.000"/>
    <numFmt numFmtId="169" formatCode="_-[$R$-416]\ * #,##0.00_-;\-[$R$-416]\ * #,##0.00_-;_-[$R$-416]\ 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Arial Narrow"/>
      <family val="2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rgb="FFFF0000"/>
      <name val="Calibri"/>
      <family val="2"/>
      <scheme val="minor"/>
    </font>
    <font>
      <b/>
      <sz val="10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03">
    <xf numFmtId="0" fontId="0" fillId="0" borderId="0" xfId="0"/>
    <xf numFmtId="0" fontId="4" fillId="4" borderId="0" xfId="0" applyFont="1" applyFill="1"/>
    <xf numFmtId="0" fontId="6" fillId="7" borderId="8" xfId="0" applyFont="1" applyFill="1" applyBorder="1" applyAlignment="1">
      <alignment horizontal="center" vertical="center"/>
    </xf>
    <xf numFmtId="164" fontId="6" fillId="7" borderId="8" xfId="0" applyNumberFormat="1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center" vertical="center"/>
    </xf>
    <xf numFmtId="1" fontId="6" fillId="0" borderId="8" xfId="0" applyNumberFormat="1" applyFont="1" applyFill="1" applyBorder="1" applyAlignment="1">
      <alignment horizontal="center" vertical="center"/>
    </xf>
    <xf numFmtId="165" fontId="6" fillId="0" borderId="8" xfId="0" applyNumberFormat="1" applyFont="1" applyFill="1" applyBorder="1" applyAlignment="1">
      <alignment horizontal="center" vertical="center"/>
    </xf>
    <xf numFmtId="1" fontId="6" fillId="7" borderId="8" xfId="0" applyNumberFormat="1" applyFont="1" applyFill="1" applyBorder="1" applyAlignment="1">
      <alignment horizontal="center" vertical="center"/>
    </xf>
    <xf numFmtId="0" fontId="6" fillId="4" borderId="0" xfId="0" applyFont="1" applyFill="1"/>
    <xf numFmtId="0" fontId="5" fillId="5" borderId="8" xfId="0" applyFon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horizontal="center" vertical="center" wrapText="1"/>
    </xf>
    <xf numFmtId="164" fontId="5" fillId="5" borderId="8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8" fontId="0" fillId="0" borderId="0" xfId="0" applyNumberFormat="1" applyAlignment="1">
      <alignment horizontal="left"/>
    </xf>
    <xf numFmtId="166" fontId="9" fillId="11" borderId="0" xfId="0" applyNumberFormat="1" applyFont="1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7" borderId="0" xfId="0" applyFill="1"/>
    <xf numFmtId="0" fontId="10" fillId="4" borderId="0" xfId="0" applyFont="1" applyFill="1"/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164" fontId="14" fillId="7" borderId="4" xfId="0" applyNumberFormat="1" applyFont="1" applyFill="1" applyBorder="1" applyAlignment="1">
      <alignment horizontal="center" vertical="center"/>
    </xf>
    <xf numFmtId="164" fontId="14" fillId="7" borderId="8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2" fillId="0" borderId="0" xfId="0" applyFont="1"/>
    <xf numFmtId="0" fontId="16" fillId="4" borderId="0" xfId="0" applyFont="1" applyFill="1"/>
    <xf numFmtId="0" fontId="18" fillId="4" borderId="0" xfId="0" applyFont="1" applyFill="1"/>
    <xf numFmtId="0" fontId="2" fillId="9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/>
    </xf>
    <xf numFmtId="164" fontId="8" fillId="14" borderId="23" xfId="0" applyNumberFormat="1" applyFont="1" applyFill="1" applyBorder="1" applyAlignment="1">
      <alignment horizontal="center" vertical="center"/>
    </xf>
    <xf numFmtId="164" fontId="20" fillId="9" borderId="8" xfId="0" applyNumberFormat="1" applyFont="1" applyFill="1" applyBorder="1" applyAlignment="1">
      <alignment horizontal="center" vertical="center"/>
    </xf>
    <xf numFmtId="0" fontId="21" fillId="0" borderId="0" xfId="0" applyFont="1"/>
    <xf numFmtId="164" fontId="20" fillId="7" borderId="19" xfId="0" applyNumberFormat="1" applyFont="1" applyFill="1" applyBorder="1" applyAlignment="1">
      <alignment horizontal="center" vertical="center"/>
    </xf>
    <xf numFmtId="164" fontId="20" fillId="7" borderId="8" xfId="0" applyNumberFormat="1" applyFont="1" applyFill="1" applyBorder="1" applyAlignment="1">
      <alignment horizontal="center" vertical="center"/>
    </xf>
    <xf numFmtId="164" fontId="21" fillId="0" borderId="0" xfId="0" applyNumberFormat="1" applyFont="1"/>
    <xf numFmtId="0" fontId="18" fillId="7" borderId="8" xfId="0" applyFont="1" applyFill="1" applyBorder="1"/>
    <xf numFmtId="0" fontId="10" fillId="7" borderId="8" xfId="0" applyFont="1" applyFill="1" applyBorder="1"/>
    <xf numFmtId="0" fontId="12" fillId="7" borderId="8" xfId="0" applyFont="1" applyFill="1" applyBorder="1"/>
    <xf numFmtId="169" fontId="2" fillId="0" borderId="8" xfId="0" applyNumberFormat="1" applyFont="1" applyBorder="1"/>
    <xf numFmtId="164" fontId="12" fillId="0" borderId="0" xfId="0" applyNumberFormat="1" applyFont="1"/>
    <xf numFmtId="164" fontId="15" fillId="7" borderId="0" xfId="0" applyNumberFormat="1" applyFont="1" applyFill="1" applyBorder="1" applyAlignment="1">
      <alignment horizontal="center"/>
    </xf>
    <xf numFmtId="169" fontId="19" fillId="9" borderId="24" xfId="0" applyNumberFormat="1" applyFont="1" applyFill="1" applyBorder="1" applyAlignment="1">
      <alignment vertical="center"/>
    </xf>
    <xf numFmtId="0" fontId="18" fillId="7" borderId="0" xfId="0" applyFont="1" applyFill="1" applyBorder="1"/>
    <xf numFmtId="0" fontId="22" fillId="0" borderId="0" xfId="0" applyFont="1"/>
    <xf numFmtId="0" fontId="6" fillId="0" borderId="0" xfId="0" applyFont="1"/>
    <xf numFmtId="0" fontId="25" fillId="4" borderId="0" xfId="0" applyFont="1" applyFill="1" applyAlignment="1">
      <alignment horizontal="center"/>
    </xf>
    <xf numFmtId="0" fontId="27" fillId="5" borderId="5" xfId="0" applyFont="1" applyFill="1" applyBorder="1" applyAlignment="1">
      <alignment horizontal="center" vertical="center"/>
    </xf>
    <xf numFmtId="164" fontId="27" fillId="5" borderId="5" xfId="0" applyNumberFormat="1" applyFont="1" applyFill="1" applyBorder="1" applyAlignment="1">
      <alignment horizontal="center" vertical="center" wrapText="1"/>
    </xf>
    <xf numFmtId="164" fontId="27" fillId="5" borderId="5" xfId="0" applyNumberFormat="1" applyFont="1" applyFill="1" applyBorder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164" fontId="28" fillId="5" borderId="6" xfId="0" applyNumberFormat="1" applyFont="1" applyFill="1" applyBorder="1" applyAlignment="1">
      <alignment horizontal="center" vertical="center" wrapText="1"/>
    </xf>
    <xf numFmtId="164" fontId="28" fillId="5" borderId="7" xfId="0" applyNumberFormat="1" applyFont="1" applyFill="1" applyBorder="1" applyAlignment="1">
      <alignment horizontal="center" vertical="center" wrapText="1"/>
    </xf>
    <xf numFmtId="164" fontId="28" fillId="5" borderId="6" xfId="0" applyNumberFormat="1" applyFont="1" applyFill="1" applyBorder="1" applyAlignment="1">
      <alignment horizontal="center" vertical="center"/>
    </xf>
    <xf numFmtId="164" fontId="6" fillId="7" borderId="7" xfId="0" applyNumberFormat="1" applyFont="1" applyFill="1" applyBorder="1" applyAlignment="1">
      <alignment horizontal="right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right" vertical="center"/>
    </xf>
    <xf numFmtId="0" fontId="4" fillId="5" borderId="2" xfId="0" applyFont="1" applyFill="1" applyBorder="1" applyAlignment="1"/>
    <xf numFmtId="0" fontId="4" fillId="5" borderId="8" xfId="0" applyFont="1" applyFill="1" applyBorder="1" applyAlignment="1">
      <alignment horizontal="center"/>
    </xf>
    <xf numFmtId="0" fontId="4" fillId="5" borderId="4" xfId="0" applyFont="1" applyFill="1" applyBorder="1" applyAlignment="1"/>
    <xf numFmtId="164" fontId="4" fillId="13" borderId="8" xfId="0" applyNumberFormat="1" applyFont="1" applyFill="1" applyBorder="1" applyAlignment="1">
      <alignment horizontal="right" vertical="center"/>
    </xf>
    <xf numFmtId="0" fontId="4" fillId="5" borderId="4" xfId="0" applyFont="1" applyFill="1" applyBorder="1" applyAlignment="1">
      <alignment horizontal="center"/>
    </xf>
    <xf numFmtId="164" fontId="27" fillId="5" borderId="8" xfId="0" applyNumberFormat="1" applyFont="1" applyFill="1" applyBorder="1"/>
    <xf numFmtId="0" fontId="28" fillId="5" borderId="5" xfId="0" applyFont="1" applyFill="1" applyBorder="1" applyAlignment="1">
      <alignment horizontal="center" vertical="center"/>
    </xf>
    <xf numFmtId="164" fontId="28" fillId="5" borderId="5" xfId="0" applyNumberFormat="1" applyFont="1" applyFill="1" applyBorder="1" applyAlignment="1">
      <alignment horizontal="center" vertical="center" wrapText="1"/>
    </xf>
    <xf numFmtId="164" fontId="28" fillId="5" borderId="9" xfId="0" applyNumberFormat="1" applyFont="1" applyFill="1" applyBorder="1" applyAlignment="1">
      <alignment horizontal="center" vertical="center" wrapText="1"/>
    </xf>
    <xf numFmtId="164" fontId="28" fillId="5" borderId="5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1" fontId="4" fillId="5" borderId="3" xfId="0" applyNumberFormat="1" applyFont="1" applyFill="1" applyBorder="1" applyAlignment="1">
      <alignment horizontal="center"/>
    </xf>
    <xf numFmtId="164" fontId="27" fillId="13" borderId="8" xfId="0" applyNumberFormat="1" applyFont="1" applyFill="1" applyBorder="1"/>
    <xf numFmtId="0" fontId="29" fillId="0" borderId="8" xfId="0" applyFont="1" applyBorder="1" applyAlignment="1">
      <alignment horizontal="center"/>
    </xf>
    <xf numFmtId="0" fontId="6" fillId="0" borderId="8" xfId="0" applyFont="1" applyBorder="1"/>
    <xf numFmtId="0" fontId="4" fillId="5" borderId="0" xfId="0" applyFont="1" applyFill="1" applyBorder="1" applyAlignment="1"/>
    <xf numFmtId="0" fontId="4" fillId="5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6" fillId="0" borderId="0" xfId="0" applyFont="1" applyBorder="1"/>
    <xf numFmtId="0" fontId="23" fillId="7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22" fontId="22" fillId="0" borderId="0" xfId="0" applyNumberFormat="1" applyFont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9" borderId="2" xfId="0" applyFont="1" applyFill="1" applyBorder="1" applyAlignment="1"/>
    <xf numFmtId="0" fontId="4" fillId="9" borderId="3" xfId="0" applyFont="1" applyFill="1" applyBorder="1" applyAlignment="1"/>
    <xf numFmtId="164" fontId="4" fillId="9" borderId="8" xfId="0" applyNumberFormat="1" applyFont="1" applyFill="1" applyBorder="1"/>
    <xf numFmtId="0" fontId="4" fillId="10" borderId="2" xfId="0" applyFont="1" applyFill="1" applyBorder="1" applyAlignment="1"/>
    <xf numFmtId="0" fontId="4" fillId="10" borderId="3" xfId="0" applyFont="1" applyFill="1" applyBorder="1" applyAlignment="1"/>
    <xf numFmtId="164" fontId="4" fillId="10" borderId="8" xfId="0" applyNumberFormat="1" applyFont="1" applyFill="1" applyBorder="1"/>
    <xf numFmtId="0" fontId="23" fillId="3" borderId="0" xfId="0" applyFont="1" applyFill="1" applyAlignment="1"/>
    <xf numFmtId="0" fontId="6" fillId="4" borderId="0" xfId="0" applyFont="1" applyFill="1" applyAlignment="1">
      <alignment horizontal="left"/>
    </xf>
    <xf numFmtId="164" fontId="28" fillId="5" borderId="1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164" fontId="27" fillId="0" borderId="0" xfId="0" applyNumberFormat="1" applyFont="1" applyFill="1" applyBorder="1"/>
    <xf numFmtId="0" fontId="6" fillId="4" borderId="0" xfId="0" applyFont="1" applyFill="1" applyAlignment="1">
      <alignment horizontal="center"/>
    </xf>
    <xf numFmtId="164" fontId="27" fillId="7" borderId="0" xfId="0" applyNumberFormat="1" applyFont="1" applyFill="1" applyBorder="1"/>
    <xf numFmtId="4" fontId="6" fillId="0" borderId="0" xfId="0" applyNumberFormat="1" applyFont="1"/>
    <xf numFmtId="0" fontId="6" fillId="0" borderId="0" xfId="0" applyFont="1" applyAlignment="1">
      <alignment horizontal="center"/>
    </xf>
    <xf numFmtId="164" fontId="6" fillId="7" borderId="8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6" fillId="8" borderId="0" xfId="0" applyFont="1" applyFill="1"/>
    <xf numFmtId="167" fontId="6" fillId="0" borderId="0" xfId="0" applyNumberFormat="1" applyFont="1"/>
    <xf numFmtId="164" fontId="6" fillId="0" borderId="0" xfId="0" applyNumberFormat="1" applyFont="1"/>
    <xf numFmtId="167" fontId="4" fillId="8" borderId="0" xfId="0" applyNumberFormat="1" applyFont="1" applyFill="1"/>
    <xf numFmtId="4" fontId="4" fillId="8" borderId="0" xfId="0" applyNumberFormat="1" applyFont="1" applyFill="1"/>
    <xf numFmtId="164" fontId="4" fillId="8" borderId="0" xfId="0" applyNumberFormat="1" applyFont="1" applyFill="1"/>
    <xf numFmtId="44" fontId="4" fillId="9" borderId="8" xfId="1" applyFont="1" applyFill="1" applyBorder="1"/>
    <xf numFmtId="166" fontId="4" fillId="10" borderId="8" xfId="0" applyNumberFormat="1" applyFont="1" applyFill="1" applyBorder="1"/>
    <xf numFmtId="0" fontId="4" fillId="4" borderId="0" xfId="0" applyFont="1" applyFill="1" applyAlignment="1">
      <alignment horizontal="left"/>
    </xf>
    <xf numFmtId="0" fontId="27" fillId="12" borderId="5" xfId="0" applyFont="1" applyFill="1" applyBorder="1" applyAlignment="1">
      <alignment horizontal="center" vertical="center"/>
    </xf>
    <xf numFmtId="0" fontId="31" fillId="7" borderId="8" xfId="0" applyFont="1" applyFill="1" applyBorder="1" applyAlignment="1">
      <alignment horizontal="left" vertical="center" wrapText="1"/>
    </xf>
    <xf numFmtId="167" fontId="6" fillId="7" borderId="8" xfId="2" applyNumberFormat="1" applyFont="1" applyFill="1" applyBorder="1" applyAlignment="1">
      <alignment vertical="center"/>
    </xf>
    <xf numFmtId="166" fontId="6" fillId="7" borderId="8" xfId="1" applyNumberFormat="1" applyFont="1" applyFill="1" applyBorder="1" applyAlignment="1">
      <alignment vertical="center"/>
    </xf>
    <xf numFmtId="164" fontId="6" fillId="7" borderId="8" xfId="0" applyNumberFormat="1" applyFont="1" applyFill="1" applyBorder="1" applyAlignment="1">
      <alignment vertical="center"/>
    </xf>
    <xf numFmtId="0" fontId="31" fillId="7" borderId="8" xfId="0" applyFont="1" applyFill="1" applyBorder="1" applyAlignment="1">
      <alignment vertical="center"/>
    </xf>
    <xf numFmtId="0" fontId="4" fillId="5" borderId="3" xfId="0" applyFont="1" applyFill="1" applyBorder="1" applyAlignment="1"/>
    <xf numFmtId="166" fontId="4" fillId="12" borderId="3" xfId="0" applyNumberFormat="1" applyFont="1" applyFill="1" applyBorder="1" applyAlignment="1"/>
    <xf numFmtId="0" fontId="32" fillId="0" borderId="8" xfId="0" applyFont="1" applyFill="1" applyBorder="1" applyAlignment="1">
      <alignment horizontal="left"/>
    </xf>
    <xf numFmtId="1" fontId="27" fillId="0" borderId="8" xfId="0" applyNumberFormat="1" applyFont="1" applyFill="1" applyBorder="1" applyAlignment="1">
      <alignment horizontal="center"/>
    </xf>
    <xf numFmtId="44" fontId="32" fillId="0" borderId="8" xfId="1" applyNumberFormat="1" applyFont="1" applyFill="1" applyBorder="1" applyAlignment="1">
      <alignment horizontal="center"/>
    </xf>
    <xf numFmtId="164" fontId="27" fillId="0" borderId="8" xfId="0" applyNumberFormat="1" applyFont="1" applyFill="1" applyBorder="1" applyAlignment="1">
      <alignment horizontal="right" vertical="center"/>
    </xf>
    <xf numFmtId="0" fontId="4" fillId="7" borderId="0" xfId="0" applyFont="1" applyFill="1" applyBorder="1" applyAlignment="1"/>
    <xf numFmtId="166" fontId="4" fillId="7" borderId="0" xfId="0" applyNumberFormat="1" applyFont="1" applyFill="1" applyBorder="1" applyAlignment="1"/>
    <xf numFmtId="164" fontId="27" fillId="5" borderId="0" xfId="0" applyNumberFormat="1" applyFont="1" applyFill="1" applyBorder="1"/>
    <xf numFmtId="0" fontId="6" fillId="7" borderId="8" xfId="0" applyFont="1" applyFill="1" applyBorder="1" applyAlignment="1">
      <alignment horizontal="left" vertical="center"/>
    </xf>
    <xf numFmtId="22" fontId="6" fillId="0" borderId="0" xfId="0" applyNumberFormat="1" applyFont="1"/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23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23" fillId="0" borderId="0" xfId="0" applyFont="1" applyFill="1" applyAlignment="1"/>
    <xf numFmtId="0" fontId="25" fillId="4" borderId="0" xfId="0" applyFont="1" applyFill="1" applyAlignment="1">
      <alignment horizontal="center"/>
    </xf>
    <xf numFmtId="44" fontId="4" fillId="0" borderId="11" xfId="1" applyFont="1" applyBorder="1" applyAlignment="1">
      <alignment horizontal="center"/>
    </xf>
    <xf numFmtId="44" fontId="4" fillId="8" borderId="0" xfId="1" applyFont="1" applyFill="1" applyAlignment="1">
      <alignment horizontal="center"/>
    </xf>
    <xf numFmtId="164" fontId="6" fillId="0" borderId="8" xfId="0" applyNumberFormat="1" applyFont="1" applyBorder="1"/>
    <xf numFmtId="44" fontId="6" fillId="7" borderId="8" xfId="1" applyFont="1" applyFill="1" applyBorder="1" applyAlignment="1">
      <alignment horizontal="center" vertical="center"/>
    </xf>
    <xf numFmtId="44" fontId="6" fillId="7" borderId="6" xfId="1" applyFont="1" applyFill="1" applyBorder="1" applyAlignment="1">
      <alignment horizontal="center" vertical="center"/>
    </xf>
    <xf numFmtId="0" fontId="27" fillId="5" borderId="8" xfId="0" applyFont="1" applyFill="1" applyBorder="1" applyAlignment="1">
      <alignment horizontal="center" vertical="center"/>
    </xf>
    <xf numFmtId="0" fontId="4" fillId="0" borderId="0" xfId="0" applyFont="1"/>
    <xf numFmtId="3" fontId="6" fillId="7" borderId="8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27" fillId="6" borderId="2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2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0" borderId="0" xfId="0" applyFont="1" applyAlignment="1">
      <alignment horizontal="center" wrapText="1"/>
    </xf>
    <xf numFmtId="0" fontId="26" fillId="3" borderId="2" xfId="0" applyFont="1" applyFill="1" applyBorder="1" applyAlignment="1">
      <alignment horizontal="center"/>
    </xf>
    <xf numFmtId="0" fontId="26" fillId="3" borderId="3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9" fillId="0" borderId="8" xfId="0" applyFont="1" applyBorder="1" applyAlignment="1">
      <alignment horizontal="center"/>
    </xf>
    <xf numFmtId="0" fontId="31" fillId="7" borderId="1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7" fillId="11" borderId="12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8" fillId="11" borderId="14" xfId="0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/>
    </xf>
    <xf numFmtId="0" fontId="20" fillId="0" borderId="1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/>
    </xf>
    <xf numFmtId="0" fontId="19" fillId="9" borderId="20" xfId="0" applyFont="1" applyFill="1" applyBorder="1" applyAlignment="1">
      <alignment horizontal="center" vertical="center"/>
    </xf>
    <xf numFmtId="0" fontId="19" fillId="9" borderId="21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69056</xdr:colOff>
      <xdr:row>0</xdr:row>
      <xdr:rowOff>116681</xdr:rowOff>
    </xdr:from>
    <xdr:to>
      <xdr:col>13</xdr:col>
      <xdr:colOff>676275</xdr:colOff>
      <xdr:row>4</xdr:row>
      <xdr:rowOff>0</xdr:rowOff>
    </xdr:to>
    <xdr:sp macro="" textlink="">
      <xdr:nvSpPr>
        <xdr:cNvPr id="4" name="CaixaDeTexto 3"/>
        <xdr:cNvSpPr txBox="1"/>
      </xdr:nvSpPr>
      <xdr:spPr>
        <a:xfrm>
          <a:off x="2269331" y="116681"/>
          <a:ext cx="9922669" cy="1006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PASSAGENS AÉREAS</a:t>
          </a:r>
        </a:p>
        <a:p>
          <a:pPr algn="ctr"/>
          <a:r>
            <a:rPr lang="pt-BR" sz="1800" b="1" baseline="0"/>
            <a:t>PREPARAÇÃO DA SELEÇÃO DE BASQUETE FEMININO - 2014/2015</a:t>
          </a:r>
        </a:p>
      </xdr:txBody>
    </xdr:sp>
    <xdr:clientData/>
  </xdr:twoCellAnchor>
  <xdr:twoCellAnchor>
    <xdr:from>
      <xdr:col>0</xdr:col>
      <xdr:colOff>15081</xdr:colOff>
      <xdr:row>0</xdr:row>
      <xdr:rowOff>57945</xdr:rowOff>
    </xdr:from>
    <xdr:to>
      <xdr:col>0</xdr:col>
      <xdr:colOff>723900</xdr:colOff>
      <xdr:row>2</xdr:row>
      <xdr:rowOff>192743</xdr:rowOff>
    </xdr:to>
    <xdr:pic>
      <xdr:nvPicPr>
        <xdr:cNvPr id="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81" y="57945"/>
          <a:ext cx="708819" cy="668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1857376</xdr:colOff>
      <xdr:row>0</xdr:row>
      <xdr:rowOff>152400</xdr:rowOff>
    </xdr:from>
    <xdr:to>
      <xdr:col>7</xdr:col>
      <xdr:colOff>0</xdr:colOff>
      <xdr:row>4</xdr:row>
      <xdr:rowOff>92075</xdr:rowOff>
    </xdr:to>
    <xdr:sp macro="" textlink="">
      <xdr:nvSpPr>
        <xdr:cNvPr id="2" name="CaixaDeTexto 1"/>
        <xdr:cNvSpPr txBox="1"/>
      </xdr:nvSpPr>
      <xdr:spPr>
        <a:xfrm>
          <a:off x="2466976" y="152400"/>
          <a:ext cx="7753350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HOSPEDAGEM</a:t>
          </a:r>
        </a:p>
        <a:p>
          <a:pPr algn="ctr"/>
          <a:r>
            <a:rPr lang="pt-BR" sz="1600" b="1" baseline="0"/>
            <a:t>PREPARAÇÃO DA SELEÇÃO DE BASQUETE FEMININO - 2014</a:t>
          </a:r>
        </a:p>
      </xdr:txBody>
    </xdr:sp>
    <xdr:clientData/>
  </xdr:twoCellAnchor>
  <xdr:twoCellAnchor>
    <xdr:from>
      <xdr:col>2</xdr:col>
      <xdr:colOff>233585</xdr:colOff>
      <xdr:row>0</xdr:row>
      <xdr:rowOff>85724</xdr:rowOff>
    </xdr:from>
    <xdr:to>
      <xdr:col>2</xdr:col>
      <xdr:colOff>1016326</xdr:colOff>
      <xdr:row>4</xdr:row>
      <xdr:rowOff>152399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3185" y="85724"/>
          <a:ext cx="782741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1857376</xdr:colOff>
      <xdr:row>0</xdr:row>
      <xdr:rowOff>152400</xdr:rowOff>
    </xdr:from>
    <xdr:to>
      <xdr:col>15</xdr:col>
      <xdr:colOff>38101</xdr:colOff>
      <xdr:row>4</xdr:row>
      <xdr:rowOff>92075</xdr:rowOff>
    </xdr:to>
    <xdr:sp macro="" textlink="">
      <xdr:nvSpPr>
        <xdr:cNvPr id="2" name="CaixaDeTexto 1"/>
        <xdr:cNvSpPr txBox="1"/>
      </xdr:nvSpPr>
      <xdr:spPr>
        <a:xfrm>
          <a:off x="2466976" y="152400"/>
          <a:ext cx="7981950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ALIMENTAÇÃO</a:t>
          </a:r>
        </a:p>
        <a:p>
          <a:pPr algn="ctr"/>
          <a:r>
            <a:rPr lang="pt-BR" sz="1600" b="1" baseline="0"/>
            <a:t>PREPARAÇÃO DA SELEÇÃO DE BASQUETE FEMININO - 2014</a:t>
          </a:r>
        </a:p>
      </xdr:txBody>
    </xdr:sp>
    <xdr:clientData/>
  </xdr:twoCellAnchor>
  <xdr:twoCellAnchor>
    <xdr:from>
      <xdr:col>2</xdr:col>
      <xdr:colOff>185960</xdr:colOff>
      <xdr:row>0</xdr:row>
      <xdr:rowOff>133349</xdr:rowOff>
    </xdr:from>
    <xdr:to>
      <xdr:col>2</xdr:col>
      <xdr:colOff>968701</xdr:colOff>
      <xdr:row>5</xdr:row>
      <xdr:rowOff>38100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5560" y="133349"/>
          <a:ext cx="782741" cy="857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152400</xdr:rowOff>
    </xdr:from>
    <xdr:to>
      <xdr:col>9</xdr:col>
      <xdr:colOff>962026</xdr:colOff>
      <xdr:row>3</xdr:row>
      <xdr:rowOff>114300</xdr:rowOff>
    </xdr:to>
    <xdr:sp macro="" textlink="">
      <xdr:nvSpPr>
        <xdr:cNvPr id="2" name="CaixaDeTexto 1"/>
        <xdr:cNvSpPr txBox="1"/>
      </xdr:nvSpPr>
      <xdr:spPr>
        <a:xfrm>
          <a:off x="1857377" y="152400"/>
          <a:ext cx="6715124" cy="762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TRANSPORTE</a:t>
          </a:r>
        </a:p>
        <a:p>
          <a:pPr algn="ctr"/>
          <a:r>
            <a:rPr lang="pt-BR" sz="1600" b="1" baseline="0"/>
            <a:t>PREPARAÇÃO DA SELEÇÃO DE BASQUETE FEMININO - 2014/2015</a:t>
          </a:r>
        </a:p>
      </xdr:txBody>
    </xdr:sp>
    <xdr:clientData/>
  </xdr:twoCellAnchor>
  <xdr:twoCellAnchor>
    <xdr:from>
      <xdr:col>2</xdr:col>
      <xdr:colOff>0</xdr:colOff>
      <xdr:row>0</xdr:row>
      <xdr:rowOff>57150</xdr:rowOff>
    </xdr:from>
    <xdr:to>
      <xdr:col>2</xdr:col>
      <xdr:colOff>0</xdr:colOff>
      <xdr:row>3</xdr:row>
      <xdr:rowOff>123825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57150"/>
          <a:ext cx="571499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638175</xdr:colOff>
      <xdr:row>1</xdr:row>
      <xdr:rowOff>66675</xdr:rowOff>
    </xdr:from>
    <xdr:to>
      <xdr:col>11</xdr:col>
      <xdr:colOff>19050</xdr:colOff>
      <xdr:row>5</xdr:row>
      <xdr:rowOff>165149</xdr:rowOff>
    </xdr:to>
    <xdr:sp macro="" textlink="">
      <xdr:nvSpPr>
        <xdr:cNvPr id="4" name="CaixaDeTexto 3"/>
        <xdr:cNvSpPr txBox="1"/>
      </xdr:nvSpPr>
      <xdr:spPr>
        <a:xfrm>
          <a:off x="2105025" y="333375"/>
          <a:ext cx="6657975" cy="11652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BASQUETE EM CADEIRA DE RODAS - FEMININO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1857376</xdr:colOff>
      <xdr:row>0</xdr:row>
      <xdr:rowOff>152400</xdr:rowOff>
    </xdr:from>
    <xdr:to>
      <xdr:col>16</xdr:col>
      <xdr:colOff>38101</xdr:colOff>
      <xdr:row>4</xdr:row>
      <xdr:rowOff>92075</xdr:rowOff>
    </xdr:to>
    <xdr:sp macro="" textlink="">
      <xdr:nvSpPr>
        <xdr:cNvPr id="2" name="CaixaDeTexto 1"/>
        <xdr:cNvSpPr txBox="1"/>
      </xdr:nvSpPr>
      <xdr:spPr>
        <a:xfrm>
          <a:off x="2466976" y="152400"/>
          <a:ext cx="8353425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PRÓ LABORE (RH)</a:t>
          </a:r>
        </a:p>
        <a:p>
          <a:pPr algn="ctr"/>
          <a:r>
            <a:rPr lang="pt-BR" sz="1600" b="1" baseline="0"/>
            <a:t>PREPARAÇÃO DA SELEÇÃO DE BASQUETE FEMININO - 2014</a:t>
          </a:r>
        </a:p>
      </xdr:txBody>
    </xdr:sp>
    <xdr:clientData/>
  </xdr:twoCellAnchor>
  <xdr:twoCellAnchor>
    <xdr:from>
      <xdr:col>2</xdr:col>
      <xdr:colOff>290735</xdr:colOff>
      <xdr:row>1</xdr:row>
      <xdr:rowOff>19049</xdr:rowOff>
    </xdr:from>
    <xdr:to>
      <xdr:col>2</xdr:col>
      <xdr:colOff>1073476</xdr:colOff>
      <xdr:row>5</xdr:row>
      <xdr:rowOff>114300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335" y="209549"/>
          <a:ext cx="782741" cy="857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98098</xdr:colOff>
      <xdr:row>1</xdr:row>
      <xdr:rowOff>19050</xdr:rowOff>
    </xdr:from>
    <xdr:to>
      <xdr:col>0</xdr:col>
      <xdr:colOff>819149</xdr:colOff>
      <xdr:row>5</xdr:row>
      <xdr:rowOff>114300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098" y="209550"/>
          <a:ext cx="721051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1038226</xdr:colOff>
      <xdr:row>1</xdr:row>
      <xdr:rowOff>114300</xdr:rowOff>
    </xdr:from>
    <xdr:to>
      <xdr:col>8</xdr:col>
      <xdr:colOff>238126</xdr:colOff>
      <xdr:row>5</xdr:row>
      <xdr:rowOff>158749</xdr:rowOff>
    </xdr:to>
    <xdr:sp macro="" textlink="">
      <xdr:nvSpPr>
        <xdr:cNvPr id="3" name="CaixaDeTexto 2"/>
        <xdr:cNvSpPr txBox="1"/>
      </xdr:nvSpPr>
      <xdr:spPr>
        <a:xfrm>
          <a:off x="1038226" y="304800"/>
          <a:ext cx="8915400" cy="8064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SELEÇÃO BRASILEIRA DE BASQUETE EM CADEIRA DE RODAS -2014</a:t>
          </a:r>
        </a:p>
        <a:p>
          <a:pPr algn="ctr"/>
          <a:endParaRPr lang="pt-BR" sz="1400" b="1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828675</xdr:colOff>
      <xdr:row>4</xdr:row>
      <xdr:rowOff>123826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8134350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 GERAL</a:t>
          </a:r>
        </a:p>
        <a:p>
          <a:pPr algn="ctr"/>
          <a:r>
            <a:rPr lang="pt-BR" sz="1400" b="1" baseline="0"/>
            <a:t>PREPARAÇÃO DA SELEÇÃO DE BASQUETE FEMININO - 2014</a:t>
          </a:r>
        </a:p>
        <a:p>
          <a:pPr algn="ctr"/>
          <a:endParaRPr lang="pt-BR" sz="1400" b="1" baseline="0"/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02"/>
  <sheetViews>
    <sheetView showGridLines="0" topLeftCell="A77" workbookViewId="0">
      <selection activeCell="J93" sqref="J93"/>
    </sheetView>
  </sheetViews>
  <sheetFormatPr defaultRowHeight="21" x14ac:dyDescent="0.35"/>
  <cols>
    <col min="1" max="1" width="43" style="46" customWidth="1"/>
    <col min="2" max="2" width="18.85546875" style="46" customWidth="1"/>
    <col min="3" max="3" width="14.28515625" style="46" customWidth="1"/>
    <col min="4" max="4" width="12.7109375" style="46" customWidth="1"/>
    <col min="5" max="5" width="8.28515625" style="46" customWidth="1"/>
    <col min="6" max="6" width="15.140625" style="46" hidden="1" customWidth="1"/>
    <col min="7" max="7" width="14.85546875" style="46" customWidth="1"/>
    <col min="8" max="8" width="18" style="46" customWidth="1"/>
    <col min="9" max="9" width="9.140625" style="46"/>
    <col min="10" max="10" width="40.42578125" style="46" bestFit="1" customWidth="1"/>
    <col min="11" max="11" width="9.140625" style="46"/>
    <col min="12" max="12" width="11" style="46" customWidth="1"/>
    <col min="13" max="13" width="14.28515625" style="46" bestFit="1" customWidth="1"/>
    <col min="14" max="14" width="11.5703125" style="46" customWidth="1"/>
    <col min="15" max="15" width="26.5703125" style="46" customWidth="1"/>
    <col min="16" max="16384" width="9.140625" style="46"/>
  </cols>
  <sheetData>
    <row r="5" spans="1:16" ht="21" customHeight="1" x14ac:dyDescent="0.35">
      <c r="A5" s="157" t="s">
        <v>0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6" ht="4.5" customHeight="1" x14ac:dyDescent="0.35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</row>
    <row r="7" spans="1:16" x14ac:dyDescent="0.35">
      <c r="A7" s="154" t="s">
        <v>103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</row>
    <row r="8" spans="1:16" x14ac:dyDescent="0.35">
      <c r="A8" s="1" t="s">
        <v>199</v>
      </c>
      <c r="B8" s="1"/>
      <c r="C8" s="1"/>
      <c r="D8" s="1"/>
      <c r="E8" s="1" t="s">
        <v>136</v>
      </c>
      <c r="F8" s="1"/>
      <c r="G8" s="8"/>
      <c r="H8" s="8"/>
      <c r="I8" s="47"/>
      <c r="J8" s="8" t="s">
        <v>137</v>
      </c>
      <c r="K8" s="1" t="s">
        <v>138</v>
      </c>
      <c r="L8" s="8">
        <v>12</v>
      </c>
      <c r="M8" s="8"/>
      <c r="N8" s="8"/>
      <c r="O8" s="8"/>
      <c r="P8" s="46">
        <v>10</v>
      </c>
    </row>
    <row r="9" spans="1:16" ht="13.5" customHeight="1" x14ac:dyDescent="0.35">
      <c r="A9" s="48" t="s">
        <v>1</v>
      </c>
      <c r="B9" s="136"/>
      <c r="C9" s="136"/>
      <c r="D9" s="136"/>
      <c r="E9" s="1" t="s">
        <v>139</v>
      </c>
      <c r="F9" s="1"/>
      <c r="G9" s="8"/>
      <c r="H9" s="8"/>
      <c r="I9" s="47"/>
      <c r="J9" s="131" t="s">
        <v>1</v>
      </c>
      <c r="K9" s="1" t="s">
        <v>140</v>
      </c>
      <c r="L9" s="8"/>
      <c r="M9" s="8"/>
      <c r="N9" s="8"/>
      <c r="O9" s="8"/>
    </row>
    <row r="10" spans="1:16" ht="21.75" thickBot="1" x14ac:dyDescent="0.4">
      <c r="A10" s="153" t="s">
        <v>3</v>
      </c>
      <c r="B10" s="153"/>
      <c r="C10" s="153"/>
      <c r="D10" s="153"/>
      <c r="E10" s="153"/>
      <c r="F10" s="153"/>
      <c r="G10" s="153"/>
      <c r="H10" s="153"/>
      <c r="I10" s="47"/>
      <c r="J10" s="159" t="s">
        <v>4</v>
      </c>
      <c r="K10" s="160"/>
      <c r="L10" s="160"/>
      <c r="M10" s="160"/>
      <c r="N10" s="160"/>
      <c r="O10" s="161"/>
    </row>
    <row r="11" spans="1:16" ht="25.5" x14ac:dyDescent="0.35">
      <c r="A11" s="49" t="s">
        <v>5</v>
      </c>
      <c r="B11" s="49" t="s">
        <v>178</v>
      </c>
      <c r="C11" s="49" t="s">
        <v>179</v>
      </c>
      <c r="D11" s="49" t="s">
        <v>20</v>
      </c>
      <c r="E11" s="49" t="s">
        <v>6</v>
      </c>
      <c r="F11" s="50" t="s">
        <v>173</v>
      </c>
      <c r="G11" s="50" t="s">
        <v>174</v>
      </c>
      <c r="H11" s="51" t="s">
        <v>8</v>
      </c>
      <c r="I11" s="47"/>
      <c r="J11" s="52" t="s">
        <v>5</v>
      </c>
      <c r="K11" s="52" t="s">
        <v>6</v>
      </c>
      <c r="L11" s="53" t="s">
        <v>7</v>
      </c>
      <c r="M11" s="54" t="s">
        <v>9</v>
      </c>
      <c r="N11" s="54" t="s">
        <v>10</v>
      </c>
      <c r="O11" s="55" t="s">
        <v>8</v>
      </c>
    </row>
    <row r="12" spans="1:16" ht="12" customHeight="1" x14ac:dyDescent="0.35">
      <c r="A12" s="147" t="s">
        <v>11</v>
      </c>
      <c r="B12" s="148"/>
      <c r="C12" s="148"/>
      <c r="D12" s="148"/>
      <c r="E12" s="148"/>
      <c r="F12" s="148"/>
      <c r="G12" s="148"/>
      <c r="H12" s="149"/>
      <c r="I12" s="47"/>
      <c r="J12" s="150" t="s">
        <v>12</v>
      </c>
      <c r="K12" s="151"/>
      <c r="L12" s="151"/>
      <c r="M12" s="151"/>
      <c r="N12" s="151"/>
      <c r="O12" s="152"/>
    </row>
    <row r="13" spans="1:16" ht="15.75" customHeight="1" x14ac:dyDescent="0.35">
      <c r="A13" s="2" t="s">
        <v>70</v>
      </c>
      <c r="B13" s="2" t="s">
        <v>181</v>
      </c>
      <c r="C13" s="2" t="s">
        <v>180</v>
      </c>
      <c r="D13" s="2" t="s">
        <v>190</v>
      </c>
      <c r="E13" s="2">
        <v>6</v>
      </c>
      <c r="F13" s="140"/>
      <c r="G13" s="140">
        <v>412</v>
      </c>
      <c r="H13" s="3">
        <f t="shared" ref="H13:H21" si="0">G13*(E13+F13)</f>
        <v>2472</v>
      </c>
      <c r="I13" s="47"/>
      <c r="J13" s="2"/>
      <c r="K13" s="5"/>
      <c r="L13" s="6"/>
      <c r="M13" s="56">
        <v>0</v>
      </c>
      <c r="N13" s="56"/>
      <c r="O13" s="6"/>
    </row>
    <row r="14" spans="1:16" ht="25.5" x14ac:dyDescent="0.35">
      <c r="A14" s="57" t="s">
        <v>71</v>
      </c>
      <c r="B14" s="57" t="s">
        <v>182</v>
      </c>
      <c r="C14" s="2" t="s">
        <v>180</v>
      </c>
      <c r="D14" s="2" t="s">
        <v>190</v>
      </c>
      <c r="E14" s="2">
        <v>2</v>
      </c>
      <c r="F14" s="140"/>
      <c r="G14" s="140">
        <v>745</v>
      </c>
      <c r="H14" s="3">
        <f t="shared" si="0"/>
        <v>1490</v>
      </c>
      <c r="I14" s="47"/>
      <c r="J14" s="2"/>
      <c r="K14" s="5"/>
      <c r="L14" s="6"/>
      <c r="M14" s="6"/>
      <c r="N14" s="6"/>
      <c r="O14" s="6"/>
    </row>
    <row r="15" spans="1:16" x14ac:dyDescent="0.35">
      <c r="A15" s="2" t="s">
        <v>72</v>
      </c>
      <c r="B15" s="2" t="s">
        <v>183</v>
      </c>
      <c r="C15" s="2" t="s">
        <v>180</v>
      </c>
      <c r="D15" s="2" t="s">
        <v>190</v>
      </c>
      <c r="E15" s="2">
        <v>3</v>
      </c>
      <c r="F15" s="140"/>
      <c r="G15" s="140">
        <v>756</v>
      </c>
      <c r="H15" s="3">
        <f t="shared" si="0"/>
        <v>2268</v>
      </c>
      <c r="I15" s="47"/>
      <c r="J15" s="2"/>
      <c r="K15" s="5"/>
      <c r="L15" s="6"/>
      <c r="M15" s="6"/>
      <c r="N15" s="6"/>
      <c r="O15" s="6"/>
    </row>
    <row r="16" spans="1:16" x14ac:dyDescent="0.35">
      <c r="A16" s="2" t="s">
        <v>73</v>
      </c>
      <c r="B16" s="2" t="s">
        <v>184</v>
      </c>
      <c r="C16" s="2" t="s">
        <v>180</v>
      </c>
      <c r="D16" s="2" t="s">
        <v>190</v>
      </c>
      <c r="E16" s="2">
        <v>4</v>
      </c>
      <c r="F16" s="140"/>
      <c r="G16" s="140">
        <v>754</v>
      </c>
      <c r="H16" s="3">
        <f t="shared" si="0"/>
        <v>3016</v>
      </c>
      <c r="I16" s="47"/>
      <c r="J16" s="2"/>
      <c r="K16" s="5"/>
      <c r="L16" s="6"/>
      <c r="M16" s="6"/>
      <c r="N16" s="6"/>
      <c r="O16" s="6"/>
    </row>
    <row r="17" spans="1:16" x14ac:dyDescent="0.35">
      <c r="A17" s="2" t="s">
        <v>74</v>
      </c>
      <c r="B17" s="2" t="s">
        <v>185</v>
      </c>
      <c r="C17" s="2" t="s">
        <v>180</v>
      </c>
      <c r="D17" s="2" t="s">
        <v>190</v>
      </c>
      <c r="E17" s="7">
        <v>3</v>
      </c>
      <c r="F17" s="140"/>
      <c r="G17" s="140">
        <v>750</v>
      </c>
      <c r="H17" s="3">
        <f t="shared" si="0"/>
        <v>2250</v>
      </c>
      <c r="I17" s="47"/>
      <c r="J17" s="4"/>
      <c r="K17" s="5"/>
      <c r="L17" s="6"/>
      <c r="M17" s="6"/>
      <c r="N17" s="6"/>
      <c r="O17" s="6"/>
    </row>
    <row r="18" spans="1:16" x14ac:dyDescent="0.35">
      <c r="A18" s="2" t="s">
        <v>75</v>
      </c>
      <c r="B18" s="2" t="s">
        <v>186</v>
      </c>
      <c r="C18" s="2" t="s">
        <v>180</v>
      </c>
      <c r="D18" s="2" t="s">
        <v>190</v>
      </c>
      <c r="E18" s="2">
        <v>1</v>
      </c>
      <c r="F18" s="140"/>
      <c r="G18" s="140">
        <v>658</v>
      </c>
      <c r="H18" s="3">
        <f t="shared" si="0"/>
        <v>658</v>
      </c>
      <c r="I18" s="47"/>
      <c r="J18" s="4"/>
      <c r="K18" s="5"/>
      <c r="L18" s="6"/>
      <c r="M18" s="6"/>
      <c r="N18" s="6"/>
      <c r="O18" s="6"/>
    </row>
    <row r="19" spans="1:16" x14ac:dyDescent="0.35">
      <c r="A19" s="2" t="s">
        <v>102</v>
      </c>
      <c r="B19" s="58" t="s">
        <v>187</v>
      </c>
      <c r="C19" s="2" t="s">
        <v>180</v>
      </c>
      <c r="D19" s="2" t="s">
        <v>190</v>
      </c>
      <c r="E19" s="58">
        <v>1</v>
      </c>
      <c r="F19" s="141"/>
      <c r="G19" s="141">
        <v>752</v>
      </c>
      <c r="H19" s="3">
        <f t="shared" si="0"/>
        <v>752</v>
      </c>
      <c r="I19" s="47"/>
      <c r="J19" s="4"/>
      <c r="K19" s="5"/>
      <c r="L19" s="6"/>
      <c r="M19" s="6"/>
      <c r="N19" s="6"/>
      <c r="O19" s="6"/>
    </row>
    <row r="20" spans="1:16" x14ac:dyDescent="0.35">
      <c r="A20" s="2" t="s">
        <v>77</v>
      </c>
      <c r="B20" s="2" t="s">
        <v>188</v>
      </c>
      <c r="C20" s="2" t="s">
        <v>180</v>
      </c>
      <c r="D20" s="2" t="s">
        <v>190</v>
      </c>
      <c r="E20" s="2">
        <v>2</v>
      </c>
      <c r="F20" s="140"/>
      <c r="G20" s="140">
        <v>745</v>
      </c>
      <c r="H20" s="3">
        <f t="shared" si="0"/>
        <v>1490</v>
      </c>
      <c r="I20" s="47"/>
      <c r="J20" s="4"/>
      <c r="K20" s="5"/>
      <c r="L20" s="6"/>
      <c r="M20" s="6"/>
      <c r="N20" s="6"/>
      <c r="O20" s="6"/>
    </row>
    <row r="21" spans="1:16" x14ac:dyDescent="0.35">
      <c r="A21" s="2" t="s">
        <v>76</v>
      </c>
      <c r="B21" s="2" t="s">
        <v>189</v>
      </c>
      <c r="C21" s="2" t="s">
        <v>180</v>
      </c>
      <c r="D21" s="2" t="s">
        <v>190</v>
      </c>
      <c r="E21" s="7">
        <v>1</v>
      </c>
      <c r="F21" s="140"/>
      <c r="G21" s="140">
        <v>550</v>
      </c>
      <c r="H21" s="3">
        <f t="shared" si="0"/>
        <v>550</v>
      </c>
      <c r="I21" s="47"/>
      <c r="J21" s="2"/>
      <c r="K21" s="5"/>
      <c r="L21" s="59"/>
      <c r="M21" s="59"/>
      <c r="N21" s="59"/>
      <c r="O21" s="59"/>
    </row>
    <row r="22" spans="1:16" ht="14.25" customHeight="1" x14ac:dyDescent="0.35">
      <c r="A22" s="60" t="s">
        <v>13</v>
      </c>
      <c r="B22" s="60"/>
      <c r="C22" s="60"/>
      <c r="D22" s="60"/>
      <c r="E22" s="61">
        <v>23</v>
      </c>
      <c r="F22" s="130"/>
      <c r="G22" s="62"/>
      <c r="H22" s="63">
        <f>SUM(H13:H21)</f>
        <v>14946</v>
      </c>
      <c r="I22" s="47"/>
      <c r="J22" s="168" t="s">
        <v>14</v>
      </c>
      <c r="K22" s="169"/>
      <c r="L22" s="170"/>
      <c r="M22" s="64"/>
      <c r="N22" s="64"/>
      <c r="O22" s="65">
        <v>0</v>
      </c>
    </row>
    <row r="23" spans="1:16" ht="10.5" customHeight="1" x14ac:dyDescent="0.3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</row>
    <row r="24" spans="1:16" x14ac:dyDescent="0.35">
      <c r="A24" s="154" t="s">
        <v>104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</row>
    <row r="25" spans="1:16" ht="14.25" customHeight="1" x14ac:dyDescent="0.35">
      <c r="A25" s="8" t="s">
        <v>200</v>
      </c>
      <c r="B25" s="8"/>
      <c r="C25" s="8"/>
      <c r="D25" s="8"/>
      <c r="E25" s="1" t="s">
        <v>138</v>
      </c>
      <c r="F25" s="1"/>
      <c r="G25" s="8"/>
      <c r="H25" s="8"/>
      <c r="I25" s="47"/>
      <c r="J25" s="8" t="s">
        <v>137</v>
      </c>
      <c r="K25" s="1" t="s">
        <v>141</v>
      </c>
      <c r="L25" s="8"/>
      <c r="M25" s="8"/>
      <c r="N25" s="8"/>
      <c r="O25" s="8"/>
      <c r="P25" s="46">
        <v>11</v>
      </c>
    </row>
    <row r="26" spans="1:16" ht="17.25" customHeight="1" x14ac:dyDescent="0.35">
      <c r="A26" s="48" t="s">
        <v>1</v>
      </c>
      <c r="B26" s="136"/>
      <c r="C26" s="136"/>
      <c r="D26" s="136"/>
      <c r="E26" s="1" t="s">
        <v>96</v>
      </c>
      <c r="F26" s="1"/>
      <c r="G26" s="8"/>
      <c r="H26" s="8"/>
      <c r="I26" s="47"/>
      <c r="J26" s="48" t="s">
        <v>1</v>
      </c>
      <c r="K26" s="1" t="s">
        <v>142</v>
      </c>
      <c r="L26" s="8"/>
      <c r="M26" s="8"/>
      <c r="N26" s="8"/>
      <c r="O26" s="8"/>
    </row>
    <row r="27" spans="1:16" ht="15" customHeight="1" thickBot="1" x14ac:dyDescent="0.4">
      <c r="A27" s="153" t="s">
        <v>3</v>
      </c>
      <c r="B27" s="153"/>
      <c r="C27" s="153"/>
      <c r="D27" s="153"/>
      <c r="E27" s="153"/>
      <c r="F27" s="153"/>
      <c r="G27" s="153"/>
      <c r="H27" s="153"/>
      <c r="I27" s="47"/>
      <c r="J27" s="153" t="s">
        <v>4</v>
      </c>
      <c r="K27" s="153"/>
      <c r="L27" s="153"/>
      <c r="M27" s="153"/>
      <c r="N27" s="153"/>
      <c r="O27" s="153"/>
    </row>
    <row r="28" spans="1:16" ht="25.5" x14ac:dyDescent="0.35">
      <c r="A28" s="49" t="s">
        <v>5</v>
      </c>
      <c r="B28" s="49" t="s">
        <v>178</v>
      </c>
      <c r="C28" s="49" t="s">
        <v>179</v>
      </c>
      <c r="D28" s="49" t="s">
        <v>20</v>
      </c>
      <c r="E28" s="49" t="s">
        <v>6</v>
      </c>
      <c r="F28" s="50" t="s">
        <v>173</v>
      </c>
      <c r="G28" s="50" t="s">
        <v>174</v>
      </c>
      <c r="H28" s="51" t="s">
        <v>8</v>
      </c>
      <c r="I28" s="47"/>
      <c r="J28" s="66" t="s">
        <v>5</v>
      </c>
      <c r="K28" s="66" t="s">
        <v>6</v>
      </c>
      <c r="L28" s="67" t="s">
        <v>7</v>
      </c>
      <c r="M28" s="68" t="s">
        <v>9</v>
      </c>
      <c r="N28" s="68" t="s">
        <v>10</v>
      </c>
      <c r="O28" s="69" t="s">
        <v>8</v>
      </c>
    </row>
    <row r="29" spans="1:16" x14ac:dyDescent="0.35">
      <c r="A29" s="147" t="s">
        <v>11</v>
      </c>
      <c r="B29" s="148"/>
      <c r="C29" s="148"/>
      <c r="D29" s="148"/>
      <c r="E29" s="148"/>
      <c r="F29" s="148"/>
      <c r="G29" s="148"/>
      <c r="H29" s="149"/>
      <c r="I29" s="47"/>
      <c r="J29" s="150" t="s">
        <v>11</v>
      </c>
      <c r="K29" s="151"/>
      <c r="L29" s="151"/>
      <c r="M29" s="151"/>
      <c r="N29" s="151"/>
      <c r="O29" s="152"/>
    </row>
    <row r="30" spans="1:16" x14ac:dyDescent="0.35">
      <c r="A30" s="2" t="s">
        <v>106</v>
      </c>
      <c r="B30" s="2" t="s">
        <v>181</v>
      </c>
      <c r="C30" s="2" t="s">
        <v>185</v>
      </c>
      <c r="D30" s="2" t="s">
        <v>190</v>
      </c>
      <c r="E30" s="2">
        <v>5</v>
      </c>
      <c r="F30" s="140"/>
      <c r="G30" s="140">
        <v>617</v>
      </c>
      <c r="H30" s="3">
        <f t="shared" ref="H30:H37" si="1">G30*(E30+F30)</f>
        <v>3085</v>
      </c>
      <c r="I30" s="47"/>
      <c r="J30" s="2"/>
      <c r="K30" s="7"/>
      <c r="L30" s="6"/>
      <c r="M30" s="56">
        <v>0</v>
      </c>
      <c r="N30" s="56"/>
      <c r="O30" s="6"/>
    </row>
    <row r="31" spans="1:16" x14ac:dyDescent="0.35">
      <c r="A31" s="57" t="s">
        <v>107</v>
      </c>
      <c r="B31" s="57" t="s">
        <v>191</v>
      </c>
      <c r="C31" s="2" t="s">
        <v>185</v>
      </c>
      <c r="D31" s="2" t="s">
        <v>190</v>
      </c>
      <c r="E31" s="2">
        <v>2</v>
      </c>
      <c r="F31" s="140"/>
      <c r="G31" s="140">
        <v>338</v>
      </c>
      <c r="H31" s="3">
        <f t="shared" si="1"/>
        <v>676</v>
      </c>
      <c r="I31" s="47"/>
      <c r="J31" s="2"/>
      <c r="K31" s="2"/>
      <c r="L31" s="6"/>
      <c r="M31" s="6"/>
      <c r="N31" s="6"/>
      <c r="O31" s="6"/>
    </row>
    <row r="32" spans="1:16" x14ac:dyDescent="0.35">
      <c r="A32" s="2" t="s">
        <v>109</v>
      </c>
      <c r="B32" s="2" t="s">
        <v>183</v>
      </c>
      <c r="C32" s="2" t="s">
        <v>185</v>
      </c>
      <c r="D32" s="2" t="s">
        <v>190</v>
      </c>
      <c r="E32" s="2">
        <v>2</v>
      </c>
      <c r="F32" s="140"/>
      <c r="G32" s="140">
        <v>450</v>
      </c>
      <c r="H32" s="3">
        <f t="shared" si="1"/>
        <v>900</v>
      </c>
      <c r="I32" s="47"/>
      <c r="J32" s="2"/>
      <c r="K32" s="2"/>
      <c r="L32" s="6"/>
      <c r="M32" s="6"/>
      <c r="N32" s="6"/>
      <c r="O32" s="6"/>
    </row>
    <row r="33" spans="1:15" x14ac:dyDescent="0.35">
      <c r="A33" s="2" t="s">
        <v>108</v>
      </c>
      <c r="B33" s="2" t="s">
        <v>184</v>
      </c>
      <c r="C33" s="2" t="s">
        <v>185</v>
      </c>
      <c r="D33" s="2" t="s">
        <v>190</v>
      </c>
      <c r="E33" s="2">
        <v>2</v>
      </c>
      <c r="F33" s="140"/>
      <c r="G33" s="140">
        <v>410</v>
      </c>
      <c r="H33" s="3">
        <f t="shared" si="1"/>
        <v>820</v>
      </c>
      <c r="I33" s="47"/>
      <c r="J33" s="2"/>
      <c r="K33" s="2"/>
      <c r="L33" s="6"/>
      <c r="M33" s="6"/>
      <c r="N33" s="6"/>
      <c r="O33" s="6"/>
    </row>
    <row r="34" spans="1:15" x14ac:dyDescent="0.35">
      <c r="A34" s="2" t="s">
        <v>105</v>
      </c>
      <c r="B34" s="2" t="s">
        <v>192</v>
      </c>
      <c r="C34" s="2" t="s">
        <v>185</v>
      </c>
      <c r="D34" s="2" t="s">
        <v>190</v>
      </c>
      <c r="E34" s="7">
        <v>1</v>
      </c>
      <c r="F34" s="140"/>
      <c r="G34" s="140">
        <v>510</v>
      </c>
      <c r="H34" s="3">
        <f t="shared" si="1"/>
        <v>510</v>
      </c>
      <c r="I34" s="47"/>
      <c r="J34" s="2"/>
      <c r="K34" s="2"/>
      <c r="L34" s="6"/>
      <c r="M34" s="6"/>
      <c r="N34" s="6"/>
      <c r="O34" s="6"/>
    </row>
    <row r="35" spans="1:15" x14ac:dyDescent="0.35">
      <c r="A35" s="2" t="s">
        <v>110</v>
      </c>
      <c r="B35" s="58" t="s">
        <v>187</v>
      </c>
      <c r="C35" s="2" t="s">
        <v>185</v>
      </c>
      <c r="D35" s="2" t="s">
        <v>190</v>
      </c>
      <c r="E35" s="58">
        <v>1</v>
      </c>
      <c r="F35" s="141"/>
      <c r="G35" s="141">
        <v>190</v>
      </c>
      <c r="H35" s="3">
        <f t="shared" si="1"/>
        <v>190</v>
      </c>
      <c r="I35" s="47"/>
      <c r="J35" s="2"/>
      <c r="K35" s="2"/>
      <c r="L35" s="6"/>
      <c r="M35" s="6"/>
      <c r="N35" s="6"/>
      <c r="O35" s="6"/>
    </row>
    <row r="36" spans="1:15" x14ac:dyDescent="0.35">
      <c r="A36" s="2" t="s">
        <v>111</v>
      </c>
      <c r="B36" s="2" t="s">
        <v>188</v>
      </c>
      <c r="C36" s="2" t="s">
        <v>185</v>
      </c>
      <c r="D36" s="2" t="s">
        <v>190</v>
      </c>
      <c r="E36" s="2">
        <v>2</v>
      </c>
      <c r="F36" s="140"/>
      <c r="G36" s="140">
        <v>360</v>
      </c>
      <c r="H36" s="3">
        <f t="shared" si="1"/>
        <v>720</v>
      </c>
      <c r="I36" s="47"/>
      <c r="J36" s="2"/>
      <c r="K36" s="2"/>
      <c r="L36" s="6"/>
      <c r="M36" s="6"/>
      <c r="N36" s="6"/>
      <c r="O36" s="6"/>
    </row>
    <row r="37" spans="1:15" x14ac:dyDescent="0.35">
      <c r="A37" s="2" t="s">
        <v>112</v>
      </c>
      <c r="B37" s="2" t="s">
        <v>189</v>
      </c>
      <c r="C37" s="2" t="s">
        <v>185</v>
      </c>
      <c r="D37" s="2" t="s">
        <v>190</v>
      </c>
      <c r="E37" s="7">
        <v>1</v>
      </c>
      <c r="F37" s="140"/>
      <c r="G37" s="140">
        <v>540</v>
      </c>
      <c r="H37" s="3">
        <f t="shared" si="1"/>
        <v>540</v>
      </c>
      <c r="I37" s="47"/>
      <c r="J37" s="2"/>
      <c r="K37" s="7"/>
      <c r="L37" s="6"/>
      <c r="M37" s="6"/>
      <c r="N37" s="6"/>
      <c r="O37" s="6"/>
    </row>
    <row r="38" spans="1:15" x14ac:dyDescent="0.35">
      <c r="A38" s="60" t="s">
        <v>14</v>
      </c>
      <c r="B38" s="118"/>
      <c r="C38" s="118"/>
      <c r="D38" s="118"/>
      <c r="E38" s="70">
        <v>16</v>
      </c>
      <c r="F38" s="129"/>
      <c r="G38" s="62"/>
      <c r="H38" s="63">
        <f>SUM(H30:H37)</f>
        <v>7441</v>
      </c>
      <c r="I38" s="47"/>
      <c r="J38" s="60" t="s">
        <v>14</v>
      </c>
      <c r="K38" s="71">
        <v>0</v>
      </c>
      <c r="L38" s="62"/>
      <c r="M38" s="64"/>
      <c r="N38" s="64"/>
      <c r="O38" s="65">
        <v>0</v>
      </c>
    </row>
    <row r="39" spans="1:15" x14ac:dyDescent="0.35">
      <c r="A39" s="154" t="s">
        <v>104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</row>
    <row r="40" spans="1:15" x14ac:dyDescent="0.35">
      <c r="A40" s="8" t="s">
        <v>200</v>
      </c>
      <c r="B40" s="1"/>
      <c r="C40" s="1"/>
      <c r="D40" s="1"/>
      <c r="E40" s="1" t="s">
        <v>138</v>
      </c>
      <c r="F40" s="1"/>
      <c r="G40" s="8">
        <v>11</v>
      </c>
      <c r="H40" s="8"/>
      <c r="I40" s="47"/>
      <c r="J40" s="8" t="s">
        <v>137</v>
      </c>
      <c r="K40" s="1" t="s">
        <v>138</v>
      </c>
      <c r="L40" s="8"/>
      <c r="M40" s="8"/>
      <c r="N40" s="8"/>
      <c r="O40" s="8"/>
    </row>
    <row r="41" spans="1:15" ht="16.5" customHeight="1" x14ac:dyDescent="0.35">
      <c r="A41" s="48" t="s">
        <v>16</v>
      </c>
      <c r="B41" s="136"/>
      <c r="C41" s="136"/>
      <c r="D41" s="136"/>
      <c r="E41" s="1" t="s">
        <v>47</v>
      </c>
      <c r="F41" s="1"/>
      <c r="G41" s="8"/>
      <c r="H41" s="8"/>
      <c r="I41" s="47"/>
      <c r="J41" s="48" t="s">
        <v>2</v>
      </c>
      <c r="K41" s="1" t="s">
        <v>140</v>
      </c>
      <c r="L41" s="8"/>
      <c r="M41" s="8"/>
      <c r="N41" s="8"/>
      <c r="O41" s="8"/>
    </row>
    <row r="42" spans="1:15" ht="15" customHeight="1" thickBot="1" x14ac:dyDescent="0.4">
      <c r="A42" s="153" t="s">
        <v>3</v>
      </c>
      <c r="B42" s="153"/>
      <c r="C42" s="153"/>
      <c r="D42" s="153"/>
      <c r="E42" s="153"/>
      <c r="F42" s="153"/>
      <c r="G42" s="153"/>
      <c r="H42" s="153"/>
      <c r="I42" s="47"/>
      <c r="J42" s="153" t="s">
        <v>4</v>
      </c>
      <c r="K42" s="153"/>
      <c r="L42" s="153"/>
      <c r="M42" s="153"/>
      <c r="N42" s="153"/>
      <c r="O42" s="153"/>
    </row>
    <row r="43" spans="1:15" ht="25.5" x14ac:dyDescent="0.35">
      <c r="A43" s="49" t="s">
        <v>5</v>
      </c>
      <c r="B43" s="49" t="s">
        <v>178</v>
      </c>
      <c r="C43" s="49" t="s">
        <v>179</v>
      </c>
      <c r="D43" s="49" t="s">
        <v>20</v>
      </c>
      <c r="E43" s="49" t="s">
        <v>6</v>
      </c>
      <c r="F43" s="50" t="s">
        <v>173</v>
      </c>
      <c r="G43" s="50" t="s">
        <v>174</v>
      </c>
      <c r="H43" s="51" t="s">
        <v>8</v>
      </c>
      <c r="I43" s="47"/>
      <c r="J43" s="66" t="s">
        <v>5</v>
      </c>
      <c r="K43" s="66" t="s">
        <v>6</v>
      </c>
      <c r="L43" s="67" t="s">
        <v>7</v>
      </c>
      <c r="M43" s="68" t="s">
        <v>9</v>
      </c>
      <c r="N43" s="68" t="s">
        <v>10</v>
      </c>
      <c r="O43" s="69" t="s">
        <v>8</v>
      </c>
    </row>
    <row r="44" spans="1:15" ht="15" customHeight="1" x14ac:dyDescent="0.35">
      <c r="A44" s="147" t="s">
        <v>12</v>
      </c>
      <c r="B44" s="148"/>
      <c r="C44" s="148"/>
      <c r="D44" s="148"/>
      <c r="E44" s="148"/>
      <c r="F44" s="148"/>
      <c r="G44" s="148"/>
      <c r="H44" s="149"/>
      <c r="I44" s="47"/>
      <c r="J44" s="150" t="s">
        <v>12</v>
      </c>
      <c r="K44" s="151"/>
      <c r="L44" s="151"/>
      <c r="M44" s="151"/>
      <c r="N44" s="151"/>
      <c r="O44" s="152"/>
    </row>
    <row r="45" spans="1:15" x14ac:dyDescent="0.35">
      <c r="A45" s="2" t="s">
        <v>78</v>
      </c>
      <c r="B45" s="2" t="s">
        <v>193</v>
      </c>
      <c r="C45" s="2" t="s">
        <v>194</v>
      </c>
      <c r="D45" s="2" t="s">
        <v>190</v>
      </c>
      <c r="E45" s="2">
        <v>19</v>
      </c>
      <c r="F45" s="140"/>
      <c r="G45" s="140">
        <v>2119.4699999999998</v>
      </c>
      <c r="H45" s="3">
        <f>G45*(E45+F45)</f>
        <v>40269.929999999993</v>
      </c>
      <c r="I45" s="47"/>
      <c r="J45" s="4"/>
      <c r="K45" s="5"/>
      <c r="L45" s="6"/>
      <c r="M45" s="56">
        <v>0</v>
      </c>
      <c r="N45" s="56"/>
      <c r="O45" s="6"/>
    </row>
    <row r="46" spans="1:15" ht="21" hidden="1" customHeight="1" x14ac:dyDescent="0.35">
      <c r="A46" s="4"/>
      <c r="B46" s="4"/>
      <c r="C46" s="4"/>
      <c r="D46" s="4"/>
      <c r="E46" s="5"/>
      <c r="F46" s="5"/>
      <c r="G46" s="59"/>
      <c r="H46" s="59"/>
      <c r="I46" s="47"/>
      <c r="J46" s="4"/>
      <c r="K46" s="5"/>
      <c r="L46" s="59"/>
      <c r="M46" s="59"/>
      <c r="N46" s="59"/>
      <c r="O46" s="59"/>
    </row>
    <row r="47" spans="1:15" x14ac:dyDescent="0.35">
      <c r="A47" s="60" t="s">
        <v>17</v>
      </c>
      <c r="B47" s="118"/>
      <c r="C47" s="118"/>
      <c r="D47" s="118"/>
      <c r="E47" s="70">
        <v>19</v>
      </c>
      <c r="F47" s="129"/>
      <c r="G47" s="62"/>
      <c r="H47" s="65">
        <f>SUM(H45:H46)</f>
        <v>40269.929999999993</v>
      </c>
      <c r="I47" s="47"/>
      <c r="J47" s="168" t="s">
        <v>14</v>
      </c>
      <c r="K47" s="169"/>
      <c r="L47" s="170"/>
      <c r="M47" s="64"/>
      <c r="N47" s="64"/>
      <c r="O47" s="65">
        <v>0</v>
      </c>
    </row>
    <row r="48" spans="1:15" x14ac:dyDescent="0.35">
      <c r="A48" s="60" t="s">
        <v>18</v>
      </c>
      <c r="B48" s="118"/>
      <c r="C48" s="118"/>
      <c r="D48" s="118"/>
      <c r="E48" s="70">
        <v>35</v>
      </c>
      <c r="F48" s="129"/>
      <c r="G48" s="62"/>
      <c r="H48" s="72">
        <f>H47+H38</f>
        <v>47710.929999999993</v>
      </c>
      <c r="I48" s="47"/>
      <c r="J48" s="47"/>
      <c r="K48" s="155" t="s">
        <v>15</v>
      </c>
      <c r="L48" s="156"/>
      <c r="M48" s="73"/>
      <c r="N48" s="73"/>
      <c r="O48" s="74"/>
    </row>
    <row r="49" spans="1:16" x14ac:dyDescent="0.35">
      <c r="A49" s="132"/>
      <c r="B49" s="132"/>
      <c r="C49" s="132"/>
      <c r="D49" s="132"/>
      <c r="E49" s="94"/>
      <c r="F49" s="94"/>
      <c r="G49" s="132"/>
      <c r="H49" s="95"/>
      <c r="I49" s="47"/>
      <c r="J49" s="47"/>
      <c r="K49" s="77"/>
      <c r="L49" s="77"/>
      <c r="M49" s="77"/>
      <c r="N49" s="77"/>
      <c r="O49" s="78"/>
    </row>
    <row r="50" spans="1:16" x14ac:dyDescent="0.35">
      <c r="A50" s="154" t="s">
        <v>113</v>
      </c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</row>
    <row r="51" spans="1:16" x14ac:dyDescent="0.35">
      <c r="A51" s="1" t="s">
        <v>114</v>
      </c>
      <c r="B51" s="1"/>
      <c r="C51" s="1"/>
      <c r="D51" s="1"/>
      <c r="E51" s="1" t="s">
        <v>143</v>
      </c>
      <c r="F51" s="1"/>
      <c r="G51" s="134">
        <v>15</v>
      </c>
      <c r="H51" s="134"/>
      <c r="I51" s="79"/>
      <c r="J51" s="1" t="s">
        <v>114</v>
      </c>
      <c r="K51" s="1" t="s">
        <v>143</v>
      </c>
      <c r="L51" s="1"/>
      <c r="M51" s="134">
        <v>15</v>
      </c>
      <c r="N51" s="134"/>
      <c r="O51" s="79"/>
    </row>
    <row r="52" spans="1:16" ht="15" customHeight="1" x14ac:dyDescent="0.35">
      <c r="A52" s="48" t="s">
        <v>1</v>
      </c>
      <c r="B52" s="136"/>
      <c r="C52" s="136"/>
      <c r="D52" s="136"/>
      <c r="E52" s="1" t="s">
        <v>81</v>
      </c>
      <c r="F52" s="1"/>
      <c r="G52" s="8"/>
      <c r="H52" s="8"/>
      <c r="I52" s="47"/>
      <c r="J52" s="131" t="s">
        <v>1</v>
      </c>
      <c r="K52" s="1" t="s">
        <v>140</v>
      </c>
      <c r="L52" s="8"/>
      <c r="M52" s="8"/>
      <c r="N52" s="8"/>
      <c r="O52" s="8"/>
      <c r="P52" s="46">
        <v>12</v>
      </c>
    </row>
    <row r="53" spans="1:16" ht="15" customHeight="1" thickBot="1" x14ac:dyDescent="0.4">
      <c r="A53" s="153" t="s">
        <v>3</v>
      </c>
      <c r="B53" s="153"/>
      <c r="C53" s="153"/>
      <c r="D53" s="153"/>
      <c r="E53" s="153"/>
      <c r="F53" s="153"/>
      <c r="G53" s="153"/>
      <c r="H53" s="153"/>
      <c r="I53" s="47"/>
      <c r="J53" s="153" t="s">
        <v>4</v>
      </c>
      <c r="K53" s="153"/>
      <c r="L53" s="153"/>
      <c r="M53" s="153"/>
      <c r="N53" s="153"/>
      <c r="O53" s="153"/>
    </row>
    <row r="54" spans="1:16" ht="25.5" x14ac:dyDescent="0.35">
      <c r="A54" s="49" t="s">
        <v>5</v>
      </c>
      <c r="B54" s="49" t="s">
        <v>178</v>
      </c>
      <c r="C54" s="49" t="s">
        <v>179</v>
      </c>
      <c r="D54" s="49" t="s">
        <v>20</v>
      </c>
      <c r="E54" s="49" t="s">
        <v>6</v>
      </c>
      <c r="F54" s="50" t="s">
        <v>173</v>
      </c>
      <c r="G54" s="50" t="s">
        <v>174</v>
      </c>
      <c r="H54" s="51" t="s">
        <v>8</v>
      </c>
      <c r="I54" s="47"/>
      <c r="J54" s="66" t="s">
        <v>5</v>
      </c>
      <c r="K54" s="66" t="s">
        <v>6</v>
      </c>
      <c r="L54" s="67" t="s">
        <v>7</v>
      </c>
      <c r="M54" s="68" t="s">
        <v>9</v>
      </c>
      <c r="N54" s="68" t="s">
        <v>10</v>
      </c>
      <c r="O54" s="69" t="s">
        <v>8</v>
      </c>
    </row>
    <row r="55" spans="1:16" ht="16.5" customHeight="1" x14ac:dyDescent="0.35">
      <c r="A55" s="147" t="s">
        <v>11</v>
      </c>
      <c r="B55" s="148"/>
      <c r="C55" s="148"/>
      <c r="D55" s="148"/>
      <c r="E55" s="148"/>
      <c r="F55" s="148"/>
      <c r="G55" s="148"/>
      <c r="H55" s="149"/>
      <c r="I55" s="47"/>
      <c r="J55" s="150" t="s">
        <v>11</v>
      </c>
      <c r="K55" s="151"/>
      <c r="L55" s="151"/>
      <c r="M55" s="151"/>
      <c r="N55" s="151"/>
      <c r="O55" s="152"/>
    </row>
    <row r="56" spans="1:16" x14ac:dyDescent="0.35">
      <c r="A56" s="2" t="s">
        <v>119</v>
      </c>
      <c r="B56" s="2" t="s">
        <v>181</v>
      </c>
      <c r="C56" s="2" t="s">
        <v>195</v>
      </c>
      <c r="D56" s="2" t="s">
        <v>190</v>
      </c>
      <c r="E56" s="2">
        <v>6</v>
      </c>
      <c r="F56" s="140"/>
      <c r="G56" s="140">
        <v>490</v>
      </c>
      <c r="H56" s="3">
        <f t="shared" ref="H56:H64" si="2">G56*(E56+F56)</f>
        <v>2940</v>
      </c>
      <c r="I56" s="47"/>
      <c r="J56" s="2"/>
      <c r="K56" s="7"/>
      <c r="L56" s="6"/>
      <c r="M56" s="56">
        <v>0</v>
      </c>
      <c r="N56" s="56"/>
      <c r="O56" s="6"/>
    </row>
    <row r="57" spans="1:16" ht="25.5" x14ac:dyDescent="0.35">
      <c r="A57" s="57" t="s">
        <v>120</v>
      </c>
      <c r="B57" s="57" t="s">
        <v>182</v>
      </c>
      <c r="C57" s="2" t="s">
        <v>195</v>
      </c>
      <c r="D57" s="2" t="s">
        <v>190</v>
      </c>
      <c r="E57" s="2">
        <v>2</v>
      </c>
      <c r="F57" s="140"/>
      <c r="G57" s="140">
        <v>319.8</v>
      </c>
      <c r="H57" s="3">
        <f t="shared" si="2"/>
        <v>639.6</v>
      </c>
      <c r="I57" s="47"/>
      <c r="J57" s="2"/>
      <c r="K57" s="7"/>
      <c r="L57" s="6"/>
      <c r="M57" s="56"/>
      <c r="N57" s="56"/>
      <c r="O57" s="6"/>
    </row>
    <row r="58" spans="1:16" x14ac:dyDescent="0.35">
      <c r="A58" s="2" t="s">
        <v>121</v>
      </c>
      <c r="B58" s="2" t="s">
        <v>183</v>
      </c>
      <c r="C58" s="2" t="s">
        <v>195</v>
      </c>
      <c r="D58" s="2" t="s">
        <v>190</v>
      </c>
      <c r="E58" s="2">
        <v>3</v>
      </c>
      <c r="F58" s="140"/>
      <c r="G58" s="140">
        <v>438</v>
      </c>
      <c r="H58" s="3">
        <f t="shared" si="2"/>
        <v>1314</v>
      </c>
      <c r="I58" s="47"/>
      <c r="J58" s="2"/>
      <c r="K58" s="7"/>
      <c r="L58" s="6"/>
      <c r="M58" s="56"/>
      <c r="N58" s="56"/>
      <c r="O58" s="6"/>
    </row>
    <row r="59" spans="1:16" x14ac:dyDescent="0.35">
      <c r="A59" s="2" t="s">
        <v>122</v>
      </c>
      <c r="B59" s="2" t="s">
        <v>184</v>
      </c>
      <c r="C59" s="2" t="s">
        <v>195</v>
      </c>
      <c r="D59" s="2" t="s">
        <v>190</v>
      </c>
      <c r="E59" s="2">
        <v>4</v>
      </c>
      <c r="F59" s="140"/>
      <c r="G59" s="140">
        <v>197</v>
      </c>
      <c r="H59" s="3">
        <f t="shared" si="2"/>
        <v>788</v>
      </c>
      <c r="I59" s="47"/>
      <c r="J59" s="2"/>
      <c r="K59" s="7"/>
      <c r="L59" s="6"/>
      <c r="M59" s="56"/>
      <c r="N59" s="56"/>
      <c r="O59" s="6"/>
    </row>
    <row r="60" spans="1:16" x14ac:dyDescent="0.35">
      <c r="A60" s="2" t="s">
        <v>123</v>
      </c>
      <c r="B60" s="2" t="s">
        <v>185</v>
      </c>
      <c r="C60" s="2" t="s">
        <v>195</v>
      </c>
      <c r="D60" s="2" t="s">
        <v>190</v>
      </c>
      <c r="E60" s="7">
        <v>3</v>
      </c>
      <c r="F60" s="140"/>
      <c r="G60" s="140">
        <v>189</v>
      </c>
      <c r="H60" s="3">
        <f t="shared" si="2"/>
        <v>567</v>
      </c>
      <c r="I60" s="47"/>
      <c r="J60" s="2"/>
      <c r="K60" s="7"/>
      <c r="L60" s="6"/>
      <c r="M60" s="56"/>
      <c r="N60" s="56"/>
      <c r="O60" s="6"/>
    </row>
    <row r="61" spans="1:16" x14ac:dyDescent="0.35">
      <c r="A61" s="2" t="s">
        <v>124</v>
      </c>
      <c r="B61" s="2" t="s">
        <v>186</v>
      </c>
      <c r="C61" s="2" t="s">
        <v>195</v>
      </c>
      <c r="D61" s="2" t="s">
        <v>190</v>
      </c>
      <c r="E61" s="2">
        <v>1</v>
      </c>
      <c r="F61" s="140"/>
      <c r="G61" s="140">
        <v>336</v>
      </c>
      <c r="H61" s="3">
        <f t="shared" si="2"/>
        <v>336</v>
      </c>
      <c r="I61" s="47"/>
      <c r="J61" s="2"/>
      <c r="K61" s="7"/>
      <c r="L61" s="6"/>
      <c r="M61" s="56"/>
      <c r="N61" s="56"/>
      <c r="O61" s="6"/>
    </row>
    <row r="62" spans="1:16" x14ac:dyDescent="0.35">
      <c r="A62" s="2" t="s">
        <v>125</v>
      </c>
      <c r="B62" s="58" t="s">
        <v>187</v>
      </c>
      <c r="C62" s="2" t="s">
        <v>195</v>
      </c>
      <c r="D62" s="2" t="s">
        <v>190</v>
      </c>
      <c r="E62" s="58">
        <v>1</v>
      </c>
      <c r="F62" s="141"/>
      <c r="G62" s="141">
        <v>260</v>
      </c>
      <c r="H62" s="3">
        <f t="shared" si="2"/>
        <v>260</v>
      </c>
      <c r="I62" s="47"/>
      <c r="J62" s="2"/>
      <c r="K62" s="7"/>
      <c r="L62" s="6"/>
      <c r="M62" s="56"/>
      <c r="N62" s="56"/>
      <c r="O62" s="6"/>
    </row>
    <row r="63" spans="1:16" x14ac:dyDescent="0.35">
      <c r="A63" s="57" t="s">
        <v>126</v>
      </c>
      <c r="B63" s="57" t="s">
        <v>188</v>
      </c>
      <c r="C63" s="2" t="s">
        <v>195</v>
      </c>
      <c r="D63" s="2" t="s">
        <v>190</v>
      </c>
      <c r="E63" s="2">
        <v>2</v>
      </c>
      <c r="F63" s="140"/>
      <c r="G63" s="140">
        <v>338</v>
      </c>
      <c r="H63" s="3">
        <f t="shared" si="2"/>
        <v>676</v>
      </c>
      <c r="I63" s="47"/>
      <c r="J63" s="2"/>
      <c r="K63" s="7"/>
      <c r="L63" s="6"/>
      <c r="M63" s="56"/>
      <c r="N63" s="56"/>
      <c r="O63" s="6"/>
    </row>
    <row r="64" spans="1:16" x14ac:dyDescent="0.35">
      <c r="A64" s="2" t="s">
        <v>127</v>
      </c>
      <c r="B64" s="2" t="s">
        <v>189</v>
      </c>
      <c r="C64" s="2" t="s">
        <v>195</v>
      </c>
      <c r="D64" s="2" t="s">
        <v>190</v>
      </c>
      <c r="E64" s="7">
        <v>1</v>
      </c>
      <c r="F64" s="140"/>
      <c r="G64" s="140">
        <v>510</v>
      </c>
      <c r="H64" s="3">
        <f t="shared" si="2"/>
        <v>510</v>
      </c>
      <c r="I64" s="47"/>
      <c r="J64" s="2"/>
      <c r="K64" s="7"/>
      <c r="L64" s="6"/>
      <c r="M64" s="56"/>
      <c r="N64" s="56"/>
      <c r="O64" s="6"/>
    </row>
    <row r="65" spans="1:16" x14ac:dyDescent="0.35">
      <c r="A65" s="60" t="s">
        <v>14</v>
      </c>
      <c r="B65" s="118"/>
      <c r="C65" s="118"/>
      <c r="D65" s="118"/>
      <c r="E65" s="70">
        <v>23</v>
      </c>
      <c r="F65" s="129"/>
      <c r="G65" s="62"/>
      <c r="H65" s="63">
        <f>SUM(H56:H64)</f>
        <v>8030.6</v>
      </c>
      <c r="I65" s="47"/>
      <c r="J65" s="60" t="s">
        <v>14</v>
      </c>
      <c r="K65" s="71">
        <v>0</v>
      </c>
      <c r="L65" s="62"/>
      <c r="M65" s="64"/>
      <c r="N65" s="64"/>
      <c r="O65" s="65">
        <v>0</v>
      </c>
    </row>
    <row r="66" spans="1:16" ht="12" customHeight="1" x14ac:dyDescent="0.3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</row>
    <row r="67" spans="1:16" x14ac:dyDescent="0.35">
      <c r="A67" s="154" t="s">
        <v>116</v>
      </c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</row>
    <row r="68" spans="1:16" x14ac:dyDescent="0.35">
      <c r="A68" s="1" t="s">
        <v>115</v>
      </c>
      <c r="B68" s="1"/>
      <c r="C68" s="1"/>
      <c r="D68" s="1"/>
      <c r="E68" s="8"/>
      <c r="F68" s="8"/>
      <c r="G68" s="1" t="s">
        <v>138</v>
      </c>
      <c r="H68" s="92">
        <v>12</v>
      </c>
      <c r="I68" s="79"/>
      <c r="J68" s="1" t="s">
        <v>115</v>
      </c>
      <c r="K68" s="8"/>
      <c r="L68" s="8"/>
      <c r="M68" s="1" t="s">
        <v>138</v>
      </c>
      <c r="N68" s="92">
        <v>12</v>
      </c>
      <c r="O68" s="133"/>
      <c r="P68" s="46">
        <v>13</v>
      </c>
    </row>
    <row r="69" spans="1:16" ht="13.5" customHeight="1" x14ac:dyDescent="0.35">
      <c r="A69" s="131" t="s">
        <v>1</v>
      </c>
      <c r="B69" s="136"/>
      <c r="C69" s="136"/>
      <c r="D69" s="136"/>
      <c r="E69" s="1" t="s">
        <v>144</v>
      </c>
      <c r="F69" s="1"/>
      <c r="G69" s="8"/>
      <c r="H69" s="8"/>
      <c r="I69" s="47"/>
      <c r="J69" s="131" t="s">
        <v>1</v>
      </c>
      <c r="K69" s="1" t="s">
        <v>140</v>
      </c>
      <c r="L69" s="8"/>
      <c r="M69" s="8"/>
      <c r="N69" s="8"/>
      <c r="O69" s="8"/>
    </row>
    <row r="70" spans="1:16" ht="17.25" customHeight="1" thickBot="1" x14ac:dyDescent="0.4">
      <c r="A70" s="153" t="s">
        <v>3</v>
      </c>
      <c r="B70" s="153"/>
      <c r="C70" s="153"/>
      <c r="D70" s="153"/>
      <c r="E70" s="153"/>
      <c r="F70" s="153"/>
      <c r="G70" s="153"/>
      <c r="H70" s="153"/>
      <c r="I70" s="47"/>
      <c r="J70" s="153" t="s">
        <v>4</v>
      </c>
      <c r="K70" s="153"/>
      <c r="L70" s="153"/>
      <c r="M70" s="153"/>
      <c r="N70" s="153"/>
      <c r="O70" s="153"/>
    </row>
    <row r="71" spans="1:16" ht="25.5" x14ac:dyDescent="0.35">
      <c r="A71" s="49" t="s">
        <v>5</v>
      </c>
      <c r="B71" s="49" t="s">
        <v>178</v>
      </c>
      <c r="C71" s="49" t="s">
        <v>179</v>
      </c>
      <c r="D71" s="49" t="s">
        <v>20</v>
      </c>
      <c r="E71" s="49" t="s">
        <v>6</v>
      </c>
      <c r="F71" s="50" t="s">
        <v>173</v>
      </c>
      <c r="G71" s="50" t="s">
        <v>174</v>
      </c>
      <c r="H71" s="51" t="s">
        <v>8</v>
      </c>
      <c r="I71" s="47"/>
      <c r="J71" s="66" t="s">
        <v>5</v>
      </c>
      <c r="K71" s="66" t="s">
        <v>6</v>
      </c>
      <c r="L71" s="67" t="s">
        <v>7</v>
      </c>
      <c r="M71" s="68" t="s">
        <v>9</v>
      </c>
      <c r="N71" s="68" t="s">
        <v>10</v>
      </c>
      <c r="O71" s="69" t="s">
        <v>8</v>
      </c>
    </row>
    <row r="72" spans="1:16" ht="15" customHeight="1" x14ac:dyDescent="0.35">
      <c r="A72" s="147" t="s">
        <v>11</v>
      </c>
      <c r="B72" s="148"/>
      <c r="C72" s="148"/>
      <c r="D72" s="148"/>
      <c r="E72" s="148"/>
      <c r="F72" s="148"/>
      <c r="G72" s="148"/>
      <c r="H72" s="149"/>
      <c r="I72" s="47"/>
      <c r="J72" s="150" t="s">
        <v>11</v>
      </c>
      <c r="K72" s="151"/>
      <c r="L72" s="151"/>
      <c r="M72" s="151"/>
      <c r="N72" s="151"/>
      <c r="O72" s="152"/>
    </row>
    <row r="73" spans="1:16" x14ac:dyDescent="0.35">
      <c r="A73" s="2" t="s">
        <v>119</v>
      </c>
      <c r="B73" s="2" t="s">
        <v>181</v>
      </c>
      <c r="C73" s="2" t="s">
        <v>195</v>
      </c>
      <c r="D73" s="2" t="s">
        <v>190</v>
      </c>
      <c r="E73" s="2">
        <v>6</v>
      </c>
      <c r="F73" s="140"/>
      <c r="G73" s="140">
        <v>490</v>
      </c>
      <c r="H73" s="3">
        <f t="shared" ref="H73:H81" si="3">G73*(E73+F73)</f>
        <v>2940</v>
      </c>
      <c r="I73" s="47"/>
      <c r="J73" s="2"/>
      <c r="K73" s="7"/>
      <c r="L73" s="6"/>
      <c r="M73" s="56">
        <v>0</v>
      </c>
      <c r="N73" s="56"/>
      <c r="O73" s="6"/>
    </row>
    <row r="74" spans="1:16" ht="25.5" x14ac:dyDescent="0.35">
      <c r="A74" s="57" t="s">
        <v>120</v>
      </c>
      <c r="B74" s="57" t="s">
        <v>182</v>
      </c>
      <c r="C74" s="2" t="s">
        <v>195</v>
      </c>
      <c r="D74" s="2" t="s">
        <v>190</v>
      </c>
      <c r="E74" s="2">
        <v>2</v>
      </c>
      <c r="F74" s="140"/>
      <c r="G74" s="140">
        <v>319.8</v>
      </c>
      <c r="H74" s="3">
        <f t="shared" si="3"/>
        <v>639.6</v>
      </c>
      <c r="I74" s="47"/>
      <c r="J74" s="2"/>
      <c r="K74" s="7"/>
      <c r="L74" s="6"/>
      <c r="M74" s="56"/>
      <c r="N74" s="56"/>
      <c r="O74" s="6"/>
    </row>
    <row r="75" spans="1:16" x14ac:dyDescent="0.35">
      <c r="A75" s="2" t="s">
        <v>121</v>
      </c>
      <c r="B75" s="2" t="s">
        <v>183</v>
      </c>
      <c r="C75" s="2" t="s">
        <v>195</v>
      </c>
      <c r="D75" s="2" t="s">
        <v>190</v>
      </c>
      <c r="E75" s="2">
        <v>3</v>
      </c>
      <c r="F75" s="140"/>
      <c r="G75" s="140">
        <v>438</v>
      </c>
      <c r="H75" s="3">
        <f t="shared" si="3"/>
        <v>1314</v>
      </c>
      <c r="I75" s="47"/>
      <c r="J75" s="2"/>
      <c r="K75" s="7"/>
      <c r="L75" s="6"/>
      <c r="M75" s="56"/>
      <c r="N75" s="56"/>
      <c r="O75" s="6"/>
    </row>
    <row r="76" spans="1:16" x14ac:dyDescent="0.35">
      <c r="A76" s="2" t="s">
        <v>122</v>
      </c>
      <c r="B76" s="2" t="s">
        <v>184</v>
      </c>
      <c r="C76" s="2" t="s">
        <v>195</v>
      </c>
      <c r="D76" s="2" t="s">
        <v>190</v>
      </c>
      <c r="E76" s="2">
        <v>4</v>
      </c>
      <c r="F76" s="140"/>
      <c r="G76" s="140">
        <v>197</v>
      </c>
      <c r="H76" s="3">
        <f t="shared" si="3"/>
        <v>788</v>
      </c>
      <c r="I76" s="47"/>
      <c r="J76" s="2"/>
      <c r="K76" s="7"/>
      <c r="L76" s="6"/>
      <c r="M76" s="56"/>
      <c r="N76" s="56"/>
      <c r="O76" s="6"/>
    </row>
    <row r="77" spans="1:16" x14ac:dyDescent="0.35">
      <c r="A77" s="2" t="s">
        <v>123</v>
      </c>
      <c r="B77" s="2" t="s">
        <v>185</v>
      </c>
      <c r="C77" s="2" t="s">
        <v>195</v>
      </c>
      <c r="D77" s="2" t="s">
        <v>190</v>
      </c>
      <c r="E77" s="7">
        <v>3</v>
      </c>
      <c r="F77" s="140"/>
      <c r="G77" s="140">
        <v>189</v>
      </c>
      <c r="H77" s="3">
        <f t="shared" si="3"/>
        <v>567</v>
      </c>
      <c r="I77" s="47"/>
      <c r="J77" s="2"/>
      <c r="K77" s="7"/>
      <c r="L77" s="6"/>
      <c r="M77" s="56"/>
      <c r="N77" s="56"/>
      <c r="O77" s="6"/>
    </row>
    <row r="78" spans="1:16" x14ac:dyDescent="0.35">
      <c r="A78" s="2" t="s">
        <v>124</v>
      </c>
      <c r="B78" s="2" t="s">
        <v>186</v>
      </c>
      <c r="C78" s="2" t="s">
        <v>195</v>
      </c>
      <c r="D78" s="2" t="s">
        <v>190</v>
      </c>
      <c r="E78" s="2">
        <v>1</v>
      </c>
      <c r="F78" s="140"/>
      <c r="G78" s="140">
        <v>336</v>
      </c>
      <c r="H78" s="3">
        <f t="shared" si="3"/>
        <v>336</v>
      </c>
      <c r="I78" s="47"/>
      <c r="J78" s="2"/>
      <c r="K78" s="7"/>
      <c r="L78" s="6"/>
      <c r="M78" s="56"/>
      <c r="N78" s="56"/>
      <c r="O78" s="6"/>
    </row>
    <row r="79" spans="1:16" x14ac:dyDescent="0.35">
      <c r="A79" s="2" t="s">
        <v>125</v>
      </c>
      <c r="B79" s="58" t="s">
        <v>187</v>
      </c>
      <c r="C79" s="2" t="s">
        <v>195</v>
      </c>
      <c r="D79" s="2" t="s">
        <v>190</v>
      </c>
      <c r="E79" s="58">
        <v>1</v>
      </c>
      <c r="F79" s="141"/>
      <c r="G79" s="141">
        <v>260</v>
      </c>
      <c r="H79" s="3">
        <f t="shared" si="3"/>
        <v>260</v>
      </c>
      <c r="I79" s="47"/>
      <c r="J79" s="2"/>
      <c r="K79" s="7"/>
      <c r="L79" s="6"/>
      <c r="M79" s="56"/>
      <c r="N79" s="56"/>
      <c r="O79" s="6"/>
    </row>
    <row r="80" spans="1:16" x14ac:dyDescent="0.35">
      <c r="A80" s="57" t="s">
        <v>126</v>
      </c>
      <c r="B80" s="57" t="s">
        <v>188</v>
      </c>
      <c r="C80" s="2" t="s">
        <v>195</v>
      </c>
      <c r="D80" s="2" t="s">
        <v>190</v>
      </c>
      <c r="E80" s="2">
        <v>2</v>
      </c>
      <c r="F80" s="140"/>
      <c r="G80" s="140">
        <v>338</v>
      </c>
      <c r="H80" s="3">
        <f t="shared" si="3"/>
        <v>676</v>
      </c>
      <c r="I80" s="47"/>
      <c r="J80" s="2"/>
      <c r="K80" s="7"/>
      <c r="L80" s="6"/>
      <c r="M80" s="56"/>
      <c r="N80" s="56"/>
      <c r="O80" s="6"/>
    </row>
    <row r="81" spans="1:16" x14ac:dyDescent="0.35">
      <c r="A81" s="2" t="s">
        <v>127</v>
      </c>
      <c r="B81" s="2" t="s">
        <v>189</v>
      </c>
      <c r="C81" s="2" t="s">
        <v>195</v>
      </c>
      <c r="D81" s="2" t="s">
        <v>190</v>
      </c>
      <c r="E81" s="7">
        <v>1</v>
      </c>
      <c r="F81" s="140"/>
      <c r="G81" s="140">
        <v>510</v>
      </c>
      <c r="H81" s="3">
        <f t="shared" si="3"/>
        <v>510</v>
      </c>
      <c r="I81" s="47"/>
      <c r="J81" s="2"/>
      <c r="K81" s="7"/>
      <c r="L81" s="6"/>
      <c r="M81" s="56"/>
      <c r="N81" s="56"/>
      <c r="O81" s="6"/>
    </row>
    <row r="82" spans="1:16" x14ac:dyDescent="0.35">
      <c r="A82" s="60" t="s">
        <v>14</v>
      </c>
      <c r="B82" s="118"/>
      <c r="C82" s="118"/>
      <c r="D82" s="118"/>
      <c r="E82" s="70">
        <v>23</v>
      </c>
      <c r="F82" s="129"/>
      <c r="G82" s="62"/>
      <c r="H82" s="63">
        <f>SUM(H73:H81)</f>
        <v>8030.6</v>
      </c>
      <c r="I82" s="47"/>
      <c r="J82" s="60" t="s">
        <v>14</v>
      </c>
      <c r="K82" s="71">
        <v>0</v>
      </c>
      <c r="L82" s="62"/>
      <c r="M82" s="64"/>
      <c r="N82" s="64"/>
      <c r="O82" s="65">
        <v>0</v>
      </c>
    </row>
    <row r="83" spans="1:16" ht="14.25" customHeight="1" x14ac:dyDescent="0.3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</row>
    <row r="84" spans="1:16" x14ac:dyDescent="0.35">
      <c r="A84" s="154" t="s">
        <v>161</v>
      </c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</row>
    <row r="85" spans="1:16" x14ac:dyDescent="0.35">
      <c r="A85" s="1" t="s">
        <v>117</v>
      </c>
      <c r="B85" s="1"/>
      <c r="C85" s="1"/>
      <c r="D85" s="1"/>
      <c r="E85" s="8"/>
      <c r="F85" s="8"/>
      <c r="G85" s="1" t="s">
        <v>138</v>
      </c>
      <c r="H85" s="92">
        <v>15</v>
      </c>
      <c r="I85" s="79"/>
      <c r="J85" s="1" t="s">
        <v>117</v>
      </c>
      <c r="K85" s="8"/>
      <c r="L85" s="8"/>
      <c r="M85" s="1" t="s">
        <v>138</v>
      </c>
      <c r="N85" s="92">
        <v>15</v>
      </c>
      <c r="O85" s="133"/>
    </row>
    <row r="86" spans="1:16" ht="15" customHeight="1" x14ac:dyDescent="0.35">
      <c r="A86" s="131" t="s">
        <v>1</v>
      </c>
      <c r="B86" s="136"/>
      <c r="C86" s="136"/>
      <c r="D86" s="136"/>
      <c r="E86" s="1" t="s">
        <v>145</v>
      </c>
      <c r="F86" s="1"/>
      <c r="G86" s="8"/>
      <c r="H86" s="8"/>
      <c r="I86" s="47"/>
      <c r="J86" s="131" t="s">
        <v>1</v>
      </c>
      <c r="K86" s="1" t="s">
        <v>140</v>
      </c>
      <c r="L86" s="8"/>
      <c r="M86" s="8"/>
      <c r="N86" s="8"/>
      <c r="O86" s="8"/>
      <c r="P86" s="46">
        <v>14</v>
      </c>
    </row>
    <row r="87" spans="1:16" ht="15.75" customHeight="1" thickBot="1" x14ac:dyDescent="0.4">
      <c r="A87" s="153" t="s">
        <v>3</v>
      </c>
      <c r="B87" s="153"/>
      <c r="C87" s="153"/>
      <c r="D87" s="153"/>
      <c r="E87" s="153"/>
      <c r="F87" s="153"/>
      <c r="G87" s="153"/>
      <c r="H87" s="153"/>
      <c r="I87" s="47"/>
      <c r="J87" s="153" t="s">
        <v>4</v>
      </c>
      <c r="K87" s="153"/>
      <c r="L87" s="153"/>
      <c r="M87" s="153"/>
      <c r="N87" s="153"/>
      <c r="O87" s="153"/>
    </row>
    <row r="88" spans="1:16" ht="25.5" x14ac:dyDescent="0.35">
      <c r="A88" s="49" t="s">
        <v>5</v>
      </c>
      <c r="B88" s="49" t="s">
        <v>178</v>
      </c>
      <c r="C88" s="49" t="s">
        <v>179</v>
      </c>
      <c r="D88" s="49" t="s">
        <v>20</v>
      </c>
      <c r="E88" s="49" t="s">
        <v>6</v>
      </c>
      <c r="F88" s="50" t="s">
        <v>173</v>
      </c>
      <c r="G88" s="50" t="s">
        <v>174</v>
      </c>
      <c r="H88" s="51" t="s">
        <v>8</v>
      </c>
      <c r="I88" s="47"/>
      <c r="J88" s="66" t="s">
        <v>5</v>
      </c>
      <c r="K88" s="66" t="s">
        <v>6</v>
      </c>
      <c r="L88" s="67" t="s">
        <v>7</v>
      </c>
      <c r="M88" s="68" t="s">
        <v>9</v>
      </c>
      <c r="N88" s="68" t="s">
        <v>10</v>
      </c>
      <c r="O88" s="69" t="s">
        <v>8</v>
      </c>
    </row>
    <row r="89" spans="1:16" ht="13.5" customHeight="1" x14ac:dyDescent="0.35">
      <c r="A89" s="147" t="s">
        <v>11</v>
      </c>
      <c r="B89" s="148"/>
      <c r="C89" s="148"/>
      <c r="D89" s="148"/>
      <c r="E89" s="148"/>
      <c r="F89" s="148"/>
      <c r="G89" s="148"/>
      <c r="H89" s="149"/>
      <c r="I89" s="47"/>
      <c r="J89" s="150" t="s">
        <v>11</v>
      </c>
      <c r="K89" s="151"/>
      <c r="L89" s="151"/>
      <c r="M89" s="151"/>
      <c r="N89" s="151"/>
      <c r="O89" s="152"/>
    </row>
    <row r="90" spans="1:16" x14ac:dyDescent="0.35">
      <c r="A90" s="2" t="s">
        <v>128</v>
      </c>
      <c r="B90" s="2" t="s">
        <v>181</v>
      </c>
      <c r="C90" s="2" t="s">
        <v>185</v>
      </c>
      <c r="D90" s="2" t="s">
        <v>190</v>
      </c>
      <c r="E90" s="2">
        <v>6</v>
      </c>
      <c r="F90" s="140"/>
      <c r="G90" s="140">
        <v>617</v>
      </c>
      <c r="H90" s="3">
        <f t="shared" ref="H90:H97" si="4">G90*(E90+F90)</f>
        <v>3702</v>
      </c>
      <c r="I90" s="47"/>
      <c r="J90" s="2"/>
      <c r="K90" s="7"/>
      <c r="L90" s="6"/>
      <c r="M90" s="56">
        <v>0</v>
      </c>
      <c r="N90" s="56"/>
      <c r="O90" s="6"/>
    </row>
    <row r="91" spans="1:16" ht="25.5" x14ac:dyDescent="0.35">
      <c r="A91" s="57" t="s">
        <v>129</v>
      </c>
      <c r="B91" s="57" t="s">
        <v>191</v>
      </c>
      <c r="C91" s="2" t="s">
        <v>185</v>
      </c>
      <c r="D91" s="2" t="s">
        <v>190</v>
      </c>
      <c r="E91" s="2">
        <v>2</v>
      </c>
      <c r="F91" s="140"/>
      <c r="G91" s="140">
        <v>338</v>
      </c>
      <c r="H91" s="3">
        <f t="shared" si="4"/>
        <v>676</v>
      </c>
      <c r="I91" s="47"/>
      <c r="J91" s="2"/>
      <c r="K91" s="7"/>
      <c r="L91" s="6"/>
      <c r="M91" s="56"/>
      <c r="N91" s="56"/>
      <c r="O91" s="6"/>
    </row>
    <row r="92" spans="1:16" x14ac:dyDescent="0.35">
      <c r="A92" s="2" t="s">
        <v>130</v>
      </c>
      <c r="B92" s="2" t="s">
        <v>183</v>
      </c>
      <c r="C92" s="2" t="s">
        <v>185</v>
      </c>
      <c r="D92" s="2" t="s">
        <v>190</v>
      </c>
      <c r="E92" s="2">
        <v>3</v>
      </c>
      <c r="F92" s="140"/>
      <c r="G92" s="140">
        <v>450</v>
      </c>
      <c r="H92" s="3">
        <f t="shared" si="4"/>
        <v>1350</v>
      </c>
      <c r="I92" s="47"/>
      <c r="J92" s="2"/>
      <c r="K92" s="7"/>
      <c r="L92" s="6"/>
      <c r="M92" s="56"/>
      <c r="N92" s="56"/>
      <c r="O92" s="6"/>
    </row>
    <row r="93" spans="1:16" x14ac:dyDescent="0.35">
      <c r="A93" s="2" t="s">
        <v>131</v>
      </c>
      <c r="B93" s="2" t="s">
        <v>184</v>
      </c>
      <c r="C93" s="2" t="s">
        <v>185</v>
      </c>
      <c r="D93" s="2" t="s">
        <v>190</v>
      </c>
      <c r="E93" s="2">
        <v>4</v>
      </c>
      <c r="F93" s="140"/>
      <c r="G93" s="140">
        <v>410</v>
      </c>
      <c r="H93" s="3">
        <f t="shared" si="4"/>
        <v>1640</v>
      </c>
      <c r="I93" s="47"/>
      <c r="J93" s="2"/>
      <c r="K93" s="7"/>
      <c r="L93" s="6"/>
      <c r="M93" s="56"/>
      <c r="N93" s="56"/>
      <c r="O93" s="6"/>
    </row>
    <row r="94" spans="1:16" x14ac:dyDescent="0.35">
      <c r="A94" s="2" t="s">
        <v>132</v>
      </c>
      <c r="B94" s="2" t="s">
        <v>186</v>
      </c>
      <c r="C94" s="2" t="s">
        <v>185</v>
      </c>
      <c r="D94" s="2" t="s">
        <v>190</v>
      </c>
      <c r="E94" s="2">
        <v>1</v>
      </c>
      <c r="F94" s="140"/>
      <c r="G94" s="140">
        <v>390</v>
      </c>
      <c r="H94" s="3">
        <f t="shared" si="4"/>
        <v>390</v>
      </c>
      <c r="I94" s="47"/>
      <c r="J94" s="2"/>
      <c r="K94" s="7"/>
      <c r="L94" s="6"/>
      <c r="M94" s="56"/>
      <c r="N94" s="56"/>
      <c r="O94" s="6"/>
    </row>
    <row r="95" spans="1:16" x14ac:dyDescent="0.35">
      <c r="A95" s="2" t="s">
        <v>133</v>
      </c>
      <c r="B95" s="58" t="s">
        <v>187</v>
      </c>
      <c r="C95" s="2" t="s">
        <v>185</v>
      </c>
      <c r="D95" s="2" t="s">
        <v>190</v>
      </c>
      <c r="E95" s="58">
        <v>1</v>
      </c>
      <c r="F95" s="141"/>
      <c r="G95" s="141">
        <v>190</v>
      </c>
      <c r="H95" s="3">
        <f t="shared" si="4"/>
        <v>190</v>
      </c>
      <c r="I95" s="47"/>
      <c r="J95" s="2"/>
      <c r="K95" s="7"/>
      <c r="L95" s="6"/>
      <c r="M95" s="56"/>
      <c r="N95" s="56"/>
      <c r="O95" s="6"/>
    </row>
    <row r="96" spans="1:16" x14ac:dyDescent="0.35">
      <c r="A96" s="2" t="s">
        <v>134</v>
      </c>
      <c r="B96" s="2" t="s">
        <v>188</v>
      </c>
      <c r="C96" s="2" t="s">
        <v>185</v>
      </c>
      <c r="D96" s="2" t="s">
        <v>190</v>
      </c>
      <c r="E96" s="2">
        <v>2</v>
      </c>
      <c r="F96" s="140"/>
      <c r="G96" s="140">
        <v>360</v>
      </c>
      <c r="H96" s="3">
        <f t="shared" si="4"/>
        <v>720</v>
      </c>
      <c r="I96" s="47"/>
      <c r="J96" s="2"/>
      <c r="K96" s="7"/>
      <c r="L96" s="6"/>
      <c r="M96" s="56"/>
      <c r="N96" s="56"/>
      <c r="O96" s="6"/>
    </row>
    <row r="97" spans="1:15" x14ac:dyDescent="0.35">
      <c r="A97" s="2" t="s">
        <v>135</v>
      </c>
      <c r="B97" s="2" t="s">
        <v>189</v>
      </c>
      <c r="C97" s="2" t="s">
        <v>185</v>
      </c>
      <c r="D97" s="2" t="s">
        <v>190</v>
      </c>
      <c r="E97" s="7">
        <v>1</v>
      </c>
      <c r="F97" s="140"/>
      <c r="G97" s="140">
        <v>540</v>
      </c>
      <c r="H97" s="3">
        <f t="shared" si="4"/>
        <v>540</v>
      </c>
      <c r="I97" s="47"/>
      <c r="J97" s="2"/>
      <c r="K97" s="7"/>
      <c r="L97" s="6"/>
      <c r="M97" s="56"/>
      <c r="N97" s="56"/>
      <c r="O97" s="6"/>
    </row>
    <row r="98" spans="1:15" x14ac:dyDescent="0.35">
      <c r="A98" s="60" t="s">
        <v>14</v>
      </c>
      <c r="B98" s="118"/>
      <c r="C98" s="118"/>
      <c r="D98" s="118"/>
      <c r="E98" s="70">
        <v>20</v>
      </c>
      <c r="F98" s="129"/>
      <c r="G98" s="62"/>
      <c r="H98" s="63">
        <f>SUM(H90:H97)</f>
        <v>9208</v>
      </c>
      <c r="I98" s="47"/>
      <c r="J98" s="60" t="s">
        <v>14</v>
      </c>
      <c r="K98" s="71">
        <v>0</v>
      </c>
      <c r="L98" s="62"/>
      <c r="M98" s="64"/>
      <c r="N98" s="64"/>
      <c r="O98" s="65">
        <v>0</v>
      </c>
    </row>
    <row r="100" spans="1:15" x14ac:dyDescent="0.35">
      <c r="A100" s="85" t="s">
        <v>175</v>
      </c>
      <c r="B100" s="86"/>
      <c r="C100" s="86"/>
      <c r="D100" s="86"/>
      <c r="E100" s="86"/>
      <c r="F100" s="86"/>
      <c r="G100" s="86"/>
      <c r="H100" s="87">
        <f>H98+H82+H65+H38+H22</f>
        <v>47656.2</v>
      </c>
      <c r="J100" s="162" t="s">
        <v>175</v>
      </c>
      <c r="K100" s="163"/>
      <c r="L100" s="163"/>
      <c r="M100" s="163"/>
      <c r="N100" s="164"/>
      <c r="O100" s="87">
        <f>M98+M84+M69+M55+M29+M17</f>
        <v>0</v>
      </c>
    </row>
    <row r="101" spans="1:15" x14ac:dyDescent="0.35">
      <c r="A101" s="85" t="s">
        <v>176</v>
      </c>
      <c r="B101" s="86"/>
      <c r="C101" s="86"/>
      <c r="D101" s="86"/>
      <c r="E101" s="86"/>
      <c r="F101" s="86"/>
      <c r="G101" s="86"/>
      <c r="H101" s="87">
        <f>H45</f>
        <v>40269.929999999993</v>
      </c>
      <c r="J101" s="162" t="s">
        <v>176</v>
      </c>
      <c r="K101" s="163"/>
      <c r="L101" s="163"/>
      <c r="M101" s="163"/>
      <c r="N101" s="164"/>
      <c r="O101" s="87">
        <f>M38</f>
        <v>0</v>
      </c>
    </row>
    <row r="102" spans="1:15" x14ac:dyDescent="0.35">
      <c r="A102" s="88" t="s">
        <v>25</v>
      </c>
      <c r="B102" s="89"/>
      <c r="C102" s="89"/>
      <c r="D102" s="89"/>
      <c r="E102" s="89"/>
      <c r="F102" s="89"/>
      <c r="G102" s="89"/>
      <c r="H102" s="90">
        <f>H100+H101</f>
        <v>87926.12999999999</v>
      </c>
      <c r="J102" s="165" t="s">
        <v>25</v>
      </c>
      <c r="K102" s="166"/>
      <c r="L102" s="166"/>
      <c r="M102" s="166"/>
      <c r="N102" s="167"/>
      <c r="O102" s="90">
        <f>SUM(O100:O101)</f>
        <v>0</v>
      </c>
    </row>
  </sheetData>
  <mergeCells count="38">
    <mergeCell ref="J100:N100"/>
    <mergeCell ref="J101:N101"/>
    <mergeCell ref="J102:N102"/>
    <mergeCell ref="A12:H12"/>
    <mergeCell ref="J12:O12"/>
    <mergeCell ref="J47:L47"/>
    <mergeCell ref="J22:L22"/>
    <mergeCell ref="A24:O24"/>
    <mergeCell ref="A27:H27"/>
    <mergeCell ref="J27:O27"/>
    <mergeCell ref="A29:H29"/>
    <mergeCell ref="J29:O29"/>
    <mergeCell ref="A39:O39"/>
    <mergeCell ref="A42:H42"/>
    <mergeCell ref="J42:O42"/>
    <mergeCell ref="A44:H44"/>
    <mergeCell ref="A5:O5"/>
    <mergeCell ref="A6:O6"/>
    <mergeCell ref="A7:O7"/>
    <mergeCell ref="A10:H10"/>
    <mergeCell ref="J10:O10"/>
    <mergeCell ref="J44:O44"/>
    <mergeCell ref="K48:L48"/>
    <mergeCell ref="A50:O50"/>
    <mergeCell ref="A53:H53"/>
    <mergeCell ref="J53:O53"/>
    <mergeCell ref="A55:H55"/>
    <mergeCell ref="J55:O55"/>
    <mergeCell ref="A87:H87"/>
    <mergeCell ref="J87:O87"/>
    <mergeCell ref="A89:H89"/>
    <mergeCell ref="J89:O89"/>
    <mergeCell ref="A67:O67"/>
    <mergeCell ref="A70:H70"/>
    <mergeCell ref="J70:O70"/>
    <mergeCell ref="A72:H72"/>
    <mergeCell ref="J72:O72"/>
    <mergeCell ref="A84:O8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A2" sqref="A2"/>
    </sheetView>
  </sheetViews>
  <sheetFormatPr defaultColWidth="8.85546875" defaultRowHeight="15" x14ac:dyDescent="0.25"/>
  <cols>
    <col min="2" max="2" width="23" customWidth="1"/>
    <col min="3" max="3" width="25.5703125" customWidth="1"/>
    <col min="4" max="4" width="54.140625" customWidth="1"/>
    <col min="5" max="5" width="8.28515625" customWidth="1"/>
    <col min="6" max="6" width="26.7109375" customWidth="1"/>
  </cols>
  <sheetData>
    <row r="1" spans="1:6" ht="30" customHeight="1" thickBot="1" x14ac:dyDescent="0.3">
      <c r="B1" s="196" t="s">
        <v>163</v>
      </c>
      <c r="C1" s="197"/>
      <c r="D1" s="197"/>
      <c r="E1" s="199"/>
      <c r="F1" s="44" t="e">
        <f>SUM(F2:F7)</f>
        <v>#REF!</v>
      </c>
    </row>
    <row r="2" spans="1:6" ht="15" customHeight="1" x14ac:dyDescent="0.25">
      <c r="A2">
        <v>10</v>
      </c>
      <c r="B2" s="38" t="s">
        <v>164</v>
      </c>
      <c r="C2" s="39" t="s">
        <v>98</v>
      </c>
      <c r="D2" s="40" t="s">
        <v>97</v>
      </c>
      <c r="E2" s="40" t="s">
        <v>95</v>
      </c>
      <c r="F2" s="41" t="e">
        <f>'Total Evento'!H6</f>
        <v>#REF!</v>
      </c>
    </row>
    <row r="3" spans="1:6" ht="15" customHeight="1" x14ac:dyDescent="0.25">
      <c r="A3">
        <v>11</v>
      </c>
      <c r="B3" s="38" t="s">
        <v>165</v>
      </c>
      <c r="C3" s="39" t="s">
        <v>101</v>
      </c>
      <c r="D3" s="40" t="s">
        <v>166</v>
      </c>
      <c r="E3" s="40" t="s">
        <v>95</v>
      </c>
      <c r="F3" s="41" t="e">
        <f>'Total Evento'!H13</f>
        <v>#REF!</v>
      </c>
    </row>
    <row r="4" spans="1:6" ht="15" customHeight="1" x14ac:dyDescent="0.25">
      <c r="A4">
        <v>12</v>
      </c>
      <c r="B4" s="38" t="s">
        <v>167</v>
      </c>
      <c r="C4" s="39" t="s">
        <v>99</v>
      </c>
      <c r="D4" s="40" t="s">
        <v>168</v>
      </c>
      <c r="E4" s="40" t="s">
        <v>95</v>
      </c>
      <c r="F4" s="41" t="e">
        <f>'Total Evento'!H20</f>
        <v>#REF!</v>
      </c>
    </row>
    <row r="5" spans="1:6" ht="15" customHeight="1" x14ac:dyDescent="0.25">
      <c r="A5">
        <v>13</v>
      </c>
      <c r="B5" s="38" t="s">
        <v>169</v>
      </c>
      <c r="C5" s="39" t="s">
        <v>99</v>
      </c>
      <c r="D5" s="40" t="s">
        <v>170</v>
      </c>
      <c r="E5" s="40" t="s">
        <v>95</v>
      </c>
      <c r="F5" s="41" t="e">
        <f>'Total Evento'!H27</f>
        <v>#REF!</v>
      </c>
    </row>
    <row r="6" spans="1:6" ht="15" customHeight="1" x14ac:dyDescent="0.25">
      <c r="A6">
        <v>14</v>
      </c>
      <c r="B6" s="38" t="s">
        <v>171</v>
      </c>
      <c r="C6" s="39" t="s">
        <v>100</v>
      </c>
      <c r="D6" s="40" t="s">
        <v>172</v>
      </c>
      <c r="E6" s="40" t="s">
        <v>95</v>
      </c>
      <c r="F6" s="41" t="e">
        <f>'Total Evento'!H34</f>
        <v>#REF!</v>
      </c>
    </row>
    <row r="7" spans="1:6" x14ac:dyDescent="0.25">
      <c r="B7" s="200" t="s">
        <v>92</v>
      </c>
      <c r="C7" s="201"/>
      <c r="D7" s="202"/>
      <c r="E7" s="40" t="s">
        <v>95</v>
      </c>
      <c r="F7" s="41">
        <f>'Total Evento'!H37</f>
        <v>0</v>
      </c>
    </row>
    <row r="9" spans="1:6" x14ac:dyDescent="0.25">
      <c r="B9" s="45"/>
    </row>
    <row r="10" spans="1:6" x14ac:dyDescent="0.25">
      <c r="B10" s="15"/>
      <c r="C10" s="15"/>
      <c r="E10" s="15"/>
      <c r="F10" s="15"/>
    </row>
    <row r="11" spans="1:6" x14ac:dyDescent="0.25">
      <c r="D11" s="15"/>
    </row>
  </sheetData>
  <mergeCells count="2">
    <mergeCell ref="B1:E1"/>
    <mergeCell ref="B7:D7"/>
  </mergeCells>
  <pageMargins left="0.51181102362204722" right="0.51181102362204722" top="0.78740157480314965" bottom="0.78740157480314965" header="0.31496062992125984" footer="0.31496062992125984"/>
  <pageSetup paperSize="9" scale="9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3"/>
  <sheetViews>
    <sheetView showGridLines="0" zoomScaleNormal="100" workbookViewId="0">
      <selection activeCell="A14" sqref="A14:G23"/>
    </sheetView>
  </sheetViews>
  <sheetFormatPr defaultRowHeight="21" x14ac:dyDescent="0.35"/>
  <cols>
    <col min="1" max="2" width="9.140625" style="46"/>
    <col min="3" max="3" width="26.85546875" style="46" customWidth="1"/>
    <col min="4" max="4" width="22.42578125" style="46" customWidth="1"/>
    <col min="5" max="5" width="20" style="46" customWidth="1"/>
    <col min="6" max="6" width="13.5703125" style="46" customWidth="1"/>
    <col min="7" max="7" width="14.7109375" style="46" bestFit="1" customWidth="1"/>
    <col min="8" max="16384" width="9.140625" style="46"/>
  </cols>
  <sheetData>
    <row r="6" spans="1:7" s="47" customFormat="1" ht="15.75" x14ac:dyDescent="0.25">
      <c r="C6" s="171" t="s">
        <v>0</v>
      </c>
      <c r="D6" s="171"/>
      <c r="E6" s="171"/>
      <c r="F6" s="171"/>
      <c r="G6" s="171"/>
    </row>
    <row r="7" spans="1:7" s="47" customFormat="1" ht="32.25" customHeight="1" x14ac:dyDescent="0.2">
      <c r="C7" s="158"/>
      <c r="D7" s="158"/>
      <c r="E7" s="158"/>
      <c r="F7" s="158"/>
      <c r="G7" s="158"/>
    </row>
    <row r="8" spans="1:7" s="47" customFormat="1" ht="12.75" x14ac:dyDescent="0.2">
      <c r="C8" s="154" t="s">
        <v>103</v>
      </c>
      <c r="D8" s="154"/>
      <c r="E8" s="154"/>
      <c r="F8" s="154"/>
      <c r="G8" s="154"/>
    </row>
    <row r="9" spans="1:7" s="47" customFormat="1" ht="12.75" x14ac:dyDescent="0.2">
      <c r="C9" s="1" t="s">
        <v>199</v>
      </c>
      <c r="D9" s="1"/>
      <c r="E9" s="8"/>
      <c r="F9" s="1" t="s">
        <v>138</v>
      </c>
      <c r="G9" s="92">
        <v>11</v>
      </c>
    </row>
    <row r="10" spans="1:7" s="47" customFormat="1" ht="12.75" x14ac:dyDescent="0.2">
      <c r="C10" s="172" t="s">
        <v>19</v>
      </c>
      <c r="D10" s="172"/>
      <c r="E10" s="172"/>
      <c r="F10" s="1" t="s">
        <v>79</v>
      </c>
      <c r="G10" s="8"/>
    </row>
    <row r="11" spans="1:7" s="47" customFormat="1" ht="13.5" thickBot="1" x14ac:dyDescent="0.25">
      <c r="C11" s="153" t="s">
        <v>3</v>
      </c>
      <c r="D11" s="153"/>
      <c r="E11" s="153"/>
      <c r="F11" s="153"/>
      <c r="G11" s="153"/>
    </row>
    <row r="12" spans="1:7" s="47" customFormat="1" ht="12.75" x14ac:dyDescent="0.2">
      <c r="C12" s="49" t="s">
        <v>20</v>
      </c>
      <c r="D12" s="49" t="s">
        <v>196</v>
      </c>
      <c r="E12" s="49" t="s">
        <v>205</v>
      </c>
      <c r="F12" s="49" t="s">
        <v>6</v>
      </c>
      <c r="G12" s="50" t="s">
        <v>22</v>
      </c>
    </row>
    <row r="13" spans="1:7" s="47" customFormat="1" ht="12.75" x14ac:dyDescent="0.2">
      <c r="A13" s="47" t="s">
        <v>207</v>
      </c>
      <c r="B13" s="47" t="s">
        <v>208</v>
      </c>
      <c r="C13" s="147" t="s">
        <v>11</v>
      </c>
      <c r="D13" s="148"/>
      <c r="E13" s="148"/>
      <c r="F13" s="148"/>
      <c r="G13" s="148"/>
    </row>
    <row r="14" spans="1:7" s="47" customFormat="1" ht="12.75" x14ac:dyDescent="0.2">
      <c r="A14" s="47" t="s">
        <v>206</v>
      </c>
      <c r="B14" s="47">
        <v>10</v>
      </c>
      <c r="C14" s="2" t="s">
        <v>24</v>
      </c>
      <c r="D14" s="2" t="s">
        <v>79</v>
      </c>
      <c r="E14" s="2">
        <v>11</v>
      </c>
      <c r="F14" s="2">
        <v>22</v>
      </c>
      <c r="G14" s="3">
        <v>270</v>
      </c>
    </row>
    <row r="15" spans="1:7" s="47" customFormat="1" ht="12.75" x14ac:dyDescent="0.2">
      <c r="A15" s="47" t="s">
        <v>206</v>
      </c>
      <c r="B15" s="47">
        <v>10</v>
      </c>
      <c r="C15" s="2" t="s">
        <v>118</v>
      </c>
      <c r="D15" s="2" t="s">
        <v>79</v>
      </c>
      <c r="E15" s="2">
        <v>11</v>
      </c>
      <c r="F15" s="2">
        <v>1</v>
      </c>
      <c r="G15" s="3">
        <v>250</v>
      </c>
    </row>
    <row r="16" spans="1:7" s="47" customFormat="1" ht="12.75" x14ac:dyDescent="0.2">
      <c r="A16" s="47" t="s">
        <v>206</v>
      </c>
      <c r="B16" s="47">
        <v>11</v>
      </c>
      <c r="C16" s="2" t="s">
        <v>24</v>
      </c>
      <c r="D16" s="2" t="s">
        <v>194</v>
      </c>
      <c r="E16" s="2">
        <v>8</v>
      </c>
      <c r="F16" s="2">
        <v>18</v>
      </c>
      <c r="G16" s="3">
        <v>350</v>
      </c>
    </row>
    <row r="17" spans="1:7" s="47" customFormat="1" ht="12.75" x14ac:dyDescent="0.2">
      <c r="A17" s="47" t="s">
        <v>206</v>
      </c>
      <c r="B17" s="47">
        <v>11</v>
      </c>
      <c r="C17" s="2" t="s">
        <v>118</v>
      </c>
      <c r="D17" s="2" t="s">
        <v>194</v>
      </c>
      <c r="E17" s="2">
        <v>8</v>
      </c>
      <c r="F17" s="2">
        <v>1</v>
      </c>
      <c r="G17" s="3">
        <v>290</v>
      </c>
    </row>
    <row r="18" spans="1:7" s="47" customFormat="1" ht="12.75" x14ac:dyDescent="0.2">
      <c r="A18" s="47" t="s">
        <v>206</v>
      </c>
      <c r="B18" s="47">
        <v>12</v>
      </c>
      <c r="C18" s="2" t="s">
        <v>24</v>
      </c>
      <c r="D18" s="2" t="s">
        <v>148</v>
      </c>
      <c r="E18" s="2">
        <v>14</v>
      </c>
      <c r="F18" s="2">
        <v>22</v>
      </c>
      <c r="G18" s="3">
        <v>410</v>
      </c>
    </row>
    <row r="19" spans="1:7" s="47" customFormat="1" ht="12.75" x14ac:dyDescent="0.2">
      <c r="A19" s="47" t="s">
        <v>206</v>
      </c>
      <c r="B19" s="47">
        <v>12</v>
      </c>
      <c r="C19" s="2" t="s">
        <v>118</v>
      </c>
      <c r="D19" s="2" t="s">
        <v>148</v>
      </c>
      <c r="E19" s="2">
        <v>14</v>
      </c>
      <c r="F19" s="2">
        <v>1</v>
      </c>
      <c r="G19" s="3">
        <v>340</v>
      </c>
    </row>
    <row r="20" spans="1:7" s="47" customFormat="1" ht="12.75" x14ac:dyDescent="0.2">
      <c r="A20" s="47" t="s">
        <v>206</v>
      </c>
      <c r="B20" s="47">
        <v>13</v>
      </c>
      <c r="C20" s="2" t="s">
        <v>24</v>
      </c>
      <c r="D20" s="2" t="s">
        <v>148</v>
      </c>
      <c r="E20" s="2">
        <v>11</v>
      </c>
      <c r="F20" s="2">
        <v>22</v>
      </c>
      <c r="G20" s="3">
        <v>410</v>
      </c>
    </row>
    <row r="21" spans="1:7" s="47" customFormat="1" ht="12.75" x14ac:dyDescent="0.2">
      <c r="A21" s="47" t="s">
        <v>206</v>
      </c>
      <c r="B21" s="47">
        <v>13</v>
      </c>
      <c r="C21" s="2" t="s">
        <v>118</v>
      </c>
      <c r="D21" s="2" t="s">
        <v>148</v>
      </c>
      <c r="E21" s="2">
        <v>11</v>
      </c>
      <c r="F21" s="2">
        <v>1</v>
      </c>
      <c r="G21" s="3">
        <v>340</v>
      </c>
    </row>
    <row r="22" spans="1:7" s="47" customFormat="1" ht="12.75" x14ac:dyDescent="0.2">
      <c r="A22" s="47" t="s">
        <v>206</v>
      </c>
      <c r="B22" s="47">
        <v>14</v>
      </c>
      <c r="C22" s="2" t="s">
        <v>24</v>
      </c>
      <c r="D22" s="2" t="s">
        <v>197</v>
      </c>
      <c r="E22" s="2">
        <v>14</v>
      </c>
      <c r="F22" s="2">
        <v>22</v>
      </c>
      <c r="G22" s="3">
        <v>310</v>
      </c>
    </row>
    <row r="23" spans="1:7" s="47" customFormat="1" ht="12.75" x14ac:dyDescent="0.2">
      <c r="A23" s="47" t="s">
        <v>206</v>
      </c>
      <c r="B23" s="47">
        <v>14</v>
      </c>
      <c r="C23" s="2" t="s">
        <v>118</v>
      </c>
      <c r="D23" s="2" t="s">
        <v>197</v>
      </c>
      <c r="E23" s="2">
        <v>14</v>
      </c>
      <c r="F23" s="2">
        <v>1</v>
      </c>
      <c r="G23" s="3">
        <v>267</v>
      </c>
    </row>
  </sheetData>
  <mergeCells count="6">
    <mergeCell ref="C13:G13"/>
    <mergeCell ref="C6:G6"/>
    <mergeCell ref="C10:E10"/>
    <mergeCell ref="C11:G11"/>
    <mergeCell ref="C7:G7"/>
    <mergeCell ref="C8:G8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18"/>
  <sheetViews>
    <sheetView showGridLines="0" zoomScaleNormal="100" workbookViewId="0">
      <selection activeCell="A14" sqref="A14:H18"/>
    </sheetView>
  </sheetViews>
  <sheetFormatPr defaultRowHeight="21" x14ac:dyDescent="0.35"/>
  <cols>
    <col min="1" max="2" width="9.140625" style="46"/>
    <col min="3" max="3" width="30.42578125" style="46" customWidth="1"/>
    <col min="4" max="4" width="22.85546875" style="46" customWidth="1"/>
    <col min="5" max="5" width="17" style="46" customWidth="1"/>
    <col min="6" max="6" width="9.28515625" style="46" bestFit="1" customWidth="1"/>
    <col min="7" max="7" width="9.28515625" style="46" customWidth="1"/>
    <col min="8" max="8" width="14.7109375" style="46" bestFit="1" customWidth="1"/>
    <col min="9" max="9" width="22.7109375" style="46" bestFit="1" customWidth="1"/>
    <col min="10" max="10" width="9.140625" style="46"/>
    <col min="11" max="11" width="23.85546875" style="46" customWidth="1"/>
    <col min="12" max="12" width="10.42578125" style="46" bestFit="1" customWidth="1"/>
    <col min="13" max="13" width="14.85546875" style="46" customWidth="1"/>
    <col min="14" max="14" width="9.28515625" style="46" bestFit="1" customWidth="1"/>
    <col min="15" max="15" width="13" style="46" customWidth="1"/>
    <col min="16" max="16" width="12.28515625" style="46" bestFit="1" customWidth="1"/>
    <col min="17" max="16384" width="9.140625" style="46"/>
  </cols>
  <sheetData>
    <row r="6" spans="1:17" ht="3.75" customHeight="1" x14ac:dyDescent="0.35"/>
    <row r="7" spans="1:17" s="47" customFormat="1" ht="12.75" x14ac:dyDescent="0.2">
      <c r="C7" s="157" t="s">
        <v>26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</row>
    <row r="8" spans="1:17" s="47" customFormat="1" ht="9.75" customHeight="1" x14ac:dyDescent="0.2"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</row>
    <row r="9" spans="1:17" s="47" customFormat="1" ht="12.75" x14ac:dyDescent="0.2">
      <c r="C9" s="154" t="s">
        <v>103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91"/>
    </row>
    <row r="10" spans="1:17" s="47" customFormat="1" ht="12.75" x14ac:dyDescent="0.2">
      <c r="C10" s="1" t="s">
        <v>199</v>
      </c>
      <c r="D10" s="1"/>
      <c r="E10" s="8"/>
      <c r="F10" s="1" t="s">
        <v>138</v>
      </c>
      <c r="G10" s="1"/>
      <c r="H10" s="92">
        <v>12</v>
      </c>
      <c r="I10" s="8"/>
      <c r="K10" s="8" t="s">
        <v>137</v>
      </c>
      <c r="L10" s="8"/>
      <c r="M10" s="1" t="s">
        <v>138</v>
      </c>
      <c r="N10" s="92">
        <v>12</v>
      </c>
      <c r="O10" s="8"/>
      <c r="P10" s="8"/>
    </row>
    <row r="11" spans="1:17" s="47" customFormat="1" ht="12.75" x14ac:dyDescent="0.2">
      <c r="C11" s="172" t="s">
        <v>27</v>
      </c>
      <c r="D11" s="172"/>
      <c r="E11" s="172"/>
      <c r="F11" s="1"/>
      <c r="G11" s="1"/>
      <c r="H11" s="8" t="s">
        <v>79</v>
      </c>
      <c r="I11" s="8"/>
      <c r="K11" s="172" t="s">
        <v>27</v>
      </c>
      <c r="L11" s="172"/>
      <c r="M11" s="1" t="s">
        <v>140</v>
      </c>
      <c r="N11" s="8"/>
      <c r="O11" s="8"/>
      <c r="P11" s="8"/>
    </row>
    <row r="12" spans="1:17" s="47" customFormat="1" ht="13.5" thickBot="1" x14ac:dyDescent="0.25">
      <c r="C12" s="153" t="s">
        <v>3</v>
      </c>
      <c r="D12" s="153"/>
      <c r="E12" s="153"/>
      <c r="F12" s="153"/>
      <c r="G12" s="153"/>
      <c r="H12" s="153"/>
      <c r="I12" s="153"/>
      <c r="K12" s="153" t="s">
        <v>4</v>
      </c>
      <c r="L12" s="153"/>
      <c r="M12" s="153"/>
      <c r="N12" s="153"/>
      <c r="O12" s="153"/>
      <c r="P12" s="153"/>
    </row>
    <row r="13" spans="1:17" s="47" customFormat="1" ht="13.5" thickBot="1" x14ac:dyDescent="0.25">
      <c r="A13" s="47" t="s">
        <v>207</v>
      </c>
      <c r="B13" s="47" t="s">
        <v>209</v>
      </c>
      <c r="C13" s="49" t="s">
        <v>20</v>
      </c>
      <c r="D13" s="49" t="s">
        <v>196</v>
      </c>
      <c r="E13" s="49" t="s">
        <v>21</v>
      </c>
      <c r="F13" s="49" t="s">
        <v>6</v>
      </c>
      <c r="G13" s="49"/>
      <c r="H13" s="50" t="s">
        <v>22</v>
      </c>
      <c r="I13" s="51" t="s">
        <v>8</v>
      </c>
      <c r="K13" s="66" t="s">
        <v>20</v>
      </c>
      <c r="L13" s="66" t="s">
        <v>21</v>
      </c>
      <c r="M13" s="66" t="s">
        <v>6</v>
      </c>
      <c r="N13" s="67" t="s">
        <v>22</v>
      </c>
      <c r="O13" s="93" t="s">
        <v>23</v>
      </c>
      <c r="P13" s="69" t="s">
        <v>8</v>
      </c>
    </row>
    <row r="14" spans="1:17" s="47" customFormat="1" ht="12.75" x14ac:dyDescent="0.2">
      <c r="A14" s="47" t="s">
        <v>206</v>
      </c>
      <c r="B14" s="47">
        <v>10</v>
      </c>
      <c r="C14" s="2">
        <v>1</v>
      </c>
      <c r="D14" s="2" t="s">
        <v>79</v>
      </c>
      <c r="E14" s="2">
        <v>50</v>
      </c>
      <c r="F14" s="2">
        <v>25</v>
      </c>
      <c r="G14" s="2">
        <v>12</v>
      </c>
      <c r="H14" s="3">
        <f>18000</f>
        <v>18000</v>
      </c>
      <c r="I14" s="3">
        <f>H14*F14*H10</f>
        <v>5400000</v>
      </c>
      <c r="K14" s="2"/>
      <c r="L14" s="2"/>
      <c r="M14" s="2"/>
      <c r="N14" s="6"/>
      <c r="O14" s="56">
        <f>N14*5%</f>
        <v>0</v>
      </c>
      <c r="P14" s="6"/>
    </row>
    <row r="15" spans="1:17" s="47" customFormat="1" ht="12.75" x14ac:dyDescent="0.2">
      <c r="A15" s="47" t="s">
        <v>206</v>
      </c>
      <c r="B15" s="47">
        <v>11</v>
      </c>
      <c r="C15" s="2">
        <v>1</v>
      </c>
      <c r="D15" s="2" t="s">
        <v>194</v>
      </c>
      <c r="E15" s="2">
        <v>38</v>
      </c>
      <c r="F15" s="2">
        <v>19</v>
      </c>
      <c r="G15" s="2">
        <v>9</v>
      </c>
      <c r="H15" s="3">
        <v>13338</v>
      </c>
      <c r="I15" s="3" t="e">
        <f>H15*F15*#REF!</f>
        <v>#REF!</v>
      </c>
      <c r="K15" s="2"/>
      <c r="L15" s="4"/>
      <c r="M15" s="5"/>
      <c r="N15" s="6"/>
      <c r="O15" s="56"/>
      <c r="P15" s="6"/>
      <c r="Q15" s="6"/>
    </row>
    <row r="16" spans="1:17" s="47" customFormat="1" ht="12.75" x14ac:dyDescent="0.2">
      <c r="A16" s="47" t="s">
        <v>206</v>
      </c>
      <c r="B16" s="47">
        <v>12</v>
      </c>
      <c r="C16" s="2">
        <v>1</v>
      </c>
      <c r="D16" s="2" t="s">
        <v>148</v>
      </c>
      <c r="E16" s="2">
        <v>46</v>
      </c>
      <c r="F16" s="2">
        <v>23</v>
      </c>
      <c r="G16" s="2">
        <v>15</v>
      </c>
      <c r="H16" s="3">
        <v>31050</v>
      </c>
      <c r="I16" s="3" t="e">
        <f>H16*F16*#REF!</f>
        <v>#REF!</v>
      </c>
      <c r="K16" s="2"/>
      <c r="L16" s="2"/>
      <c r="M16" s="2"/>
      <c r="N16" s="3"/>
      <c r="O16" s="56"/>
      <c r="P16" s="6"/>
    </row>
    <row r="17" spans="1:16" s="47" customFormat="1" ht="12.75" x14ac:dyDescent="0.2">
      <c r="A17" s="47" t="s">
        <v>206</v>
      </c>
      <c r="B17" s="47">
        <v>13</v>
      </c>
      <c r="C17" s="2">
        <v>1</v>
      </c>
      <c r="D17" s="2" t="s">
        <v>148</v>
      </c>
      <c r="E17" s="2">
        <v>46</v>
      </c>
      <c r="F17" s="2">
        <v>23</v>
      </c>
      <c r="G17" s="2">
        <v>12</v>
      </c>
      <c r="H17" s="3">
        <v>24840</v>
      </c>
      <c r="I17" s="3" t="e">
        <f>H17*F17*#REF!</f>
        <v>#REF!</v>
      </c>
      <c r="K17" s="4"/>
      <c r="L17" s="4"/>
      <c r="M17" s="5"/>
      <c r="N17" s="6"/>
      <c r="O17" s="56">
        <f>N17*5%</f>
        <v>0</v>
      </c>
      <c r="P17" s="6"/>
    </row>
    <row r="18" spans="1:16" s="47" customFormat="1" ht="12.75" x14ac:dyDescent="0.2">
      <c r="A18" s="47" t="s">
        <v>206</v>
      </c>
      <c r="B18" s="47">
        <v>14</v>
      </c>
      <c r="C18" s="2">
        <v>1</v>
      </c>
      <c r="D18" s="2" t="s">
        <v>197</v>
      </c>
      <c r="E18" s="2">
        <v>46</v>
      </c>
      <c r="F18" s="2">
        <v>23</v>
      </c>
      <c r="G18" s="2">
        <v>15</v>
      </c>
      <c r="H18" s="3">
        <v>27600</v>
      </c>
      <c r="I18" s="3" t="e">
        <f>H18*F18*#REF!</f>
        <v>#REF!</v>
      </c>
      <c r="K18" s="4"/>
      <c r="L18" s="4"/>
      <c r="M18" s="5"/>
      <c r="N18" s="6"/>
      <c r="O18" s="56">
        <f>N18*5%</f>
        <v>0</v>
      </c>
      <c r="P18" s="6"/>
    </row>
  </sheetData>
  <mergeCells count="7">
    <mergeCell ref="C7:P7"/>
    <mergeCell ref="C11:E11"/>
    <mergeCell ref="K11:L11"/>
    <mergeCell ref="C12:I12"/>
    <mergeCell ref="K12:P12"/>
    <mergeCell ref="C8:O8"/>
    <mergeCell ref="C9:O9"/>
  </mergeCells>
  <pageMargins left="0.51181102362204722" right="0.51181102362204722" top="0.78740157480314965" bottom="0.78740157480314965" header="0.31496062992125984" footer="0.31496062992125984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1"/>
  <sheetViews>
    <sheetView showGridLines="0" zoomScale="90" zoomScaleNormal="90" workbookViewId="0">
      <selection activeCell="G1" sqref="G1"/>
    </sheetView>
  </sheetViews>
  <sheetFormatPr defaultRowHeight="21" x14ac:dyDescent="0.35"/>
  <cols>
    <col min="1" max="2" width="9.140625" style="46"/>
    <col min="3" max="3" width="19.140625" style="46" customWidth="1"/>
    <col min="4" max="4" width="18.7109375" style="46" customWidth="1"/>
    <col min="5" max="5" width="9.28515625" style="46" bestFit="1" customWidth="1"/>
    <col min="6" max="6" width="9.28515625" style="46" customWidth="1"/>
    <col min="7" max="7" width="17.28515625" style="46" bestFit="1" customWidth="1"/>
    <col min="8" max="8" width="20.5703125" style="46" bestFit="1" customWidth="1"/>
    <col min="9" max="9" width="9.140625" style="46"/>
    <col min="10" max="10" width="21.140625" style="46" customWidth="1"/>
    <col min="11" max="11" width="11.140625" style="46" customWidth="1"/>
    <col min="12" max="12" width="9.140625" style="46"/>
    <col min="13" max="13" width="11.7109375" style="46" customWidth="1"/>
    <col min="14" max="14" width="15" style="46" customWidth="1"/>
    <col min="15" max="15" width="10.5703125" style="46" bestFit="1" customWidth="1"/>
    <col min="16" max="16384" width="9.140625" style="46"/>
  </cols>
  <sheetData>
    <row r="5" spans="1:15" x14ac:dyDescent="0.35"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</row>
    <row r="7" spans="1:15" s="47" customFormat="1" ht="12.75" x14ac:dyDescent="0.2"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</row>
    <row r="8" spans="1:15" s="47" customFormat="1" ht="12.75" x14ac:dyDescent="0.2">
      <c r="C8" s="1"/>
      <c r="D8" s="8"/>
      <c r="E8" s="1" t="s">
        <v>138</v>
      </c>
      <c r="F8" s="1"/>
      <c r="G8" s="92">
        <v>12</v>
      </c>
      <c r="H8" s="8"/>
      <c r="J8" s="8" t="s">
        <v>137</v>
      </c>
      <c r="K8" s="8"/>
      <c r="L8" s="1" t="s">
        <v>138</v>
      </c>
      <c r="M8" s="92">
        <v>12</v>
      </c>
      <c r="N8" s="8"/>
      <c r="O8" s="8"/>
    </row>
    <row r="9" spans="1:15" s="47" customFormat="1" ht="12.75" x14ac:dyDescent="0.2">
      <c r="C9" s="172"/>
      <c r="D9" s="172"/>
      <c r="E9" s="1" t="s">
        <v>28</v>
      </c>
      <c r="F9" s="1"/>
      <c r="G9" s="8" t="s">
        <v>79</v>
      </c>
      <c r="H9" s="8"/>
      <c r="J9" s="172" t="s">
        <v>29</v>
      </c>
      <c r="K9" s="172"/>
      <c r="L9" s="1" t="s">
        <v>140</v>
      </c>
      <c r="M9" s="8"/>
      <c r="N9" s="8"/>
      <c r="O9" s="8"/>
    </row>
    <row r="10" spans="1:15" s="47" customFormat="1" ht="13.5" thickBot="1" x14ac:dyDescent="0.25">
      <c r="C10" s="153"/>
      <c r="D10" s="153"/>
      <c r="E10" s="153"/>
      <c r="F10" s="153"/>
      <c r="G10" s="153"/>
      <c r="H10" s="153"/>
      <c r="J10" s="153" t="s">
        <v>4</v>
      </c>
      <c r="K10" s="153"/>
      <c r="L10" s="153"/>
      <c r="M10" s="153"/>
      <c r="N10" s="153"/>
      <c r="O10" s="153"/>
    </row>
    <row r="11" spans="1:15" s="47" customFormat="1" ht="13.5" thickBot="1" x14ac:dyDescent="0.25">
      <c r="C11" s="49" t="s">
        <v>196</v>
      </c>
      <c r="D11" s="49" t="s">
        <v>21</v>
      </c>
      <c r="E11" s="49" t="s">
        <v>6</v>
      </c>
      <c r="F11" s="49"/>
      <c r="G11" s="50" t="s">
        <v>22</v>
      </c>
      <c r="H11" s="51" t="s">
        <v>8</v>
      </c>
      <c r="J11" s="66" t="s">
        <v>20</v>
      </c>
      <c r="K11" s="66" t="s">
        <v>21</v>
      </c>
      <c r="L11" s="66" t="s">
        <v>6</v>
      </c>
      <c r="M11" s="67" t="s">
        <v>22</v>
      </c>
      <c r="N11" s="93" t="s">
        <v>23</v>
      </c>
      <c r="O11" s="69" t="s">
        <v>8</v>
      </c>
    </row>
    <row r="12" spans="1:15" s="47" customFormat="1" ht="12.75" x14ac:dyDescent="0.2">
      <c r="A12" s="47" t="s">
        <v>207</v>
      </c>
      <c r="B12" s="47" t="s">
        <v>210</v>
      </c>
      <c r="C12" s="148"/>
      <c r="D12" s="148"/>
      <c r="E12" s="148"/>
      <c r="F12" s="148"/>
      <c r="G12" s="148"/>
      <c r="H12" s="149"/>
      <c r="J12" s="150" t="s">
        <v>11</v>
      </c>
      <c r="K12" s="151"/>
      <c r="L12" s="151"/>
      <c r="M12" s="151"/>
      <c r="N12" s="151"/>
      <c r="O12" s="152"/>
    </row>
    <row r="13" spans="1:15" s="47" customFormat="1" ht="12.75" x14ac:dyDescent="0.2">
      <c r="A13" s="47" t="s">
        <v>206</v>
      </c>
      <c r="B13" s="47">
        <v>10</v>
      </c>
      <c r="C13" s="2" t="s">
        <v>180</v>
      </c>
      <c r="D13" s="2">
        <v>2</v>
      </c>
      <c r="E13" s="2">
        <v>25</v>
      </c>
      <c r="F13" s="2">
        <v>12</v>
      </c>
      <c r="G13" s="3">
        <v>17040</v>
      </c>
      <c r="H13" s="3">
        <f>G13*D13*$G$8</f>
        <v>408960</v>
      </c>
      <c r="J13" s="2"/>
      <c r="K13" s="2"/>
      <c r="L13" s="5"/>
      <c r="M13" s="6"/>
      <c r="N13" s="56"/>
      <c r="O13" s="6"/>
    </row>
    <row r="14" spans="1:15" s="47" customFormat="1" ht="12.75" x14ac:dyDescent="0.2">
      <c r="A14" s="47" t="s">
        <v>206</v>
      </c>
      <c r="B14" s="47">
        <v>10</v>
      </c>
      <c r="C14" s="2" t="s">
        <v>180</v>
      </c>
      <c r="D14" s="2">
        <v>1</v>
      </c>
      <c r="E14" s="2">
        <v>25</v>
      </c>
      <c r="F14" s="2">
        <v>12</v>
      </c>
      <c r="G14" s="3">
        <v>8520</v>
      </c>
      <c r="H14" s="3">
        <f>G14*D14*$G$8</f>
        <v>102240</v>
      </c>
      <c r="J14" s="4"/>
      <c r="K14" s="4"/>
      <c r="L14" s="5"/>
      <c r="M14" s="6"/>
      <c r="N14" s="6"/>
      <c r="O14" s="6"/>
    </row>
    <row r="15" spans="1:15" s="47" customFormat="1" ht="12.75" x14ac:dyDescent="0.2">
      <c r="A15" s="47" t="s">
        <v>206</v>
      </c>
      <c r="B15" s="47">
        <v>12</v>
      </c>
      <c r="C15" s="2" t="s">
        <v>195</v>
      </c>
      <c r="D15" s="2">
        <v>4</v>
      </c>
      <c r="E15" s="2">
        <v>43</v>
      </c>
      <c r="F15" s="2">
        <v>9</v>
      </c>
      <c r="G15" s="3">
        <v>25920</v>
      </c>
      <c r="H15" s="3" t="e">
        <f>G15*D15*#REF!</f>
        <v>#REF!</v>
      </c>
      <c r="J15" s="2"/>
      <c r="K15" s="2"/>
      <c r="L15" s="2"/>
      <c r="M15" s="3"/>
      <c r="N15" s="56"/>
      <c r="O15" s="6"/>
    </row>
    <row r="16" spans="1:15" s="47" customFormat="1" ht="12.75" x14ac:dyDescent="0.2">
      <c r="A16" s="47" t="s">
        <v>206</v>
      </c>
      <c r="B16" s="47">
        <v>12</v>
      </c>
      <c r="C16" s="2" t="s">
        <v>195</v>
      </c>
      <c r="D16" s="2">
        <v>2</v>
      </c>
      <c r="E16" s="2">
        <v>43</v>
      </c>
      <c r="F16" s="2">
        <v>9</v>
      </c>
      <c r="G16" s="3">
        <v>12960</v>
      </c>
      <c r="H16" s="3" t="e">
        <f>G16*D16*#REF!</f>
        <v>#REF!</v>
      </c>
      <c r="J16" s="4"/>
      <c r="K16" s="4"/>
      <c r="L16" s="5"/>
      <c r="M16" s="6"/>
      <c r="N16" s="6"/>
      <c r="O16" s="6"/>
    </row>
    <row r="17" spans="1:15" s="47" customFormat="1" ht="12.75" x14ac:dyDescent="0.2">
      <c r="A17" s="47" t="s">
        <v>206</v>
      </c>
      <c r="B17" s="47">
        <v>13</v>
      </c>
      <c r="C17" s="2" t="s">
        <v>195</v>
      </c>
      <c r="D17" s="2">
        <v>2</v>
      </c>
      <c r="E17" s="2">
        <v>23</v>
      </c>
      <c r="F17" s="2">
        <v>12</v>
      </c>
      <c r="G17" s="3">
        <v>17280</v>
      </c>
      <c r="H17" s="3" t="e">
        <f>G17*D17*#REF!</f>
        <v>#REF!</v>
      </c>
      <c r="J17" s="4"/>
      <c r="K17" s="4"/>
      <c r="L17" s="5"/>
      <c r="M17" s="6"/>
      <c r="N17" s="56">
        <f>M17*5%</f>
        <v>0</v>
      </c>
      <c r="O17" s="6"/>
    </row>
    <row r="18" spans="1:15" s="47" customFormat="1" ht="12.75" x14ac:dyDescent="0.2">
      <c r="A18" s="47" t="s">
        <v>206</v>
      </c>
      <c r="B18" s="47">
        <v>13</v>
      </c>
      <c r="C18" s="2" t="s">
        <v>195</v>
      </c>
      <c r="D18" s="2">
        <v>1</v>
      </c>
      <c r="E18" s="2">
        <v>23</v>
      </c>
      <c r="F18" s="2">
        <v>12</v>
      </c>
      <c r="G18" s="3">
        <v>8640</v>
      </c>
      <c r="H18" s="3" t="e">
        <f>G18*D18*#REF!</f>
        <v>#REF!</v>
      </c>
      <c r="J18" s="4"/>
      <c r="K18" s="4"/>
      <c r="L18" s="5"/>
      <c r="M18" s="6"/>
      <c r="N18" s="6"/>
      <c r="O18" s="6"/>
    </row>
    <row r="19" spans="1:15" s="47" customFormat="1" ht="12.75" x14ac:dyDescent="0.2">
      <c r="A19" s="47" t="s">
        <v>206</v>
      </c>
      <c r="B19" s="47">
        <v>14</v>
      </c>
      <c r="C19" s="2" t="s">
        <v>185</v>
      </c>
      <c r="D19" s="2">
        <v>2</v>
      </c>
      <c r="E19" s="2">
        <v>23</v>
      </c>
      <c r="F19" s="2">
        <v>15</v>
      </c>
      <c r="G19" s="3">
        <v>21300</v>
      </c>
      <c r="H19" s="3" t="e">
        <f>G19*D19*#REF!</f>
        <v>#REF!</v>
      </c>
      <c r="J19" s="4"/>
      <c r="K19" s="4"/>
      <c r="L19" s="5"/>
      <c r="M19" s="6"/>
      <c r="N19" s="56">
        <f>M19*5%</f>
        <v>0</v>
      </c>
      <c r="O19" s="6"/>
    </row>
    <row r="20" spans="1:15" s="47" customFormat="1" ht="12.75" x14ac:dyDescent="0.2">
      <c r="A20" s="47" t="s">
        <v>206</v>
      </c>
      <c r="B20" s="47">
        <v>14</v>
      </c>
      <c r="C20" s="2" t="s">
        <v>185</v>
      </c>
      <c r="D20" s="4">
        <v>1</v>
      </c>
      <c r="E20" s="5">
        <v>23</v>
      </c>
      <c r="F20" s="5">
        <v>15</v>
      </c>
      <c r="G20" s="59">
        <f>10650</f>
        <v>10650</v>
      </c>
      <c r="H20" s="3" t="e">
        <f>G20*D20*#REF!</f>
        <v>#REF!</v>
      </c>
      <c r="J20" s="4"/>
      <c r="K20" s="4"/>
      <c r="L20" s="5"/>
      <c r="M20" s="6"/>
      <c r="N20" s="6"/>
      <c r="O20" s="6"/>
    </row>
    <row r="21" spans="1:15" s="47" customFormat="1" ht="12.75" x14ac:dyDescent="0.2"/>
  </sheetData>
  <mergeCells count="8">
    <mergeCell ref="C12:H12"/>
    <mergeCell ref="J12:O12"/>
    <mergeCell ref="C5:O5"/>
    <mergeCell ref="C9:D9"/>
    <mergeCell ref="J9:K9"/>
    <mergeCell ref="C10:H10"/>
    <mergeCell ref="J10:O10"/>
    <mergeCell ref="C7:O7"/>
  </mergeCells>
  <pageMargins left="0.51181102362204722" right="0.51181102362204722" top="0.78740157480314965" bottom="0.78740157480314965" header="0.31496062992125984" footer="0.31496062992125984"/>
  <pageSetup paperSize="9" scale="70" orientation="landscape" r:id="rId1"/>
  <colBreaks count="1" manualBreakCount="1">
    <brk id="1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C26"/>
  <sheetViews>
    <sheetView showGridLines="0" zoomScaleNormal="100" workbookViewId="0">
      <selection activeCell="G13" sqref="A13:G13"/>
    </sheetView>
  </sheetViews>
  <sheetFormatPr defaultColWidth="8.85546875" defaultRowHeight="21" x14ac:dyDescent="0.35"/>
  <cols>
    <col min="1" max="2" width="8.85546875" style="46"/>
    <col min="3" max="3" width="22" style="46" customWidth="1"/>
    <col min="4" max="4" width="29.140625" style="46" customWidth="1"/>
    <col min="5" max="6" width="9.42578125" style="46" customWidth="1"/>
    <col min="7" max="7" width="14.7109375" style="46" bestFit="1" customWidth="1"/>
    <col min="8" max="8" width="19.140625" style="46" customWidth="1"/>
    <col min="9" max="9" width="2.7109375" style="46" customWidth="1"/>
    <col min="10" max="11" width="17" style="46" customWidth="1"/>
    <col min="12" max="12" width="9" style="46" customWidth="1"/>
    <col min="13" max="13" width="9.7109375" style="46" bestFit="1" customWidth="1"/>
    <col min="14" max="14" width="18.85546875" style="46" customWidth="1"/>
    <col min="15" max="15" width="24.7109375" style="46" customWidth="1"/>
    <col min="16" max="29" width="9.140625" style="80" customWidth="1"/>
    <col min="30" max="16384" width="8.85546875" style="46"/>
  </cols>
  <sheetData>
    <row r="7" spans="1:29" x14ac:dyDescent="0.35">
      <c r="N7" s="46" t="s">
        <v>82</v>
      </c>
      <c r="O7" s="81">
        <f ca="1">NOW()</f>
        <v>41891.489822222225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</row>
    <row r="8" spans="1:29" s="47" customFormat="1" ht="12.75" x14ac:dyDescent="0.2">
      <c r="C8" s="91"/>
      <c r="D8" s="91"/>
      <c r="E8" s="91"/>
      <c r="F8" s="91"/>
      <c r="G8" s="91"/>
      <c r="H8" s="91" t="s">
        <v>146</v>
      </c>
      <c r="I8" s="91"/>
      <c r="J8" s="91"/>
      <c r="K8" s="91"/>
      <c r="L8" s="91"/>
      <c r="M8" s="91"/>
      <c r="N8" s="91"/>
      <c r="O8" s="91"/>
      <c r="P8" s="135"/>
      <c r="Q8" s="135"/>
      <c r="R8" s="135"/>
    </row>
    <row r="9" spans="1:29" s="47" customFormat="1" ht="12.75" x14ac:dyDescent="0.2">
      <c r="C9" s="8" t="s">
        <v>200</v>
      </c>
      <c r="D9" s="8"/>
      <c r="E9" s="1" t="s">
        <v>138</v>
      </c>
      <c r="F9" s="1"/>
      <c r="G9" s="92">
        <v>9</v>
      </c>
      <c r="H9" s="8"/>
      <c r="J9" s="8" t="s">
        <v>154</v>
      </c>
      <c r="K9" s="8"/>
      <c r="L9" s="1" t="s">
        <v>138</v>
      </c>
      <c r="M9" s="92"/>
      <c r="N9" s="8"/>
      <c r="O9" s="8"/>
      <c r="P9" s="99"/>
      <c r="Q9" s="99"/>
      <c r="R9" s="99"/>
    </row>
    <row r="10" spans="1:29" s="47" customFormat="1" ht="12.75" x14ac:dyDescent="0.2">
      <c r="C10" s="48" t="s">
        <v>83</v>
      </c>
      <c r="D10" s="48"/>
      <c r="E10" s="1" t="s">
        <v>140</v>
      </c>
      <c r="F10" s="1"/>
      <c r="G10" s="8" t="s">
        <v>94</v>
      </c>
      <c r="H10" s="8"/>
      <c r="J10" s="48" t="s">
        <v>83</v>
      </c>
      <c r="K10" s="48"/>
      <c r="L10" s="1" t="s">
        <v>140</v>
      </c>
      <c r="M10" s="8"/>
      <c r="N10" s="8"/>
      <c r="O10" s="8"/>
      <c r="P10" s="99"/>
      <c r="Q10" s="99"/>
      <c r="R10" s="99"/>
    </row>
    <row r="11" spans="1:29" s="47" customFormat="1" ht="13.5" thickBot="1" x14ac:dyDescent="0.25">
      <c r="C11" s="153" t="s">
        <v>3</v>
      </c>
      <c r="D11" s="153"/>
      <c r="E11" s="153"/>
      <c r="F11" s="153"/>
      <c r="G11" s="153"/>
      <c r="H11" s="153"/>
      <c r="J11" s="153" t="s">
        <v>4</v>
      </c>
      <c r="K11" s="153"/>
      <c r="L11" s="153"/>
      <c r="M11" s="153"/>
      <c r="N11" s="153"/>
      <c r="O11" s="153"/>
      <c r="P11" s="99"/>
      <c r="Q11" s="99"/>
      <c r="R11" s="99"/>
    </row>
    <row r="12" spans="1:29" s="47" customFormat="1" ht="13.5" thickBot="1" x14ac:dyDescent="0.25">
      <c r="C12" s="49" t="s">
        <v>20</v>
      </c>
      <c r="D12" s="49" t="s">
        <v>21</v>
      </c>
      <c r="E12" s="49" t="s">
        <v>6</v>
      </c>
      <c r="F12" s="49"/>
      <c r="G12" s="50" t="s">
        <v>177</v>
      </c>
      <c r="H12" s="51" t="s">
        <v>8</v>
      </c>
      <c r="J12" s="66" t="s">
        <v>20</v>
      </c>
      <c r="K12" s="66" t="s">
        <v>21</v>
      </c>
      <c r="L12" s="66" t="s">
        <v>6</v>
      </c>
      <c r="M12" s="50" t="s">
        <v>177</v>
      </c>
      <c r="N12" s="93" t="s">
        <v>23</v>
      </c>
      <c r="O12" s="69" t="s">
        <v>8</v>
      </c>
      <c r="P12" s="99"/>
      <c r="Q12" s="99"/>
      <c r="R12" s="99"/>
    </row>
    <row r="13" spans="1:29" s="47" customFormat="1" ht="12.75" x14ac:dyDescent="0.2">
      <c r="A13" s="47" t="s">
        <v>206</v>
      </c>
      <c r="B13" s="47">
        <v>11</v>
      </c>
      <c r="C13" s="2">
        <v>4</v>
      </c>
      <c r="D13" s="2">
        <v>19</v>
      </c>
      <c r="E13" s="7">
        <v>19</v>
      </c>
      <c r="F13" s="7">
        <v>9</v>
      </c>
      <c r="G13" s="100">
        <v>7125</v>
      </c>
      <c r="H13" s="100">
        <f>G13*E13</f>
        <v>135375</v>
      </c>
      <c r="J13" s="4"/>
      <c r="K13" s="4"/>
      <c r="L13" s="5"/>
      <c r="M13" s="6"/>
      <c r="N13" s="56">
        <f>M13*5%</f>
        <v>0</v>
      </c>
      <c r="O13" s="6"/>
      <c r="P13" s="99"/>
      <c r="Q13" s="99"/>
      <c r="R13" s="99"/>
    </row>
    <row r="14" spans="1:29" s="47" customFormat="1" ht="15" customHeight="1" x14ac:dyDescent="0.2">
      <c r="C14" s="2"/>
      <c r="D14" s="2"/>
      <c r="E14" s="2"/>
      <c r="F14" s="2"/>
      <c r="G14" s="3"/>
      <c r="H14" s="3"/>
      <c r="J14" s="4"/>
      <c r="K14" s="4"/>
      <c r="L14" s="5"/>
      <c r="M14" s="6"/>
      <c r="N14" s="6"/>
      <c r="O14" s="6"/>
      <c r="P14" s="99"/>
      <c r="Q14" s="99"/>
      <c r="R14" s="99"/>
    </row>
    <row r="15" spans="1:29" s="47" customFormat="1" ht="12.75" x14ac:dyDescent="0.2">
      <c r="C15" s="4"/>
      <c r="D15" s="4"/>
      <c r="E15" s="5"/>
      <c r="F15" s="5"/>
      <c r="G15" s="59"/>
      <c r="H15" s="3"/>
      <c r="J15" s="4"/>
      <c r="K15" s="4"/>
      <c r="L15" s="5"/>
      <c r="M15" s="59"/>
      <c r="N15" s="59"/>
      <c r="O15" s="59"/>
      <c r="P15" s="99"/>
      <c r="Q15" s="99"/>
      <c r="R15" s="99"/>
    </row>
    <row r="16" spans="1:29" s="47" customFormat="1" ht="12.75" x14ac:dyDescent="0.2">
      <c r="C16" s="82" t="s">
        <v>14</v>
      </c>
      <c r="D16" s="83"/>
      <c r="E16" s="83"/>
      <c r="F16" s="145"/>
      <c r="G16" s="84"/>
      <c r="H16" s="72">
        <f>SUM(H13:H15)</f>
        <v>135375</v>
      </c>
      <c r="J16" s="82" t="s">
        <v>14</v>
      </c>
      <c r="K16" s="83"/>
      <c r="L16" s="83"/>
      <c r="M16" s="84"/>
      <c r="N16" s="84"/>
      <c r="O16" s="65">
        <f>SUM(O13:O15)</f>
        <v>0</v>
      </c>
      <c r="P16" s="99"/>
      <c r="Q16" s="99"/>
      <c r="R16" s="99"/>
    </row>
    <row r="17" spans="3:29" s="47" customFormat="1" ht="12.75" x14ac:dyDescent="0.2">
      <c r="G17" s="47" t="s">
        <v>84</v>
      </c>
      <c r="L17" s="73" t="s">
        <v>15</v>
      </c>
      <c r="M17" s="73"/>
      <c r="N17" s="73"/>
      <c r="O17" s="74"/>
    </row>
    <row r="18" spans="3:29" s="47" customFormat="1" ht="12.75" x14ac:dyDescent="0.2"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</row>
    <row r="19" spans="3:29" s="47" customFormat="1" ht="12.75" x14ac:dyDescent="0.2">
      <c r="C19" s="101" t="s">
        <v>52</v>
      </c>
      <c r="D19" s="102"/>
      <c r="E19" s="102"/>
      <c r="F19" s="146"/>
      <c r="G19" s="102"/>
      <c r="H19" s="102"/>
      <c r="J19" s="101" t="s">
        <v>53</v>
      </c>
      <c r="K19" s="102"/>
      <c r="L19" s="102"/>
      <c r="M19" s="102"/>
      <c r="N19" s="102"/>
      <c r="O19" s="103"/>
    </row>
    <row r="20" spans="3:29" s="47" customFormat="1" ht="12.75" x14ac:dyDescent="0.2">
      <c r="C20" s="99" t="s">
        <v>83</v>
      </c>
      <c r="D20" s="99"/>
      <c r="E20" s="99"/>
      <c r="F20" s="99"/>
      <c r="G20" s="99"/>
      <c r="H20" s="104">
        <f>H16</f>
        <v>135375</v>
      </c>
      <c r="J20" s="99" t="s">
        <v>83</v>
      </c>
      <c r="K20" s="99"/>
      <c r="L20" s="99"/>
      <c r="M20" s="99"/>
      <c r="N20" s="98"/>
      <c r="O20" s="105"/>
    </row>
    <row r="21" spans="3:29" s="47" customFormat="1" ht="12.75" x14ac:dyDescent="0.2">
      <c r="C21" s="102"/>
      <c r="D21" s="102"/>
      <c r="E21" s="102"/>
      <c r="F21" s="146"/>
      <c r="G21" s="102"/>
      <c r="H21" s="106"/>
      <c r="J21" s="102" t="s">
        <v>14</v>
      </c>
      <c r="K21" s="102"/>
      <c r="L21" s="102"/>
      <c r="M21" s="102"/>
      <c r="N21" s="107"/>
      <c r="O21" s="108">
        <f>O20</f>
        <v>0</v>
      </c>
    </row>
    <row r="22" spans="3:29" s="47" customFormat="1" ht="12.75" x14ac:dyDescent="0.2"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</row>
    <row r="23" spans="3:29" s="47" customFormat="1" ht="12.75" x14ac:dyDescent="0.2"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</row>
    <row r="24" spans="3:29" s="47" customFormat="1" ht="12.75" x14ac:dyDescent="0.2">
      <c r="C24" s="162" t="s">
        <v>85</v>
      </c>
      <c r="D24" s="163"/>
      <c r="E24" s="163"/>
      <c r="F24" s="163"/>
      <c r="G24" s="164"/>
      <c r="H24" s="109">
        <f>H20</f>
        <v>135375</v>
      </c>
    </row>
    <row r="25" spans="3:29" s="47" customFormat="1" ht="12.75" x14ac:dyDescent="0.2">
      <c r="C25" s="174" t="s">
        <v>25</v>
      </c>
      <c r="D25" s="175"/>
      <c r="E25" s="175"/>
      <c r="F25" s="175"/>
      <c r="G25" s="176"/>
      <c r="H25" s="110">
        <f>H24</f>
        <v>135375</v>
      </c>
    </row>
    <row r="26" spans="3:29" s="47" customFormat="1" ht="12.75" x14ac:dyDescent="0.2"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</row>
  </sheetData>
  <mergeCells count="4">
    <mergeCell ref="C24:G24"/>
    <mergeCell ref="C25:G25"/>
    <mergeCell ref="C11:H11"/>
    <mergeCell ref="J11:O11"/>
  </mergeCells>
  <pageMargins left="0.511811024" right="0.511811024" top="0.78740157499999996" bottom="0.78740157499999996" header="0.31496062000000002" footer="0.31496062000000002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S161"/>
  <sheetViews>
    <sheetView showGridLines="0" tabSelected="1" zoomScaleNormal="100" workbookViewId="0">
      <selection activeCell="C62" sqref="C62"/>
    </sheetView>
  </sheetViews>
  <sheetFormatPr defaultRowHeight="21" x14ac:dyDescent="0.35"/>
  <cols>
    <col min="1" max="2" width="9.140625" style="46"/>
    <col min="3" max="3" width="39.140625" style="46" bestFit="1" customWidth="1"/>
    <col min="4" max="4" width="16.5703125" style="46" customWidth="1"/>
    <col min="5" max="5" width="21.85546875" style="46" customWidth="1"/>
    <col min="6" max="6" width="14.140625" style="46" customWidth="1"/>
    <col min="7" max="7" width="19.140625" style="46" bestFit="1" customWidth="1"/>
    <col min="8" max="8" width="9.28515625" style="46" bestFit="1" customWidth="1"/>
    <col min="9" max="9" width="9.28515625" style="46" customWidth="1"/>
    <col min="10" max="10" width="19.140625" style="46" bestFit="1" customWidth="1"/>
    <col min="11" max="11" width="9.140625" style="46"/>
    <col min="12" max="12" width="32.7109375" style="46" bestFit="1" customWidth="1"/>
    <col min="13" max="13" width="13.28515625" style="46" customWidth="1"/>
    <col min="14" max="14" width="19" style="46" customWidth="1"/>
    <col min="15" max="15" width="15.140625" style="46" customWidth="1"/>
    <col min="16" max="16" width="12.140625" style="46" customWidth="1"/>
    <col min="17" max="17" width="10" style="46" customWidth="1"/>
    <col min="18" max="18" width="23.42578125" style="46" customWidth="1"/>
    <col min="19" max="19" width="9.140625" style="46"/>
    <col min="20" max="20" width="16.85546875" style="46" customWidth="1"/>
    <col min="21" max="16384" width="9.140625" style="46"/>
  </cols>
  <sheetData>
    <row r="8" spans="1:19" s="47" customFormat="1" ht="15.75" x14ac:dyDescent="0.25">
      <c r="C8" s="171" t="s">
        <v>26</v>
      </c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</row>
    <row r="9" spans="1:19" s="47" customFormat="1" ht="12.75" x14ac:dyDescent="0.2">
      <c r="C9" s="154" t="s">
        <v>103</v>
      </c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91"/>
      <c r="P9" s="91"/>
      <c r="Q9" s="91"/>
      <c r="R9" s="91"/>
      <c r="S9" s="91"/>
    </row>
    <row r="10" spans="1:19" s="47" customFormat="1" ht="12.75" x14ac:dyDescent="0.2">
      <c r="C10" s="1" t="s">
        <v>199</v>
      </c>
      <c r="D10" s="8"/>
      <c r="E10" s="8"/>
      <c r="F10" s="1" t="s">
        <v>138</v>
      </c>
      <c r="G10" s="8">
        <v>12</v>
      </c>
      <c r="H10" s="92"/>
      <c r="I10" s="92"/>
      <c r="J10" s="8"/>
      <c r="L10" s="8" t="s">
        <v>137</v>
      </c>
      <c r="M10" s="8"/>
      <c r="N10" s="8"/>
      <c r="O10" s="1" t="s">
        <v>138</v>
      </c>
      <c r="P10" s="111">
        <v>12</v>
      </c>
      <c r="Q10" s="92"/>
      <c r="R10" s="8"/>
      <c r="S10" s="8"/>
    </row>
    <row r="11" spans="1:19" s="47" customFormat="1" ht="12.75" x14ac:dyDescent="0.2">
      <c r="C11" s="48" t="s">
        <v>30</v>
      </c>
      <c r="D11" s="177" t="s">
        <v>139</v>
      </c>
      <c r="E11" s="177"/>
      <c r="F11" s="1"/>
      <c r="G11" s="1"/>
      <c r="H11" s="8"/>
      <c r="I11" s="8"/>
      <c r="J11" s="8"/>
      <c r="L11" s="48" t="s">
        <v>30</v>
      </c>
      <c r="M11" s="1" t="s">
        <v>155</v>
      </c>
      <c r="N11" s="1"/>
      <c r="O11" s="1"/>
      <c r="P11" s="1"/>
      <c r="Q11" s="8"/>
      <c r="R11" s="8"/>
    </row>
    <row r="12" spans="1:19" s="47" customFormat="1" ht="13.5" thickBot="1" x14ac:dyDescent="0.25">
      <c r="C12" s="153" t="s">
        <v>3</v>
      </c>
      <c r="D12" s="153"/>
      <c r="E12" s="153"/>
      <c r="F12" s="153"/>
      <c r="G12" s="153"/>
      <c r="H12" s="153"/>
      <c r="I12" s="153"/>
      <c r="J12" s="153"/>
      <c r="L12" s="153" t="s">
        <v>4</v>
      </c>
      <c r="M12" s="153"/>
      <c r="N12" s="153"/>
      <c r="O12" s="153"/>
      <c r="P12" s="153"/>
      <c r="Q12" s="153"/>
      <c r="R12" s="153"/>
    </row>
    <row r="13" spans="1:19" s="47" customFormat="1" ht="12.75" x14ac:dyDescent="0.2">
      <c r="A13" s="47" t="s">
        <v>207</v>
      </c>
      <c r="B13" s="47" t="s">
        <v>209</v>
      </c>
      <c r="C13" s="49" t="s">
        <v>31</v>
      </c>
      <c r="D13" s="49" t="s">
        <v>32</v>
      </c>
      <c r="E13" s="112" t="s">
        <v>33</v>
      </c>
      <c r="F13" s="49" t="s">
        <v>34</v>
      </c>
      <c r="G13" s="112" t="s">
        <v>35</v>
      </c>
      <c r="H13" s="50" t="s">
        <v>36</v>
      </c>
      <c r="I13" s="50"/>
      <c r="J13" s="51" t="s">
        <v>8</v>
      </c>
      <c r="L13" s="49" t="s">
        <v>31</v>
      </c>
      <c r="M13" s="49" t="s">
        <v>32</v>
      </c>
      <c r="N13" s="112" t="s">
        <v>33</v>
      </c>
      <c r="O13" s="49" t="s">
        <v>34</v>
      </c>
      <c r="P13" s="112" t="s">
        <v>35</v>
      </c>
      <c r="Q13" s="50" t="s">
        <v>36</v>
      </c>
      <c r="R13" s="51" t="s">
        <v>8</v>
      </c>
    </row>
    <row r="14" spans="1:19" s="47" customFormat="1" ht="12.75" x14ac:dyDescent="0.2">
      <c r="C14" s="113" t="s">
        <v>153</v>
      </c>
      <c r="D14" s="114">
        <v>280</v>
      </c>
      <c r="E14" s="115">
        <f>D14*H14*$G$10</f>
        <v>3360</v>
      </c>
      <c r="F14" s="114">
        <f>D14*20%</f>
        <v>56</v>
      </c>
      <c r="G14" s="115">
        <f>J14-E14</f>
        <v>672</v>
      </c>
      <c r="H14" s="7">
        <v>1</v>
      </c>
      <c r="I14" s="7">
        <v>12</v>
      </c>
      <c r="J14" s="116">
        <f>(D14+F14)*H14*$G$10</f>
        <v>4032</v>
      </c>
      <c r="L14" s="117"/>
      <c r="M14" s="114"/>
      <c r="N14" s="114"/>
      <c r="O14" s="114"/>
      <c r="P14" s="114"/>
      <c r="Q14" s="7"/>
      <c r="R14" s="116"/>
    </row>
    <row r="15" spans="1:19" s="47" customFormat="1" ht="12.75" x14ac:dyDescent="0.2">
      <c r="C15" s="117" t="s">
        <v>37</v>
      </c>
      <c r="D15" s="114">
        <v>260</v>
      </c>
      <c r="E15" s="115">
        <f t="shared" ref="E15:E18" si="0">D15*H15*$G$10</f>
        <v>3120</v>
      </c>
      <c r="F15" s="114">
        <f t="shared" ref="F15:F18" si="1">D15*20%</f>
        <v>52</v>
      </c>
      <c r="G15" s="115">
        <f t="shared" ref="G15:G18" si="2">J15-E15</f>
        <v>624</v>
      </c>
      <c r="H15" s="7">
        <v>1</v>
      </c>
      <c r="I15" s="7">
        <v>12</v>
      </c>
      <c r="J15" s="116">
        <f>(D15+F15)*H15*$G$10</f>
        <v>3744</v>
      </c>
      <c r="L15" s="117"/>
      <c r="M15" s="114"/>
      <c r="N15" s="114"/>
      <c r="O15" s="114"/>
      <c r="P15" s="114"/>
      <c r="Q15" s="7"/>
      <c r="R15" s="116"/>
    </row>
    <row r="16" spans="1:19" s="47" customFormat="1" ht="12.75" x14ac:dyDescent="0.2">
      <c r="C16" s="117" t="s">
        <v>38</v>
      </c>
      <c r="D16" s="114">
        <v>230</v>
      </c>
      <c r="E16" s="115">
        <f t="shared" si="0"/>
        <v>2760</v>
      </c>
      <c r="F16" s="114">
        <f t="shared" si="1"/>
        <v>46</v>
      </c>
      <c r="G16" s="115">
        <f t="shared" si="2"/>
        <v>552</v>
      </c>
      <c r="H16" s="7">
        <v>1</v>
      </c>
      <c r="I16" s="7">
        <v>12</v>
      </c>
      <c r="J16" s="116">
        <f>(D16+F16)*H16*$G$10</f>
        <v>3312</v>
      </c>
      <c r="L16" s="117"/>
      <c r="M16" s="114"/>
      <c r="N16" s="114"/>
      <c r="O16" s="114"/>
      <c r="P16" s="114"/>
      <c r="Q16" s="7"/>
      <c r="R16" s="116"/>
    </row>
    <row r="17" spans="3:19" s="47" customFormat="1" ht="12.75" x14ac:dyDescent="0.2">
      <c r="C17" s="117" t="s">
        <v>198</v>
      </c>
      <c r="D17" s="114">
        <v>200</v>
      </c>
      <c r="E17" s="115">
        <f t="shared" si="0"/>
        <v>2400</v>
      </c>
      <c r="F17" s="114">
        <f t="shared" si="1"/>
        <v>40</v>
      </c>
      <c r="G17" s="115">
        <f t="shared" si="2"/>
        <v>480</v>
      </c>
      <c r="H17" s="7">
        <v>1</v>
      </c>
      <c r="I17" s="7">
        <v>12</v>
      </c>
      <c r="J17" s="116">
        <f>(D17+F17)*H17*$G$10</f>
        <v>2880</v>
      </c>
      <c r="L17" s="117"/>
      <c r="M17" s="114"/>
      <c r="N17" s="114"/>
      <c r="O17" s="114"/>
      <c r="P17" s="114"/>
      <c r="Q17" s="7"/>
      <c r="R17" s="116"/>
    </row>
    <row r="18" spans="3:19" s="47" customFormat="1" ht="12.75" x14ac:dyDescent="0.2">
      <c r="C18" s="117" t="s">
        <v>39</v>
      </c>
      <c r="D18" s="114">
        <v>200</v>
      </c>
      <c r="E18" s="115">
        <f t="shared" si="0"/>
        <v>2400</v>
      </c>
      <c r="F18" s="114">
        <f t="shared" si="1"/>
        <v>40</v>
      </c>
      <c r="G18" s="115">
        <f t="shared" si="2"/>
        <v>480</v>
      </c>
      <c r="H18" s="7">
        <v>1</v>
      </c>
      <c r="I18" s="7">
        <v>12</v>
      </c>
      <c r="J18" s="116">
        <f>(D18+F18)*H18*$G$10</f>
        <v>2880</v>
      </c>
      <c r="L18" s="117"/>
      <c r="M18" s="114"/>
      <c r="N18" s="114"/>
      <c r="O18" s="114"/>
      <c r="P18" s="114"/>
      <c r="Q18" s="7"/>
      <c r="R18" s="116"/>
    </row>
    <row r="19" spans="3:19" s="47" customFormat="1" ht="12.75" x14ac:dyDescent="0.2">
      <c r="C19" s="60" t="s">
        <v>14</v>
      </c>
      <c r="D19" s="118"/>
      <c r="E19" s="119">
        <f>SUM(E14:E18)</f>
        <v>14040</v>
      </c>
      <c r="F19" s="118"/>
      <c r="G19" s="119">
        <f>SUM(G14:G18)</f>
        <v>2808</v>
      </c>
      <c r="H19" s="62"/>
      <c r="I19" s="62"/>
      <c r="J19" s="65">
        <f>SUM(J14:J18)</f>
        <v>16848</v>
      </c>
      <c r="L19" s="168" t="s">
        <v>14</v>
      </c>
      <c r="M19" s="169"/>
      <c r="N19" s="169"/>
      <c r="O19" s="169"/>
      <c r="P19" s="169"/>
      <c r="Q19" s="170"/>
      <c r="R19" s="65">
        <f>SUM(R14:R18)</f>
        <v>0</v>
      </c>
    </row>
    <row r="20" spans="3:19" s="47" customFormat="1" ht="12.75" x14ac:dyDescent="0.2">
      <c r="M20" s="179" t="s">
        <v>15</v>
      </c>
      <c r="N20" s="179"/>
      <c r="O20" s="179"/>
      <c r="P20" s="179"/>
      <c r="Q20" s="179"/>
      <c r="R20" s="74"/>
    </row>
    <row r="21" spans="3:19" s="47" customFormat="1" ht="12.75" x14ac:dyDescent="0.2">
      <c r="C21" s="154" t="s">
        <v>147</v>
      </c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91"/>
      <c r="P21" s="91"/>
      <c r="Q21" s="91"/>
      <c r="R21" s="91"/>
      <c r="S21" s="91"/>
    </row>
    <row r="22" spans="3:19" s="47" customFormat="1" ht="12.75" x14ac:dyDescent="0.2">
      <c r="C22" s="1" t="s">
        <v>151</v>
      </c>
      <c r="D22" s="8"/>
      <c r="E22" s="8"/>
      <c r="F22" s="1" t="s">
        <v>138</v>
      </c>
      <c r="G22" s="8">
        <v>15</v>
      </c>
      <c r="H22" s="92"/>
      <c r="I22" s="92"/>
      <c r="J22" s="96"/>
      <c r="L22" s="8" t="s">
        <v>137</v>
      </c>
      <c r="M22" s="8"/>
      <c r="N22" s="8"/>
      <c r="O22" s="1" t="s">
        <v>138</v>
      </c>
      <c r="P22" s="1"/>
      <c r="Q22" s="92"/>
      <c r="R22" s="8"/>
      <c r="S22" s="8"/>
    </row>
    <row r="23" spans="3:19" s="47" customFormat="1" ht="12.75" x14ac:dyDescent="0.2">
      <c r="C23" s="48" t="s">
        <v>30</v>
      </c>
      <c r="D23" s="1" t="s">
        <v>156</v>
      </c>
      <c r="E23" s="1"/>
      <c r="F23" s="1"/>
      <c r="G23" s="1"/>
      <c r="H23" s="8"/>
      <c r="I23" s="8"/>
      <c r="J23" s="8"/>
      <c r="L23" s="48" t="s">
        <v>30</v>
      </c>
      <c r="M23" s="1" t="s">
        <v>140</v>
      </c>
      <c r="N23" s="1"/>
      <c r="O23" s="1"/>
      <c r="P23" s="1"/>
      <c r="Q23" s="8"/>
      <c r="R23" s="8"/>
    </row>
    <row r="24" spans="3:19" s="47" customFormat="1" ht="13.5" thickBot="1" x14ac:dyDescent="0.25">
      <c r="C24" s="153" t="s">
        <v>3</v>
      </c>
      <c r="D24" s="153"/>
      <c r="E24" s="153"/>
      <c r="F24" s="153"/>
      <c r="G24" s="153"/>
      <c r="H24" s="153"/>
      <c r="I24" s="153"/>
      <c r="J24" s="153"/>
      <c r="L24" s="153" t="s">
        <v>4</v>
      </c>
      <c r="M24" s="153"/>
      <c r="N24" s="153"/>
      <c r="O24" s="153"/>
      <c r="P24" s="153"/>
      <c r="Q24" s="153"/>
      <c r="R24" s="153"/>
    </row>
    <row r="25" spans="3:19" s="47" customFormat="1" ht="12.75" x14ac:dyDescent="0.2">
      <c r="C25" s="49" t="s">
        <v>31</v>
      </c>
      <c r="D25" s="49" t="s">
        <v>32</v>
      </c>
      <c r="E25" s="112" t="s">
        <v>33</v>
      </c>
      <c r="F25" s="49" t="s">
        <v>34</v>
      </c>
      <c r="G25" s="112" t="s">
        <v>35</v>
      </c>
      <c r="H25" s="50" t="s">
        <v>36</v>
      </c>
      <c r="I25" s="50"/>
      <c r="J25" s="51" t="s">
        <v>8</v>
      </c>
      <c r="L25" s="49" t="s">
        <v>31</v>
      </c>
      <c r="M25" s="49" t="s">
        <v>32</v>
      </c>
      <c r="N25" s="112" t="s">
        <v>33</v>
      </c>
      <c r="O25" s="49" t="s">
        <v>34</v>
      </c>
      <c r="P25" s="112" t="s">
        <v>35</v>
      </c>
      <c r="Q25" s="50" t="s">
        <v>36</v>
      </c>
      <c r="R25" s="51" t="s">
        <v>8</v>
      </c>
    </row>
    <row r="26" spans="3:19" s="47" customFormat="1" ht="12.75" x14ac:dyDescent="0.2">
      <c r="C26" s="113" t="s">
        <v>153</v>
      </c>
      <c r="D26" s="114">
        <v>280</v>
      </c>
      <c r="E26" s="115">
        <f>D26*H26*$G$22</f>
        <v>4200</v>
      </c>
      <c r="F26" s="114">
        <f>D26*20%</f>
        <v>56</v>
      </c>
      <c r="G26" s="115">
        <f>J26-E26</f>
        <v>840</v>
      </c>
      <c r="H26" s="7">
        <v>1</v>
      </c>
      <c r="I26" s="7">
        <v>15</v>
      </c>
      <c r="J26" s="116">
        <f>(D26+F26)*H26*$G$22</f>
        <v>5040</v>
      </c>
      <c r="L26" s="117"/>
      <c r="M26" s="114"/>
      <c r="N26" s="114"/>
      <c r="O26" s="114"/>
      <c r="P26" s="114"/>
      <c r="Q26" s="7"/>
      <c r="R26" s="116"/>
    </row>
    <row r="27" spans="3:19" s="47" customFormat="1" ht="12.75" x14ac:dyDescent="0.2">
      <c r="C27" s="117" t="s">
        <v>37</v>
      </c>
      <c r="D27" s="114">
        <v>260</v>
      </c>
      <c r="E27" s="115">
        <f t="shared" ref="E27:E30" si="3">D27*H27*$G$22</f>
        <v>3900</v>
      </c>
      <c r="F27" s="114">
        <f t="shared" ref="F27:F29" si="4">D27*20%</f>
        <v>52</v>
      </c>
      <c r="G27" s="115">
        <f t="shared" ref="G27:G29" si="5">J27-E27</f>
        <v>780</v>
      </c>
      <c r="H27" s="7">
        <v>1</v>
      </c>
      <c r="I27" s="7">
        <v>15</v>
      </c>
      <c r="J27" s="116">
        <f>(D27+F27)*H27*$G$22</f>
        <v>4680</v>
      </c>
      <c r="L27" s="117"/>
      <c r="M27" s="114"/>
      <c r="N27" s="114"/>
      <c r="O27" s="114"/>
      <c r="P27" s="114"/>
      <c r="Q27" s="7"/>
      <c r="R27" s="116"/>
    </row>
    <row r="28" spans="3:19" s="47" customFormat="1" ht="12.75" x14ac:dyDescent="0.2">
      <c r="C28" s="117" t="s">
        <v>38</v>
      </c>
      <c r="D28" s="114">
        <v>230</v>
      </c>
      <c r="E28" s="115">
        <f t="shared" si="3"/>
        <v>3450</v>
      </c>
      <c r="F28" s="114">
        <f t="shared" si="4"/>
        <v>46</v>
      </c>
      <c r="G28" s="115">
        <f t="shared" si="5"/>
        <v>690</v>
      </c>
      <c r="H28" s="7">
        <v>1</v>
      </c>
      <c r="I28" s="7">
        <v>15</v>
      </c>
      <c r="J28" s="116">
        <f>(D28+F28)*H28*$G$22</f>
        <v>4140</v>
      </c>
      <c r="L28" s="117"/>
      <c r="M28" s="114"/>
      <c r="N28" s="114"/>
      <c r="O28" s="114"/>
      <c r="P28" s="114"/>
      <c r="Q28" s="7"/>
      <c r="R28" s="116"/>
    </row>
    <row r="29" spans="3:19" s="47" customFormat="1" ht="12.75" x14ac:dyDescent="0.2">
      <c r="C29" s="117" t="s">
        <v>198</v>
      </c>
      <c r="D29" s="114">
        <v>200</v>
      </c>
      <c r="E29" s="115">
        <f t="shared" si="3"/>
        <v>3000</v>
      </c>
      <c r="F29" s="114">
        <f t="shared" si="4"/>
        <v>40</v>
      </c>
      <c r="G29" s="115">
        <f t="shared" si="5"/>
        <v>600</v>
      </c>
      <c r="H29" s="7">
        <v>1</v>
      </c>
      <c r="I29" s="7">
        <v>15</v>
      </c>
      <c r="J29" s="116">
        <f>(D29+F29)*H29*$G$22</f>
        <v>3600</v>
      </c>
      <c r="L29" s="117"/>
      <c r="M29" s="114"/>
      <c r="N29" s="114"/>
      <c r="O29" s="114"/>
      <c r="P29" s="114"/>
      <c r="Q29" s="7"/>
      <c r="R29" s="116"/>
    </row>
    <row r="30" spans="3:19" s="47" customFormat="1" ht="12.75" x14ac:dyDescent="0.2">
      <c r="C30" s="117" t="s">
        <v>39</v>
      </c>
      <c r="D30" s="114">
        <v>200</v>
      </c>
      <c r="E30" s="115">
        <f t="shared" si="3"/>
        <v>3000</v>
      </c>
      <c r="F30" s="114">
        <f t="shared" ref="F30" si="6">D30*20%</f>
        <v>40</v>
      </c>
      <c r="G30" s="115">
        <f t="shared" ref="G30" si="7">J30-E30</f>
        <v>600</v>
      </c>
      <c r="H30" s="7">
        <v>1</v>
      </c>
      <c r="I30" s="7">
        <v>15</v>
      </c>
      <c r="J30" s="116">
        <f>(D30+F30)*H30*$G$22</f>
        <v>3600</v>
      </c>
      <c r="L30" s="117"/>
      <c r="M30" s="114"/>
      <c r="N30" s="114"/>
      <c r="O30" s="114"/>
      <c r="P30" s="114"/>
      <c r="Q30" s="7"/>
      <c r="R30" s="116"/>
    </row>
    <row r="31" spans="3:19" s="47" customFormat="1" ht="12.75" x14ac:dyDescent="0.2">
      <c r="C31" s="60" t="s">
        <v>14</v>
      </c>
      <c r="D31" s="118"/>
      <c r="E31" s="119">
        <f>SUM(E26:E30)</f>
        <v>17550</v>
      </c>
      <c r="F31" s="118"/>
      <c r="G31" s="119">
        <f>SUM(G26:G30)</f>
        <v>3510</v>
      </c>
      <c r="H31" s="62"/>
      <c r="I31" s="62"/>
      <c r="J31" s="65">
        <f>SUM(J26:J30)</f>
        <v>21060</v>
      </c>
      <c r="L31" s="168" t="s">
        <v>14</v>
      </c>
      <c r="M31" s="169"/>
      <c r="N31" s="169"/>
      <c r="O31" s="169"/>
      <c r="P31" s="169"/>
      <c r="Q31" s="170"/>
      <c r="R31" s="65">
        <f>SUM(R26:R30)</f>
        <v>0</v>
      </c>
    </row>
    <row r="32" spans="3:19" s="47" customFormat="1" ht="12.75" x14ac:dyDescent="0.2">
      <c r="M32" s="179" t="s">
        <v>15</v>
      </c>
      <c r="N32" s="179"/>
      <c r="O32" s="179"/>
      <c r="P32" s="179"/>
      <c r="Q32" s="179"/>
      <c r="R32" s="74"/>
    </row>
    <row r="33" spans="3:18" s="47" customFormat="1" ht="12.75" x14ac:dyDescent="0.2">
      <c r="C33" s="154" t="s">
        <v>149</v>
      </c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91"/>
      <c r="P33" s="91"/>
      <c r="Q33" s="91"/>
      <c r="R33" s="91"/>
    </row>
    <row r="34" spans="3:18" s="47" customFormat="1" ht="12.75" x14ac:dyDescent="0.2">
      <c r="C34" s="1" t="s">
        <v>115</v>
      </c>
      <c r="D34" s="8"/>
      <c r="E34" s="8"/>
      <c r="F34" s="1" t="s">
        <v>138</v>
      </c>
      <c r="G34" s="8">
        <v>12</v>
      </c>
      <c r="H34" s="92"/>
      <c r="I34" s="92"/>
      <c r="J34" s="96"/>
      <c r="L34" s="8" t="s">
        <v>137</v>
      </c>
      <c r="M34" s="8"/>
      <c r="N34" s="8"/>
      <c r="O34" s="1" t="s">
        <v>138</v>
      </c>
      <c r="P34" s="1"/>
      <c r="Q34" s="92"/>
      <c r="R34" s="8"/>
    </row>
    <row r="35" spans="3:18" s="47" customFormat="1" ht="12.75" x14ac:dyDescent="0.2">
      <c r="C35" s="48" t="s">
        <v>30</v>
      </c>
      <c r="D35" s="1" t="s">
        <v>156</v>
      </c>
      <c r="E35" s="1"/>
      <c r="F35" s="1"/>
      <c r="G35" s="1"/>
      <c r="H35" s="8"/>
      <c r="I35" s="8"/>
      <c r="J35" s="8"/>
      <c r="L35" s="48" t="s">
        <v>30</v>
      </c>
      <c r="M35" s="1" t="s">
        <v>140</v>
      </c>
      <c r="N35" s="1"/>
      <c r="O35" s="1"/>
      <c r="P35" s="1"/>
      <c r="Q35" s="8"/>
      <c r="R35" s="8"/>
    </row>
    <row r="36" spans="3:18" s="47" customFormat="1" ht="13.5" thickBot="1" x14ac:dyDescent="0.25">
      <c r="C36" s="153" t="s">
        <v>3</v>
      </c>
      <c r="D36" s="153"/>
      <c r="E36" s="153"/>
      <c r="F36" s="153"/>
      <c r="G36" s="153"/>
      <c r="H36" s="153"/>
      <c r="I36" s="153"/>
      <c r="J36" s="153"/>
      <c r="L36" s="153" t="s">
        <v>4</v>
      </c>
      <c r="M36" s="153"/>
      <c r="N36" s="153"/>
      <c r="O36" s="153"/>
      <c r="P36" s="153"/>
      <c r="Q36" s="153"/>
      <c r="R36" s="153"/>
    </row>
    <row r="37" spans="3:18" s="47" customFormat="1" ht="12.75" x14ac:dyDescent="0.2">
      <c r="C37" s="49" t="s">
        <v>31</v>
      </c>
      <c r="D37" s="49" t="s">
        <v>32</v>
      </c>
      <c r="E37" s="112" t="s">
        <v>33</v>
      </c>
      <c r="F37" s="49" t="s">
        <v>34</v>
      </c>
      <c r="G37" s="112" t="s">
        <v>35</v>
      </c>
      <c r="H37" s="50" t="s">
        <v>36</v>
      </c>
      <c r="I37" s="50"/>
      <c r="J37" s="51" t="s">
        <v>8</v>
      </c>
      <c r="L37" s="49" t="s">
        <v>31</v>
      </c>
      <c r="M37" s="49" t="s">
        <v>32</v>
      </c>
      <c r="N37" s="112" t="s">
        <v>33</v>
      </c>
      <c r="O37" s="49" t="s">
        <v>34</v>
      </c>
      <c r="P37" s="112" t="s">
        <v>35</v>
      </c>
      <c r="Q37" s="50" t="s">
        <v>36</v>
      </c>
      <c r="R37" s="51" t="s">
        <v>8</v>
      </c>
    </row>
    <row r="38" spans="3:18" s="47" customFormat="1" ht="12.75" x14ac:dyDescent="0.2">
      <c r="C38" s="113" t="s">
        <v>153</v>
      </c>
      <c r="D38" s="114">
        <v>280</v>
      </c>
      <c r="E38" s="115">
        <f>D38*H38*$G$34</f>
        <v>3360</v>
      </c>
      <c r="F38" s="114">
        <f t="shared" ref="F38:F42" si="8">D38*20%</f>
        <v>56</v>
      </c>
      <c r="G38" s="115">
        <f t="shared" ref="G38:G42" si="9">J38-E38</f>
        <v>672</v>
      </c>
      <c r="H38" s="7">
        <v>1</v>
      </c>
      <c r="I38" s="7">
        <v>12</v>
      </c>
      <c r="J38" s="116">
        <f>(D38+F38)*H38*$G$34</f>
        <v>4032</v>
      </c>
      <c r="L38" s="117"/>
      <c r="M38" s="114"/>
      <c r="N38" s="114"/>
      <c r="O38" s="114"/>
      <c r="P38" s="114"/>
      <c r="Q38" s="7"/>
      <c r="R38" s="116"/>
    </row>
    <row r="39" spans="3:18" s="47" customFormat="1" ht="12.75" x14ac:dyDescent="0.2">
      <c r="C39" s="117" t="s">
        <v>37</v>
      </c>
      <c r="D39" s="114">
        <v>260</v>
      </c>
      <c r="E39" s="115">
        <f t="shared" ref="E39:E42" si="10">D39*H39*$G$34</f>
        <v>3120</v>
      </c>
      <c r="F39" s="114">
        <f t="shared" si="8"/>
        <v>52</v>
      </c>
      <c r="G39" s="115">
        <f t="shared" si="9"/>
        <v>624</v>
      </c>
      <c r="H39" s="7">
        <v>1</v>
      </c>
      <c r="I39" s="7">
        <v>12</v>
      </c>
      <c r="J39" s="116">
        <f>(D39+F39)*H39*$G$34</f>
        <v>3744</v>
      </c>
      <c r="L39" s="117"/>
      <c r="M39" s="114"/>
      <c r="N39" s="114"/>
      <c r="O39" s="114"/>
      <c r="P39" s="114"/>
      <c r="Q39" s="7"/>
      <c r="R39" s="116"/>
    </row>
    <row r="40" spans="3:18" s="47" customFormat="1" ht="12.75" x14ac:dyDescent="0.2">
      <c r="C40" s="117" t="s">
        <v>38</v>
      </c>
      <c r="D40" s="114">
        <v>230</v>
      </c>
      <c r="E40" s="115">
        <f t="shared" si="10"/>
        <v>2760</v>
      </c>
      <c r="F40" s="114">
        <f t="shared" si="8"/>
        <v>46</v>
      </c>
      <c r="G40" s="115">
        <f t="shared" si="9"/>
        <v>552</v>
      </c>
      <c r="H40" s="7">
        <v>1</v>
      </c>
      <c r="I40" s="7">
        <v>12</v>
      </c>
      <c r="J40" s="116">
        <f>(D40+F40)*H40*$G$34</f>
        <v>3312</v>
      </c>
      <c r="L40" s="117"/>
      <c r="M40" s="114"/>
      <c r="N40" s="114"/>
      <c r="O40" s="114"/>
      <c r="P40" s="114"/>
      <c r="Q40" s="7"/>
      <c r="R40" s="116"/>
    </row>
    <row r="41" spans="3:18" s="47" customFormat="1" ht="12.75" x14ac:dyDescent="0.2">
      <c r="C41" s="117" t="s">
        <v>198</v>
      </c>
      <c r="D41" s="114">
        <v>200</v>
      </c>
      <c r="E41" s="115">
        <f t="shared" si="10"/>
        <v>2400</v>
      </c>
      <c r="F41" s="114">
        <f t="shared" si="8"/>
        <v>40</v>
      </c>
      <c r="G41" s="115">
        <f t="shared" si="9"/>
        <v>480</v>
      </c>
      <c r="H41" s="7">
        <v>1</v>
      </c>
      <c r="I41" s="7">
        <v>12</v>
      </c>
      <c r="J41" s="116">
        <f>(D41+F41)*H41*$G$34</f>
        <v>2880</v>
      </c>
      <c r="L41" s="117"/>
      <c r="M41" s="114"/>
      <c r="N41" s="114"/>
      <c r="O41" s="114"/>
      <c r="P41" s="114"/>
      <c r="Q41" s="7"/>
      <c r="R41" s="116"/>
    </row>
    <row r="42" spans="3:18" s="47" customFormat="1" ht="12.75" x14ac:dyDescent="0.2">
      <c r="C42" s="117" t="s">
        <v>39</v>
      </c>
      <c r="D42" s="114">
        <v>200</v>
      </c>
      <c r="E42" s="115">
        <f t="shared" si="10"/>
        <v>2400</v>
      </c>
      <c r="F42" s="114">
        <f t="shared" si="8"/>
        <v>40</v>
      </c>
      <c r="G42" s="115">
        <f t="shared" si="9"/>
        <v>480</v>
      </c>
      <c r="H42" s="7">
        <v>1</v>
      </c>
      <c r="I42" s="7">
        <v>12</v>
      </c>
      <c r="J42" s="116">
        <f>(D42+F42)*H42*$G$34</f>
        <v>2880</v>
      </c>
      <c r="L42" s="117"/>
      <c r="M42" s="114"/>
      <c r="N42" s="114"/>
      <c r="O42" s="114"/>
      <c r="P42" s="114"/>
      <c r="Q42" s="7"/>
      <c r="R42" s="116"/>
    </row>
    <row r="43" spans="3:18" s="47" customFormat="1" ht="12.75" x14ac:dyDescent="0.2">
      <c r="C43" s="60" t="s">
        <v>14</v>
      </c>
      <c r="D43" s="118"/>
      <c r="E43" s="119">
        <f>SUM(E38:E42)</f>
        <v>14040</v>
      </c>
      <c r="F43" s="118"/>
      <c r="G43" s="119">
        <f>SUM(G38:G42)</f>
        <v>2808</v>
      </c>
      <c r="H43" s="62"/>
      <c r="I43" s="62"/>
      <c r="J43" s="65">
        <f>SUM(J38:J42)</f>
        <v>16848</v>
      </c>
      <c r="L43" s="168" t="s">
        <v>14</v>
      </c>
      <c r="M43" s="169"/>
      <c r="N43" s="169"/>
      <c r="O43" s="169"/>
      <c r="P43" s="169"/>
      <c r="Q43" s="170"/>
      <c r="R43" s="65">
        <f>SUM(R38:R42)</f>
        <v>0</v>
      </c>
    </row>
    <row r="44" spans="3:18" s="47" customFormat="1" ht="12.75" x14ac:dyDescent="0.2">
      <c r="C44" s="75"/>
      <c r="D44" s="124"/>
      <c r="E44" s="125"/>
      <c r="F44" s="124"/>
      <c r="G44" s="125"/>
      <c r="H44" s="124"/>
      <c r="I44" s="124"/>
      <c r="J44" s="97"/>
      <c r="L44" s="76"/>
      <c r="M44" s="76"/>
      <c r="N44" s="76"/>
      <c r="O44" s="76"/>
      <c r="P44" s="76"/>
      <c r="Q44" s="76"/>
      <c r="R44" s="126"/>
    </row>
    <row r="45" spans="3:18" s="47" customFormat="1" ht="12.75" x14ac:dyDescent="0.2">
      <c r="C45" s="154" t="s">
        <v>150</v>
      </c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91"/>
      <c r="P45" s="91"/>
      <c r="Q45" s="91"/>
      <c r="R45" s="91"/>
    </row>
    <row r="46" spans="3:18" s="47" customFormat="1" ht="12.75" x14ac:dyDescent="0.2">
      <c r="C46" s="1" t="s">
        <v>152</v>
      </c>
      <c r="D46" s="8"/>
      <c r="E46" s="8"/>
      <c r="F46" s="1" t="s">
        <v>138</v>
      </c>
      <c r="G46" s="8">
        <v>15</v>
      </c>
      <c r="H46" s="92"/>
      <c r="I46" s="92"/>
      <c r="J46" s="96"/>
      <c r="L46" s="8" t="s">
        <v>137</v>
      </c>
      <c r="M46" s="8"/>
      <c r="N46" s="8"/>
      <c r="O46" s="1" t="s">
        <v>138</v>
      </c>
      <c r="P46" s="1"/>
      <c r="Q46" s="92"/>
      <c r="R46" s="8"/>
    </row>
    <row r="47" spans="3:18" s="47" customFormat="1" ht="12.75" x14ac:dyDescent="0.2">
      <c r="C47" s="48" t="s">
        <v>30</v>
      </c>
      <c r="D47" s="1" t="s">
        <v>145</v>
      </c>
      <c r="E47" s="1"/>
      <c r="F47" s="1"/>
      <c r="G47" s="1"/>
      <c r="H47" s="8"/>
      <c r="I47" s="8"/>
      <c r="J47" s="8"/>
      <c r="L47" s="48" t="s">
        <v>30</v>
      </c>
      <c r="M47" s="1" t="s">
        <v>140</v>
      </c>
      <c r="N47" s="1"/>
      <c r="O47" s="1"/>
      <c r="P47" s="1"/>
      <c r="Q47" s="8"/>
      <c r="R47" s="8"/>
    </row>
    <row r="48" spans="3:18" s="47" customFormat="1" ht="13.5" thickBot="1" x14ac:dyDescent="0.25">
      <c r="C48" s="153" t="s">
        <v>3</v>
      </c>
      <c r="D48" s="153"/>
      <c r="E48" s="153"/>
      <c r="F48" s="153"/>
      <c r="G48" s="153"/>
      <c r="H48" s="153"/>
      <c r="I48" s="153"/>
      <c r="J48" s="153"/>
      <c r="L48" s="153" t="s">
        <v>4</v>
      </c>
      <c r="M48" s="153"/>
      <c r="N48" s="153"/>
      <c r="O48" s="153"/>
      <c r="P48" s="153"/>
      <c r="Q48" s="153"/>
      <c r="R48" s="153"/>
    </row>
    <row r="49" spans="3:18" s="47" customFormat="1" ht="12.75" x14ac:dyDescent="0.2">
      <c r="C49" s="49" t="s">
        <v>31</v>
      </c>
      <c r="D49" s="49" t="s">
        <v>32</v>
      </c>
      <c r="E49" s="112" t="s">
        <v>33</v>
      </c>
      <c r="F49" s="49" t="s">
        <v>34</v>
      </c>
      <c r="G49" s="112" t="s">
        <v>35</v>
      </c>
      <c r="H49" s="50" t="s">
        <v>36</v>
      </c>
      <c r="I49" s="50"/>
      <c r="J49" s="51" t="s">
        <v>8</v>
      </c>
      <c r="L49" s="49" t="s">
        <v>31</v>
      </c>
      <c r="M49" s="49" t="s">
        <v>32</v>
      </c>
      <c r="N49" s="112" t="s">
        <v>33</v>
      </c>
      <c r="O49" s="49" t="s">
        <v>34</v>
      </c>
      <c r="P49" s="112" t="s">
        <v>35</v>
      </c>
      <c r="Q49" s="50" t="s">
        <v>36</v>
      </c>
      <c r="R49" s="51" t="s">
        <v>8</v>
      </c>
    </row>
    <row r="50" spans="3:18" s="47" customFormat="1" ht="12.75" x14ac:dyDescent="0.2">
      <c r="C50" s="113" t="s">
        <v>153</v>
      </c>
      <c r="D50" s="114">
        <v>280</v>
      </c>
      <c r="E50" s="115">
        <f>D50*H50*$G$46</f>
        <v>4200</v>
      </c>
      <c r="F50" s="114">
        <f t="shared" ref="F50:F54" si="11">D50*20%</f>
        <v>56</v>
      </c>
      <c r="G50" s="115">
        <f t="shared" ref="G50:G54" si="12">J50-E50</f>
        <v>840</v>
      </c>
      <c r="H50" s="7">
        <v>1</v>
      </c>
      <c r="I50" s="7">
        <v>15</v>
      </c>
      <c r="J50" s="116">
        <f>(D50+F50)*H50*$G$46</f>
        <v>5040</v>
      </c>
      <c r="L50" s="117"/>
      <c r="M50" s="114"/>
      <c r="N50" s="114"/>
      <c r="O50" s="114"/>
      <c r="P50" s="114"/>
      <c r="Q50" s="7"/>
      <c r="R50" s="116"/>
    </row>
    <row r="51" spans="3:18" s="47" customFormat="1" ht="12.75" x14ac:dyDescent="0.2">
      <c r="C51" s="117" t="s">
        <v>37</v>
      </c>
      <c r="D51" s="114">
        <v>260</v>
      </c>
      <c r="E51" s="115">
        <f t="shared" ref="E51:E54" si="13">D51*H51*$G$46</f>
        <v>3900</v>
      </c>
      <c r="F51" s="114">
        <f t="shared" si="11"/>
        <v>52</v>
      </c>
      <c r="G51" s="115">
        <f t="shared" si="12"/>
        <v>780</v>
      </c>
      <c r="H51" s="7">
        <v>1</v>
      </c>
      <c r="I51" s="7">
        <v>15</v>
      </c>
      <c r="J51" s="116">
        <f>(D51+F51)*H51*$G$46</f>
        <v>4680</v>
      </c>
      <c r="L51" s="117"/>
      <c r="M51" s="114"/>
      <c r="N51" s="114"/>
      <c r="O51" s="114"/>
      <c r="P51" s="114"/>
      <c r="Q51" s="7"/>
      <c r="R51" s="116"/>
    </row>
    <row r="52" spans="3:18" s="47" customFormat="1" ht="12.75" x14ac:dyDescent="0.2">
      <c r="C52" s="117" t="s">
        <v>38</v>
      </c>
      <c r="D52" s="114">
        <v>230</v>
      </c>
      <c r="E52" s="115">
        <f t="shared" si="13"/>
        <v>3450</v>
      </c>
      <c r="F52" s="114">
        <f t="shared" si="11"/>
        <v>46</v>
      </c>
      <c r="G52" s="115">
        <f t="shared" si="12"/>
        <v>690</v>
      </c>
      <c r="H52" s="7">
        <v>1</v>
      </c>
      <c r="I52" s="7">
        <v>15</v>
      </c>
      <c r="J52" s="116">
        <f>(D52+F52)*H52*$G$46</f>
        <v>4140</v>
      </c>
      <c r="L52" s="117"/>
      <c r="M52" s="114"/>
      <c r="N52" s="114"/>
      <c r="O52" s="114"/>
      <c r="P52" s="114"/>
      <c r="Q52" s="7"/>
      <c r="R52" s="116"/>
    </row>
    <row r="53" spans="3:18" s="47" customFormat="1" ht="12.75" x14ac:dyDescent="0.2">
      <c r="C53" s="117" t="s">
        <v>198</v>
      </c>
      <c r="D53" s="114">
        <v>200</v>
      </c>
      <c r="E53" s="115">
        <f t="shared" si="13"/>
        <v>3000</v>
      </c>
      <c r="F53" s="114">
        <f t="shared" si="11"/>
        <v>40</v>
      </c>
      <c r="G53" s="115">
        <f t="shared" si="12"/>
        <v>600</v>
      </c>
      <c r="H53" s="7">
        <v>1</v>
      </c>
      <c r="I53" s="7">
        <v>15</v>
      </c>
      <c r="J53" s="116">
        <f>(D53+F53)*H53*$G$46</f>
        <v>3600</v>
      </c>
      <c r="L53" s="117"/>
      <c r="M53" s="114"/>
      <c r="N53" s="114"/>
      <c r="O53" s="114"/>
      <c r="P53" s="114"/>
      <c r="Q53" s="7"/>
      <c r="R53" s="116"/>
    </row>
    <row r="54" spans="3:18" s="47" customFormat="1" ht="12.75" x14ac:dyDescent="0.2">
      <c r="C54" s="117" t="s">
        <v>39</v>
      </c>
      <c r="D54" s="114">
        <v>200</v>
      </c>
      <c r="E54" s="115">
        <f t="shared" si="13"/>
        <v>3000</v>
      </c>
      <c r="F54" s="114">
        <f t="shared" si="11"/>
        <v>40</v>
      </c>
      <c r="G54" s="115">
        <f t="shared" si="12"/>
        <v>600</v>
      </c>
      <c r="H54" s="7">
        <v>1</v>
      </c>
      <c r="I54" s="7">
        <v>15</v>
      </c>
      <c r="J54" s="116">
        <f>(D54+F54)*H54*$G$46</f>
        <v>3600</v>
      </c>
      <c r="L54" s="117"/>
      <c r="M54" s="114"/>
      <c r="N54" s="114"/>
      <c r="O54" s="114"/>
      <c r="P54" s="114"/>
      <c r="Q54" s="7"/>
      <c r="R54" s="116"/>
    </row>
    <row r="55" spans="3:18" s="47" customFormat="1" ht="12.75" x14ac:dyDescent="0.2">
      <c r="C55" s="60" t="s">
        <v>14</v>
      </c>
      <c r="D55" s="118"/>
      <c r="E55" s="119">
        <f t="shared" ref="E55" si="14">SUM(E50:E54)</f>
        <v>17550</v>
      </c>
      <c r="F55" s="118"/>
      <c r="G55" s="119">
        <f t="shared" ref="G55" si="15">SUM(G50:G54)</f>
        <v>3510</v>
      </c>
      <c r="H55" s="62"/>
      <c r="I55" s="62"/>
      <c r="J55" s="65">
        <f>SUM(J50:J54)</f>
        <v>21060</v>
      </c>
      <c r="L55" s="168" t="s">
        <v>14</v>
      </c>
      <c r="M55" s="169"/>
      <c r="N55" s="169"/>
      <c r="O55" s="169"/>
      <c r="P55" s="169"/>
      <c r="Q55" s="170"/>
      <c r="R55" s="65">
        <f t="shared" ref="R55" si="16">SUM(R50:R54)</f>
        <v>0</v>
      </c>
    </row>
    <row r="56" spans="3:18" s="47" customFormat="1" ht="12.75" x14ac:dyDescent="0.2"/>
    <row r="57" spans="3:18" s="47" customFormat="1" ht="12.75" x14ac:dyDescent="0.2"/>
    <row r="58" spans="3:18" s="47" customFormat="1" ht="12.75" x14ac:dyDescent="0.2"/>
    <row r="59" spans="3:18" s="47" customFormat="1" ht="12.75" x14ac:dyDescent="0.2"/>
    <row r="60" spans="3:18" s="47" customFormat="1" ht="12.75" x14ac:dyDescent="0.2"/>
    <row r="61" spans="3:18" s="47" customFormat="1" ht="12.75" x14ac:dyDescent="0.2"/>
    <row r="62" spans="3:18" s="47" customFormat="1" ht="12.75" x14ac:dyDescent="0.2"/>
    <row r="63" spans="3:18" s="47" customFormat="1" ht="12.75" x14ac:dyDescent="0.2"/>
    <row r="64" spans="3:18" s="47" customFormat="1" ht="12.75" x14ac:dyDescent="0.2"/>
    <row r="65" s="47" customFormat="1" ht="12.75" x14ac:dyDescent="0.2"/>
    <row r="66" s="47" customFormat="1" ht="12.75" x14ac:dyDescent="0.2"/>
    <row r="67" s="47" customFormat="1" ht="12.75" x14ac:dyDescent="0.2"/>
    <row r="68" s="47" customFormat="1" ht="12.75" x14ac:dyDescent="0.2"/>
    <row r="69" s="47" customFormat="1" ht="12.75" x14ac:dyDescent="0.2"/>
    <row r="70" s="47" customFormat="1" ht="12.75" x14ac:dyDescent="0.2"/>
    <row r="71" s="47" customFormat="1" ht="12.75" x14ac:dyDescent="0.2"/>
    <row r="72" s="47" customFormat="1" ht="12.75" x14ac:dyDescent="0.2"/>
    <row r="73" s="47" customFormat="1" ht="12.75" x14ac:dyDescent="0.2"/>
    <row r="74" s="47" customFormat="1" ht="12.75" x14ac:dyDescent="0.2"/>
    <row r="75" s="47" customFormat="1" ht="12.75" x14ac:dyDescent="0.2"/>
    <row r="76" s="47" customFormat="1" ht="12.75" x14ac:dyDescent="0.2"/>
    <row r="77" s="47" customFormat="1" ht="12.75" x14ac:dyDescent="0.2"/>
    <row r="78" s="47" customFormat="1" ht="12.75" x14ac:dyDescent="0.2"/>
    <row r="79" s="47" customFormat="1" ht="12.75" x14ac:dyDescent="0.2"/>
    <row r="80" s="47" customFormat="1" ht="12.75" x14ac:dyDescent="0.2"/>
    <row r="81" s="47" customFormat="1" ht="12.75" x14ac:dyDescent="0.2"/>
    <row r="82" s="47" customFormat="1" ht="12.75" x14ac:dyDescent="0.2"/>
    <row r="83" s="47" customFormat="1" ht="12.75" x14ac:dyDescent="0.2"/>
    <row r="84" s="47" customFormat="1" ht="12.75" x14ac:dyDescent="0.2"/>
    <row r="85" s="47" customFormat="1" ht="12.75" x14ac:dyDescent="0.2"/>
    <row r="86" s="47" customFormat="1" ht="12.75" x14ac:dyDescent="0.2"/>
    <row r="87" s="47" customFormat="1" ht="12.75" x14ac:dyDescent="0.2"/>
    <row r="88" s="47" customFormat="1" ht="12.75" x14ac:dyDescent="0.2"/>
    <row r="89" s="47" customFormat="1" ht="12.75" x14ac:dyDescent="0.2"/>
    <row r="90" s="47" customFormat="1" ht="12.75" x14ac:dyDescent="0.2"/>
    <row r="91" s="47" customFormat="1" ht="12.75" x14ac:dyDescent="0.2"/>
    <row r="92" s="47" customFormat="1" ht="12.75" x14ac:dyDescent="0.2"/>
    <row r="93" s="47" customFormat="1" ht="12.75" x14ac:dyDescent="0.2"/>
    <row r="94" s="47" customFormat="1" ht="12.75" x14ac:dyDescent="0.2"/>
    <row r="95" s="47" customFormat="1" ht="12.75" x14ac:dyDescent="0.2"/>
    <row r="96" s="47" customFormat="1" ht="12.75" x14ac:dyDescent="0.2"/>
    <row r="97" s="47" customFormat="1" ht="12.75" x14ac:dyDescent="0.2"/>
    <row r="98" s="47" customFormat="1" ht="12.75" x14ac:dyDescent="0.2"/>
    <row r="99" s="47" customFormat="1" ht="12.75" x14ac:dyDescent="0.2"/>
    <row r="100" s="47" customFormat="1" ht="12.75" x14ac:dyDescent="0.2"/>
    <row r="101" s="47" customFormat="1" ht="12.75" x14ac:dyDescent="0.2"/>
    <row r="102" s="47" customFormat="1" ht="12.75" x14ac:dyDescent="0.2"/>
    <row r="103" s="47" customFormat="1" ht="12.75" x14ac:dyDescent="0.2"/>
    <row r="104" s="47" customFormat="1" ht="12.75" x14ac:dyDescent="0.2"/>
    <row r="105" s="47" customFormat="1" ht="12.75" x14ac:dyDescent="0.2"/>
    <row r="106" s="47" customFormat="1" ht="12.75" x14ac:dyDescent="0.2"/>
    <row r="107" s="47" customFormat="1" ht="12.75" x14ac:dyDescent="0.2"/>
    <row r="108" s="47" customFormat="1" ht="12.75" x14ac:dyDescent="0.2"/>
    <row r="109" s="47" customFormat="1" ht="12.75" x14ac:dyDescent="0.2"/>
    <row r="110" s="47" customFormat="1" ht="12.75" x14ac:dyDescent="0.2"/>
    <row r="111" s="47" customFormat="1" ht="12.75" x14ac:dyDescent="0.2"/>
    <row r="112" s="47" customFormat="1" ht="12.75" x14ac:dyDescent="0.2"/>
    <row r="113" s="47" customFormat="1" ht="12.75" x14ac:dyDescent="0.2"/>
    <row r="114" s="47" customFormat="1" ht="12.75" x14ac:dyDescent="0.2"/>
    <row r="115" s="47" customFormat="1" ht="12.75" x14ac:dyDescent="0.2"/>
    <row r="116" s="47" customFormat="1" ht="12.75" x14ac:dyDescent="0.2"/>
    <row r="117" s="47" customFormat="1" ht="12.75" x14ac:dyDescent="0.2"/>
    <row r="118" s="47" customFormat="1" ht="12.75" x14ac:dyDescent="0.2"/>
    <row r="119" s="47" customFormat="1" ht="12.75" x14ac:dyDescent="0.2"/>
    <row r="120" s="47" customFormat="1" ht="12.75" x14ac:dyDescent="0.2"/>
    <row r="121" s="47" customFormat="1" ht="12.75" x14ac:dyDescent="0.2"/>
    <row r="122" s="47" customFormat="1" ht="12.75" x14ac:dyDescent="0.2"/>
    <row r="123" s="47" customFormat="1" ht="12.75" x14ac:dyDescent="0.2"/>
    <row r="124" s="47" customFormat="1" ht="12.75" x14ac:dyDescent="0.2"/>
    <row r="125" s="47" customFormat="1" ht="12.75" x14ac:dyDescent="0.2"/>
    <row r="126" s="47" customFormat="1" ht="12.75" x14ac:dyDescent="0.2"/>
    <row r="127" s="47" customFormat="1" ht="12.75" x14ac:dyDescent="0.2"/>
    <row r="128" s="47" customFormat="1" ht="12.75" x14ac:dyDescent="0.2"/>
    <row r="129" s="47" customFormat="1" ht="12.75" x14ac:dyDescent="0.2"/>
    <row r="130" s="47" customFormat="1" ht="12.75" x14ac:dyDescent="0.2"/>
    <row r="131" s="47" customFormat="1" ht="12.75" x14ac:dyDescent="0.2"/>
    <row r="132" s="47" customFormat="1" ht="12.75" x14ac:dyDescent="0.2"/>
    <row r="133" s="47" customFormat="1" ht="12.75" x14ac:dyDescent="0.2"/>
    <row r="134" s="47" customFormat="1" ht="12.75" x14ac:dyDescent="0.2"/>
    <row r="135" s="47" customFormat="1" ht="12.75" x14ac:dyDescent="0.2"/>
    <row r="136" s="47" customFormat="1" ht="12.75" x14ac:dyDescent="0.2"/>
    <row r="137" s="47" customFormat="1" ht="12.75" x14ac:dyDescent="0.2"/>
    <row r="138" s="47" customFormat="1" ht="12.75" x14ac:dyDescent="0.2"/>
    <row r="139" s="47" customFormat="1" ht="12.75" x14ac:dyDescent="0.2"/>
    <row r="140" s="47" customFormat="1" ht="12.75" x14ac:dyDescent="0.2"/>
    <row r="141" s="47" customFormat="1" ht="12.75" x14ac:dyDescent="0.2"/>
    <row r="142" s="47" customFormat="1" ht="12.75" x14ac:dyDescent="0.2"/>
    <row r="143" s="47" customFormat="1" ht="12.75" x14ac:dyDescent="0.2"/>
    <row r="144" s="47" customFormat="1" ht="12.75" x14ac:dyDescent="0.2"/>
    <row r="145" s="47" customFormat="1" ht="12.75" x14ac:dyDescent="0.2"/>
    <row r="146" s="47" customFormat="1" ht="12.75" x14ac:dyDescent="0.2"/>
    <row r="147" s="47" customFormat="1" ht="12.75" x14ac:dyDescent="0.2"/>
    <row r="148" s="47" customFormat="1" ht="12.75" x14ac:dyDescent="0.2"/>
    <row r="149" s="47" customFormat="1" ht="12.75" x14ac:dyDescent="0.2"/>
    <row r="150" s="47" customFormat="1" ht="12.75" x14ac:dyDescent="0.2"/>
    <row r="151" s="47" customFormat="1" ht="12.75" x14ac:dyDescent="0.2"/>
    <row r="152" s="47" customFormat="1" ht="12.75" x14ac:dyDescent="0.2"/>
    <row r="153" s="47" customFormat="1" ht="12.75" x14ac:dyDescent="0.2"/>
    <row r="154" s="47" customFormat="1" ht="12.75" x14ac:dyDescent="0.2"/>
    <row r="155" s="47" customFormat="1" ht="12.75" x14ac:dyDescent="0.2"/>
    <row r="156" s="47" customFormat="1" ht="12.75" x14ac:dyDescent="0.2"/>
    <row r="157" s="47" customFormat="1" ht="12.75" x14ac:dyDescent="0.2"/>
    <row r="158" s="47" customFormat="1" ht="12.75" x14ac:dyDescent="0.2"/>
    <row r="159" s="47" customFormat="1" ht="12.75" x14ac:dyDescent="0.2"/>
    <row r="160" s="47" customFormat="1" ht="12.75" x14ac:dyDescent="0.2"/>
    <row r="161" s="47" customFormat="1" ht="12.75" x14ac:dyDescent="0.2"/>
  </sheetData>
  <mergeCells count="20">
    <mergeCell ref="D11:E11"/>
    <mergeCell ref="C8:R8"/>
    <mergeCell ref="C12:J12"/>
    <mergeCell ref="L12:R12"/>
    <mergeCell ref="L19:Q19"/>
    <mergeCell ref="M20:Q20"/>
    <mergeCell ref="L31:Q31"/>
    <mergeCell ref="M32:Q32"/>
    <mergeCell ref="C9:N9"/>
    <mergeCell ref="C24:J24"/>
    <mergeCell ref="L24:R24"/>
    <mergeCell ref="C21:N21"/>
    <mergeCell ref="C48:J48"/>
    <mergeCell ref="L48:R48"/>
    <mergeCell ref="L55:Q55"/>
    <mergeCell ref="C33:N33"/>
    <mergeCell ref="C36:J36"/>
    <mergeCell ref="L36:R36"/>
    <mergeCell ref="L43:Q43"/>
    <mergeCell ref="C45:N45"/>
  </mergeCells>
  <pageMargins left="0.51181102362204722" right="0.51181102362204722" top="0.78740157480314965" bottom="0.78740157480314965" header="0.31496062992125984" footer="0.31496062992125984"/>
  <pageSetup paperSize="9" scale="48" orientation="landscape" r:id="rId1"/>
  <colBreaks count="1" manualBreakCount="1">
    <brk id="19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7:K56"/>
  <sheetViews>
    <sheetView showGridLines="0" topLeftCell="A13" zoomScaleNormal="100" workbookViewId="0">
      <selection activeCell="D32" sqref="D32"/>
    </sheetView>
  </sheetViews>
  <sheetFormatPr defaultRowHeight="21" x14ac:dyDescent="0.35"/>
  <cols>
    <col min="1" max="1" width="46.85546875" style="46" bestFit="1" customWidth="1"/>
    <col min="2" max="2" width="14.7109375" style="46" bestFit="1" customWidth="1"/>
    <col min="3" max="3" width="17" style="46" customWidth="1"/>
    <col min="4" max="4" width="20.28515625" style="46" bestFit="1" customWidth="1"/>
    <col min="5" max="5" width="2.7109375" style="46" customWidth="1"/>
    <col min="6" max="6" width="31" style="46" bestFit="1" customWidth="1"/>
    <col min="7" max="7" width="10.7109375" style="46" bestFit="1" customWidth="1"/>
    <col min="8" max="8" width="9.7109375" style="46" bestFit="1" customWidth="1"/>
    <col min="9" max="9" width="26.140625" style="46" bestFit="1" customWidth="1"/>
    <col min="10" max="16384" width="9.140625" style="46"/>
  </cols>
  <sheetData>
    <row r="7" spans="1:11" x14ac:dyDescent="0.35">
      <c r="I7" s="128">
        <f ca="1">NOW()</f>
        <v>41891.489822222225</v>
      </c>
    </row>
    <row r="8" spans="1:11" s="47" customFormat="1" ht="12.75" x14ac:dyDescent="0.2">
      <c r="A8" s="154" t="s">
        <v>103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</row>
    <row r="9" spans="1:11" s="47" customFormat="1" ht="12.75" x14ac:dyDescent="0.2">
      <c r="A9" s="8" t="s">
        <v>157</v>
      </c>
      <c r="B9" s="1" t="s">
        <v>48</v>
      </c>
      <c r="C9" s="92"/>
      <c r="D9" s="8"/>
      <c r="F9" s="8" t="s">
        <v>137</v>
      </c>
      <c r="G9" s="1" t="s">
        <v>138</v>
      </c>
      <c r="H9" s="8"/>
      <c r="I9" s="8"/>
    </row>
    <row r="10" spans="1:11" s="47" customFormat="1" ht="12.75" x14ac:dyDescent="0.2">
      <c r="A10" s="48" t="s">
        <v>49</v>
      </c>
      <c r="B10" s="1" t="s">
        <v>139</v>
      </c>
      <c r="C10" s="8"/>
      <c r="D10" s="8"/>
      <c r="F10" s="48" t="s">
        <v>49</v>
      </c>
      <c r="G10" s="1" t="s">
        <v>140</v>
      </c>
      <c r="H10" s="8"/>
      <c r="I10" s="8"/>
    </row>
    <row r="11" spans="1:11" s="47" customFormat="1" ht="13.5" thickBot="1" x14ac:dyDescent="0.25">
      <c r="A11" s="153" t="s">
        <v>3</v>
      </c>
      <c r="B11" s="153"/>
      <c r="C11" s="153"/>
      <c r="D11" s="153"/>
      <c r="F11" s="153" t="s">
        <v>4</v>
      </c>
      <c r="G11" s="153"/>
      <c r="H11" s="153"/>
      <c r="I11" s="153"/>
    </row>
    <row r="12" spans="1:11" s="47" customFormat="1" ht="12.75" x14ac:dyDescent="0.2">
      <c r="A12" s="49" t="s">
        <v>50</v>
      </c>
      <c r="B12" s="49" t="s">
        <v>32</v>
      </c>
      <c r="C12" s="50" t="s">
        <v>36</v>
      </c>
      <c r="D12" s="51" t="s">
        <v>8</v>
      </c>
      <c r="F12" s="49" t="s">
        <v>50</v>
      </c>
      <c r="G12" s="49" t="s">
        <v>32</v>
      </c>
      <c r="H12" s="50" t="s">
        <v>36</v>
      </c>
      <c r="I12" s="51" t="s">
        <v>8</v>
      </c>
    </row>
    <row r="13" spans="1:11" s="47" customFormat="1" ht="12.75" x14ac:dyDescent="0.2">
      <c r="A13" s="127" t="s">
        <v>55</v>
      </c>
      <c r="B13" s="139">
        <v>33</v>
      </c>
      <c r="C13" s="144">
        <v>12</v>
      </c>
      <c r="D13" s="3">
        <f t="shared" ref="D13:D28" si="0">B13*C13</f>
        <v>396</v>
      </c>
      <c r="F13" s="4"/>
      <c r="G13" s="5"/>
      <c r="H13" s="6"/>
      <c r="I13" s="6"/>
    </row>
    <row r="14" spans="1:11" s="47" customFormat="1" ht="12.75" x14ac:dyDescent="0.2">
      <c r="A14" s="127" t="s">
        <v>51</v>
      </c>
      <c r="B14" s="139">
        <v>33</v>
      </c>
      <c r="C14" s="144">
        <v>12</v>
      </c>
      <c r="D14" s="3">
        <f t="shared" si="0"/>
        <v>396</v>
      </c>
      <c r="F14" s="4"/>
      <c r="G14" s="5"/>
      <c r="H14" s="6"/>
      <c r="I14" s="6"/>
    </row>
    <row r="15" spans="1:11" s="47" customFormat="1" ht="12.75" x14ac:dyDescent="0.2">
      <c r="A15" s="127" t="s">
        <v>56</v>
      </c>
      <c r="B15" s="139">
        <v>41</v>
      </c>
      <c r="C15" s="144">
        <v>12</v>
      </c>
      <c r="D15" s="3">
        <f t="shared" si="0"/>
        <v>492</v>
      </c>
      <c r="F15" s="4"/>
      <c r="G15" s="5"/>
      <c r="H15" s="6"/>
      <c r="I15" s="6"/>
    </row>
    <row r="16" spans="1:11" s="47" customFormat="1" ht="12.75" x14ac:dyDescent="0.2">
      <c r="A16" s="117" t="s">
        <v>57</v>
      </c>
      <c r="B16" s="139">
        <v>41</v>
      </c>
      <c r="C16" s="144">
        <v>12</v>
      </c>
      <c r="D16" s="3">
        <f t="shared" si="0"/>
        <v>492</v>
      </c>
      <c r="F16" s="4"/>
      <c r="G16" s="5"/>
      <c r="H16" s="6"/>
      <c r="I16" s="6"/>
    </row>
    <row r="17" spans="1:9" s="47" customFormat="1" ht="12.75" x14ac:dyDescent="0.2">
      <c r="A17" s="117" t="s">
        <v>68</v>
      </c>
      <c r="B17" s="139">
        <v>27</v>
      </c>
      <c r="C17" s="144">
        <v>12</v>
      </c>
      <c r="D17" s="3">
        <f t="shared" si="0"/>
        <v>324</v>
      </c>
      <c r="F17" s="4"/>
      <c r="G17" s="5"/>
      <c r="H17" s="6"/>
      <c r="I17" s="6"/>
    </row>
    <row r="18" spans="1:9" s="47" customFormat="1" ht="12.75" x14ac:dyDescent="0.2">
      <c r="A18" s="117" t="s">
        <v>69</v>
      </c>
      <c r="B18" s="139">
        <v>27</v>
      </c>
      <c r="C18" s="144">
        <v>12</v>
      </c>
      <c r="D18" s="3">
        <f t="shared" si="0"/>
        <v>324</v>
      </c>
      <c r="F18" s="4"/>
      <c r="G18" s="5"/>
      <c r="H18" s="6"/>
      <c r="I18" s="6"/>
    </row>
    <row r="19" spans="1:9" s="47" customFormat="1" ht="12.75" x14ac:dyDescent="0.2">
      <c r="A19" s="117" t="s">
        <v>58</v>
      </c>
      <c r="B19" s="139">
        <v>31</v>
      </c>
      <c r="C19" s="144">
        <v>24</v>
      </c>
      <c r="D19" s="3">
        <f t="shared" si="0"/>
        <v>744</v>
      </c>
      <c r="F19" s="120"/>
      <c r="G19" s="121"/>
      <c r="H19" s="122"/>
      <c r="I19" s="123"/>
    </row>
    <row r="20" spans="1:9" s="47" customFormat="1" ht="12.75" x14ac:dyDescent="0.2">
      <c r="A20" s="117" t="s">
        <v>59</v>
      </c>
      <c r="B20" s="139">
        <v>25</v>
      </c>
      <c r="C20" s="144">
        <v>24</v>
      </c>
      <c r="D20" s="3">
        <f t="shared" si="0"/>
        <v>600</v>
      </c>
      <c r="F20" s="120"/>
      <c r="G20" s="121"/>
      <c r="H20" s="122"/>
      <c r="I20" s="123"/>
    </row>
    <row r="21" spans="1:9" s="47" customFormat="1" ht="12.75" x14ac:dyDescent="0.2">
      <c r="A21" s="117" t="s">
        <v>60</v>
      </c>
      <c r="B21" s="139">
        <v>25</v>
      </c>
      <c r="C21" s="144">
        <v>24</v>
      </c>
      <c r="D21" s="3">
        <f t="shared" si="0"/>
        <v>600</v>
      </c>
      <c r="F21" s="120"/>
      <c r="G21" s="121"/>
      <c r="H21" s="122"/>
      <c r="I21" s="123"/>
    </row>
    <row r="22" spans="1:9" s="47" customFormat="1" ht="12.75" x14ac:dyDescent="0.2">
      <c r="A22" s="117" t="s">
        <v>61</v>
      </c>
      <c r="B22" s="139">
        <v>115</v>
      </c>
      <c r="C22" s="144">
        <v>25</v>
      </c>
      <c r="D22" s="3">
        <f t="shared" si="0"/>
        <v>2875</v>
      </c>
      <c r="F22" s="120"/>
      <c r="G22" s="121"/>
      <c r="H22" s="122"/>
      <c r="I22" s="123"/>
    </row>
    <row r="23" spans="1:9" s="47" customFormat="1" ht="12.75" x14ac:dyDescent="0.2">
      <c r="A23" s="117" t="s">
        <v>62</v>
      </c>
      <c r="B23" s="139">
        <v>31</v>
      </c>
      <c r="C23" s="144">
        <v>25</v>
      </c>
      <c r="D23" s="3">
        <f t="shared" si="0"/>
        <v>775</v>
      </c>
      <c r="F23" s="120"/>
      <c r="G23" s="121"/>
      <c r="H23" s="122"/>
      <c r="I23" s="123"/>
    </row>
    <row r="24" spans="1:9" s="47" customFormat="1" ht="12.75" x14ac:dyDescent="0.2">
      <c r="A24" s="117" t="s">
        <v>63</v>
      </c>
      <c r="B24" s="139">
        <v>31</v>
      </c>
      <c r="C24" s="144">
        <v>25</v>
      </c>
      <c r="D24" s="3">
        <f t="shared" si="0"/>
        <v>775</v>
      </c>
      <c r="F24" s="120"/>
      <c r="G24" s="121"/>
      <c r="H24" s="122"/>
      <c r="I24" s="123"/>
    </row>
    <row r="25" spans="1:9" s="47" customFormat="1" ht="12.75" x14ac:dyDescent="0.2">
      <c r="A25" s="117" t="s">
        <v>64</v>
      </c>
      <c r="B25" s="139">
        <v>110</v>
      </c>
      <c r="C25" s="144">
        <v>25</v>
      </c>
      <c r="D25" s="3">
        <f t="shared" si="0"/>
        <v>2750</v>
      </c>
      <c r="F25" s="120"/>
      <c r="G25" s="121"/>
      <c r="H25" s="122"/>
      <c r="I25" s="123"/>
    </row>
    <row r="26" spans="1:9" s="47" customFormat="1" ht="12.75" x14ac:dyDescent="0.2">
      <c r="A26" s="117" t="s">
        <v>65</v>
      </c>
      <c r="B26" s="139">
        <v>190</v>
      </c>
      <c r="C26" s="144">
        <v>25</v>
      </c>
      <c r="D26" s="3">
        <f t="shared" si="0"/>
        <v>4750</v>
      </c>
      <c r="F26" s="120"/>
      <c r="G26" s="121"/>
      <c r="H26" s="122"/>
      <c r="I26" s="123"/>
    </row>
    <row r="27" spans="1:9" s="47" customFormat="1" ht="12.75" x14ac:dyDescent="0.2">
      <c r="A27" s="117" t="s">
        <v>66</v>
      </c>
      <c r="B27" s="139">
        <v>190</v>
      </c>
      <c r="C27" s="144">
        <v>25</v>
      </c>
      <c r="D27" s="3">
        <f t="shared" si="0"/>
        <v>4750</v>
      </c>
      <c r="F27" s="120"/>
      <c r="G27" s="121"/>
      <c r="H27" s="122"/>
      <c r="I27" s="123"/>
    </row>
    <row r="28" spans="1:9" s="47" customFormat="1" ht="12.75" x14ac:dyDescent="0.2">
      <c r="A28" s="117" t="s">
        <v>67</v>
      </c>
      <c r="B28" s="139">
        <v>190</v>
      </c>
      <c r="C28" s="144">
        <v>2</v>
      </c>
      <c r="D28" s="3">
        <f t="shared" si="0"/>
        <v>380</v>
      </c>
      <c r="F28" s="120"/>
      <c r="G28" s="121"/>
      <c r="H28" s="122"/>
      <c r="I28" s="123"/>
    </row>
    <row r="29" spans="1:9" s="47" customFormat="1" ht="12.75" x14ac:dyDescent="0.2">
      <c r="A29" s="168" t="s">
        <v>14</v>
      </c>
      <c r="B29" s="169"/>
      <c r="C29" s="170"/>
      <c r="D29" s="65">
        <f>SUM(D13:D28)</f>
        <v>21423</v>
      </c>
      <c r="F29" s="168" t="s">
        <v>14</v>
      </c>
      <c r="G29" s="169"/>
      <c r="H29" s="170"/>
      <c r="I29" s="65">
        <f>SUM(I13:I19)</f>
        <v>0</v>
      </c>
    </row>
    <row r="30" spans="1:9" s="47" customFormat="1" ht="12.75" x14ac:dyDescent="0.2">
      <c r="G30" s="179" t="s">
        <v>15</v>
      </c>
      <c r="H30" s="179"/>
      <c r="I30" s="74"/>
    </row>
    <row r="31" spans="1:9" s="47" customFormat="1" ht="12.75" x14ac:dyDescent="0.2"/>
    <row r="32" spans="1:9" s="47" customFormat="1" ht="12.75" x14ac:dyDescent="0.2"/>
    <row r="33" spans="1:9" s="47" customFormat="1" ht="12.75" x14ac:dyDescent="0.2">
      <c r="A33" s="178" t="s">
        <v>52</v>
      </c>
      <c r="B33" s="178"/>
      <c r="C33" s="178"/>
      <c r="D33" s="178"/>
      <c r="F33" s="178" t="s">
        <v>53</v>
      </c>
      <c r="G33" s="178"/>
      <c r="H33" s="178"/>
      <c r="I33" s="103"/>
    </row>
    <row r="34" spans="1:9" s="47" customFormat="1" ht="12.75" x14ac:dyDescent="0.2">
      <c r="A34" s="180" t="s">
        <v>54</v>
      </c>
      <c r="B34" s="181"/>
      <c r="C34" s="181"/>
      <c r="D34" s="137">
        <f>D29</f>
        <v>21423</v>
      </c>
      <c r="F34" s="180" t="s">
        <v>54</v>
      </c>
      <c r="G34" s="181"/>
      <c r="H34" s="181"/>
      <c r="I34" s="105">
        <f>I29</f>
        <v>0</v>
      </c>
    </row>
    <row r="35" spans="1:9" s="47" customFormat="1" ht="12.75" x14ac:dyDescent="0.2">
      <c r="A35" s="178"/>
      <c r="B35" s="178"/>
      <c r="C35" s="178"/>
      <c r="D35" s="138"/>
      <c r="F35" s="178" t="s">
        <v>14</v>
      </c>
      <c r="G35" s="178"/>
      <c r="H35" s="178"/>
      <c r="I35" s="103"/>
    </row>
    <row r="36" spans="1:9" s="47" customFormat="1" ht="12.75" x14ac:dyDescent="0.2"/>
    <row r="37" spans="1:9" s="47" customFormat="1" ht="12.75" x14ac:dyDescent="0.2">
      <c r="D37" s="98"/>
    </row>
    <row r="38" spans="1:9" s="47" customFormat="1" ht="12.75" x14ac:dyDescent="0.2">
      <c r="D38" s="98"/>
    </row>
    <row r="39" spans="1:9" s="47" customFormat="1" ht="13.5" thickBot="1" x14ac:dyDescent="0.25">
      <c r="A39" s="143" t="s">
        <v>201</v>
      </c>
      <c r="D39" s="98"/>
    </row>
    <row r="40" spans="1:9" s="47" customFormat="1" ht="12.75" x14ac:dyDescent="0.2">
      <c r="A40" s="49" t="s">
        <v>50</v>
      </c>
      <c r="B40" s="142" t="s">
        <v>202</v>
      </c>
      <c r="C40" s="142" t="s">
        <v>203</v>
      </c>
      <c r="D40" s="142" t="s">
        <v>204</v>
      </c>
    </row>
    <row r="41" spans="1:9" s="47" customFormat="1" ht="12.75" x14ac:dyDescent="0.2">
      <c r="A41" s="127" t="s">
        <v>55</v>
      </c>
      <c r="B41" s="139">
        <v>33</v>
      </c>
      <c r="C41" s="139">
        <v>35</v>
      </c>
      <c r="D41" s="139">
        <v>40</v>
      </c>
    </row>
    <row r="42" spans="1:9" ht="12.75" customHeight="1" x14ac:dyDescent="0.35">
      <c r="A42" s="127" t="s">
        <v>51</v>
      </c>
      <c r="B42" s="139">
        <v>33</v>
      </c>
      <c r="C42" s="139">
        <v>35</v>
      </c>
      <c r="D42" s="139">
        <v>40</v>
      </c>
    </row>
    <row r="43" spans="1:9" ht="12.75" customHeight="1" x14ac:dyDescent="0.35">
      <c r="A43" s="127" t="s">
        <v>56</v>
      </c>
      <c r="B43" s="139">
        <v>41</v>
      </c>
      <c r="C43" s="139">
        <v>47</v>
      </c>
      <c r="D43" s="139">
        <v>52</v>
      </c>
    </row>
    <row r="44" spans="1:9" ht="12.75" customHeight="1" x14ac:dyDescent="0.35">
      <c r="A44" s="117" t="s">
        <v>57</v>
      </c>
      <c r="B44" s="139">
        <v>41</v>
      </c>
      <c r="C44" s="139">
        <v>47</v>
      </c>
      <c r="D44" s="139">
        <v>52</v>
      </c>
    </row>
    <row r="45" spans="1:9" ht="12.75" customHeight="1" x14ac:dyDescent="0.35">
      <c r="A45" s="117" t="s">
        <v>68</v>
      </c>
      <c r="B45" s="139">
        <v>27</v>
      </c>
      <c r="C45" s="139">
        <v>40</v>
      </c>
      <c r="D45" s="139">
        <v>37</v>
      </c>
    </row>
    <row r="46" spans="1:9" ht="12.75" customHeight="1" x14ac:dyDescent="0.35">
      <c r="A46" s="117" t="s">
        <v>69</v>
      </c>
      <c r="B46" s="139">
        <v>27</v>
      </c>
      <c r="C46" s="139">
        <v>40</v>
      </c>
      <c r="D46" s="139">
        <v>37</v>
      </c>
    </row>
    <row r="47" spans="1:9" ht="12.75" customHeight="1" x14ac:dyDescent="0.35">
      <c r="A47" s="117" t="s">
        <v>58</v>
      </c>
      <c r="B47" s="139">
        <v>31</v>
      </c>
      <c r="C47" s="139">
        <v>45</v>
      </c>
      <c r="D47" s="139">
        <v>40</v>
      </c>
    </row>
    <row r="48" spans="1:9" ht="12.75" customHeight="1" x14ac:dyDescent="0.35">
      <c r="A48" s="117" t="s">
        <v>59</v>
      </c>
      <c r="B48" s="139">
        <v>25</v>
      </c>
      <c r="C48" s="139">
        <v>30</v>
      </c>
      <c r="D48" s="139">
        <v>27</v>
      </c>
    </row>
    <row r="49" spans="1:4" ht="12.75" customHeight="1" x14ac:dyDescent="0.35">
      <c r="A49" s="117" t="s">
        <v>60</v>
      </c>
      <c r="B49" s="139">
        <v>25</v>
      </c>
      <c r="C49" s="139">
        <v>30</v>
      </c>
      <c r="D49" s="139">
        <v>27</v>
      </c>
    </row>
    <row r="50" spans="1:4" ht="12.75" customHeight="1" x14ac:dyDescent="0.35">
      <c r="A50" s="117" t="s">
        <v>61</v>
      </c>
      <c r="B50" s="139">
        <v>115</v>
      </c>
      <c r="C50" s="139">
        <v>160</v>
      </c>
      <c r="D50" s="139">
        <v>145</v>
      </c>
    </row>
    <row r="51" spans="1:4" ht="12.75" customHeight="1" x14ac:dyDescent="0.35">
      <c r="A51" s="117" t="s">
        <v>62</v>
      </c>
      <c r="B51" s="139">
        <v>31</v>
      </c>
      <c r="C51" s="139">
        <v>40</v>
      </c>
      <c r="D51" s="139">
        <v>37</v>
      </c>
    </row>
    <row r="52" spans="1:4" ht="12.75" customHeight="1" x14ac:dyDescent="0.35">
      <c r="A52" s="117" t="s">
        <v>63</v>
      </c>
      <c r="B52" s="139">
        <v>31</v>
      </c>
      <c r="C52" s="139">
        <v>40</v>
      </c>
      <c r="D52" s="139">
        <v>37</v>
      </c>
    </row>
    <row r="53" spans="1:4" ht="12.75" customHeight="1" x14ac:dyDescent="0.35">
      <c r="A53" s="117" t="s">
        <v>64</v>
      </c>
      <c r="B53" s="139">
        <v>110</v>
      </c>
      <c r="C53" s="139">
        <v>180</v>
      </c>
      <c r="D53" s="139">
        <v>145</v>
      </c>
    </row>
    <row r="54" spans="1:4" ht="12.75" customHeight="1" x14ac:dyDescent="0.35">
      <c r="A54" s="117" t="s">
        <v>65</v>
      </c>
      <c r="B54" s="139">
        <v>190</v>
      </c>
      <c r="C54" s="139">
        <v>240</v>
      </c>
      <c r="D54" s="139">
        <v>245</v>
      </c>
    </row>
    <row r="55" spans="1:4" ht="12.75" customHeight="1" x14ac:dyDescent="0.35">
      <c r="A55" s="117" t="s">
        <v>66</v>
      </c>
      <c r="B55" s="139">
        <v>190</v>
      </c>
      <c r="C55" s="139">
        <v>240</v>
      </c>
      <c r="D55" s="139">
        <v>245</v>
      </c>
    </row>
    <row r="56" spans="1:4" ht="12.75" customHeight="1" x14ac:dyDescent="0.35">
      <c r="A56" s="117" t="s">
        <v>67</v>
      </c>
      <c r="B56" s="139">
        <v>190</v>
      </c>
      <c r="C56" s="139">
        <v>240</v>
      </c>
      <c r="D56" s="139">
        <v>245</v>
      </c>
    </row>
  </sheetData>
  <mergeCells count="12">
    <mergeCell ref="G30:H30"/>
    <mergeCell ref="A8:K8"/>
    <mergeCell ref="A11:D11"/>
    <mergeCell ref="F11:I11"/>
    <mergeCell ref="A29:C29"/>
    <mergeCell ref="F29:H29"/>
    <mergeCell ref="A33:D33"/>
    <mergeCell ref="F33:H33"/>
    <mergeCell ref="A34:C34"/>
    <mergeCell ref="F34:H34"/>
    <mergeCell ref="A35:C35"/>
    <mergeCell ref="F35:H35"/>
  </mergeCells>
  <pageMargins left="0.51181102362204722" right="0.51181102362204722" top="0.78740157480314965" bottom="0.78740157480314965" header="0.31496062992125984" footer="0.31496062992125984"/>
  <pageSetup paperSize="9" scale="67" orientation="landscape" r:id="rId1"/>
  <colBreaks count="1" manualBreakCount="1">
    <brk id="9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6"/>
  <sheetViews>
    <sheetView showGridLines="0" zoomScaleNormal="100" workbookViewId="0">
      <selection activeCell="E11" sqref="E11"/>
    </sheetView>
  </sheetViews>
  <sheetFormatPr defaultRowHeight="15" x14ac:dyDescent="0.25"/>
  <cols>
    <col min="5" max="5" width="24.7109375" customWidth="1"/>
    <col min="11" max="11" width="24.140625" customWidth="1"/>
  </cols>
  <sheetData>
    <row r="7" spans="1:11" ht="21.75" thickBot="1" x14ac:dyDescent="0.4">
      <c r="A7" s="184" t="s">
        <v>3</v>
      </c>
      <c r="B7" s="184"/>
      <c r="C7" s="184"/>
      <c r="D7" s="184"/>
      <c r="E7" s="184"/>
      <c r="G7" s="185" t="s">
        <v>4</v>
      </c>
      <c r="H7" s="185"/>
      <c r="I7" s="185"/>
      <c r="J7" s="185"/>
      <c r="K7" s="185"/>
    </row>
    <row r="8" spans="1:11" ht="18.75" x14ac:dyDescent="0.3">
      <c r="A8" s="186" t="s">
        <v>40</v>
      </c>
      <c r="B8" s="186"/>
      <c r="C8" s="186"/>
      <c r="D8" s="186"/>
      <c r="E8" s="186"/>
      <c r="G8" s="187" t="s">
        <v>40</v>
      </c>
      <c r="H8" s="187"/>
      <c r="I8" s="187"/>
      <c r="J8" s="187"/>
      <c r="K8" s="187"/>
    </row>
    <row r="9" spans="1:11" x14ac:dyDescent="0.25">
      <c r="A9" s="183" t="s">
        <v>41</v>
      </c>
      <c r="B9" s="183"/>
      <c r="C9" s="183"/>
      <c r="D9" s="183"/>
      <c r="E9" s="12">
        <f>Passagens!H102</f>
        <v>87926.12999999999</v>
      </c>
      <c r="G9" s="183" t="s">
        <v>41</v>
      </c>
      <c r="H9" s="183"/>
      <c r="I9" s="183"/>
      <c r="J9" s="183"/>
      <c r="K9" s="12"/>
    </row>
    <row r="10" spans="1:11" x14ac:dyDescent="0.25">
      <c r="A10" s="183" t="s">
        <v>42</v>
      </c>
      <c r="B10" s="183"/>
      <c r="C10" s="183"/>
      <c r="D10" s="183"/>
      <c r="E10" s="12" t="e">
        <f>Hospedagem!#REF!</f>
        <v>#REF!</v>
      </c>
      <c r="G10" s="183" t="s">
        <v>42</v>
      </c>
      <c r="H10" s="183"/>
      <c r="I10" s="183"/>
      <c r="J10" s="183"/>
      <c r="K10" s="12"/>
    </row>
    <row r="11" spans="1:11" x14ac:dyDescent="0.25">
      <c r="A11" s="183" t="s">
        <v>43</v>
      </c>
      <c r="B11" s="183"/>
      <c r="C11" s="183"/>
      <c r="D11" s="183"/>
      <c r="E11" s="12" t="e">
        <f>Alimentação!#REF!</f>
        <v>#REF!</v>
      </c>
      <c r="G11" s="183" t="s">
        <v>43</v>
      </c>
      <c r="H11" s="183"/>
      <c r="I11" s="183"/>
      <c r="J11" s="183"/>
      <c r="K11" s="12"/>
    </row>
    <row r="12" spans="1:11" x14ac:dyDescent="0.25">
      <c r="A12" s="183" t="s">
        <v>44</v>
      </c>
      <c r="B12" s="183"/>
      <c r="C12" s="183"/>
      <c r="D12" s="183"/>
      <c r="E12" s="12" t="e">
        <f>Transporte!#REF!</f>
        <v>#REF!</v>
      </c>
      <c r="G12" s="183" t="s">
        <v>44</v>
      </c>
      <c r="H12" s="183"/>
      <c r="I12" s="183"/>
      <c r="J12" s="183"/>
      <c r="K12" s="12"/>
    </row>
    <row r="13" spans="1:11" x14ac:dyDescent="0.25">
      <c r="A13" s="183" t="s">
        <v>45</v>
      </c>
      <c r="B13" s="183"/>
      <c r="C13" s="183"/>
      <c r="D13" s="183"/>
      <c r="E13" s="12" t="e">
        <f>'Pró Labore (RH)'!#REF!</f>
        <v>#REF!</v>
      </c>
      <c r="G13" s="183" t="s">
        <v>45</v>
      </c>
      <c r="H13" s="183"/>
      <c r="I13" s="183"/>
      <c r="J13" s="183"/>
      <c r="K13" s="12"/>
    </row>
    <row r="14" spans="1:11" x14ac:dyDescent="0.25">
      <c r="A14" s="183" t="s">
        <v>80</v>
      </c>
      <c r="B14" s="183"/>
      <c r="C14" s="183"/>
      <c r="D14" s="183"/>
      <c r="E14" s="12">
        <f>'Seguro Viagem'!H25</f>
        <v>135375</v>
      </c>
      <c r="F14" s="13"/>
      <c r="G14" s="183" t="s">
        <v>46</v>
      </c>
      <c r="H14" s="183"/>
      <c r="I14" s="183"/>
      <c r="J14" s="183"/>
      <c r="K14" s="12"/>
    </row>
    <row r="15" spans="1:11" x14ac:dyDescent="0.25">
      <c r="A15" s="16" t="s">
        <v>92</v>
      </c>
      <c r="B15" s="16"/>
      <c r="C15" s="16"/>
      <c r="D15" s="16"/>
      <c r="E15" s="12">
        <f>UNIFORMES!D34</f>
        <v>21423</v>
      </c>
      <c r="F15" s="13"/>
      <c r="G15" s="16"/>
      <c r="H15" s="16"/>
      <c r="I15" s="16"/>
      <c r="J15" s="16"/>
      <c r="K15" s="12"/>
    </row>
    <row r="16" spans="1:11" ht="18.75" x14ac:dyDescent="0.3">
      <c r="A16" s="182" t="s">
        <v>14</v>
      </c>
      <c r="B16" s="182"/>
      <c r="C16" s="182"/>
      <c r="D16" s="182"/>
      <c r="E16" s="14" t="e">
        <f>SUM(E9:E15)</f>
        <v>#REF!</v>
      </c>
      <c r="G16" s="182" t="s">
        <v>14</v>
      </c>
      <c r="H16" s="182"/>
      <c r="I16" s="182"/>
      <c r="J16" s="182"/>
      <c r="K16" s="14">
        <f>SUM(K9:K14)</f>
        <v>0</v>
      </c>
    </row>
  </sheetData>
  <mergeCells count="18">
    <mergeCell ref="A7:E7"/>
    <mergeCell ref="G7:K7"/>
    <mergeCell ref="A8:E8"/>
    <mergeCell ref="G8:K8"/>
    <mergeCell ref="A9:D9"/>
    <mergeCell ref="G9:J9"/>
    <mergeCell ref="A10:D10"/>
    <mergeCell ref="G10:J10"/>
    <mergeCell ref="A11:D11"/>
    <mergeCell ref="G11:J11"/>
    <mergeCell ref="A12:D12"/>
    <mergeCell ref="G12:J12"/>
    <mergeCell ref="A16:D16"/>
    <mergeCell ref="G16:J16"/>
    <mergeCell ref="A13:D13"/>
    <mergeCell ref="G13:J13"/>
    <mergeCell ref="A14:D14"/>
    <mergeCell ref="G14:J14"/>
  </mergeCells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1" sqref="B1:G1"/>
    </sheetView>
  </sheetViews>
  <sheetFormatPr defaultColWidth="8.85546875" defaultRowHeight="18.75" x14ac:dyDescent="0.3"/>
  <cols>
    <col min="1" max="1" width="4.42578125" customWidth="1"/>
    <col min="2" max="2" width="15.140625" bestFit="1" customWidth="1"/>
    <col min="3" max="5" width="14.42578125" bestFit="1" customWidth="1"/>
    <col min="6" max="6" width="12.85546875" bestFit="1" customWidth="1"/>
    <col min="7" max="7" width="13.28515625" bestFit="1" customWidth="1"/>
    <col min="8" max="8" width="20.140625" style="34" bestFit="1" customWidth="1"/>
  </cols>
  <sheetData>
    <row r="1" spans="1:8" ht="15.75" x14ac:dyDescent="0.25">
      <c r="A1" s="192">
        <v>1</v>
      </c>
      <c r="B1" s="193" t="s">
        <v>93</v>
      </c>
      <c r="C1" s="193"/>
      <c r="D1" s="193"/>
      <c r="E1" s="193"/>
      <c r="F1" s="193"/>
      <c r="G1" s="193"/>
      <c r="H1" s="188" t="s">
        <v>14</v>
      </c>
    </row>
    <row r="2" spans="1:8" ht="15" x14ac:dyDescent="0.25">
      <c r="A2" s="192"/>
      <c r="B2" s="1" t="s">
        <v>86</v>
      </c>
      <c r="C2" s="18" t="s">
        <v>87</v>
      </c>
      <c r="D2" s="19"/>
      <c r="E2" s="19"/>
      <c r="F2" s="19"/>
      <c r="G2" s="19"/>
      <c r="H2" s="189"/>
    </row>
    <row r="3" spans="1:8" ht="15" x14ac:dyDescent="0.25">
      <c r="A3" s="192"/>
      <c r="B3" s="20"/>
      <c r="C3" s="18" t="s">
        <v>88</v>
      </c>
      <c r="D3" s="19"/>
      <c r="E3" s="19"/>
      <c r="F3" s="19"/>
      <c r="G3" s="19"/>
      <c r="H3" s="189"/>
    </row>
    <row r="4" spans="1:8" ht="15.75" x14ac:dyDescent="0.25">
      <c r="A4" s="192"/>
      <c r="B4" s="191"/>
      <c r="C4" s="191"/>
      <c r="D4" s="191"/>
      <c r="E4" s="191"/>
      <c r="F4" s="191"/>
      <c r="G4" s="191"/>
      <c r="H4" s="189"/>
    </row>
    <row r="5" spans="1:8" ht="18.75" customHeight="1" x14ac:dyDescent="0.25">
      <c r="A5" s="192"/>
      <c r="B5" s="21" t="s">
        <v>89</v>
      </c>
      <c r="C5" s="9" t="s">
        <v>42</v>
      </c>
      <c r="D5" s="10" t="s">
        <v>43</v>
      </c>
      <c r="E5" s="11" t="s">
        <v>44</v>
      </c>
      <c r="F5" s="11" t="s">
        <v>80</v>
      </c>
      <c r="G5" s="11" t="s">
        <v>45</v>
      </c>
      <c r="H5" s="190"/>
    </row>
    <row r="6" spans="1:8" ht="24" customHeight="1" x14ac:dyDescent="0.25">
      <c r="A6" s="192"/>
      <c r="B6" s="22">
        <f>Passagens!H22</f>
        <v>14946</v>
      </c>
      <c r="C6" s="23" t="e">
        <f>Hospedagem!#REF!</f>
        <v>#REF!</v>
      </c>
      <c r="D6" s="23" t="e">
        <f>Alimentação!#REF!</f>
        <v>#REF!</v>
      </c>
      <c r="E6" s="23" t="e">
        <f>Transporte!#REF!</f>
        <v>#REF!</v>
      </c>
      <c r="F6" s="23">
        <v>0</v>
      </c>
      <c r="G6" s="23">
        <f>'Pró Labore (RH)'!J19</f>
        <v>16848</v>
      </c>
      <c r="H6" s="33" t="e">
        <f>SUM(B6:G6)</f>
        <v>#REF!</v>
      </c>
    </row>
    <row r="7" spans="1:8" x14ac:dyDescent="0.3">
      <c r="A7" s="24"/>
      <c r="B7" s="25"/>
      <c r="C7" s="25"/>
      <c r="D7" s="25"/>
      <c r="E7" s="25"/>
      <c r="F7" s="25"/>
      <c r="G7" s="25"/>
    </row>
    <row r="8" spans="1:8" ht="15.75" x14ac:dyDescent="0.25">
      <c r="A8" s="192">
        <v>2</v>
      </c>
      <c r="B8" s="193" t="s">
        <v>158</v>
      </c>
      <c r="C8" s="193"/>
      <c r="D8" s="193"/>
      <c r="E8" s="193"/>
      <c r="F8" s="193"/>
      <c r="G8" s="193"/>
      <c r="H8" s="188" t="s">
        <v>14</v>
      </c>
    </row>
    <row r="9" spans="1:8" ht="15" x14ac:dyDescent="0.25">
      <c r="A9" s="192"/>
      <c r="B9" s="26" t="s">
        <v>90</v>
      </c>
      <c r="C9" s="18" t="s">
        <v>87</v>
      </c>
      <c r="D9" s="19"/>
      <c r="E9" s="19"/>
      <c r="F9" s="19"/>
      <c r="G9" s="19"/>
      <c r="H9" s="189"/>
    </row>
    <row r="10" spans="1:8" ht="15" x14ac:dyDescent="0.25">
      <c r="A10" s="192"/>
      <c r="B10" s="20"/>
      <c r="C10" s="18" t="s">
        <v>88</v>
      </c>
      <c r="D10" s="19"/>
      <c r="E10" s="19"/>
      <c r="F10" s="19"/>
      <c r="G10" s="19"/>
      <c r="H10" s="189"/>
    </row>
    <row r="11" spans="1:8" ht="15.75" x14ac:dyDescent="0.25">
      <c r="A11" s="192"/>
      <c r="B11" s="191"/>
      <c r="C11" s="191"/>
      <c r="D11" s="191"/>
      <c r="E11" s="191"/>
      <c r="F11" s="191"/>
      <c r="G11" s="191"/>
      <c r="H11" s="189"/>
    </row>
    <row r="12" spans="1:8" ht="18.75" customHeight="1" x14ac:dyDescent="0.25">
      <c r="A12" s="192"/>
      <c r="B12" s="21" t="s">
        <v>89</v>
      </c>
      <c r="C12" s="9" t="s">
        <v>42</v>
      </c>
      <c r="D12" s="10" t="s">
        <v>43</v>
      </c>
      <c r="E12" s="11" t="s">
        <v>44</v>
      </c>
      <c r="F12" s="11" t="s">
        <v>80</v>
      </c>
      <c r="G12" s="11" t="s">
        <v>45</v>
      </c>
      <c r="H12" s="190"/>
    </row>
    <row r="13" spans="1:8" ht="24" customHeight="1" x14ac:dyDescent="0.25">
      <c r="A13" s="192"/>
      <c r="B13" s="22">
        <f>Passagens!H48</f>
        <v>47710.929999999993</v>
      </c>
      <c r="C13" s="23" t="e">
        <f>Hospedagem!#REF!</f>
        <v>#REF!</v>
      </c>
      <c r="D13" s="23" t="e">
        <f>Alimentação!#REF!</f>
        <v>#REF!</v>
      </c>
      <c r="E13" s="23">
        <v>0</v>
      </c>
      <c r="F13" s="23">
        <f>'Seguro Viagem'!H25</f>
        <v>135375</v>
      </c>
      <c r="G13" s="23">
        <v>0</v>
      </c>
      <c r="H13" s="33" t="e">
        <f>SUM(B13:G13)</f>
        <v>#REF!</v>
      </c>
    </row>
    <row r="14" spans="1:8" x14ac:dyDescent="0.3">
      <c r="A14" s="24"/>
      <c r="B14" s="25"/>
      <c r="C14" s="25"/>
      <c r="D14" s="25"/>
      <c r="E14" s="25"/>
      <c r="F14" s="25"/>
      <c r="G14" s="25"/>
    </row>
    <row r="15" spans="1:8" ht="15.75" x14ac:dyDescent="0.25">
      <c r="A15" s="192">
        <v>3</v>
      </c>
      <c r="B15" s="193" t="s">
        <v>159</v>
      </c>
      <c r="C15" s="193"/>
      <c r="D15" s="193"/>
      <c r="E15" s="193"/>
      <c r="F15" s="193"/>
      <c r="G15" s="193"/>
      <c r="H15" s="188" t="s">
        <v>14</v>
      </c>
    </row>
    <row r="16" spans="1:8" ht="15" x14ac:dyDescent="0.25">
      <c r="A16" s="192"/>
      <c r="B16" s="26" t="s">
        <v>90</v>
      </c>
      <c r="C16" s="18" t="s">
        <v>87</v>
      </c>
      <c r="D16" s="19"/>
      <c r="E16" s="19"/>
      <c r="F16" s="19"/>
      <c r="G16" s="19"/>
      <c r="H16" s="189"/>
    </row>
    <row r="17" spans="1:8" ht="15" x14ac:dyDescent="0.25">
      <c r="A17" s="192"/>
      <c r="B17" s="20"/>
      <c r="C17" s="18" t="s">
        <v>28</v>
      </c>
      <c r="D17" s="19"/>
      <c r="E17" s="19"/>
      <c r="F17" s="19"/>
      <c r="G17" s="19"/>
      <c r="H17" s="189"/>
    </row>
    <row r="18" spans="1:8" ht="15.75" x14ac:dyDescent="0.25">
      <c r="A18" s="192"/>
      <c r="B18" s="191"/>
      <c r="C18" s="191"/>
      <c r="D18" s="191"/>
      <c r="E18" s="191"/>
      <c r="F18" s="191"/>
      <c r="G18" s="191"/>
      <c r="H18" s="189"/>
    </row>
    <row r="19" spans="1:8" ht="18.75" customHeight="1" x14ac:dyDescent="0.25">
      <c r="A19" s="192"/>
      <c r="B19" s="21" t="s">
        <v>89</v>
      </c>
      <c r="C19" s="9" t="s">
        <v>42</v>
      </c>
      <c r="D19" s="10" t="s">
        <v>43</v>
      </c>
      <c r="E19" s="11" t="s">
        <v>44</v>
      </c>
      <c r="F19" s="11" t="s">
        <v>80</v>
      </c>
      <c r="G19" s="11" t="s">
        <v>45</v>
      </c>
      <c r="H19" s="190"/>
    </row>
    <row r="20" spans="1:8" ht="24" customHeight="1" x14ac:dyDescent="0.25">
      <c r="A20" s="192"/>
      <c r="B20" s="22">
        <f>Passagens!H65</f>
        <v>8030.6</v>
      </c>
      <c r="C20" s="23" t="e">
        <f>Hospedagem!#REF!</f>
        <v>#REF!</v>
      </c>
      <c r="D20" s="23" t="e">
        <f>Alimentação!#REF!</f>
        <v>#REF!</v>
      </c>
      <c r="E20" s="23" t="e">
        <f>Transporte!#REF!</f>
        <v>#REF!</v>
      </c>
      <c r="F20" s="23">
        <v>0</v>
      </c>
      <c r="G20" s="23">
        <f>'Pró Labore (RH)'!J31</f>
        <v>21060</v>
      </c>
      <c r="H20" s="33" t="e">
        <f>SUM(B20:G20)</f>
        <v>#REF!</v>
      </c>
    </row>
    <row r="21" spans="1:8" x14ac:dyDescent="0.3">
      <c r="A21" s="24"/>
      <c r="B21" s="25"/>
      <c r="C21" s="25"/>
      <c r="D21" s="25"/>
      <c r="E21" s="25"/>
      <c r="F21" s="25"/>
      <c r="G21" s="25"/>
    </row>
    <row r="22" spans="1:8" ht="15.75" x14ac:dyDescent="0.25">
      <c r="A22" s="192">
        <v>4</v>
      </c>
      <c r="B22" s="193" t="s">
        <v>160</v>
      </c>
      <c r="C22" s="193"/>
      <c r="D22" s="193"/>
      <c r="E22" s="193"/>
      <c r="F22" s="193"/>
      <c r="G22" s="193"/>
      <c r="H22" s="188" t="s">
        <v>14</v>
      </c>
    </row>
    <row r="23" spans="1:8" ht="15" x14ac:dyDescent="0.25">
      <c r="A23" s="192"/>
      <c r="B23" s="27" t="s">
        <v>86</v>
      </c>
      <c r="C23" s="18" t="s">
        <v>87</v>
      </c>
      <c r="D23" s="19"/>
      <c r="E23" s="19"/>
      <c r="F23" s="19"/>
      <c r="G23" s="19"/>
      <c r="H23" s="189"/>
    </row>
    <row r="24" spans="1:8" ht="15" x14ac:dyDescent="0.25">
      <c r="A24" s="192"/>
      <c r="B24" s="20"/>
      <c r="C24" s="18" t="s">
        <v>91</v>
      </c>
      <c r="D24" s="19"/>
      <c r="E24" s="19"/>
      <c r="F24" s="19"/>
      <c r="G24" s="19"/>
      <c r="H24" s="189"/>
    </row>
    <row r="25" spans="1:8" ht="15.75" x14ac:dyDescent="0.25">
      <c r="A25" s="192"/>
      <c r="B25" s="191"/>
      <c r="C25" s="191"/>
      <c r="D25" s="191"/>
      <c r="E25" s="191"/>
      <c r="F25" s="191"/>
      <c r="G25" s="191"/>
      <c r="H25" s="189"/>
    </row>
    <row r="26" spans="1:8" ht="15" x14ac:dyDescent="0.25">
      <c r="A26" s="192"/>
      <c r="B26" s="21" t="s">
        <v>89</v>
      </c>
      <c r="C26" s="9" t="s">
        <v>42</v>
      </c>
      <c r="D26" s="10" t="s">
        <v>43</v>
      </c>
      <c r="E26" s="11" t="s">
        <v>44</v>
      </c>
      <c r="F26" s="11" t="s">
        <v>80</v>
      </c>
      <c r="G26" s="11" t="s">
        <v>45</v>
      </c>
      <c r="H26" s="190"/>
    </row>
    <row r="27" spans="1:8" ht="19.5" customHeight="1" x14ac:dyDescent="0.25">
      <c r="A27" s="192"/>
      <c r="B27" s="22">
        <f>Passagens!H82</f>
        <v>8030.6</v>
      </c>
      <c r="C27" s="23" t="e">
        <f>Hospedagem!#REF!</f>
        <v>#REF!</v>
      </c>
      <c r="D27" s="23" t="e">
        <f>Alimentação!#REF!</f>
        <v>#REF!</v>
      </c>
      <c r="E27" s="23" t="e">
        <f>Transporte!#REF!</f>
        <v>#REF!</v>
      </c>
      <c r="F27" s="23">
        <v>0</v>
      </c>
      <c r="G27" s="23">
        <f>'Pró Labore (RH)'!J43</f>
        <v>16848</v>
      </c>
      <c r="H27" s="33" t="e">
        <f>SUM(B27:G27)</f>
        <v>#REF!</v>
      </c>
    </row>
    <row r="28" spans="1:8" x14ac:dyDescent="0.3">
      <c r="A28" s="24"/>
      <c r="B28" s="42"/>
      <c r="C28" s="42"/>
      <c r="D28" s="42"/>
      <c r="E28" s="42"/>
      <c r="F28" s="42"/>
      <c r="G28" s="42"/>
    </row>
    <row r="29" spans="1:8" ht="15.75" x14ac:dyDescent="0.25">
      <c r="A29" s="192">
        <v>4</v>
      </c>
      <c r="B29" s="193" t="s">
        <v>162</v>
      </c>
      <c r="C29" s="193"/>
      <c r="D29" s="193"/>
      <c r="E29" s="193"/>
      <c r="F29" s="193"/>
      <c r="G29" s="193"/>
      <c r="H29" s="188" t="s">
        <v>14</v>
      </c>
    </row>
    <row r="30" spans="1:8" ht="15" x14ac:dyDescent="0.25">
      <c r="A30" s="192"/>
      <c r="B30" s="27" t="s">
        <v>86</v>
      </c>
      <c r="C30" s="18" t="s">
        <v>87</v>
      </c>
      <c r="D30" s="19"/>
      <c r="E30" s="19"/>
      <c r="F30" s="19"/>
      <c r="G30" s="19"/>
      <c r="H30" s="189"/>
    </row>
    <row r="31" spans="1:8" ht="15" x14ac:dyDescent="0.25">
      <c r="A31" s="192"/>
      <c r="B31" s="20"/>
      <c r="C31" s="18" t="s">
        <v>91</v>
      </c>
      <c r="D31" s="19"/>
      <c r="E31" s="19"/>
      <c r="F31" s="19"/>
      <c r="G31" s="19"/>
      <c r="H31" s="189"/>
    </row>
    <row r="32" spans="1:8" ht="15.75" x14ac:dyDescent="0.25">
      <c r="A32" s="192"/>
      <c r="B32" s="191"/>
      <c r="C32" s="191"/>
      <c r="D32" s="191"/>
      <c r="E32" s="191"/>
      <c r="F32" s="191"/>
      <c r="G32" s="191"/>
      <c r="H32" s="189"/>
    </row>
    <row r="33" spans="1:8" ht="15" x14ac:dyDescent="0.25">
      <c r="A33" s="192"/>
      <c r="B33" s="21" t="s">
        <v>89</v>
      </c>
      <c r="C33" s="9" t="s">
        <v>42</v>
      </c>
      <c r="D33" s="10" t="s">
        <v>43</v>
      </c>
      <c r="E33" s="11" t="s">
        <v>44</v>
      </c>
      <c r="F33" s="11" t="s">
        <v>80</v>
      </c>
      <c r="G33" s="11" t="s">
        <v>45</v>
      </c>
      <c r="H33" s="190"/>
    </row>
    <row r="34" spans="1:8" ht="19.5" customHeight="1" x14ac:dyDescent="0.25">
      <c r="A34" s="192"/>
      <c r="B34" s="22">
        <f>Passagens!H98</f>
        <v>9208</v>
      </c>
      <c r="C34" s="23" t="e">
        <f>Hospedagem!#REF!</f>
        <v>#REF!</v>
      </c>
      <c r="D34" s="23" t="e">
        <f>Alimentação!#REF!</f>
        <v>#REF!</v>
      </c>
      <c r="E34" s="23" t="e">
        <f>Transporte!#REF!</f>
        <v>#REF!</v>
      </c>
      <c r="F34" s="23">
        <v>0</v>
      </c>
      <c r="G34" s="23">
        <f>'Pró Labore (RH)'!J55</f>
        <v>21060</v>
      </c>
      <c r="H34" s="33" t="e">
        <f>SUM(B34:G34)</f>
        <v>#REF!</v>
      </c>
    </row>
    <row r="35" spans="1:8" x14ac:dyDescent="0.3">
      <c r="A35" s="24"/>
      <c r="B35" s="42"/>
      <c r="C35" s="42"/>
      <c r="D35" s="42"/>
      <c r="E35" s="42"/>
      <c r="F35" s="42"/>
      <c r="G35" s="42"/>
    </row>
    <row r="36" spans="1:8" x14ac:dyDescent="0.25">
      <c r="A36" s="28">
        <v>5</v>
      </c>
      <c r="B36" s="194" t="s">
        <v>92</v>
      </c>
      <c r="C36" s="194"/>
      <c r="D36" s="194"/>
      <c r="E36" s="194"/>
      <c r="F36" s="194"/>
      <c r="G36" s="194"/>
      <c r="H36" s="36" t="s">
        <v>14</v>
      </c>
    </row>
    <row r="37" spans="1:8" s="17" customFormat="1" x14ac:dyDescent="0.25">
      <c r="A37" s="29"/>
      <c r="B37" s="195" t="s">
        <v>14</v>
      </c>
      <c r="C37" s="195"/>
      <c r="D37" s="195"/>
      <c r="E37" s="195"/>
      <c r="F37" s="195"/>
      <c r="G37" s="195"/>
      <c r="H37" s="33">
        <f>UNIFORMES!D35</f>
        <v>0</v>
      </c>
    </row>
    <row r="38" spans="1:8" s="17" customFormat="1" ht="19.5" thickBot="1" x14ac:dyDescent="0.3">
      <c r="A38" s="30"/>
      <c r="B38" s="43"/>
      <c r="C38" s="31"/>
      <c r="D38" s="31"/>
      <c r="E38" s="31"/>
      <c r="F38" s="31"/>
      <c r="G38" s="31"/>
      <c r="H38" s="35"/>
    </row>
    <row r="39" spans="1:8" ht="30" customHeight="1" thickBot="1" x14ac:dyDescent="0.3">
      <c r="A39" s="196" t="s">
        <v>163</v>
      </c>
      <c r="B39" s="197"/>
      <c r="C39" s="197"/>
      <c r="D39" s="197"/>
      <c r="E39" s="197"/>
      <c r="F39" s="197"/>
      <c r="G39" s="198"/>
      <c r="H39" s="32" t="e">
        <f>H37+H34+H27+H20+H13+H6</f>
        <v>#REF!</v>
      </c>
    </row>
    <row r="41" spans="1:8" x14ac:dyDescent="0.3">
      <c r="H41" s="37"/>
    </row>
    <row r="42" spans="1:8" x14ac:dyDescent="0.3">
      <c r="B42" s="15"/>
      <c r="C42" s="15"/>
      <c r="D42" s="15"/>
      <c r="E42" s="15"/>
      <c r="F42" s="15"/>
      <c r="G42" s="15"/>
      <c r="H42" s="37"/>
    </row>
  </sheetData>
  <mergeCells count="23">
    <mergeCell ref="B36:G36"/>
    <mergeCell ref="B37:G37"/>
    <mergeCell ref="A39:G39"/>
    <mergeCell ref="A15:A20"/>
    <mergeCell ref="B15:G15"/>
    <mergeCell ref="A29:A34"/>
    <mergeCell ref="B29:G29"/>
    <mergeCell ref="H29:H33"/>
    <mergeCell ref="B32:G32"/>
    <mergeCell ref="A1:A6"/>
    <mergeCell ref="B1:G1"/>
    <mergeCell ref="H1:H5"/>
    <mergeCell ref="B4:G4"/>
    <mergeCell ref="A8:A13"/>
    <mergeCell ref="B8:G8"/>
    <mergeCell ref="H8:H12"/>
    <mergeCell ref="B11:G11"/>
    <mergeCell ref="H15:H19"/>
    <mergeCell ref="B18:G18"/>
    <mergeCell ref="A22:A27"/>
    <mergeCell ref="B22:G22"/>
    <mergeCell ref="H22:H26"/>
    <mergeCell ref="B25:G25"/>
  </mergeCells>
  <pageMargins left="0.51181102362204722" right="0.51181102362204722" top="0.78740157480314965" bottom="0.78740157480314965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5</vt:i4>
      </vt:variant>
    </vt:vector>
  </HeadingPairs>
  <TitlesOfParts>
    <vt:vector size="15" baseType="lpstr">
      <vt:lpstr>Passagens</vt:lpstr>
      <vt:lpstr>Hospedagem</vt:lpstr>
      <vt:lpstr>Alimentação</vt:lpstr>
      <vt:lpstr>Transporte</vt:lpstr>
      <vt:lpstr>Seguro Viagem</vt:lpstr>
      <vt:lpstr>Pró Labore (RH)</vt:lpstr>
      <vt:lpstr>UNIFORMES</vt:lpstr>
      <vt:lpstr>Consolidado Geral - Bas. Femin</vt:lpstr>
      <vt:lpstr>Total Evento</vt:lpstr>
      <vt:lpstr>refeventos</vt:lpstr>
      <vt:lpstr>'Pró Labore (RH)'!Area_de_impressao</vt:lpstr>
      <vt:lpstr>'Seguro Viagem'!Area_de_impressao</vt:lpstr>
      <vt:lpstr>'Total Evento'!Area_de_impressao</vt:lpstr>
      <vt:lpstr>Transporte!Area_de_impressao</vt:lpstr>
      <vt:lpstr>UNIFORMES!Area_de_impressao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 Meneses</cp:lastModifiedBy>
  <cp:lastPrinted>2014-07-28T17:53:51Z</cp:lastPrinted>
  <dcterms:created xsi:type="dcterms:W3CDTF">2012-12-10T17:46:06Z</dcterms:created>
  <dcterms:modified xsi:type="dcterms:W3CDTF">2014-09-09T14:45:26Z</dcterms:modified>
</cp:coreProperties>
</file>