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tocpb\convenios\Base DECE_Valores reais\novastabelas\"/>
    </mc:Choice>
  </mc:AlternateContent>
  <bookViews>
    <workbookView xWindow="0" yWindow="0" windowWidth="25200" windowHeight="11985" tabRatio="862" activeTab="3"/>
  </bookViews>
  <sheets>
    <sheet name="Passagem Aéreas" sheetId="13" r:id="rId1"/>
    <sheet name="Hospedagem" sheetId="2" r:id="rId2"/>
    <sheet name="Alimentação" sheetId="3" r:id="rId3"/>
    <sheet name="Transporte" sheetId="4" r:id="rId4"/>
    <sheet name="Uniformes" sheetId="15" r:id="rId5"/>
    <sheet name="Seguro Viagem" sheetId="14" r:id="rId6"/>
    <sheet name="Pró Labore" sheetId="5" r:id="rId7"/>
    <sheet name="Consolidado Geral" sheetId="7" r:id="rId8"/>
    <sheet name="TOTAL EVENTO" sheetId="9" r:id="rId9"/>
    <sheet name="Plan1" sheetId="11" r:id="rId10"/>
  </sheets>
  <definedNames>
    <definedName name="_xlnm.Print_Area" localSheetId="6">'Pró Labore'!$A$1:$O$88</definedName>
    <definedName name="_xlnm.Print_Area" localSheetId="8">'TOTAL EVENTO'!$A$1:$H$46</definedName>
  </definedNames>
  <calcPr calcId="152511"/>
</workbook>
</file>

<file path=xl/calcChain.xml><?xml version="1.0" encoding="utf-8"?>
<calcChain xmlns="http://schemas.openxmlformats.org/spreadsheetml/2006/main">
  <c r="H44" i="9" l="1"/>
  <c r="G41" i="9"/>
  <c r="C41" i="9"/>
  <c r="H41" i="9" s="1"/>
  <c r="B41" i="9"/>
  <c r="G34" i="9"/>
  <c r="C34" i="9"/>
  <c r="H34" i="9" s="1"/>
  <c r="B34" i="9"/>
  <c r="G27" i="9"/>
  <c r="C27" i="9"/>
  <c r="H27" i="9" s="1"/>
  <c r="B27" i="9"/>
  <c r="G20" i="9"/>
  <c r="C20" i="9"/>
  <c r="H20" i="9" s="1"/>
  <c r="B20" i="9"/>
  <c r="F13" i="9"/>
  <c r="C13" i="9"/>
  <c r="H13" i="9" s="1"/>
  <c r="B13" i="9"/>
  <c r="G6" i="9"/>
  <c r="C6" i="9"/>
  <c r="H6" i="9" s="1"/>
  <c r="B6" i="9"/>
  <c r="K16" i="7"/>
  <c r="E15" i="7"/>
  <c r="E14" i="7"/>
  <c r="E13" i="7"/>
  <c r="E10" i="7"/>
  <c r="E16" i="7" s="1"/>
  <c r="E9" i="7"/>
  <c r="D96" i="5"/>
  <c r="D93" i="5"/>
  <c r="G88" i="5"/>
  <c r="G87" i="5"/>
  <c r="G86" i="5"/>
  <c r="G85" i="5"/>
  <c r="G84" i="5"/>
  <c r="G83" i="5"/>
  <c r="G82" i="5"/>
  <c r="G81" i="5"/>
  <c r="G80" i="5"/>
  <c r="G79" i="5"/>
  <c r="G78" i="5"/>
  <c r="G77" i="5"/>
  <c r="O74" i="5"/>
  <c r="G74" i="5"/>
  <c r="E74" i="5"/>
  <c r="C74" i="5"/>
  <c r="G73" i="5"/>
  <c r="E73" i="5"/>
  <c r="D73" i="5"/>
  <c r="C73" i="5"/>
  <c r="G72" i="5"/>
  <c r="E72" i="5"/>
  <c r="D72" i="5"/>
  <c r="C72" i="5"/>
  <c r="G71" i="5"/>
  <c r="E71" i="5"/>
  <c r="D71" i="5"/>
  <c r="C71" i="5"/>
  <c r="G70" i="5"/>
  <c r="E70" i="5"/>
  <c r="D70" i="5"/>
  <c r="C70" i="5"/>
  <c r="G69" i="5"/>
  <c r="E69" i="5"/>
  <c r="D69" i="5"/>
  <c r="C69" i="5"/>
  <c r="G68" i="5"/>
  <c r="E68" i="5"/>
  <c r="D68" i="5"/>
  <c r="C68" i="5"/>
  <c r="O61" i="5"/>
  <c r="G61" i="5"/>
  <c r="E61" i="5"/>
  <c r="C61" i="5"/>
  <c r="G60" i="5"/>
  <c r="E60" i="5"/>
  <c r="D60" i="5"/>
  <c r="C60" i="5"/>
  <c r="G59" i="5"/>
  <c r="E59" i="5"/>
  <c r="D59" i="5"/>
  <c r="C59" i="5"/>
  <c r="G58" i="5"/>
  <c r="E58" i="5"/>
  <c r="D58" i="5"/>
  <c r="C58" i="5"/>
  <c r="G57" i="5"/>
  <c r="E57" i="5"/>
  <c r="D57" i="5"/>
  <c r="C57" i="5"/>
  <c r="G56" i="5"/>
  <c r="E56" i="5"/>
  <c r="D56" i="5"/>
  <c r="C56" i="5"/>
  <c r="G55" i="5"/>
  <c r="E55" i="5"/>
  <c r="D55" i="5"/>
  <c r="C55" i="5"/>
  <c r="O48" i="5"/>
  <c r="G48" i="5"/>
  <c r="E48" i="5"/>
  <c r="C48" i="5"/>
  <c r="G47" i="5"/>
  <c r="E47" i="5"/>
  <c r="D47" i="5"/>
  <c r="C47" i="5"/>
  <c r="G46" i="5"/>
  <c r="E46" i="5"/>
  <c r="D46" i="5"/>
  <c r="C46" i="5"/>
  <c r="G45" i="5"/>
  <c r="E45" i="5"/>
  <c r="D45" i="5"/>
  <c r="C45" i="5"/>
  <c r="G44" i="5"/>
  <c r="E44" i="5"/>
  <c r="D44" i="5"/>
  <c r="C44" i="5"/>
  <c r="G43" i="5"/>
  <c r="E43" i="5"/>
  <c r="D43" i="5"/>
  <c r="C43" i="5"/>
  <c r="G42" i="5"/>
  <c r="E42" i="5"/>
  <c r="D42" i="5"/>
  <c r="C42" i="5"/>
  <c r="O34" i="5"/>
  <c r="G34" i="5"/>
  <c r="E34" i="5"/>
  <c r="C34" i="5"/>
  <c r="G33" i="5"/>
  <c r="E33" i="5"/>
  <c r="D33" i="5"/>
  <c r="C33" i="5"/>
  <c r="G32" i="5"/>
  <c r="E32" i="5"/>
  <c r="D32" i="5"/>
  <c r="C32" i="5"/>
  <c r="G31" i="5"/>
  <c r="E31" i="5"/>
  <c r="D31" i="5"/>
  <c r="C31" i="5"/>
  <c r="G30" i="5"/>
  <c r="E30" i="5"/>
  <c r="D30" i="5"/>
  <c r="C30" i="5"/>
  <c r="G29" i="5"/>
  <c r="E29" i="5"/>
  <c r="D29" i="5"/>
  <c r="C29" i="5"/>
  <c r="G28" i="5"/>
  <c r="E28" i="5"/>
  <c r="D28" i="5"/>
  <c r="C28" i="5"/>
  <c r="G27" i="5"/>
  <c r="E27" i="5"/>
  <c r="D27" i="5"/>
  <c r="C27" i="5"/>
  <c r="O19" i="5"/>
  <c r="G19" i="5"/>
  <c r="E19" i="5"/>
  <c r="C19" i="5"/>
  <c r="G18" i="5"/>
  <c r="E18" i="5"/>
  <c r="D18" i="5"/>
  <c r="C18" i="5"/>
  <c r="G17" i="5"/>
  <c r="E17" i="5"/>
  <c r="D17" i="5"/>
  <c r="C17" i="5"/>
  <c r="G16" i="5"/>
  <c r="E16" i="5"/>
  <c r="D16" i="5"/>
  <c r="C16" i="5"/>
  <c r="G15" i="5"/>
  <c r="E15" i="5"/>
  <c r="D15" i="5"/>
  <c r="C15" i="5"/>
  <c r="G14" i="5"/>
  <c r="E14" i="5"/>
  <c r="D14" i="5"/>
  <c r="C14" i="5"/>
  <c r="G13" i="5"/>
  <c r="E13" i="5"/>
  <c r="D13" i="5"/>
  <c r="C13" i="5"/>
  <c r="E25" i="14"/>
  <c r="E24" i="14"/>
  <c r="L21" i="14"/>
  <c r="E21" i="14"/>
  <c r="L20" i="14"/>
  <c r="E20" i="14"/>
  <c r="L15" i="14"/>
  <c r="E15" i="14"/>
  <c r="K12" i="14"/>
  <c r="E12" i="14"/>
  <c r="L6" i="14"/>
  <c r="I31" i="15"/>
  <c r="D31" i="15"/>
  <c r="I26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I6" i="15"/>
  <c r="H23" i="4"/>
  <c r="H22" i="4"/>
  <c r="H21" i="4"/>
  <c r="H20" i="4"/>
  <c r="H19" i="4"/>
  <c r="H18" i="4"/>
  <c r="H17" i="4"/>
  <c r="N16" i="4"/>
  <c r="H16" i="4"/>
  <c r="H15" i="4"/>
  <c r="H14" i="4"/>
  <c r="I16" i="3"/>
  <c r="D41" i="9" s="1"/>
  <c r="I15" i="3"/>
  <c r="D34" i="9" s="1"/>
  <c r="I14" i="3"/>
  <c r="D27" i="9" s="1"/>
  <c r="O13" i="3"/>
  <c r="I13" i="3"/>
  <c r="I12" i="3"/>
  <c r="I11" i="3"/>
  <c r="N104" i="13"/>
  <c r="H104" i="13"/>
  <c r="H103" i="13"/>
  <c r="N102" i="13"/>
  <c r="H102" i="13"/>
  <c r="O100" i="13"/>
  <c r="K100" i="13"/>
  <c r="H100" i="13"/>
  <c r="E100" i="13"/>
  <c r="H99" i="13"/>
  <c r="H98" i="13"/>
  <c r="H97" i="13"/>
  <c r="H96" i="13"/>
  <c r="H95" i="13"/>
  <c r="O86" i="13"/>
  <c r="H86" i="13"/>
  <c r="E86" i="13"/>
  <c r="H85" i="13"/>
  <c r="H84" i="13"/>
  <c r="H83" i="13"/>
  <c r="H82" i="13"/>
  <c r="H81" i="13"/>
  <c r="H80" i="13"/>
  <c r="O71" i="13"/>
  <c r="K71" i="13"/>
  <c r="H71" i="13"/>
  <c r="E71" i="13"/>
  <c r="H70" i="13"/>
  <c r="H69" i="13"/>
  <c r="H68" i="13"/>
  <c r="H67" i="13"/>
  <c r="H66" i="13"/>
  <c r="H65" i="13"/>
  <c r="O57" i="13"/>
  <c r="K57" i="13"/>
  <c r="H57" i="13"/>
  <c r="E57" i="13"/>
  <c r="H56" i="13"/>
  <c r="H55" i="13"/>
  <c r="H54" i="13"/>
  <c r="H53" i="13"/>
  <c r="H52" i="13"/>
  <c r="H51" i="13"/>
  <c r="H50" i="13"/>
  <c r="M49" i="13"/>
  <c r="H49" i="13"/>
  <c r="H41" i="13"/>
  <c r="H40" i="13"/>
  <c r="H38" i="13"/>
  <c r="O32" i="13"/>
  <c r="K32" i="13"/>
  <c r="H32" i="13"/>
  <c r="E32" i="13"/>
  <c r="H31" i="13"/>
  <c r="H30" i="13"/>
  <c r="H29" i="13"/>
  <c r="H28" i="13"/>
  <c r="O20" i="13"/>
  <c r="K20" i="13"/>
  <c r="H20" i="13"/>
  <c r="E20" i="13"/>
  <c r="H19" i="13"/>
  <c r="H18" i="13"/>
  <c r="H17" i="13"/>
  <c r="H16" i="13"/>
  <c r="H15" i="13"/>
  <c r="H14" i="13"/>
  <c r="H13" i="13"/>
  <c r="E6" i="9" l="1"/>
  <c r="E20" i="9"/>
  <c r="E41" i="9"/>
  <c r="E34" i="9"/>
  <c r="E27" i="9"/>
  <c r="D20" i="9"/>
  <c r="D13" i="9"/>
  <c r="E11" i="7"/>
  <c r="D6" i="9"/>
  <c r="H46" i="9"/>
  <c r="E12" i="7" l="1"/>
</calcChain>
</file>

<file path=xl/sharedStrings.xml><?xml version="1.0" encoding="utf-8"?>
<sst xmlns="http://schemas.openxmlformats.org/spreadsheetml/2006/main" count="881" uniqueCount="218">
  <si>
    <t>BASQUETE MASCULINO</t>
  </si>
  <si>
    <t>Aéreo Nacional</t>
  </si>
  <si>
    <t>Aéreo Internacional</t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</si>
  <si>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</si>
  <si>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</si>
  <si>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</si>
  <si>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</si>
  <si>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</si>
  <si>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</si>
  <si>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</si>
  <si>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</si>
  <si>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</si>
  <si>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INTERNACIONAL</t>
  </si>
  <si>
    <t>TOTAL NACIONAL</t>
  </si>
  <si>
    <t>TOTAL</t>
  </si>
  <si>
    <t>Diferença</t>
  </si>
  <si>
    <t>Período Realizado:</t>
  </si>
  <si>
    <t>TOTAL GERAL</t>
  </si>
  <si>
    <t xml:space="preserve">Total </t>
  </si>
  <si>
    <t>Hospedagem</t>
  </si>
  <si>
    <t>TIPO</t>
  </si>
  <si>
    <t>QUANTIDADE</t>
  </si>
  <si>
    <t>DIÁRIA</t>
  </si>
  <si>
    <t>ISS</t>
  </si>
  <si>
    <t>BASQUETE MASCULINO - Hospedagem Nacional</t>
  </si>
  <si>
    <t>BASQUETE MASCULINO - Hospedagem Internacional</t>
  </si>
  <si>
    <t>Refeição</t>
  </si>
  <si>
    <t>Local:</t>
  </si>
  <si>
    <t>Locação Van</t>
  </si>
  <si>
    <t>Pró-labore</t>
  </si>
  <si>
    <t>FUNÇÃO</t>
  </si>
  <si>
    <t>VALOR</t>
  </si>
  <si>
    <t>PATRONAL</t>
  </si>
  <si>
    <t>Encargos</t>
  </si>
  <si>
    <t>QTS</t>
  </si>
  <si>
    <t>TÉCNICO</t>
  </si>
  <si>
    <t>FISIOTERAPEUTA</t>
  </si>
  <si>
    <t>MECÂNICO</t>
  </si>
  <si>
    <t>ASSISTENTE TECNICO</t>
  </si>
  <si>
    <t>APOIO</t>
  </si>
  <si>
    <t>ASSISTENTE TÉCNICO</t>
  </si>
  <si>
    <t>SEGURO VIAGEM</t>
  </si>
  <si>
    <t xml:space="preserve">CONSOLIDADO GERAL </t>
  </si>
  <si>
    <t>PASSAGEM ÁREA</t>
  </si>
  <si>
    <t>HOSPEDAGEM</t>
  </si>
  <si>
    <t>ALIMENTAÇÃO</t>
  </si>
  <si>
    <t>TRANSPORTE</t>
  </si>
  <si>
    <t>PRÓ-LABORE</t>
  </si>
  <si>
    <t>Recife</t>
  </si>
  <si>
    <t>RIO DE JANEIRO</t>
  </si>
  <si>
    <t xml:space="preserve">Bolsa s/ Patronal </t>
  </si>
  <si>
    <t>COORDENADOR DE MODALIDADE</t>
  </si>
  <si>
    <t>CONSOLIDADO BASQUETE FEMININO- PROJETADO</t>
  </si>
  <si>
    <t>CONSOLIDADO BASQUETE MASCULINO- PROJETADO</t>
  </si>
  <si>
    <t xml:space="preserve">Período Previsto: 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</si>
  <si>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</si>
  <si>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</si>
  <si>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AEREOS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</si>
  <si>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</si>
  <si>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 xml:space="preserve">Local: </t>
  </si>
  <si>
    <t>Local: RIO DE JANEIRO</t>
  </si>
  <si>
    <t>SÃO PAULO/MANAUS/SÃO PAULO</t>
  </si>
  <si>
    <t>RJ/MANAUS/RJ</t>
  </si>
  <si>
    <t xml:space="preserve">Dias: </t>
  </si>
  <si>
    <t>SÃO JOSÉ DO RIO PRETO/MANAUS/SÃO JOSÉ DO RIO PRETO</t>
  </si>
  <si>
    <t>FLORIANOPOLIS/MANAUS/FLORIANOPOLIS</t>
  </si>
  <si>
    <t>CAMPINAS/MANAUS/CAMPINAS</t>
  </si>
  <si>
    <t>RECIFE/MANAUS/RECIFE</t>
  </si>
  <si>
    <t>1 - I PERIODO DE TREINAMENTO - MANAUS-AM</t>
  </si>
  <si>
    <t>GOIANIA/MANAUS/GOIANIA</t>
  </si>
  <si>
    <t>Local: TORONTO</t>
  </si>
  <si>
    <t>SÃO PAULO/TORONTO/SÃOPAULO</t>
  </si>
  <si>
    <t>TOTAL INTERNACIONAL</t>
  </si>
  <si>
    <t>2 - I INTERCÂMBIO INTERNACIONAL  - TORONTO</t>
  </si>
  <si>
    <t>SÃO PAULO</t>
  </si>
  <si>
    <t>3 - CAMPEONATO BRASILERIO DA PRIMEIRA DIVISÃO</t>
  </si>
  <si>
    <t>Período Previsto: 02 A 07/12/2014</t>
  </si>
  <si>
    <t>Local: RECIFE-PE</t>
  </si>
  <si>
    <t>SÃO PAULO/RECIFE/SÃO PAULO</t>
  </si>
  <si>
    <t>RIO DE JANEIRO/RECIFE/RIO DE JANEIRO</t>
  </si>
  <si>
    <t>JOINVILLE/RECIFE/JOINVILLE</t>
  </si>
  <si>
    <t>BELÉM/RECIFE/BELÉM</t>
  </si>
  <si>
    <t>4 -II ETAPA DE TREINAMENTO- RIO DE JANEIRO</t>
  </si>
  <si>
    <t>Período Previsto: 11 A 22/05/2015</t>
  </si>
  <si>
    <t>5 - III PERIODO DE TREINAMENTO - RIO DE JANEIRO</t>
  </si>
  <si>
    <t>6 - IV PERIODO DE TREINAMENTO - SÃO PAULO</t>
  </si>
  <si>
    <t>Período Previsto: 17 A 31/07/2015</t>
  </si>
  <si>
    <t>RIO DE JANEIRO/SÃO PAULO/RIO DE JANEIRO</t>
  </si>
  <si>
    <t>RJ/SÃO PAULO/RJ</t>
  </si>
  <si>
    <t>SÃO JOSÉ DO RIO PRETO/SÃO PAULO/SÃO JOSÉ DO RIO PRETO</t>
  </si>
  <si>
    <t>FLORIANOPOLIS/SÃO PAULO/FLORIANOPOLIS</t>
  </si>
  <si>
    <t>RECIFE/SÃO PAULO/RECIFE</t>
  </si>
  <si>
    <t>FORTALEZA/RECIFE/FORTALEZA</t>
  </si>
  <si>
    <t>SÃO JOSÉ DO RIO PRETO/RECIFE/SÃO JOSÉ DO RIO PRETO</t>
  </si>
  <si>
    <t>BRASILIA/RECIFE/BRASILIA</t>
  </si>
  <si>
    <t>GOIÂNIA/RECIFE/GOIÂNIA</t>
  </si>
  <si>
    <t>SÃO PAULO/RIO DE JANEIRO/SÃO PAULO</t>
  </si>
  <si>
    <t>FLORIANOPOLIS/RIO DE JANEIRO/FLORIANOPOLIS</t>
  </si>
  <si>
    <t>RECIFE/RIO DE JANEIRO/RECIFE</t>
  </si>
  <si>
    <t>CAMPINAS/RIO DE JANEIRO/CAMPINAS</t>
  </si>
  <si>
    <t>GOIANIA/RIO DE JANEIRO/GOIANIA</t>
  </si>
  <si>
    <t>GOIANIA/SÕA PAULO/GOIANIA</t>
  </si>
  <si>
    <t>SÃO JOSÉ DO RIO PRETO/RIO DE JANEIRO/SÃO JOSÉ DO RIO PRETO</t>
  </si>
  <si>
    <t>Período Previsto: 01 A 15/03/2015</t>
  </si>
  <si>
    <t>1 - I PERIODO DE TREINAMENTO - MANAUS</t>
  </si>
  <si>
    <t>RECIFE</t>
  </si>
  <si>
    <t>MANAUS</t>
  </si>
  <si>
    <t>TORONTO</t>
  </si>
  <si>
    <t>1 - I PERÍODO DE TREINAMENTO - MANAUS</t>
  </si>
  <si>
    <t>3 - CAMPEONATO BRASILEIRO DA PRIMEIRA DIVISÃO-RECIFE</t>
  </si>
  <si>
    <t>Período Previsto:02 A 07/12/2014</t>
  </si>
  <si>
    <t>COORDENADOR TÉCNICO</t>
  </si>
  <si>
    <t>COORDENADOR DE ÁRBITRAGEM</t>
  </si>
  <si>
    <t>COORDENADOR DE CLASSIFICAÇÃO FUNCIONAL</t>
  </si>
  <si>
    <t>ÁRBITRO</t>
  </si>
  <si>
    <t>COORDENADOR GERAL</t>
  </si>
  <si>
    <t xml:space="preserve">4 - II ETAPA DE TREINAMENTO -RIO DE JANEIRO </t>
  </si>
  <si>
    <t xml:space="preserve">5 - III ETAPA DE TREINAMENTO -RIO DE JANEIRO </t>
  </si>
  <si>
    <t xml:space="preserve">6 - IV ETAPA DE TREINAMENTO - SÃO PAULO </t>
  </si>
  <si>
    <r>
      <t>Dias:</t>
    </r>
    <r>
      <rPr>
        <sz val="10"/>
        <color theme="1"/>
        <rFont val="Calibri"/>
        <family val="2"/>
        <scheme val="minor"/>
      </rPr>
      <t xml:space="preserve"> </t>
    </r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</si>
  <si>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</si>
  <si>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MANAUS-AM</t>
    </r>
  </si>
  <si>
    <r>
      <t>Local: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</si>
  <si>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São Caetano (SP)</t>
    </r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</si>
  <si>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01 A 15/03/2015</t>
    </r>
  </si>
  <si>
    <r>
      <t>Local:</t>
    </r>
    <r>
      <rPr>
        <sz val="10"/>
        <color theme="1"/>
        <rFont val="Calibri"/>
        <family val="2"/>
        <scheme val="minor"/>
      </rPr>
      <t xml:space="preserve"> RIO DE JANEIRO-RJ</t>
    </r>
  </si>
  <si>
    <r>
      <t>Local:</t>
    </r>
    <r>
      <rPr>
        <sz val="10"/>
        <color theme="1"/>
        <rFont val="Calibri"/>
        <family val="2"/>
        <scheme val="minor"/>
      </rPr>
      <t xml:space="preserve"> SÃO PAULO</t>
    </r>
  </si>
  <si>
    <r>
      <t>Dias:</t>
    </r>
    <r>
      <rPr>
        <sz val="10"/>
        <color theme="1"/>
        <rFont val="Calibri"/>
        <family val="2"/>
        <scheme val="minor"/>
      </rPr>
      <t xml:space="preserve"> 11</t>
    </r>
  </si>
  <si>
    <t>Atualizado:</t>
  </si>
  <si>
    <t>2 - II INTERCÂMBIO INTERNACIONAL - TORONTO</t>
  </si>
  <si>
    <t>Seguro Viagem</t>
  </si>
  <si>
    <t xml:space="preserve"> </t>
  </si>
  <si>
    <t>CONSOLIDADO GERAL - PROJETADO</t>
  </si>
  <si>
    <t>CONSOLIDADO GERAL - REALIZADO</t>
  </si>
  <si>
    <t xml:space="preserve">Seguro Viagem </t>
  </si>
  <si>
    <r>
      <rPr>
        <b/>
        <sz val="10"/>
        <color indexed="8"/>
        <rFont val="Calibri"/>
        <family val="2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</si>
  <si>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t>Dias:</t>
  </si>
  <si>
    <t>Material Esportivo</t>
  </si>
  <si>
    <t>ITENS</t>
  </si>
  <si>
    <t>CAMISETAS DE JOGO BRANCA</t>
  </si>
  <si>
    <t>CAMISETAS DE JOGO AMARELA</t>
  </si>
  <si>
    <t>CALÇAS DE JOGO AZUL MARINHO</t>
  </si>
  <si>
    <t>CALÇA DE JOGO AZUL ROYAL</t>
  </si>
  <si>
    <t>BERMUDAS PARA TREINAMENTO AZUL MARINHO</t>
  </si>
  <si>
    <t>CAMISA GOLA CARECA AZUL</t>
  </si>
  <si>
    <t>CAMISA GOLA CARECA  AMARELA</t>
  </si>
  <si>
    <t>AGASALHO PARA VIAGEM VERDE</t>
  </si>
  <si>
    <t>CAMISAS POLOS AZUL</t>
  </si>
  <si>
    <t>CAMISAS POLOS AMARELAS</t>
  </si>
  <si>
    <t>MOCHILAS DE COSTA</t>
  </si>
  <si>
    <t>MALA DE VIAGEM</t>
  </si>
  <si>
    <t>BOLSAS PARA RODAS</t>
  </si>
  <si>
    <t>BOLSAS PARA BOLAS</t>
  </si>
  <si>
    <t xml:space="preserve">MATERIAL ESPORTIVO 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</si>
  <si>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OUTUBRO</t>
    </r>
  </si>
  <si>
    <r>
      <t>Local:</t>
    </r>
    <r>
      <rPr>
        <sz val="10"/>
        <color theme="1"/>
        <rFont val="Calibri"/>
        <family val="2"/>
        <scheme val="minor"/>
      </rPr>
      <t xml:space="preserve"> MANAUS</t>
    </r>
  </si>
  <si>
    <t>COORDENADORA</t>
  </si>
  <si>
    <t>CLASSIFICADOR FUNCIONAL</t>
  </si>
  <si>
    <r>
      <t>Local:</t>
    </r>
    <r>
      <rPr>
        <sz val="10"/>
        <color theme="1"/>
        <rFont val="Calibri"/>
        <family val="2"/>
        <scheme val="minor"/>
      </rPr>
      <t xml:space="preserve"> RIO DE JANEIRO</t>
    </r>
  </si>
  <si>
    <t>BASQUETE MASCULINO - Passagens Nacionais</t>
  </si>
  <si>
    <t>BASQUETE MASCULINO - Passagens Internacionais</t>
  </si>
  <si>
    <t>MANAUS/AM</t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</si>
  <si>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 </t>
    </r>
  </si>
  <si>
    <r>
      <t>Local:</t>
    </r>
    <r>
      <rPr>
        <sz val="10"/>
        <color theme="1"/>
        <rFont val="Calibri"/>
        <family val="2"/>
        <scheme val="minor"/>
      </rPr>
      <t xml:space="preserve"> Salvador</t>
    </r>
  </si>
  <si>
    <r>
      <t>Local:</t>
    </r>
    <r>
      <rPr>
        <sz val="10"/>
        <color theme="1"/>
        <rFont val="Calibri"/>
        <family val="2"/>
        <scheme val="minor"/>
      </rPr>
      <t xml:space="preserve"> RECIFE</t>
    </r>
  </si>
  <si>
    <t>ÁRBRITO</t>
  </si>
  <si>
    <t>UNIFORMES</t>
  </si>
  <si>
    <t>NOME DO EVENTO: I PERIODO DE TREINAMENTO - MANAUS</t>
  </si>
  <si>
    <t>NOME DO EVENTO: INTERCAMBIO TORONTO</t>
  </si>
  <si>
    <t>NOME DO EVENTO:III PERÍODO DE TREINAMENTO - RIO DE JANEIRO</t>
  </si>
  <si>
    <t>NOME DO EVENTO: CAMPEONATO BRASILEIRO - RECIFE</t>
  </si>
  <si>
    <t>NOME DO EVENTO:II ETAPA DE TREINAMENTO - RIO DE JANEIRO</t>
  </si>
  <si>
    <t>TOTAL GERAL MODALIDADE BASQUETE MASCULINO 2014/2015</t>
  </si>
  <si>
    <t>CUSTO POR TRECHO I</t>
  </si>
  <si>
    <t>PERÍODO</t>
  </si>
  <si>
    <t>PAGAMENTOS -  PRÓ LABORE</t>
  </si>
  <si>
    <t>Pontual</t>
  </si>
  <si>
    <t>Permanente</t>
  </si>
  <si>
    <t>PAGAMENTOS -  TRIBUTOS</t>
  </si>
  <si>
    <t>RESUMO DETALHADO - BASQUETE MASCULINO</t>
  </si>
  <si>
    <t>ORIGEM</t>
  </si>
  <si>
    <t>DESTINO</t>
  </si>
  <si>
    <t>Belém</t>
  </si>
  <si>
    <t>Manaus</t>
  </si>
  <si>
    <t>ida e volta</t>
  </si>
  <si>
    <t>São José do Rio Preto</t>
  </si>
  <si>
    <t>São Paulo</t>
  </si>
  <si>
    <t>Goiania</t>
  </si>
  <si>
    <t>Florianópolis</t>
  </si>
  <si>
    <t>Fortaleza</t>
  </si>
  <si>
    <t>Rio de Janeiro</t>
  </si>
  <si>
    <t>Campinas</t>
  </si>
  <si>
    <t>S.J. Rio Presto</t>
  </si>
  <si>
    <t>SP</t>
  </si>
  <si>
    <t>TORONTO (CAN)</t>
  </si>
  <si>
    <t>Joinvile</t>
  </si>
  <si>
    <t>S.J. Rio Preto</t>
  </si>
  <si>
    <t>Brasilia</t>
  </si>
  <si>
    <t>LOCAL</t>
  </si>
  <si>
    <t>MECÂNICO (STAFF TÉCNICO)</t>
  </si>
  <si>
    <t>Período Previsto: 01 a 12/11/2014</t>
  </si>
  <si>
    <t>Período Previsto: 19 a 27/03/2015</t>
  </si>
  <si>
    <t>COMPARATIVO DE VALORES</t>
  </si>
  <si>
    <t>SAL DE TERRA</t>
  </si>
  <si>
    <t>ALPHA COMERCIAL</t>
  </si>
  <si>
    <t>COTEX BRASIL</t>
  </si>
  <si>
    <t xml:space="preserve">CUSTO POR TRECHO </t>
  </si>
  <si>
    <t>I PERIODO DE TREINAMENTO - MANAUS/AM</t>
  </si>
  <si>
    <t>I INTERCAMBIO DE TORONTO</t>
  </si>
  <si>
    <t>CAMPEONATO BRASILEIRO</t>
  </si>
  <si>
    <t>II ETAPA DE TREINAMENTO</t>
  </si>
  <si>
    <t>III PERÍODO DE TREINAMENTO</t>
  </si>
  <si>
    <t>mod</t>
  </si>
  <si>
    <t>idev</t>
  </si>
  <si>
    <t>dias</t>
  </si>
  <si>
    <t>bm</t>
  </si>
  <si>
    <t>modal</t>
  </si>
  <si>
    <t>idevento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</si>
</sst>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_-[$R$-416]\ * #,##0.00_-;\-[$R$-416]\ * #,##0.00_-;_-[$R$-416]\ 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 Narrow"/>
      <family val="2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color rgb="FF000000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39">
    <xf numFmtId="0" fontId="0" fillId="0" borderId="0" xfId="0"/>
    <xf numFmtId="0" fontId="4" fillId="4" borderId="0" xfId="0" applyFont="1" applyFill="1"/>
    <xf numFmtId="0" fontId="5" fillId="4" borderId="0" xfId="0" applyFont="1" applyFill="1"/>
    <xf numFmtId="0" fontId="5" fillId="7" borderId="9" xfId="0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10" fillId="12" borderId="0" xfId="0" applyNumberFormat="1" applyFont="1" applyFill="1"/>
    <xf numFmtId="0" fontId="0" fillId="7" borderId="0" xfId="0" applyFill="1"/>
    <xf numFmtId="0" fontId="7" fillId="4" borderId="0" xfId="0" applyFont="1" applyFill="1"/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4" fontId="14" fillId="7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12" fillId="0" borderId="0" xfId="0" applyFont="1"/>
    <xf numFmtId="0" fontId="16" fillId="4" borderId="0" xfId="0" applyFont="1" applyFill="1"/>
    <xf numFmtId="0" fontId="18" fillId="4" borderId="0" xfId="0" applyFont="1" applyFill="1"/>
    <xf numFmtId="0" fontId="2" fillId="7" borderId="19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/>
    </xf>
    <xf numFmtId="164" fontId="20" fillId="9" borderId="9" xfId="0" applyNumberFormat="1" applyFont="1" applyFill="1" applyBorder="1" applyAlignment="1">
      <alignment horizontal="center" vertical="center"/>
    </xf>
    <xf numFmtId="0" fontId="21" fillId="0" borderId="0" xfId="0" applyFont="1"/>
    <xf numFmtId="164" fontId="20" fillId="7" borderId="21" xfId="0" applyNumberFormat="1" applyFont="1" applyFill="1" applyBorder="1" applyAlignment="1">
      <alignment horizontal="center" vertical="center"/>
    </xf>
    <xf numFmtId="164" fontId="9" fillId="14" borderId="25" xfId="0" applyNumberFormat="1" applyFont="1" applyFill="1" applyBorder="1" applyAlignment="1">
      <alignment horizontal="center" vertical="center"/>
    </xf>
    <xf numFmtId="164" fontId="21" fillId="0" borderId="0" xfId="0" applyNumberFormat="1" applyFont="1"/>
    <xf numFmtId="164" fontId="15" fillId="7" borderId="0" xfId="0" applyNumberFormat="1" applyFont="1" applyFill="1" applyBorder="1" applyAlignment="1">
      <alignment horizontal="center"/>
    </xf>
    <xf numFmtId="0" fontId="7" fillId="7" borderId="7" xfId="0" applyFont="1" applyFill="1" applyBorder="1"/>
    <xf numFmtId="0" fontId="12" fillId="7" borderId="7" xfId="0" applyFont="1" applyFill="1" applyBorder="1"/>
    <xf numFmtId="0" fontId="18" fillId="7" borderId="0" xfId="0" applyFont="1" applyFill="1" applyBorder="1"/>
    <xf numFmtId="0" fontId="22" fillId="0" borderId="0" xfId="0" applyFont="1"/>
    <xf numFmtId="0" fontId="5" fillId="4" borderId="0" xfId="0" applyFont="1" applyFill="1" applyAlignment="1">
      <alignment horizontal="left"/>
    </xf>
    <xf numFmtId="0" fontId="25" fillId="4" borderId="0" xfId="0" applyFont="1" applyFill="1" applyAlignment="1">
      <alignment horizontal="center"/>
    </xf>
    <xf numFmtId="0" fontId="5" fillId="0" borderId="0" xfId="0" applyFont="1"/>
    <xf numFmtId="0" fontId="26" fillId="3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164" fontId="18" fillId="5" borderId="6" xfId="0" applyNumberFormat="1" applyFont="1" applyFill="1" applyBorder="1" applyAlignment="1">
      <alignment horizontal="center" vertical="center" wrapText="1"/>
    </xf>
    <xf numFmtId="164" fontId="18" fillId="5" borderId="7" xfId="0" applyNumberFormat="1" applyFont="1" applyFill="1" applyBorder="1" applyAlignment="1">
      <alignment horizontal="center" vertical="center" wrapText="1"/>
    </xf>
    <xf numFmtId="164" fontId="18" fillId="5" borderId="6" xfId="0" applyNumberFormat="1" applyFont="1" applyFill="1" applyBorder="1" applyAlignment="1">
      <alignment horizontal="center" vertical="center"/>
    </xf>
    <xf numFmtId="1" fontId="5" fillId="7" borderId="9" xfId="0" applyNumberFormat="1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/>
    <xf numFmtId="1" fontId="4" fillId="5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/>
    <xf numFmtId="164" fontId="4" fillId="13" borderId="9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4" fillId="5" borderId="9" xfId="0" applyNumberFormat="1" applyFont="1" applyFill="1" applyBorder="1"/>
    <xf numFmtId="0" fontId="18" fillId="5" borderId="5" xfId="0" applyFont="1" applyFill="1" applyBorder="1" applyAlignment="1">
      <alignment horizontal="center" vertical="center"/>
    </xf>
    <xf numFmtId="164" fontId="18" fillId="5" borderId="5" xfId="0" applyNumberFormat="1" applyFont="1" applyFill="1" applyBorder="1" applyAlignment="1">
      <alignment horizontal="center" vertical="center" wrapText="1"/>
    </xf>
    <xf numFmtId="164" fontId="18" fillId="5" borderId="10" xfId="0" applyNumberFormat="1" applyFont="1" applyFill="1" applyBorder="1" applyAlignment="1">
      <alignment horizontal="center" vertical="center" wrapText="1"/>
    </xf>
    <xf numFmtId="164" fontId="18" fillId="5" borderId="5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164" fontId="5" fillId="7" borderId="7" xfId="0" applyNumberFormat="1" applyFont="1" applyFill="1" applyBorder="1" applyAlignment="1">
      <alignment horizontal="right" vertical="center"/>
    </xf>
    <xf numFmtId="164" fontId="5" fillId="0" borderId="9" xfId="0" applyNumberFormat="1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5" fillId="0" borderId="9" xfId="0" applyFont="1" applyBorder="1"/>
    <xf numFmtId="0" fontId="27" fillId="0" borderId="0" xfId="0" applyFont="1" applyBorder="1" applyAlignment="1">
      <alignment horizontal="center"/>
    </xf>
    <xf numFmtId="0" fontId="5" fillId="0" borderId="0" xfId="0" applyFont="1" applyBorder="1"/>
    <xf numFmtId="0" fontId="5" fillId="4" borderId="0" xfId="0" applyFont="1" applyFill="1" applyAlignment="1">
      <alignment horizontal="center"/>
    </xf>
    <xf numFmtId="0" fontId="28" fillId="7" borderId="9" xfId="0" applyFont="1" applyFill="1" applyBorder="1" applyAlignment="1">
      <alignment horizontal="center" vertical="center"/>
    </xf>
    <xf numFmtId="0" fontId="5" fillId="7" borderId="0" xfId="0" applyFont="1" applyFill="1"/>
    <xf numFmtId="165" fontId="5" fillId="7" borderId="9" xfId="0" applyNumberFormat="1" applyFont="1" applyFill="1" applyBorder="1" applyAlignment="1">
      <alignment horizontal="center" vertical="center"/>
    </xf>
    <xf numFmtId="22" fontId="5" fillId="0" borderId="0" xfId="0" applyNumberFormat="1" applyFont="1"/>
    <xf numFmtId="0" fontId="5" fillId="0" borderId="0" xfId="0" applyFont="1" applyAlignment="1">
      <alignment horizontal="center"/>
    </xf>
    <xf numFmtId="0" fontId="23" fillId="3" borderId="0" xfId="0" applyFont="1" applyFill="1" applyAlignment="1"/>
    <xf numFmtId="0" fontId="30" fillId="5" borderId="5" xfId="0" applyFont="1" applyFill="1" applyBorder="1" applyAlignment="1">
      <alignment horizontal="center" vertical="center"/>
    </xf>
    <xf numFmtId="164" fontId="30" fillId="5" borderId="5" xfId="0" applyNumberFormat="1" applyFont="1" applyFill="1" applyBorder="1" applyAlignment="1">
      <alignment horizontal="center" vertical="center" wrapText="1"/>
    </xf>
    <xf numFmtId="164" fontId="30" fillId="5" borderId="5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164" fontId="31" fillId="5" borderId="5" xfId="0" applyNumberFormat="1" applyFont="1" applyFill="1" applyBorder="1" applyAlignment="1">
      <alignment horizontal="center" vertical="center" wrapText="1"/>
    </xf>
    <xf numFmtId="164" fontId="31" fillId="5" borderId="11" xfId="0" applyNumberFormat="1" applyFont="1" applyFill="1" applyBorder="1" applyAlignment="1">
      <alignment horizontal="center" vertical="center" wrapText="1"/>
    </xf>
    <xf numFmtId="164" fontId="31" fillId="5" borderId="5" xfId="0" applyNumberFormat="1" applyFont="1" applyFill="1" applyBorder="1" applyAlignment="1">
      <alignment horizontal="center" vertical="center"/>
    </xf>
    <xf numFmtId="164" fontId="5" fillId="7" borderId="9" xfId="0" applyNumberFormat="1" applyFont="1" applyFill="1" applyBorder="1" applyAlignment="1">
      <alignment horizontal="center" vertical="center"/>
    </xf>
    <xf numFmtId="164" fontId="30" fillId="13" borderId="9" xfId="0" applyNumberFormat="1" applyFont="1" applyFill="1" applyBorder="1"/>
    <xf numFmtId="164" fontId="30" fillId="5" borderId="9" xfId="0" applyNumberFormat="1" applyFont="1" applyFill="1" applyBorder="1"/>
    <xf numFmtId="0" fontId="4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5" fillId="8" borderId="0" xfId="0" applyFont="1" applyFill="1"/>
    <xf numFmtId="167" fontId="5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67" fontId="4" fillId="8" borderId="0" xfId="0" applyNumberFormat="1" applyFont="1" applyFill="1"/>
    <xf numFmtId="4" fontId="4" fillId="8" borderId="0" xfId="0" applyNumberFormat="1" applyFont="1" applyFill="1"/>
    <xf numFmtId="164" fontId="4" fillId="8" borderId="0" xfId="0" applyNumberFormat="1" applyFont="1" applyFill="1"/>
    <xf numFmtId="44" fontId="4" fillId="9" borderId="9" xfId="1" applyFont="1" applyFill="1" applyBorder="1"/>
    <xf numFmtId="166" fontId="4" fillId="10" borderId="9" xfId="0" applyNumberFormat="1" applyFont="1" applyFill="1" applyBorder="1"/>
    <xf numFmtId="0" fontId="5" fillId="7" borderId="9" xfId="0" applyFont="1" applyFill="1" applyBorder="1" applyAlignment="1">
      <alignment horizontal="left" vertical="center"/>
    </xf>
    <xf numFmtId="0" fontId="32" fillId="7" borderId="9" xfId="0" applyFont="1" applyFill="1" applyBorder="1" applyAlignment="1">
      <alignment vertical="center"/>
    </xf>
    <xf numFmtId="0" fontId="33" fillId="0" borderId="9" xfId="0" applyFont="1" applyFill="1" applyBorder="1" applyAlignment="1">
      <alignment horizontal="left"/>
    </xf>
    <xf numFmtId="1" fontId="30" fillId="0" borderId="9" xfId="0" applyNumberFormat="1" applyFont="1" applyFill="1" applyBorder="1" applyAlignment="1">
      <alignment horizontal="center"/>
    </xf>
    <xf numFmtId="44" fontId="33" fillId="0" borderId="9" xfId="1" applyNumberFormat="1" applyFont="1" applyFill="1" applyBorder="1" applyAlignment="1">
      <alignment horizontal="center"/>
    </xf>
    <xf numFmtId="164" fontId="30" fillId="0" borderId="9" xfId="0" applyNumberFormat="1" applyFont="1" applyFill="1" applyBorder="1" applyAlignment="1">
      <alignment horizontal="right" vertical="center"/>
    </xf>
    <xf numFmtId="4" fontId="4" fillId="8" borderId="0" xfId="0" applyNumberFormat="1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164" fontId="4" fillId="9" borderId="9" xfId="0" applyNumberFormat="1" applyFont="1" applyFill="1" applyBorder="1"/>
    <xf numFmtId="164" fontId="4" fillId="10" borderId="9" xfId="0" applyNumberFormat="1" applyFont="1" applyFill="1" applyBorder="1"/>
    <xf numFmtId="0" fontId="4" fillId="9" borderId="2" xfId="0" applyFont="1" applyFill="1" applyBorder="1" applyAlignment="1"/>
    <xf numFmtId="0" fontId="4" fillId="9" borderId="3" xfId="0" applyFont="1" applyFill="1" applyBorder="1" applyAlignment="1"/>
    <xf numFmtId="0" fontId="4" fillId="10" borderId="2" xfId="0" applyFont="1" applyFill="1" applyBorder="1" applyAlignment="1"/>
    <xf numFmtId="0" fontId="4" fillId="10" borderId="3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right" vertical="center"/>
    </xf>
    <xf numFmtId="164" fontId="5" fillId="7" borderId="13" xfId="0" applyNumberFormat="1" applyFont="1" applyFill="1" applyBorder="1" applyAlignment="1">
      <alignment horizontal="right" vertical="center"/>
    </xf>
    <xf numFmtId="0" fontId="4" fillId="4" borderId="0" xfId="0" applyFont="1" applyFill="1" applyAlignment="1">
      <alignment horizontal="left"/>
    </xf>
    <xf numFmtId="0" fontId="30" fillId="11" borderId="5" xfId="0" applyFont="1" applyFill="1" applyBorder="1" applyAlignment="1">
      <alignment horizontal="center" vertical="center"/>
    </xf>
    <xf numFmtId="0" fontId="32" fillId="7" borderId="9" xfId="0" applyFont="1" applyFill="1" applyBorder="1" applyAlignment="1">
      <alignment horizontal="left" vertical="center" wrapText="1"/>
    </xf>
    <xf numFmtId="167" fontId="5" fillId="7" borderId="9" xfId="2" applyNumberFormat="1" applyFont="1" applyFill="1" applyBorder="1" applyAlignment="1">
      <alignment vertical="center"/>
    </xf>
    <xf numFmtId="166" fontId="5" fillId="7" borderId="9" xfId="1" applyNumberFormat="1" applyFont="1" applyFill="1" applyBorder="1" applyAlignment="1">
      <alignment vertical="center"/>
    </xf>
    <xf numFmtId="164" fontId="5" fillId="7" borderId="9" xfId="0" applyNumberFormat="1" applyFont="1" applyFill="1" applyBorder="1" applyAlignment="1">
      <alignment vertical="center"/>
    </xf>
    <xf numFmtId="0" fontId="4" fillId="5" borderId="3" xfId="0" applyFont="1" applyFill="1" applyBorder="1" applyAlignment="1"/>
    <xf numFmtId="166" fontId="4" fillId="11" borderId="3" xfId="0" applyNumberFormat="1" applyFont="1" applyFill="1" applyBorder="1" applyAlignment="1"/>
    <xf numFmtId="0" fontId="5" fillId="0" borderId="0" xfId="0" applyFont="1" applyFill="1"/>
    <xf numFmtId="0" fontId="32" fillId="7" borderId="14" xfId="0" applyFont="1" applyFill="1" applyBorder="1" applyAlignment="1">
      <alignment vertical="center"/>
    </xf>
    <xf numFmtId="0" fontId="5" fillId="0" borderId="14" xfId="0" applyFont="1" applyBorder="1"/>
    <xf numFmtId="166" fontId="4" fillId="7" borderId="14" xfId="1" applyNumberFormat="1" applyFont="1" applyFill="1" applyBorder="1" applyAlignment="1">
      <alignment horizontal="center"/>
    </xf>
    <xf numFmtId="0" fontId="5" fillId="0" borderId="14" xfId="0" applyFont="1" applyFill="1" applyBorder="1" applyAlignment="1"/>
    <xf numFmtId="166" fontId="4" fillId="0" borderId="14" xfId="1" applyNumberFormat="1" applyFont="1" applyFill="1" applyBorder="1" applyAlignment="1">
      <alignment horizontal="center"/>
    </xf>
    <xf numFmtId="166" fontId="4" fillId="8" borderId="14" xfId="1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164" fontId="20" fillId="7" borderId="0" xfId="0" applyNumberFormat="1" applyFont="1" applyFill="1" applyBorder="1" applyAlignment="1">
      <alignment horizontal="center" vertical="center"/>
    </xf>
    <xf numFmtId="164" fontId="20" fillId="7" borderId="9" xfId="0" applyNumberFormat="1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5" fillId="4" borderId="21" xfId="0" applyFont="1" applyFill="1" applyBorder="1"/>
    <xf numFmtId="0" fontId="5" fillId="4" borderId="21" xfId="0" applyFont="1" applyFill="1" applyBorder="1" applyAlignment="1">
      <alignment horizontal="left"/>
    </xf>
    <xf numFmtId="0" fontId="5" fillId="0" borderId="6" xfId="0" applyFont="1" applyBorder="1"/>
    <xf numFmtId="0" fontId="5" fillId="7" borderId="6" xfId="0" applyFont="1" applyFill="1" applyBorder="1"/>
    <xf numFmtId="0" fontId="5" fillId="7" borderId="6" xfId="0" applyFont="1" applyFill="1" applyBorder="1" applyAlignment="1">
      <alignment horizontal="center"/>
    </xf>
    <xf numFmtId="0" fontId="23" fillId="7" borderId="0" xfId="0" applyFont="1" applyFill="1" applyAlignment="1"/>
    <xf numFmtId="168" fontId="4" fillId="0" borderId="14" xfId="1" applyNumberFormat="1" applyFont="1" applyBorder="1" applyAlignment="1">
      <alignment horizontal="center"/>
    </xf>
    <xf numFmtId="166" fontId="0" fillId="0" borderId="0" xfId="1" applyNumberFormat="1" applyFont="1" applyAlignment="1"/>
    <xf numFmtId="0" fontId="23" fillId="0" borderId="0" xfId="0" applyFont="1" applyFill="1" applyAlignment="1"/>
    <xf numFmtId="0" fontId="25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5" fillId="7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 wrapText="1"/>
    </xf>
    <xf numFmtId="164" fontId="5" fillId="0" borderId="9" xfId="0" applyNumberFormat="1" applyFont="1" applyBorder="1"/>
    <xf numFmtId="168" fontId="5" fillId="7" borderId="9" xfId="0" applyNumberFormat="1" applyFont="1" applyFill="1" applyBorder="1" applyAlignment="1">
      <alignment horizontal="center" vertical="center"/>
    </xf>
    <xf numFmtId="44" fontId="5" fillId="7" borderId="9" xfId="1" applyFont="1" applyFill="1" applyBorder="1" applyAlignment="1">
      <alignment horizontal="center" vertical="center"/>
    </xf>
    <xf numFmtId="44" fontId="5" fillId="7" borderId="9" xfId="1" applyFont="1" applyFill="1" applyBorder="1" applyAlignment="1">
      <alignment horizontal="right" vertical="center"/>
    </xf>
    <xf numFmtId="44" fontId="5" fillId="0" borderId="9" xfId="1" applyFont="1" applyBorder="1"/>
    <xf numFmtId="3" fontId="5" fillId="7" borderId="9" xfId="0" applyNumberFormat="1" applyFont="1" applyFill="1" applyBorder="1" applyAlignment="1">
      <alignment horizontal="center" vertical="center"/>
    </xf>
    <xf numFmtId="0" fontId="4" fillId="0" borderId="0" xfId="0" applyFont="1"/>
    <xf numFmtId="14" fontId="18" fillId="7" borderId="7" xfId="0" applyNumberFormat="1" applyFont="1" applyFill="1" applyBorder="1"/>
    <xf numFmtId="0" fontId="5" fillId="4" borderId="12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0" fontId="23" fillId="3" borderId="0" xfId="0" applyFont="1" applyFill="1" applyAlignment="1" applyProtection="1">
      <alignment horizontal="center"/>
      <protection locked="0" hidden="1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4" fillId="0" borderId="0" xfId="0" applyFont="1" applyAlignment="1">
      <alignment horizontal="center" wrapText="1"/>
    </xf>
    <xf numFmtId="0" fontId="26" fillId="3" borderId="2" xfId="0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30" fillId="6" borderId="2" xfId="0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30" fillId="6" borderId="4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168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168" fontId="32" fillId="7" borderId="26" xfId="0" applyNumberFormat="1" applyFont="1" applyFill="1" applyBorder="1" applyAlignment="1">
      <alignment horizontal="center" vertical="center"/>
    </xf>
    <xf numFmtId="168" fontId="32" fillId="7" borderId="14" xfId="0" applyNumberFormat="1" applyFont="1" applyFill="1" applyBorder="1" applyAlignment="1">
      <alignment horizontal="center" vertical="center"/>
    </xf>
    <xf numFmtId="0" fontId="32" fillId="7" borderId="26" xfId="0" applyFont="1" applyFill="1" applyBorder="1" applyAlignment="1">
      <alignment horizontal="center" vertical="center"/>
    </xf>
    <xf numFmtId="0" fontId="32" fillId="7" borderId="14" xfId="0" applyFont="1" applyFill="1" applyBorder="1" applyAlignment="1">
      <alignment horizontal="center" vertical="center"/>
    </xf>
    <xf numFmtId="0" fontId="34" fillId="1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9" fillId="12" borderId="0" xfId="0" applyFont="1" applyFill="1" applyAlignment="1">
      <alignment horizontal="center"/>
    </xf>
    <xf numFmtId="0" fontId="8" fillId="12" borderId="15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9" fillId="12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14" fillId="7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23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</xdr:colOff>
      <xdr:row>0</xdr:row>
      <xdr:rowOff>116681</xdr:rowOff>
    </xdr:from>
    <xdr:to>
      <xdr:col>13</xdr:col>
      <xdr:colOff>676275</xdr:colOff>
      <xdr:row>4</xdr:row>
      <xdr:rowOff>0</xdr:rowOff>
    </xdr:to>
    <xdr:sp macro="" textlink="">
      <xdr:nvSpPr>
        <xdr:cNvPr id="2" name="CaixaDeTexto 1"/>
        <xdr:cNvSpPr txBox="1"/>
      </xdr:nvSpPr>
      <xdr:spPr>
        <a:xfrm>
          <a:off x="2021681" y="116681"/>
          <a:ext cx="9922669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PASSAGENS AÉREAS</a:t>
          </a:r>
        </a:p>
        <a:p>
          <a:pPr algn="ctr"/>
          <a:r>
            <a:rPr lang="pt-BR" sz="1800" b="1" baseline="0"/>
            <a:t>PREPARAÇÃO DA SELEÇÃO DE BASQUETE MASCULINO - 2014/2015</a:t>
          </a:r>
        </a:p>
      </xdr:txBody>
    </xdr:sp>
    <xdr:clientData/>
  </xdr:twoCellAnchor>
  <xdr:twoCellAnchor>
    <xdr:from>
      <xdr:col>0</xdr:col>
      <xdr:colOff>129381</xdr:colOff>
      <xdr:row>0</xdr:row>
      <xdr:rowOff>76200</xdr:rowOff>
    </xdr:from>
    <xdr:to>
      <xdr:col>0</xdr:col>
      <xdr:colOff>923609</xdr:colOff>
      <xdr:row>3</xdr:row>
      <xdr:rowOff>24813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381" y="76200"/>
          <a:ext cx="794228" cy="7487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678656</xdr:colOff>
      <xdr:row>0</xdr:row>
      <xdr:rowOff>164306</xdr:rowOff>
    </xdr:from>
    <xdr:to>
      <xdr:col>7</xdr:col>
      <xdr:colOff>0</xdr:colOff>
      <xdr:row>4</xdr:row>
      <xdr:rowOff>103981</xdr:rowOff>
    </xdr:to>
    <xdr:sp macro="" textlink="">
      <xdr:nvSpPr>
        <xdr:cNvPr id="2" name="CaixaDeTexto 1"/>
        <xdr:cNvSpPr txBox="1"/>
      </xdr:nvSpPr>
      <xdr:spPr>
        <a:xfrm>
          <a:off x="1897856" y="164306"/>
          <a:ext cx="7150894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2</xdr:col>
      <xdr:colOff>157956</xdr:colOff>
      <xdr:row>0</xdr:row>
      <xdr:rowOff>48419</xdr:rowOff>
    </xdr:from>
    <xdr:to>
      <xdr:col>2</xdr:col>
      <xdr:colOff>994833</xdr:colOff>
      <xdr:row>4</xdr:row>
      <xdr:rowOff>116417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956" y="48419"/>
          <a:ext cx="836877" cy="11263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164306</xdr:rowOff>
    </xdr:from>
    <xdr:to>
      <xdr:col>14</xdr:col>
      <xdr:colOff>200025</xdr:colOff>
      <xdr:row>4</xdr:row>
      <xdr:rowOff>0</xdr:rowOff>
    </xdr:to>
    <xdr:sp macro="" textlink="">
      <xdr:nvSpPr>
        <xdr:cNvPr id="2" name="CaixaDeTexto 1"/>
        <xdr:cNvSpPr txBox="1"/>
      </xdr:nvSpPr>
      <xdr:spPr>
        <a:xfrm>
          <a:off x="2543175" y="164306"/>
          <a:ext cx="735330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2</xdr:col>
      <xdr:colOff>104774</xdr:colOff>
      <xdr:row>0</xdr:row>
      <xdr:rowOff>47625</xdr:rowOff>
    </xdr:from>
    <xdr:to>
      <xdr:col>2</xdr:col>
      <xdr:colOff>695325</xdr:colOff>
      <xdr:row>3</xdr:row>
      <xdr:rowOff>183405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4" y="47625"/>
          <a:ext cx="590551" cy="935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678656</xdr:colOff>
      <xdr:row>0</xdr:row>
      <xdr:rowOff>164306</xdr:rowOff>
    </xdr:from>
    <xdr:to>
      <xdr:col>13</xdr:col>
      <xdr:colOff>200025</xdr:colOff>
      <xdr:row>4</xdr:row>
      <xdr:rowOff>103981</xdr:rowOff>
    </xdr:to>
    <xdr:sp macro="" textlink="">
      <xdr:nvSpPr>
        <xdr:cNvPr id="2" name="CaixaDeTexto 1"/>
        <xdr:cNvSpPr txBox="1"/>
      </xdr:nvSpPr>
      <xdr:spPr>
        <a:xfrm>
          <a:off x="2688431" y="164306"/>
          <a:ext cx="7208044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2</xdr:col>
      <xdr:colOff>0</xdr:colOff>
      <xdr:row>0</xdr:row>
      <xdr:rowOff>45244</xdr:rowOff>
    </xdr:from>
    <xdr:to>
      <xdr:col>2</xdr:col>
      <xdr:colOff>0</xdr:colOff>
      <xdr:row>4</xdr:row>
      <xdr:rowOff>180231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45244"/>
          <a:ext cx="542925" cy="1201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1593056</xdr:colOff>
      <xdr:row>0</xdr:row>
      <xdr:rowOff>221456</xdr:rowOff>
    </xdr:from>
    <xdr:to>
      <xdr:col>8</xdr:col>
      <xdr:colOff>342900</xdr:colOff>
      <xdr:row>4</xdr:row>
      <xdr:rowOff>161131</xdr:rowOff>
    </xdr:to>
    <xdr:sp macro="" textlink="">
      <xdr:nvSpPr>
        <xdr:cNvPr id="2" name="CaixaDeTexto 1"/>
        <xdr:cNvSpPr txBox="1"/>
      </xdr:nvSpPr>
      <xdr:spPr>
        <a:xfrm>
          <a:off x="1593056" y="221456"/>
          <a:ext cx="8598694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MATERIAL ESPORTIVO (UNIFORMES)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161925</xdr:colOff>
      <xdr:row>0</xdr:row>
      <xdr:rowOff>45244</xdr:rowOff>
    </xdr:from>
    <xdr:to>
      <xdr:col>0</xdr:col>
      <xdr:colOff>704850</xdr:colOff>
      <xdr:row>4</xdr:row>
      <xdr:rowOff>180231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45244"/>
          <a:ext cx="542925" cy="1201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678656</xdr:colOff>
      <xdr:row>0</xdr:row>
      <xdr:rowOff>164306</xdr:rowOff>
    </xdr:from>
    <xdr:to>
      <xdr:col>10</xdr:col>
      <xdr:colOff>200025</xdr:colOff>
      <xdr:row>4</xdr:row>
      <xdr:rowOff>103981</xdr:rowOff>
    </xdr:to>
    <xdr:sp macro="" textlink="">
      <xdr:nvSpPr>
        <xdr:cNvPr id="2" name="CaixaDeTexto 1"/>
        <xdr:cNvSpPr txBox="1"/>
      </xdr:nvSpPr>
      <xdr:spPr>
        <a:xfrm>
          <a:off x="2869406" y="164306"/>
          <a:ext cx="9046369" cy="1006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SEGURO VIAGEM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161925</xdr:colOff>
      <xdr:row>0</xdr:row>
      <xdr:rowOff>45244</xdr:rowOff>
    </xdr:from>
    <xdr:to>
      <xdr:col>0</xdr:col>
      <xdr:colOff>704850</xdr:colOff>
      <xdr:row>4</xdr:row>
      <xdr:rowOff>180231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45244"/>
          <a:ext cx="542925" cy="1201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1857376</xdr:colOff>
      <xdr:row>0</xdr:row>
      <xdr:rowOff>152400</xdr:rowOff>
    </xdr:from>
    <xdr:to>
      <xdr:col>13</xdr:col>
      <xdr:colOff>38101</xdr:colOff>
      <xdr:row>4</xdr:row>
      <xdr:rowOff>92075</xdr:rowOff>
    </xdr:to>
    <xdr:sp macro="" textlink="">
      <xdr:nvSpPr>
        <xdr:cNvPr id="4" name="CaixaDeTexto 3"/>
        <xdr:cNvSpPr txBox="1"/>
      </xdr:nvSpPr>
      <xdr:spPr>
        <a:xfrm>
          <a:off x="1857376" y="152400"/>
          <a:ext cx="12115800" cy="7016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600" b="1" baseline="0"/>
            <a:t>PROJETADO E REALIZADO - PRÓ LABORE (RH)</a:t>
          </a:r>
        </a:p>
        <a:p>
          <a:pPr algn="ctr"/>
          <a:r>
            <a:rPr lang="pt-BR" sz="16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290735</xdr:colOff>
      <xdr:row>0</xdr:row>
      <xdr:rowOff>95249</xdr:rowOff>
    </xdr:from>
    <xdr:to>
      <xdr:col>0</xdr:col>
      <xdr:colOff>1073476</xdr:colOff>
      <xdr:row>4</xdr:row>
      <xdr:rowOff>190500</xdr:rowOff>
    </xdr:to>
    <xdr:pic>
      <xdr:nvPicPr>
        <xdr:cNvPr id="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735" y="95249"/>
          <a:ext cx="782741" cy="1162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1247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BASQUETE MASCULINO - 2014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04"/>
  <sheetViews>
    <sheetView showGridLines="0" topLeftCell="A85" zoomScale="90" zoomScaleNormal="90" workbookViewId="0">
      <selection activeCell="H95" activeCellId="3" sqref="E80:E85 E95:E99 H80:H85 H95:H99"/>
    </sheetView>
  </sheetViews>
  <sheetFormatPr defaultRowHeight="21" x14ac:dyDescent="0.35"/>
  <cols>
    <col min="1" max="1" width="43.28515625" style="35" customWidth="1"/>
    <col min="2" max="2" width="20.42578125" style="35" customWidth="1"/>
    <col min="3" max="3" width="15.140625" style="35" customWidth="1"/>
    <col min="4" max="4" width="11.7109375" style="35" customWidth="1"/>
    <col min="5" max="5" width="9.85546875" style="35" customWidth="1"/>
    <col min="6" max="6" width="16" style="35" hidden="1" customWidth="1"/>
    <col min="7" max="7" width="15.5703125" style="35" customWidth="1"/>
    <col min="8" max="8" width="20.140625" style="35" customWidth="1"/>
    <col min="9" max="9" width="4" style="35" customWidth="1"/>
    <col min="10" max="10" width="34.140625" style="35" customWidth="1"/>
    <col min="11" max="11" width="9.140625" style="35"/>
    <col min="12" max="12" width="11.28515625" style="35" customWidth="1"/>
    <col min="13" max="13" width="33" style="35" customWidth="1"/>
    <col min="14" max="14" width="16.28515625" style="35" customWidth="1"/>
    <col min="15" max="15" width="22.140625" style="35" customWidth="1"/>
    <col min="16" max="16384" width="9.140625" style="35"/>
  </cols>
  <sheetData>
    <row r="5" spans="1:16" x14ac:dyDescent="0.35">
      <c r="A5" s="192" t="s">
        <v>0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</row>
    <row r="6" spans="1:16" ht="24.75" customHeight="1" x14ac:dyDescent="0.35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</row>
    <row r="7" spans="1:16" x14ac:dyDescent="0.35">
      <c r="A7" s="186" t="s">
        <v>68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</row>
    <row r="8" spans="1:16" ht="16.5" customHeight="1" x14ac:dyDescent="0.35">
      <c r="A8" s="1" t="s">
        <v>200</v>
      </c>
      <c r="B8" s="1"/>
      <c r="C8" s="1"/>
      <c r="D8" s="1"/>
      <c r="E8" s="2"/>
      <c r="F8" s="2"/>
      <c r="G8" s="1" t="s">
        <v>119</v>
      </c>
      <c r="H8" s="36">
        <v>12</v>
      </c>
      <c r="I8" s="150"/>
      <c r="J8" s="2" t="s">
        <v>120</v>
      </c>
      <c r="K8" s="2"/>
      <c r="L8" s="1" t="s">
        <v>119</v>
      </c>
      <c r="M8" s="36">
        <v>12</v>
      </c>
      <c r="N8" s="2"/>
      <c r="O8" s="2"/>
    </row>
    <row r="9" spans="1:16" ht="14.25" customHeight="1" x14ac:dyDescent="0.35">
      <c r="A9" s="37" t="s">
        <v>1</v>
      </c>
      <c r="B9" s="157"/>
      <c r="C9" s="157"/>
      <c r="D9" s="157"/>
      <c r="E9" s="1" t="s">
        <v>121</v>
      </c>
      <c r="F9" s="1"/>
      <c r="G9" s="2"/>
      <c r="H9" s="2"/>
      <c r="I9" s="150"/>
      <c r="J9" s="145" t="s">
        <v>1</v>
      </c>
      <c r="K9" s="1" t="s">
        <v>122</v>
      </c>
      <c r="L9" s="2" t="s">
        <v>48</v>
      </c>
      <c r="M9" s="2"/>
      <c r="N9" s="2"/>
      <c r="O9" s="2"/>
      <c r="P9" s="35">
        <v>15</v>
      </c>
    </row>
    <row r="10" spans="1:16" ht="21.75" thickBot="1" x14ac:dyDescent="0.4">
      <c r="A10" s="177" t="s">
        <v>3</v>
      </c>
      <c r="B10" s="177"/>
      <c r="C10" s="177"/>
      <c r="D10" s="177"/>
      <c r="E10" s="177"/>
      <c r="F10" s="177"/>
      <c r="G10" s="177"/>
      <c r="H10" s="177"/>
      <c r="I10" s="38"/>
      <c r="J10" s="194" t="s">
        <v>4</v>
      </c>
      <c r="K10" s="195"/>
      <c r="L10" s="195"/>
      <c r="M10" s="195"/>
      <c r="N10" s="195"/>
      <c r="O10" s="196"/>
    </row>
    <row r="11" spans="1:16" ht="33.75" customHeight="1" x14ac:dyDescent="0.35">
      <c r="A11" s="40" t="s">
        <v>5</v>
      </c>
      <c r="B11" s="40" t="s">
        <v>180</v>
      </c>
      <c r="C11" s="40" t="s">
        <v>181</v>
      </c>
      <c r="D11" s="40" t="s">
        <v>20</v>
      </c>
      <c r="E11" s="40" t="s">
        <v>6</v>
      </c>
      <c r="F11" s="41" t="s">
        <v>173</v>
      </c>
      <c r="G11" s="41" t="s">
        <v>206</v>
      </c>
      <c r="H11" s="42" t="s">
        <v>8</v>
      </c>
      <c r="I11" s="38"/>
      <c r="J11" s="43" t="s">
        <v>5</v>
      </c>
      <c r="K11" s="43" t="s">
        <v>6</v>
      </c>
      <c r="L11" s="44" t="s">
        <v>7</v>
      </c>
      <c r="M11" s="45" t="s">
        <v>9</v>
      </c>
      <c r="N11" s="45" t="s">
        <v>10</v>
      </c>
      <c r="O11" s="46" t="s">
        <v>8</v>
      </c>
    </row>
    <row r="12" spans="1:16" ht="14.25" customHeight="1" x14ac:dyDescent="0.35">
      <c r="A12" s="170" t="s">
        <v>11</v>
      </c>
      <c r="B12" s="171"/>
      <c r="C12" s="171"/>
      <c r="D12" s="171"/>
      <c r="E12" s="171"/>
      <c r="F12" s="171"/>
      <c r="G12" s="171"/>
      <c r="H12" s="172"/>
      <c r="I12" s="38"/>
      <c r="J12" s="173" t="s">
        <v>11</v>
      </c>
      <c r="K12" s="174"/>
      <c r="L12" s="174"/>
      <c r="M12" s="175"/>
      <c r="N12" s="175"/>
      <c r="O12" s="176"/>
    </row>
    <row r="13" spans="1:16" x14ac:dyDescent="0.35">
      <c r="A13" s="3" t="s">
        <v>61</v>
      </c>
      <c r="B13" s="3" t="s">
        <v>186</v>
      </c>
      <c r="C13" s="3" t="s">
        <v>183</v>
      </c>
      <c r="D13" s="3" t="s">
        <v>184</v>
      </c>
      <c r="E13" s="47">
        <v>5</v>
      </c>
      <c r="F13" s="161"/>
      <c r="G13" s="162">
        <v>750</v>
      </c>
      <c r="H13" s="163">
        <f>G13*(E13+F13)</f>
        <v>3750</v>
      </c>
      <c r="I13" s="38"/>
      <c r="J13" s="3"/>
      <c r="K13" s="6"/>
      <c r="L13" s="7"/>
      <c r="M13" s="7"/>
      <c r="N13" s="7"/>
      <c r="O13" s="7"/>
    </row>
    <row r="14" spans="1:16" ht="16.5" customHeight="1" x14ac:dyDescent="0.35">
      <c r="A14" s="3" t="s">
        <v>62</v>
      </c>
      <c r="B14" s="3" t="s">
        <v>190</v>
      </c>
      <c r="C14" s="158" t="s">
        <v>183</v>
      </c>
      <c r="D14" s="158" t="s">
        <v>184</v>
      </c>
      <c r="E14" s="47">
        <v>4</v>
      </c>
      <c r="F14" s="161"/>
      <c r="G14" s="162">
        <v>810</v>
      </c>
      <c r="H14" s="163">
        <f t="shared" ref="H14:H19" si="0">G14*(E14+F14)</f>
        <v>3240</v>
      </c>
      <c r="I14" s="38"/>
      <c r="J14" s="3"/>
      <c r="K14" s="6"/>
      <c r="L14" s="7"/>
      <c r="M14" s="7"/>
      <c r="N14" s="7"/>
      <c r="O14" s="7"/>
    </row>
    <row r="15" spans="1:16" ht="29.25" customHeight="1" x14ac:dyDescent="0.35">
      <c r="A15" s="48" t="s">
        <v>64</v>
      </c>
      <c r="B15" s="48" t="s">
        <v>185</v>
      </c>
      <c r="C15" s="158" t="s">
        <v>183</v>
      </c>
      <c r="D15" s="158" t="s">
        <v>184</v>
      </c>
      <c r="E15" s="47">
        <v>7</v>
      </c>
      <c r="F15" s="161"/>
      <c r="G15" s="162">
        <v>745</v>
      </c>
      <c r="H15" s="163">
        <f t="shared" si="0"/>
        <v>5215</v>
      </c>
      <c r="I15" s="38"/>
      <c r="J15" s="3"/>
      <c r="K15" s="6"/>
      <c r="L15" s="7"/>
      <c r="M15" s="7"/>
      <c r="N15" s="7"/>
      <c r="O15" s="7"/>
    </row>
    <row r="16" spans="1:16" x14ac:dyDescent="0.35">
      <c r="A16" s="3" t="s">
        <v>65</v>
      </c>
      <c r="B16" s="3" t="s">
        <v>188</v>
      </c>
      <c r="C16" s="158" t="s">
        <v>183</v>
      </c>
      <c r="D16" s="158" t="s">
        <v>184</v>
      </c>
      <c r="E16" s="47">
        <v>1</v>
      </c>
      <c r="F16" s="161"/>
      <c r="G16" s="162">
        <v>745</v>
      </c>
      <c r="H16" s="163">
        <f t="shared" si="0"/>
        <v>745</v>
      </c>
      <c r="I16" s="38"/>
      <c r="J16" s="3"/>
      <c r="K16" s="6"/>
      <c r="L16" s="7"/>
      <c r="M16" s="7"/>
      <c r="N16" s="7"/>
      <c r="O16" s="7"/>
    </row>
    <row r="17" spans="1:16" x14ac:dyDescent="0.35">
      <c r="A17" s="3" t="s">
        <v>69</v>
      </c>
      <c r="B17" s="3" t="s">
        <v>187</v>
      </c>
      <c r="C17" s="158" t="s">
        <v>183</v>
      </c>
      <c r="D17" s="158" t="s">
        <v>184</v>
      </c>
      <c r="E17" s="47">
        <v>1</v>
      </c>
      <c r="F17" s="161"/>
      <c r="G17" s="162">
        <v>756</v>
      </c>
      <c r="H17" s="163">
        <f t="shared" si="0"/>
        <v>756</v>
      </c>
      <c r="I17" s="38"/>
      <c r="J17" s="3"/>
      <c r="K17" s="6"/>
      <c r="L17" s="7"/>
      <c r="M17" s="7"/>
      <c r="N17" s="7"/>
      <c r="O17" s="7"/>
    </row>
    <row r="18" spans="1:16" x14ac:dyDescent="0.35">
      <c r="A18" s="3" t="s">
        <v>67</v>
      </c>
      <c r="B18" s="3" t="s">
        <v>48</v>
      </c>
      <c r="C18" s="158" t="s">
        <v>183</v>
      </c>
      <c r="D18" s="158" t="s">
        <v>184</v>
      </c>
      <c r="E18" s="3">
        <v>3</v>
      </c>
      <c r="F18" s="161"/>
      <c r="G18" s="162">
        <v>756</v>
      </c>
      <c r="H18" s="163">
        <f t="shared" si="0"/>
        <v>2268</v>
      </c>
      <c r="I18" s="38"/>
      <c r="J18" s="3"/>
      <c r="K18" s="6"/>
      <c r="L18" s="7"/>
      <c r="M18" s="7"/>
      <c r="N18" s="7"/>
      <c r="O18" s="7"/>
    </row>
    <row r="19" spans="1:16" x14ac:dyDescent="0.35">
      <c r="A19" s="3" t="s">
        <v>66</v>
      </c>
      <c r="B19" s="3" t="s">
        <v>191</v>
      </c>
      <c r="C19" s="158" t="s">
        <v>183</v>
      </c>
      <c r="D19" s="158" t="s">
        <v>184</v>
      </c>
      <c r="E19" s="3">
        <v>2</v>
      </c>
      <c r="F19" s="161"/>
      <c r="G19" s="162">
        <v>659</v>
      </c>
      <c r="H19" s="163">
        <f t="shared" si="0"/>
        <v>1318</v>
      </c>
      <c r="I19" s="38"/>
      <c r="J19" s="3"/>
      <c r="K19" s="6"/>
      <c r="L19" s="7"/>
      <c r="M19" s="7"/>
      <c r="N19" s="7"/>
      <c r="O19" s="7"/>
    </row>
    <row r="20" spans="1:16" x14ac:dyDescent="0.35">
      <c r="A20" s="49" t="s">
        <v>13</v>
      </c>
      <c r="B20" s="129"/>
      <c r="C20" s="129"/>
      <c r="D20" s="129"/>
      <c r="E20" s="50">
        <f>SUM(E13:E19)</f>
        <v>23</v>
      </c>
      <c r="F20" s="50"/>
      <c r="G20" s="51"/>
      <c r="H20" s="52">
        <f>SUM(H13:H19)</f>
        <v>17292</v>
      </c>
      <c r="I20" s="38"/>
      <c r="J20" s="53" t="s">
        <v>14</v>
      </c>
      <c r="K20" s="50">
        <f>SUM(K13:K19)</f>
        <v>0</v>
      </c>
      <c r="L20" s="51"/>
      <c r="M20" s="54"/>
      <c r="N20" s="54"/>
      <c r="O20" s="55">
        <f>SUM(O13:O19)</f>
        <v>0</v>
      </c>
    </row>
    <row r="21" spans="1:16" ht="8.25" customHeight="1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6" x14ac:dyDescent="0.35">
      <c r="A22" s="186" t="s">
        <v>73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</row>
    <row r="23" spans="1:16" ht="17.25" customHeight="1" x14ac:dyDescent="0.35">
      <c r="A23" s="1" t="s">
        <v>201</v>
      </c>
      <c r="B23" s="2"/>
      <c r="C23" s="2"/>
      <c r="D23" s="2"/>
      <c r="E23" s="2"/>
      <c r="F23" s="2"/>
      <c r="G23" s="1" t="s">
        <v>127</v>
      </c>
      <c r="H23" s="36"/>
      <c r="I23" s="150"/>
      <c r="J23" s="2" t="s">
        <v>120</v>
      </c>
      <c r="K23" s="2"/>
      <c r="L23" s="2" t="s">
        <v>63</v>
      </c>
      <c r="M23" s="2"/>
      <c r="N23" s="36">
        <v>6</v>
      </c>
      <c r="O23" s="2"/>
    </row>
    <row r="24" spans="1:16" ht="18" customHeight="1" x14ac:dyDescent="0.35">
      <c r="A24" s="37" t="s">
        <v>1</v>
      </c>
      <c r="B24" s="157"/>
      <c r="C24" s="157"/>
      <c r="D24" s="157"/>
      <c r="E24" s="1" t="s">
        <v>122</v>
      </c>
      <c r="F24" s="1"/>
      <c r="G24" s="2" t="s">
        <v>74</v>
      </c>
      <c r="H24" s="2"/>
      <c r="I24" s="149"/>
      <c r="J24" s="37" t="s">
        <v>1</v>
      </c>
      <c r="K24" s="1" t="s">
        <v>123</v>
      </c>
      <c r="L24" s="2"/>
      <c r="M24" s="2"/>
      <c r="N24" s="2"/>
      <c r="O24" s="2"/>
      <c r="P24" s="35">
        <v>16</v>
      </c>
    </row>
    <row r="25" spans="1:16" ht="21.75" thickBot="1" x14ac:dyDescent="0.4">
      <c r="A25" s="177" t="s">
        <v>3</v>
      </c>
      <c r="B25" s="177"/>
      <c r="C25" s="177"/>
      <c r="D25" s="177"/>
      <c r="E25" s="177"/>
      <c r="F25" s="177"/>
      <c r="G25" s="177"/>
      <c r="H25" s="177"/>
      <c r="I25" s="38"/>
      <c r="J25" s="177" t="s">
        <v>4</v>
      </c>
      <c r="K25" s="177"/>
      <c r="L25" s="177"/>
      <c r="M25" s="177"/>
      <c r="N25" s="177"/>
      <c r="O25" s="177"/>
    </row>
    <row r="26" spans="1:16" ht="25.5" x14ac:dyDescent="0.35">
      <c r="A26" s="40" t="s">
        <v>5</v>
      </c>
      <c r="B26" s="40" t="s">
        <v>180</v>
      </c>
      <c r="C26" s="40" t="s">
        <v>181</v>
      </c>
      <c r="D26" s="40" t="s">
        <v>20</v>
      </c>
      <c r="E26" s="40" t="s">
        <v>6</v>
      </c>
      <c r="F26" s="41" t="s">
        <v>173</v>
      </c>
      <c r="G26" s="41" t="s">
        <v>206</v>
      </c>
      <c r="H26" s="42" t="s">
        <v>8</v>
      </c>
      <c r="I26" s="38"/>
      <c r="J26" s="56" t="s">
        <v>5</v>
      </c>
      <c r="K26" s="56" t="s">
        <v>6</v>
      </c>
      <c r="L26" s="57" t="s">
        <v>7</v>
      </c>
      <c r="M26" s="58" t="s">
        <v>9</v>
      </c>
      <c r="N26" s="58" t="s">
        <v>10</v>
      </c>
      <c r="O26" s="59" t="s">
        <v>8</v>
      </c>
    </row>
    <row r="27" spans="1:16" x14ac:dyDescent="0.35">
      <c r="A27" s="170" t="s">
        <v>11</v>
      </c>
      <c r="B27" s="171"/>
      <c r="C27" s="171"/>
      <c r="D27" s="171"/>
      <c r="E27" s="171"/>
      <c r="F27" s="171"/>
      <c r="G27" s="171"/>
      <c r="H27" s="172"/>
      <c r="I27" s="38"/>
      <c r="J27" s="173" t="s">
        <v>11</v>
      </c>
      <c r="K27" s="174"/>
      <c r="L27" s="174"/>
      <c r="M27" s="174"/>
      <c r="N27" s="174"/>
      <c r="O27" s="176"/>
    </row>
    <row r="28" spans="1:16" x14ac:dyDescent="0.35">
      <c r="A28" s="3" t="s">
        <v>88</v>
      </c>
      <c r="B28" s="3" t="s">
        <v>190</v>
      </c>
      <c r="C28" s="3" t="s">
        <v>186</v>
      </c>
      <c r="D28" s="3" t="s">
        <v>184</v>
      </c>
      <c r="E28" s="47">
        <v>4</v>
      </c>
      <c r="F28" s="161"/>
      <c r="G28" s="162">
        <v>346.9</v>
      </c>
      <c r="H28" s="163">
        <f>G28*(E28+F28)</f>
        <v>1387.6</v>
      </c>
      <c r="I28" s="38"/>
      <c r="J28" s="3"/>
      <c r="K28" s="3"/>
      <c r="L28" s="7"/>
      <c r="M28" s="7"/>
      <c r="N28" s="7"/>
      <c r="O28" s="7"/>
    </row>
    <row r="29" spans="1:16" ht="25.5" x14ac:dyDescent="0.35">
      <c r="A29" s="48" t="s">
        <v>89</v>
      </c>
      <c r="B29" s="48" t="s">
        <v>192</v>
      </c>
      <c r="C29" s="158" t="s">
        <v>186</v>
      </c>
      <c r="D29" s="158" t="s">
        <v>184</v>
      </c>
      <c r="E29" s="47">
        <v>5</v>
      </c>
      <c r="F29" s="161"/>
      <c r="G29" s="162">
        <v>338</v>
      </c>
      <c r="H29" s="163">
        <f>G29*(E29+F29)</f>
        <v>1690</v>
      </c>
      <c r="I29" s="38"/>
      <c r="J29" s="3"/>
      <c r="K29" s="3"/>
      <c r="L29" s="7"/>
      <c r="M29" s="7"/>
      <c r="N29" s="7"/>
      <c r="O29" s="7"/>
    </row>
    <row r="30" spans="1:16" x14ac:dyDescent="0.35">
      <c r="A30" s="48" t="s">
        <v>90</v>
      </c>
      <c r="B30" s="48" t="s">
        <v>188</v>
      </c>
      <c r="C30" s="158" t="s">
        <v>186</v>
      </c>
      <c r="D30" s="158" t="s">
        <v>184</v>
      </c>
      <c r="E30" s="47">
        <v>1</v>
      </c>
      <c r="F30" s="161"/>
      <c r="G30" s="162">
        <v>360</v>
      </c>
      <c r="H30" s="163">
        <f>G30*(E30+F30)</f>
        <v>360</v>
      </c>
      <c r="I30" s="38"/>
      <c r="J30" s="3"/>
      <c r="K30" s="3"/>
      <c r="L30" s="7"/>
      <c r="M30" s="7"/>
      <c r="N30" s="7"/>
      <c r="O30" s="7"/>
    </row>
    <row r="31" spans="1:16" x14ac:dyDescent="0.35">
      <c r="A31" s="3" t="s">
        <v>91</v>
      </c>
      <c r="B31" s="3" t="s">
        <v>48</v>
      </c>
      <c r="C31" s="158" t="s">
        <v>186</v>
      </c>
      <c r="D31" s="158" t="s">
        <v>184</v>
      </c>
      <c r="E31" s="3">
        <v>3</v>
      </c>
      <c r="F31" s="161"/>
      <c r="G31" s="162">
        <v>450</v>
      </c>
      <c r="H31" s="163">
        <f>G31*(E31+F31)</f>
        <v>1350</v>
      </c>
      <c r="I31" s="38"/>
      <c r="J31" s="3"/>
      <c r="K31" s="47"/>
      <c r="L31" s="7"/>
      <c r="M31" s="7"/>
      <c r="N31" s="7"/>
      <c r="O31" s="7"/>
    </row>
    <row r="32" spans="1:16" x14ac:dyDescent="0.35">
      <c r="A32" s="49" t="s">
        <v>14</v>
      </c>
      <c r="B32" s="129"/>
      <c r="C32" s="129"/>
      <c r="D32" s="129"/>
      <c r="E32" s="60">
        <f>SUM(E28:E31)</f>
        <v>13</v>
      </c>
      <c r="F32" s="143"/>
      <c r="G32" s="51"/>
      <c r="H32" s="52">
        <f>SUM(H28:H31)</f>
        <v>4787.6000000000004</v>
      </c>
      <c r="I32" s="38"/>
      <c r="J32" s="49" t="s">
        <v>14</v>
      </c>
      <c r="K32" s="50">
        <f>SUM(K28:K31)</f>
        <v>0</v>
      </c>
      <c r="L32" s="51"/>
      <c r="M32" s="54"/>
      <c r="N32" s="54"/>
      <c r="O32" s="55">
        <f>SUM(O28:O31)</f>
        <v>0</v>
      </c>
    </row>
    <row r="33" spans="1:16" x14ac:dyDescent="0.35">
      <c r="A33" s="1" t="s">
        <v>201</v>
      </c>
      <c r="B33" s="1"/>
      <c r="C33" s="1"/>
      <c r="D33" s="1"/>
      <c r="E33" s="1" t="s">
        <v>119</v>
      </c>
      <c r="F33" s="168">
        <v>11</v>
      </c>
      <c r="G33" s="168"/>
      <c r="H33" s="169"/>
      <c r="I33" s="38"/>
      <c r="J33" s="2" t="s">
        <v>120</v>
      </c>
      <c r="K33" s="1" t="s">
        <v>119</v>
      </c>
      <c r="L33" s="2"/>
      <c r="M33" s="2"/>
      <c r="N33" s="2"/>
      <c r="O33" s="147"/>
    </row>
    <row r="34" spans="1:16" x14ac:dyDescent="0.35">
      <c r="A34" s="145" t="s">
        <v>2</v>
      </c>
      <c r="B34" s="157"/>
      <c r="C34" s="157"/>
      <c r="D34" s="157"/>
      <c r="E34" s="1" t="s">
        <v>70</v>
      </c>
      <c r="F34" s="1"/>
      <c r="G34" s="2"/>
      <c r="H34" s="147"/>
      <c r="I34" s="38"/>
      <c r="J34" s="37" t="s">
        <v>2</v>
      </c>
      <c r="K34" s="1" t="s">
        <v>122</v>
      </c>
      <c r="L34" s="2"/>
      <c r="M34" s="2"/>
      <c r="N34" s="2"/>
      <c r="O34" s="147"/>
    </row>
    <row r="35" spans="1:16" ht="21.75" thickBot="1" x14ac:dyDescent="0.4">
      <c r="A35" s="177" t="s">
        <v>3</v>
      </c>
      <c r="B35" s="177"/>
      <c r="C35" s="177"/>
      <c r="D35" s="177"/>
      <c r="E35" s="177"/>
      <c r="F35" s="177"/>
      <c r="G35" s="177"/>
      <c r="H35" s="177"/>
      <c r="I35" s="38"/>
      <c r="J35" s="177" t="s">
        <v>4</v>
      </c>
      <c r="K35" s="177"/>
      <c r="L35" s="177"/>
      <c r="M35" s="177"/>
      <c r="N35" s="177"/>
      <c r="O35" s="177"/>
    </row>
    <row r="36" spans="1:16" ht="25.5" x14ac:dyDescent="0.35">
      <c r="A36" s="40" t="s">
        <v>5</v>
      </c>
      <c r="B36" s="40" t="s">
        <v>180</v>
      </c>
      <c r="C36" s="40" t="s">
        <v>181</v>
      </c>
      <c r="D36" s="40" t="s">
        <v>20</v>
      </c>
      <c r="E36" s="40" t="s">
        <v>6</v>
      </c>
      <c r="F36" s="41" t="s">
        <v>173</v>
      </c>
      <c r="G36" s="41" t="s">
        <v>206</v>
      </c>
      <c r="H36" s="42" t="s">
        <v>8</v>
      </c>
      <c r="I36" s="38"/>
      <c r="J36" s="56" t="s">
        <v>5</v>
      </c>
      <c r="K36" s="56" t="s">
        <v>6</v>
      </c>
      <c r="L36" s="57" t="s">
        <v>7</v>
      </c>
      <c r="M36" s="58" t="s">
        <v>9</v>
      </c>
      <c r="N36" s="58" t="s">
        <v>10</v>
      </c>
      <c r="O36" s="59" t="s">
        <v>8</v>
      </c>
    </row>
    <row r="37" spans="1:16" ht="14.25" customHeight="1" x14ac:dyDescent="0.35">
      <c r="A37" s="170" t="s">
        <v>12</v>
      </c>
      <c r="B37" s="171"/>
      <c r="C37" s="171"/>
      <c r="D37" s="171"/>
      <c r="E37" s="171"/>
      <c r="F37" s="171"/>
      <c r="G37" s="171"/>
      <c r="H37" s="172"/>
      <c r="I37" s="38"/>
      <c r="J37" s="173" t="s">
        <v>12</v>
      </c>
      <c r="K37" s="174"/>
      <c r="L37" s="174"/>
      <c r="M37" s="174"/>
      <c r="N37" s="174"/>
      <c r="O37" s="176"/>
    </row>
    <row r="38" spans="1:16" x14ac:dyDescent="0.35">
      <c r="A38" s="3" t="s">
        <v>71</v>
      </c>
      <c r="B38" s="3" t="s">
        <v>193</v>
      </c>
      <c r="C38" s="3" t="s">
        <v>194</v>
      </c>
      <c r="D38" s="158" t="s">
        <v>184</v>
      </c>
      <c r="E38" s="3">
        <v>20</v>
      </c>
      <c r="F38" s="3"/>
      <c r="G38" s="163">
        <v>2119.4699999999998</v>
      </c>
      <c r="H38" s="163">
        <f>G38*(E38+F38)</f>
        <v>42389.399999999994</v>
      </c>
      <c r="I38" s="38"/>
      <c r="J38" s="5"/>
      <c r="K38" s="6"/>
      <c r="L38" s="7"/>
      <c r="M38" s="61">
        <v>0</v>
      </c>
      <c r="N38" s="61"/>
      <c r="O38" s="7"/>
    </row>
    <row r="39" spans="1:16" x14ac:dyDescent="0.35">
      <c r="A39" s="5"/>
      <c r="B39" s="5"/>
      <c r="C39" s="5"/>
      <c r="D39" s="5"/>
      <c r="E39" s="6"/>
      <c r="F39" s="6"/>
      <c r="G39" s="62"/>
      <c r="H39" s="62"/>
      <c r="I39" s="38"/>
      <c r="J39" s="5"/>
      <c r="K39" s="6"/>
      <c r="L39" s="62"/>
      <c r="M39" s="62"/>
      <c r="N39" s="62"/>
      <c r="O39" s="62"/>
    </row>
    <row r="40" spans="1:16" x14ac:dyDescent="0.35">
      <c r="A40" s="49" t="s">
        <v>72</v>
      </c>
      <c r="B40" s="129"/>
      <c r="C40" s="129"/>
      <c r="D40" s="129"/>
      <c r="E40" s="60">
        <v>20</v>
      </c>
      <c r="F40" s="143"/>
      <c r="G40" s="51"/>
      <c r="H40" s="55">
        <f>SUM(H38:H39)</f>
        <v>42389.399999999994</v>
      </c>
      <c r="I40" s="38"/>
      <c r="J40" s="187" t="s">
        <v>14</v>
      </c>
      <c r="K40" s="188"/>
      <c r="L40" s="189"/>
      <c r="M40" s="54"/>
      <c r="N40" s="54"/>
      <c r="O40" s="55">
        <v>0</v>
      </c>
    </row>
    <row r="41" spans="1:16" x14ac:dyDescent="0.35">
      <c r="A41" s="49" t="s">
        <v>17</v>
      </c>
      <c r="B41" s="129"/>
      <c r="C41" s="129"/>
      <c r="D41" s="129"/>
      <c r="E41" s="60">
        <v>33</v>
      </c>
      <c r="F41" s="143"/>
      <c r="G41" s="51"/>
      <c r="H41" s="52">
        <f>H40+H32</f>
        <v>47176.999999999993</v>
      </c>
      <c r="I41" s="38"/>
      <c r="J41" s="38"/>
      <c r="K41" s="190" t="s">
        <v>15</v>
      </c>
      <c r="L41" s="191"/>
      <c r="M41" s="66"/>
      <c r="N41" s="66"/>
      <c r="O41" s="67"/>
    </row>
    <row r="42" spans="1:16" ht="12" customHeight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68"/>
      <c r="L42" s="68"/>
      <c r="M42" s="68"/>
      <c r="N42" s="68"/>
      <c r="O42" s="69"/>
    </row>
    <row r="43" spans="1:16" x14ac:dyDescent="0.35">
      <c r="A43" s="186" t="s">
        <v>75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</row>
    <row r="44" spans="1:16" ht="18" customHeight="1" x14ac:dyDescent="0.35">
      <c r="A44" s="1" t="s">
        <v>76</v>
      </c>
      <c r="B44" s="1"/>
      <c r="C44" s="1"/>
      <c r="D44" s="1"/>
      <c r="E44" s="2"/>
      <c r="F44" s="2"/>
      <c r="G44" s="1" t="s">
        <v>119</v>
      </c>
      <c r="H44" s="36">
        <v>6</v>
      </c>
      <c r="I44" s="151"/>
      <c r="J44" s="2" t="s">
        <v>120</v>
      </c>
      <c r="K44" s="2"/>
      <c r="L44" s="1" t="s">
        <v>119</v>
      </c>
      <c r="M44" s="36"/>
      <c r="N44" s="2"/>
      <c r="O44" s="2"/>
      <c r="P44" s="35">
        <v>17</v>
      </c>
    </row>
    <row r="45" spans="1:16" x14ac:dyDescent="0.35">
      <c r="A45" s="37" t="s">
        <v>1</v>
      </c>
      <c r="B45" s="157"/>
      <c r="C45" s="157"/>
      <c r="D45" s="157"/>
      <c r="E45" s="1" t="s">
        <v>77</v>
      </c>
      <c r="F45" s="1"/>
      <c r="G45" s="2"/>
      <c r="H45" s="2"/>
      <c r="I45" s="149"/>
      <c r="J45" s="145" t="s">
        <v>1</v>
      </c>
      <c r="K45" s="1" t="s">
        <v>122</v>
      </c>
      <c r="L45" s="2"/>
      <c r="M45" s="2"/>
      <c r="N45" s="2"/>
      <c r="O45" s="2"/>
    </row>
    <row r="46" spans="1:16" ht="21.75" thickBot="1" x14ac:dyDescent="0.4">
      <c r="A46" s="177" t="s">
        <v>3</v>
      </c>
      <c r="B46" s="177"/>
      <c r="C46" s="177"/>
      <c r="D46" s="177"/>
      <c r="E46" s="177"/>
      <c r="F46" s="177"/>
      <c r="G46" s="177"/>
      <c r="H46" s="177"/>
      <c r="I46" s="38"/>
      <c r="J46" s="177" t="s">
        <v>4</v>
      </c>
      <c r="K46" s="177"/>
      <c r="L46" s="177"/>
      <c r="M46" s="177"/>
      <c r="N46" s="177"/>
      <c r="O46" s="177"/>
    </row>
    <row r="47" spans="1:16" ht="29.25" customHeight="1" x14ac:dyDescent="0.35">
      <c r="A47" s="40" t="s">
        <v>5</v>
      </c>
      <c r="B47" s="40" t="s">
        <v>180</v>
      </c>
      <c r="C47" s="40" t="s">
        <v>181</v>
      </c>
      <c r="D47" s="40" t="s">
        <v>20</v>
      </c>
      <c r="E47" s="40" t="s">
        <v>6</v>
      </c>
      <c r="F47" s="41" t="s">
        <v>173</v>
      </c>
      <c r="G47" s="41" t="s">
        <v>206</v>
      </c>
      <c r="H47" s="42" t="s">
        <v>8</v>
      </c>
      <c r="I47" s="38"/>
      <c r="J47" s="56" t="s">
        <v>5</v>
      </c>
      <c r="K47" s="56" t="s">
        <v>6</v>
      </c>
      <c r="L47" s="57" t="s">
        <v>7</v>
      </c>
      <c r="M47" s="58" t="s">
        <v>9</v>
      </c>
      <c r="N47" s="58" t="s">
        <v>10</v>
      </c>
      <c r="O47" s="59" t="s">
        <v>8</v>
      </c>
    </row>
    <row r="48" spans="1:16" x14ac:dyDescent="0.35">
      <c r="A48" s="170" t="s">
        <v>11</v>
      </c>
      <c r="B48" s="171"/>
      <c r="C48" s="171"/>
      <c r="D48" s="171"/>
      <c r="E48" s="171"/>
      <c r="F48" s="171"/>
      <c r="G48" s="171"/>
      <c r="H48" s="172"/>
      <c r="I48" s="38"/>
      <c r="J48" s="173" t="s">
        <v>11</v>
      </c>
      <c r="K48" s="174"/>
      <c r="L48" s="174"/>
      <c r="M48" s="174"/>
      <c r="N48" s="174"/>
      <c r="O48" s="176"/>
    </row>
    <row r="49" spans="1:16" x14ac:dyDescent="0.35">
      <c r="A49" s="71" t="s">
        <v>81</v>
      </c>
      <c r="B49" s="71" t="s">
        <v>182</v>
      </c>
      <c r="C49" s="71" t="s">
        <v>48</v>
      </c>
      <c r="D49" s="71" t="s">
        <v>184</v>
      </c>
      <c r="E49" s="3">
        <v>1</v>
      </c>
      <c r="F49" s="3"/>
      <c r="G49" s="162">
        <v>555</v>
      </c>
      <c r="H49" s="163">
        <f>G49*(E49+F49)</f>
        <v>555</v>
      </c>
      <c r="I49" s="38"/>
      <c r="J49" s="3"/>
      <c r="K49" s="47"/>
      <c r="L49" s="7"/>
      <c r="M49" s="61">
        <f>L49*M48</f>
        <v>0</v>
      </c>
      <c r="N49" s="61"/>
      <c r="O49" s="7"/>
    </row>
    <row r="50" spans="1:16" x14ac:dyDescent="0.35">
      <c r="A50" s="71" t="s">
        <v>78</v>
      </c>
      <c r="B50" s="71" t="s">
        <v>186</v>
      </c>
      <c r="C50" s="71" t="s">
        <v>48</v>
      </c>
      <c r="D50" s="71" t="s">
        <v>184</v>
      </c>
      <c r="E50" s="3">
        <v>5</v>
      </c>
      <c r="F50" s="3"/>
      <c r="G50" s="162">
        <v>808.2</v>
      </c>
      <c r="H50" s="163">
        <f t="shared" ref="H50:H56" si="1">G50*(E50+F50)</f>
        <v>4041</v>
      </c>
      <c r="I50" s="38"/>
      <c r="J50" s="3"/>
      <c r="K50" s="47"/>
      <c r="L50" s="7"/>
      <c r="M50" s="61"/>
      <c r="N50" s="61"/>
      <c r="O50" s="7"/>
    </row>
    <row r="51" spans="1:16" x14ac:dyDescent="0.35">
      <c r="A51" s="3" t="s">
        <v>80</v>
      </c>
      <c r="B51" s="3" t="s">
        <v>195</v>
      </c>
      <c r="C51" s="71" t="s">
        <v>48</v>
      </c>
      <c r="D51" s="71" t="s">
        <v>184</v>
      </c>
      <c r="E51" s="3">
        <v>1</v>
      </c>
      <c r="F51" s="3"/>
      <c r="G51" s="162">
        <v>520</v>
      </c>
      <c r="H51" s="163">
        <f t="shared" si="1"/>
        <v>520</v>
      </c>
      <c r="I51" s="38"/>
      <c r="J51" s="3"/>
      <c r="K51" s="47"/>
      <c r="L51" s="7"/>
      <c r="M51" s="61"/>
      <c r="N51" s="61"/>
      <c r="O51" s="7"/>
    </row>
    <row r="52" spans="1:16" ht="31.5" customHeight="1" x14ac:dyDescent="0.35">
      <c r="A52" s="48" t="s">
        <v>79</v>
      </c>
      <c r="B52" s="48" t="s">
        <v>190</v>
      </c>
      <c r="C52" s="71" t="s">
        <v>48</v>
      </c>
      <c r="D52" s="71" t="s">
        <v>184</v>
      </c>
      <c r="E52" s="3">
        <v>3</v>
      </c>
      <c r="F52" s="3"/>
      <c r="G52" s="162">
        <v>390</v>
      </c>
      <c r="H52" s="163">
        <f t="shared" si="1"/>
        <v>1170</v>
      </c>
      <c r="I52" s="38"/>
      <c r="J52" s="3"/>
      <c r="K52" s="47"/>
      <c r="L52" s="7"/>
      <c r="M52" s="61"/>
      <c r="N52" s="61"/>
      <c r="O52" s="7"/>
    </row>
    <row r="53" spans="1:16" x14ac:dyDescent="0.35">
      <c r="A53" s="3" t="s">
        <v>92</v>
      </c>
      <c r="B53" s="3" t="s">
        <v>189</v>
      </c>
      <c r="C53" s="71" t="s">
        <v>48</v>
      </c>
      <c r="D53" s="71" t="s">
        <v>184</v>
      </c>
      <c r="E53" s="3">
        <v>2</v>
      </c>
      <c r="F53" s="3"/>
      <c r="G53" s="162">
        <v>510</v>
      </c>
      <c r="H53" s="163">
        <f t="shared" si="1"/>
        <v>1020</v>
      </c>
      <c r="I53" s="38"/>
      <c r="J53" s="3"/>
      <c r="K53" s="47"/>
      <c r="L53" s="7"/>
      <c r="M53" s="61"/>
      <c r="N53" s="61"/>
      <c r="O53" s="7"/>
    </row>
    <row r="54" spans="1:16" ht="27" customHeight="1" x14ac:dyDescent="0.35">
      <c r="A54" s="48" t="s">
        <v>93</v>
      </c>
      <c r="B54" s="48" t="s">
        <v>196</v>
      </c>
      <c r="C54" s="71" t="s">
        <v>48</v>
      </c>
      <c r="D54" s="71" t="s">
        <v>184</v>
      </c>
      <c r="E54" s="3">
        <v>1</v>
      </c>
      <c r="F54" s="3"/>
      <c r="G54" s="162">
        <v>645</v>
      </c>
      <c r="H54" s="163">
        <f t="shared" si="1"/>
        <v>645</v>
      </c>
      <c r="I54" s="38"/>
      <c r="J54" s="3"/>
      <c r="K54" s="47"/>
      <c r="L54" s="7"/>
      <c r="M54" s="61"/>
      <c r="N54" s="61"/>
      <c r="O54" s="7"/>
    </row>
    <row r="55" spans="1:16" ht="16.5" customHeight="1" x14ac:dyDescent="0.35">
      <c r="A55" s="3" t="s">
        <v>94</v>
      </c>
      <c r="B55" s="3" t="s">
        <v>197</v>
      </c>
      <c r="C55" s="71" t="s">
        <v>48</v>
      </c>
      <c r="D55" s="71" t="s">
        <v>184</v>
      </c>
      <c r="E55" s="3">
        <v>1</v>
      </c>
      <c r="F55" s="3"/>
      <c r="G55" s="162">
        <v>570</v>
      </c>
      <c r="H55" s="163">
        <f t="shared" si="1"/>
        <v>570</v>
      </c>
      <c r="I55" s="38"/>
      <c r="J55" s="3"/>
      <c r="K55" s="47"/>
      <c r="L55" s="7"/>
      <c r="M55" s="61"/>
      <c r="N55" s="61"/>
      <c r="O55" s="7"/>
    </row>
    <row r="56" spans="1:16" ht="18" customHeight="1" x14ac:dyDescent="0.35">
      <c r="A56" s="71" t="s">
        <v>95</v>
      </c>
      <c r="B56" s="71" t="s">
        <v>187</v>
      </c>
      <c r="C56" s="71" t="s">
        <v>48</v>
      </c>
      <c r="D56" s="71" t="s">
        <v>184</v>
      </c>
      <c r="E56" s="3">
        <v>3</v>
      </c>
      <c r="F56" s="3"/>
      <c r="G56" s="162">
        <v>624</v>
      </c>
      <c r="H56" s="163">
        <f t="shared" si="1"/>
        <v>1872</v>
      </c>
      <c r="I56" s="38"/>
      <c r="J56" s="3"/>
      <c r="K56" s="3"/>
      <c r="L56" s="7"/>
      <c r="M56" s="7"/>
      <c r="N56" s="7"/>
      <c r="O56" s="7"/>
    </row>
    <row r="57" spans="1:16" x14ac:dyDescent="0.35">
      <c r="A57" s="49" t="s">
        <v>14</v>
      </c>
      <c r="B57" s="129"/>
      <c r="C57" s="129"/>
      <c r="D57" s="129"/>
      <c r="E57" s="60">
        <f>SUM(E49:E56)</f>
        <v>17</v>
      </c>
      <c r="F57" s="143"/>
      <c r="G57" s="51"/>
      <c r="H57" s="52">
        <f>SUM(H49:H56)</f>
        <v>10393</v>
      </c>
      <c r="I57" s="38"/>
      <c r="J57" s="49" t="s">
        <v>14</v>
      </c>
      <c r="K57" s="50">
        <f>SUM(K49:K56)</f>
        <v>0</v>
      </c>
      <c r="L57" s="51"/>
      <c r="M57" s="54"/>
      <c r="N57" s="54"/>
      <c r="O57" s="55">
        <f>SUM(O49:O56)</f>
        <v>0</v>
      </c>
    </row>
    <row r="58" spans="1:16" ht="9.75" customHeight="1" x14ac:dyDescent="0.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6" x14ac:dyDescent="0.35">
      <c r="A59" s="186" t="s">
        <v>82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</row>
    <row r="60" spans="1:16" x14ac:dyDescent="0.35">
      <c r="A60" s="2" t="s">
        <v>124</v>
      </c>
      <c r="B60" s="2"/>
      <c r="C60" s="2"/>
      <c r="D60" s="2"/>
      <c r="E60" s="2"/>
      <c r="F60" s="2"/>
      <c r="G60" s="1" t="s">
        <v>119</v>
      </c>
      <c r="H60" s="36">
        <v>15</v>
      </c>
      <c r="I60" s="150"/>
      <c r="J60" s="1" t="s">
        <v>16</v>
      </c>
      <c r="K60" s="2"/>
      <c r="L60" s="1" t="s">
        <v>119</v>
      </c>
      <c r="M60" s="36"/>
      <c r="N60" s="2"/>
      <c r="O60" s="2"/>
    </row>
    <row r="61" spans="1:16" ht="14.25" customHeight="1" x14ac:dyDescent="0.35">
      <c r="A61" s="37" t="s">
        <v>1</v>
      </c>
      <c r="B61" s="157"/>
      <c r="C61" s="157"/>
      <c r="D61" s="157"/>
      <c r="E61" s="1" t="s">
        <v>60</v>
      </c>
      <c r="F61" s="1"/>
      <c r="G61" s="2"/>
      <c r="H61" s="2"/>
      <c r="I61" s="149"/>
      <c r="J61" s="145" t="s">
        <v>1</v>
      </c>
      <c r="K61" s="1" t="s">
        <v>122</v>
      </c>
      <c r="L61" s="2"/>
      <c r="M61" s="2"/>
      <c r="N61" s="2"/>
      <c r="O61" s="2"/>
      <c r="P61" s="35">
        <v>18</v>
      </c>
    </row>
    <row r="62" spans="1:16" ht="21.75" thickBot="1" x14ac:dyDescent="0.4">
      <c r="A62" s="177" t="s">
        <v>3</v>
      </c>
      <c r="B62" s="177"/>
      <c r="C62" s="177"/>
      <c r="D62" s="177"/>
      <c r="E62" s="177"/>
      <c r="F62" s="177"/>
      <c r="G62" s="177"/>
      <c r="H62" s="177"/>
      <c r="I62" s="38"/>
      <c r="J62" s="177" t="s">
        <v>4</v>
      </c>
      <c r="K62" s="177"/>
      <c r="L62" s="177"/>
      <c r="M62" s="177"/>
      <c r="N62" s="177"/>
      <c r="O62" s="177"/>
    </row>
    <row r="63" spans="1:16" ht="25.5" x14ac:dyDescent="0.35">
      <c r="A63" s="40" t="s">
        <v>5</v>
      </c>
      <c r="B63" s="40" t="s">
        <v>180</v>
      </c>
      <c r="C63" s="40" t="s">
        <v>181</v>
      </c>
      <c r="D63" s="40" t="s">
        <v>20</v>
      </c>
      <c r="E63" s="40" t="s">
        <v>6</v>
      </c>
      <c r="F63" s="41" t="s">
        <v>173</v>
      </c>
      <c r="G63" s="41" t="s">
        <v>206</v>
      </c>
      <c r="H63" s="42" t="s">
        <v>8</v>
      </c>
      <c r="I63" s="38"/>
      <c r="J63" s="56" t="s">
        <v>5</v>
      </c>
      <c r="K63" s="56" t="s">
        <v>6</v>
      </c>
      <c r="L63" s="57" t="s">
        <v>7</v>
      </c>
      <c r="M63" s="58" t="s">
        <v>9</v>
      </c>
      <c r="N63" s="58" t="s">
        <v>10</v>
      </c>
      <c r="O63" s="59" t="s">
        <v>8</v>
      </c>
    </row>
    <row r="64" spans="1:16" ht="15.75" customHeight="1" x14ac:dyDescent="0.35">
      <c r="A64" s="170" t="s">
        <v>11</v>
      </c>
      <c r="B64" s="171"/>
      <c r="C64" s="171"/>
      <c r="D64" s="171"/>
      <c r="E64" s="171"/>
      <c r="F64" s="171"/>
      <c r="G64" s="171"/>
      <c r="H64" s="172"/>
      <c r="I64" s="38"/>
      <c r="J64" s="173" t="s">
        <v>11</v>
      </c>
      <c r="K64" s="174"/>
      <c r="L64" s="174"/>
      <c r="M64" s="174"/>
      <c r="N64" s="174"/>
      <c r="O64" s="176"/>
    </row>
    <row r="65" spans="1:16" ht="24.75" customHeight="1" x14ac:dyDescent="0.35">
      <c r="A65" s="48" t="s">
        <v>96</v>
      </c>
      <c r="B65" s="48" t="s">
        <v>186</v>
      </c>
      <c r="C65" s="48" t="s">
        <v>190</v>
      </c>
      <c r="D65" s="48" t="s">
        <v>184</v>
      </c>
      <c r="E65" s="47">
        <v>5</v>
      </c>
      <c r="F65" s="47"/>
      <c r="G65" s="163">
        <v>189</v>
      </c>
      <c r="H65" s="163">
        <f t="shared" ref="H65:H70" si="2">G65*(E65+F65)</f>
        <v>945</v>
      </c>
      <c r="I65" s="38"/>
      <c r="J65" s="3"/>
      <c r="K65" s="3"/>
      <c r="L65" s="7"/>
      <c r="M65" s="7"/>
      <c r="N65" s="7"/>
      <c r="O65" s="7"/>
    </row>
    <row r="66" spans="1:16" ht="25.5" customHeight="1" x14ac:dyDescent="0.35">
      <c r="A66" s="48" t="s">
        <v>102</v>
      </c>
      <c r="B66" s="48" t="s">
        <v>185</v>
      </c>
      <c r="C66" s="159" t="s">
        <v>190</v>
      </c>
      <c r="D66" s="159" t="s">
        <v>184</v>
      </c>
      <c r="E66" s="47">
        <v>7</v>
      </c>
      <c r="F66" s="47"/>
      <c r="G66" s="163">
        <v>319.8</v>
      </c>
      <c r="H66" s="163">
        <f t="shared" si="2"/>
        <v>2238.6</v>
      </c>
      <c r="I66" s="38"/>
      <c r="J66" s="3"/>
      <c r="K66" s="3"/>
      <c r="L66" s="7"/>
      <c r="M66" s="7"/>
      <c r="N66" s="7"/>
      <c r="O66" s="7"/>
    </row>
    <row r="67" spans="1:16" x14ac:dyDescent="0.35">
      <c r="A67" s="48" t="s">
        <v>97</v>
      </c>
      <c r="B67" s="48" t="s">
        <v>188</v>
      </c>
      <c r="C67" s="159" t="s">
        <v>190</v>
      </c>
      <c r="D67" s="159" t="s">
        <v>184</v>
      </c>
      <c r="E67" s="47">
        <v>1</v>
      </c>
      <c r="F67" s="47"/>
      <c r="G67" s="163">
        <v>338</v>
      </c>
      <c r="H67" s="163">
        <f t="shared" si="2"/>
        <v>338</v>
      </c>
      <c r="I67" s="38"/>
      <c r="J67" s="3"/>
      <c r="K67" s="3"/>
      <c r="L67" s="7"/>
      <c r="M67" s="7"/>
      <c r="N67" s="7"/>
      <c r="O67" s="7"/>
    </row>
    <row r="68" spans="1:16" x14ac:dyDescent="0.35">
      <c r="A68" s="3" t="s">
        <v>69</v>
      </c>
      <c r="B68" s="3" t="s">
        <v>187</v>
      </c>
      <c r="C68" s="159" t="s">
        <v>190</v>
      </c>
      <c r="D68" s="159" t="s">
        <v>184</v>
      </c>
      <c r="E68" s="47">
        <v>1</v>
      </c>
      <c r="F68" s="47"/>
      <c r="G68" s="163">
        <v>260</v>
      </c>
      <c r="H68" s="163">
        <f t="shared" si="2"/>
        <v>260</v>
      </c>
      <c r="I68" s="38"/>
      <c r="J68" s="3"/>
      <c r="K68" s="3"/>
      <c r="L68" s="7"/>
      <c r="M68" s="7"/>
      <c r="N68" s="7"/>
      <c r="O68" s="7"/>
    </row>
    <row r="69" spans="1:16" x14ac:dyDescent="0.35">
      <c r="A69" s="3" t="s">
        <v>98</v>
      </c>
      <c r="B69" s="3" t="s">
        <v>48</v>
      </c>
      <c r="C69" s="159" t="s">
        <v>190</v>
      </c>
      <c r="D69" s="159" t="s">
        <v>184</v>
      </c>
      <c r="E69" s="3">
        <v>3</v>
      </c>
      <c r="F69" s="3"/>
      <c r="G69" s="163">
        <v>438</v>
      </c>
      <c r="H69" s="163">
        <f t="shared" si="2"/>
        <v>1314</v>
      </c>
      <c r="I69" s="38"/>
      <c r="J69" s="3"/>
      <c r="K69" s="3"/>
      <c r="L69" s="7"/>
      <c r="M69" s="7"/>
      <c r="N69" s="7"/>
      <c r="O69" s="7"/>
    </row>
    <row r="70" spans="1:16" x14ac:dyDescent="0.35">
      <c r="A70" s="48" t="s">
        <v>99</v>
      </c>
      <c r="B70" s="48" t="s">
        <v>191</v>
      </c>
      <c r="C70" s="159" t="s">
        <v>190</v>
      </c>
      <c r="D70" s="159" t="s">
        <v>184</v>
      </c>
      <c r="E70" s="3">
        <v>2</v>
      </c>
      <c r="F70" s="3"/>
      <c r="G70" s="163">
        <v>160</v>
      </c>
      <c r="H70" s="163">
        <f t="shared" si="2"/>
        <v>320</v>
      </c>
      <c r="I70" s="38"/>
      <c r="J70" s="3"/>
      <c r="K70" s="3"/>
      <c r="L70" s="7"/>
      <c r="M70" s="7"/>
      <c r="N70" s="7"/>
      <c r="O70" s="7"/>
    </row>
    <row r="71" spans="1:16" x14ac:dyDescent="0.35">
      <c r="A71" s="49" t="s">
        <v>14</v>
      </c>
      <c r="B71" s="129"/>
      <c r="C71" s="129"/>
      <c r="D71" s="129"/>
      <c r="E71" s="60">
        <f>SUM(E65:E70)</f>
        <v>19</v>
      </c>
      <c r="F71" s="143"/>
      <c r="G71" s="51"/>
      <c r="H71" s="52">
        <f>SUM(H65:H70)</f>
        <v>5415.6</v>
      </c>
      <c r="I71" s="38"/>
      <c r="J71" s="49" t="s">
        <v>14</v>
      </c>
      <c r="K71" s="50">
        <f>SUM(K65:K70)</f>
        <v>0</v>
      </c>
      <c r="L71" s="51"/>
      <c r="M71" s="54"/>
      <c r="N71" s="54"/>
      <c r="O71" s="55">
        <f>SUM(O65:O70)</f>
        <v>0</v>
      </c>
    </row>
    <row r="72" spans="1:16" ht="9.75" customHeight="1" x14ac:dyDescent="0.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6" ht="7.5" customHeight="1" x14ac:dyDescent="0.3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</row>
    <row r="74" spans="1:16" x14ac:dyDescent="0.35">
      <c r="A74" s="178" t="s">
        <v>84</v>
      </c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</row>
    <row r="75" spans="1:16" x14ac:dyDescent="0.35">
      <c r="A75" s="2" t="s">
        <v>83</v>
      </c>
      <c r="B75" s="2"/>
      <c r="C75" s="2"/>
      <c r="D75" s="2"/>
      <c r="E75" s="2"/>
      <c r="F75" s="2"/>
      <c r="G75" s="1" t="s">
        <v>119</v>
      </c>
      <c r="H75" s="148">
        <v>12</v>
      </c>
      <c r="I75" s="150"/>
      <c r="J75" s="1" t="s">
        <v>120</v>
      </c>
      <c r="K75" s="2"/>
      <c r="L75" s="1" t="s">
        <v>119</v>
      </c>
      <c r="M75" s="36">
        <v>12</v>
      </c>
      <c r="N75" s="2"/>
      <c r="O75" s="147"/>
      <c r="P75" s="35">
        <v>19</v>
      </c>
    </row>
    <row r="76" spans="1:16" ht="14.25" customHeight="1" x14ac:dyDescent="0.35">
      <c r="A76" s="141" t="s">
        <v>1</v>
      </c>
      <c r="B76" s="157"/>
      <c r="C76" s="157"/>
      <c r="D76" s="157"/>
      <c r="E76" s="1" t="s">
        <v>125</v>
      </c>
      <c r="F76" s="1"/>
      <c r="G76" s="2"/>
      <c r="H76" s="147"/>
      <c r="I76" s="149"/>
      <c r="J76" s="156" t="s">
        <v>1</v>
      </c>
      <c r="K76" s="1" t="s">
        <v>122</v>
      </c>
      <c r="L76" s="2" t="s">
        <v>48</v>
      </c>
      <c r="M76" s="2"/>
      <c r="N76" s="2"/>
      <c r="O76" s="147"/>
    </row>
    <row r="77" spans="1:16" ht="21.75" thickBot="1" x14ac:dyDescent="0.4">
      <c r="A77" s="177" t="s">
        <v>3</v>
      </c>
      <c r="B77" s="177"/>
      <c r="C77" s="177"/>
      <c r="D77" s="177"/>
      <c r="E77" s="177"/>
      <c r="F77" s="177"/>
      <c r="G77" s="177"/>
      <c r="H77" s="177"/>
      <c r="I77" s="38"/>
      <c r="J77" s="177" t="s">
        <v>4</v>
      </c>
      <c r="K77" s="177"/>
      <c r="L77" s="177"/>
      <c r="M77" s="177"/>
      <c r="N77" s="177"/>
      <c r="O77" s="177"/>
    </row>
    <row r="78" spans="1:16" ht="25.5" x14ac:dyDescent="0.35">
      <c r="A78" s="40" t="s">
        <v>5</v>
      </c>
      <c r="B78" s="40" t="s">
        <v>180</v>
      </c>
      <c r="C78" s="40" t="s">
        <v>181</v>
      </c>
      <c r="D78" s="40" t="s">
        <v>20</v>
      </c>
      <c r="E78" s="40" t="s">
        <v>6</v>
      </c>
      <c r="F78" s="41" t="s">
        <v>173</v>
      </c>
      <c r="G78" s="41" t="s">
        <v>206</v>
      </c>
      <c r="H78" s="42" t="s">
        <v>8</v>
      </c>
      <c r="I78" s="38"/>
      <c r="J78" s="56" t="s">
        <v>5</v>
      </c>
      <c r="K78" s="56" t="s">
        <v>6</v>
      </c>
      <c r="L78" s="57" t="s">
        <v>7</v>
      </c>
      <c r="M78" s="58" t="s">
        <v>9</v>
      </c>
      <c r="N78" s="58" t="s">
        <v>10</v>
      </c>
      <c r="O78" s="59" t="s">
        <v>8</v>
      </c>
    </row>
    <row r="79" spans="1:16" ht="15" customHeight="1" x14ac:dyDescent="0.35">
      <c r="A79" s="179" t="s">
        <v>11</v>
      </c>
      <c r="B79" s="180"/>
      <c r="C79" s="180"/>
      <c r="D79" s="180"/>
      <c r="E79" s="180"/>
      <c r="F79" s="180"/>
      <c r="G79" s="180"/>
      <c r="H79" s="181"/>
      <c r="I79" s="72"/>
      <c r="J79" s="182" t="s">
        <v>11</v>
      </c>
      <c r="K79" s="183"/>
      <c r="L79" s="183"/>
      <c r="M79" s="184"/>
      <c r="N79" s="184"/>
      <c r="O79" s="185"/>
    </row>
    <row r="80" spans="1:16" x14ac:dyDescent="0.35">
      <c r="A80" s="48" t="s">
        <v>96</v>
      </c>
      <c r="B80" s="159" t="s">
        <v>186</v>
      </c>
      <c r="C80" s="159" t="s">
        <v>190</v>
      </c>
      <c r="D80" s="159" t="s">
        <v>184</v>
      </c>
      <c r="E80" s="47">
        <v>5</v>
      </c>
      <c r="F80" s="47"/>
      <c r="G80" s="163">
        <v>189</v>
      </c>
      <c r="H80" s="163">
        <f t="shared" ref="H80:H85" si="3">G80*(E80+F80)</f>
        <v>945</v>
      </c>
      <c r="I80" s="72"/>
      <c r="J80" s="3"/>
      <c r="K80" s="47"/>
      <c r="L80" s="73"/>
      <c r="M80" s="73"/>
      <c r="N80" s="73"/>
      <c r="O80" s="73"/>
    </row>
    <row r="81" spans="1:16" ht="25.5" x14ac:dyDescent="0.35">
      <c r="A81" s="48" t="s">
        <v>102</v>
      </c>
      <c r="B81" s="159" t="s">
        <v>185</v>
      </c>
      <c r="C81" s="159" t="s">
        <v>190</v>
      </c>
      <c r="D81" s="159" t="s">
        <v>184</v>
      </c>
      <c r="E81" s="47">
        <v>7</v>
      </c>
      <c r="F81" s="47"/>
      <c r="G81" s="163">
        <v>318.8</v>
      </c>
      <c r="H81" s="163">
        <f t="shared" si="3"/>
        <v>2231.6</v>
      </c>
      <c r="I81" s="72"/>
      <c r="J81" s="3"/>
      <c r="K81" s="47"/>
      <c r="L81" s="73"/>
      <c r="M81" s="73"/>
      <c r="N81" s="73"/>
      <c r="O81" s="73"/>
    </row>
    <row r="82" spans="1:16" x14ac:dyDescent="0.35">
      <c r="A82" s="48" t="s">
        <v>97</v>
      </c>
      <c r="B82" s="159" t="s">
        <v>188</v>
      </c>
      <c r="C82" s="159" t="s">
        <v>190</v>
      </c>
      <c r="D82" s="159" t="s">
        <v>184</v>
      </c>
      <c r="E82" s="47">
        <v>1</v>
      </c>
      <c r="F82" s="47"/>
      <c r="G82" s="163">
        <v>338</v>
      </c>
      <c r="H82" s="163">
        <f t="shared" si="3"/>
        <v>338</v>
      </c>
      <c r="I82" s="72"/>
      <c r="J82" s="3"/>
      <c r="K82" s="47"/>
      <c r="L82" s="73"/>
      <c r="M82" s="73"/>
      <c r="N82" s="73"/>
      <c r="O82" s="73"/>
    </row>
    <row r="83" spans="1:16" x14ac:dyDescent="0.35">
      <c r="A83" s="3" t="s">
        <v>100</v>
      </c>
      <c r="B83" s="158" t="s">
        <v>187</v>
      </c>
      <c r="C83" s="159" t="s">
        <v>190</v>
      </c>
      <c r="D83" s="159" t="s">
        <v>184</v>
      </c>
      <c r="E83" s="47">
        <v>1</v>
      </c>
      <c r="F83" s="47"/>
      <c r="G83" s="163">
        <v>260</v>
      </c>
      <c r="H83" s="163">
        <f t="shared" si="3"/>
        <v>260</v>
      </c>
      <c r="I83" s="72"/>
      <c r="J83" s="3"/>
      <c r="K83" s="47"/>
      <c r="L83" s="73"/>
      <c r="M83" s="73"/>
      <c r="N83" s="73"/>
      <c r="O83" s="73"/>
    </row>
    <row r="84" spans="1:16" x14ac:dyDescent="0.35">
      <c r="A84" s="3" t="s">
        <v>98</v>
      </c>
      <c r="B84" s="158" t="s">
        <v>48</v>
      </c>
      <c r="C84" s="159" t="s">
        <v>190</v>
      </c>
      <c r="D84" s="159" t="s">
        <v>184</v>
      </c>
      <c r="E84" s="3">
        <v>3</v>
      </c>
      <c r="F84" s="3"/>
      <c r="G84" s="163">
        <v>438</v>
      </c>
      <c r="H84" s="163">
        <f t="shared" si="3"/>
        <v>1314</v>
      </c>
      <c r="I84" s="72"/>
      <c r="J84" s="3"/>
      <c r="K84" s="47"/>
      <c r="L84" s="73"/>
      <c r="M84" s="73"/>
      <c r="N84" s="73"/>
      <c r="O84" s="73"/>
    </row>
    <row r="85" spans="1:16" x14ac:dyDescent="0.35">
      <c r="A85" s="3" t="s">
        <v>99</v>
      </c>
      <c r="B85" s="159" t="s">
        <v>191</v>
      </c>
      <c r="C85" s="159" t="s">
        <v>190</v>
      </c>
      <c r="D85" s="159" t="s">
        <v>184</v>
      </c>
      <c r="E85" s="3">
        <v>2</v>
      </c>
      <c r="F85" s="3"/>
      <c r="G85" s="163">
        <v>160</v>
      </c>
      <c r="H85" s="163">
        <f t="shared" si="3"/>
        <v>320</v>
      </c>
      <c r="I85" s="72"/>
      <c r="J85" s="3"/>
      <c r="K85" s="47"/>
      <c r="L85" s="73"/>
      <c r="M85" s="73"/>
      <c r="N85" s="73"/>
      <c r="O85" s="73"/>
    </row>
    <row r="86" spans="1:16" x14ac:dyDescent="0.35">
      <c r="A86" s="49" t="s">
        <v>13</v>
      </c>
      <c r="B86" s="129"/>
      <c r="C86" s="129"/>
      <c r="D86" s="129"/>
      <c r="E86" s="50">
        <f>SUM(E80:E85)</f>
        <v>19</v>
      </c>
      <c r="F86" s="50"/>
      <c r="G86" s="51"/>
      <c r="H86" s="52">
        <f>SUM(H80:H85)</f>
        <v>5408.6</v>
      </c>
      <c r="I86" s="72"/>
      <c r="J86" s="142" t="s">
        <v>14</v>
      </c>
      <c r="K86" s="129"/>
      <c r="L86" s="129"/>
      <c r="M86" s="129"/>
      <c r="N86" s="51"/>
      <c r="O86" s="55">
        <f>SUM(O80:O85)</f>
        <v>0</v>
      </c>
    </row>
    <row r="87" spans="1:16" ht="17.25" customHeight="1" x14ac:dyDescent="0.3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</row>
    <row r="88" spans="1:16" hidden="1" x14ac:dyDescent="0.3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</row>
    <row r="89" spans="1:16" x14ac:dyDescent="0.35">
      <c r="A89" s="186" t="s">
        <v>85</v>
      </c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</row>
    <row r="90" spans="1:16" x14ac:dyDescent="0.35">
      <c r="A90" s="2" t="s">
        <v>86</v>
      </c>
      <c r="B90" s="2"/>
      <c r="C90" s="2"/>
      <c r="D90" s="2"/>
      <c r="E90" s="2"/>
      <c r="F90" s="2"/>
      <c r="G90" s="1" t="s">
        <v>119</v>
      </c>
      <c r="H90" s="148">
        <v>15</v>
      </c>
      <c r="I90" s="150"/>
      <c r="J90" s="1" t="s">
        <v>120</v>
      </c>
      <c r="K90" s="2"/>
      <c r="L90" s="1" t="s">
        <v>119</v>
      </c>
      <c r="M90" s="36">
        <v>12</v>
      </c>
      <c r="N90" s="2"/>
      <c r="O90" s="147"/>
    </row>
    <row r="91" spans="1:16" ht="21" customHeight="1" x14ac:dyDescent="0.35">
      <c r="A91" s="141" t="s">
        <v>1</v>
      </c>
      <c r="B91" s="157"/>
      <c r="C91" s="157"/>
      <c r="D91" s="157"/>
      <c r="E91" s="1" t="s">
        <v>126</v>
      </c>
      <c r="F91" s="1"/>
      <c r="G91" s="2"/>
      <c r="H91" s="147"/>
      <c r="I91" s="149"/>
      <c r="J91" s="145" t="s">
        <v>1</v>
      </c>
      <c r="K91" s="1" t="s">
        <v>122</v>
      </c>
      <c r="L91" s="2" t="s">
        <v>48</v>
      </c>
      <c r="M91" s="2"/>
      <c r="N91" s="2"/>
      <c r="O91" s="147"/>
      <c r="P91" s="35">
        <v>20</v>
      </c>
    </row>
    <row r="92" spans="1:16" ht="21.75" thickBot="1" x14ac:dyDescent="0.4">
      <c r="A92" s="177" t="s">
        <v>3</v>
      </c>
      <c r="B92" s="177"/>
      <c r="C92" s="177"/>
      <c r="D92" s="177"/>
      <c r="E92" s="177"/>
      <c r="F92" s="177"/>
      <c r="G92" s="177"/>
      <c r="H92" s="177"/>
      <c r="I92" s="38"/>
      <c r="J92" s="177" t="s">
        <v>4</v>
      </c>
      <c r="K92" s="177"/>
      <c r="L92" s="177"/>
      <c r="M92" s="177"/>
      <c r="N92" s="177"/>
      <c r="O92" s="177"/>
    </row>
    <row r="93" spans="1:16" ht="25.5" customHeight="1" x14ac:dyDescent="0.35">
      <c r="A93" s="40" t="s">
        <v>5</v>
      </c>
      <c r="B93" s="40" t="s">
        <v>180</v>
      </c>
      <c r="C93" s="40" t="s">
        <v>181</v>
      </c>
      <c r="D93" s="40" t="s">
        <v>20</v>
      </c>
      <c r="E93" s="40" t="s">
        <v>6</v>
      </c>
      <c r="F93" s="41" t="s">
        <v>173</v>
      </c>
      <c r="G93" s="41" t="s">
        <v>206</v>
      </c>
      <c r="H93" s="42" t="s">
        <v>8</v>
      </c>
      <c r="I93" s="38"/>
      <c r="J93" s="56" t="s">
        <v>5</v>
      </c>
      <c r="K93" s="56" t="s">
        <v>6</v>
      </c>
      <c r="L93" s="57" t="s">
        <v>7</v>
      </c>
      <c r="M93" s="58" t="s">
        <v>9</v>
      </c>
      <c r="N93" s="58" t="s">
        <v>10</v>
      </c>
      <c r="O93" s="59" t="s">
        <v>8</v>
      </c>
    </row>
    <row r="94" spans="1:16" x14ac:dyDescent="0.35">
      <c r="A94" s="170" t="s">
        <v>11</v>
      </c>
      <c r="B94" s="171"/>
      <c r="C94" s="171"/>
      <c r="D94" s="171"/>
      <c r="E94" s="171"/>
      <c r="F94" s="171"/>
      <c r="G94" s="171"/>
      <c r="H94" s="172"/>
      <c r="I94" s="72"/>
      <c r="J94" s="173" t="s">
        <v>11</v>
      </c>
      <c r="K94" s="174"/>
      <c r="L94" s="174"/>
      <c r="M94" s="175"/>
      <c r="N94" s="175"/>
      <c r="O94" s="176"/>
    </row>
    <row r="95" spans="1:16" x14ac:dyDescent="0.35">
      <c r="A95" s="48" t="s">
        <v>87</v>
      </c>
      <c r="B95" s="48" t="s">
        <v>190</v>
      </c>
      <c r="C95" s="48" t="s">
        <v>186</v>
      </c>
      <c r="D95" s="48" t="s">
        <v>184</v>
      </c>
      <c r="E95" s="47">
        <v>4</v>
      </c>
      <c r="F95" s="47"/>
      <c r="G95" s="163">
        <v>346.9</v>
      </c>
      <c r="H95" s="163">
        <f>G95*(E95+F95)</f>
        <v>1387.6</v>
      </c>
      <c r="I95" s="72"/>
      <c r="J95" s="3"/>
      <c r="K95" s="47"/>
      <c r="L95" s="73"/>
      <c r="M95" s="73"/>
      <c r="N95" s="73"/>
      <c r="O95" s="73"/>
    </row>
    <row r="96" spans="1:16" ht="25.5" x14ac:dyDescent="0.35">
      <c r="A96" s="48" t="s">
        <v>89</v>
      </c>
      <c r="B96" s="48" t="s">
        <v>196</v>
      </c>
      <c r="C96" s="159" t="s">
        <v>186</v>
      </c>
      <c r="D96" s="159" t="s">
        <v>184</v>
      </c>
      <c r="E96" s="47">
        <v>7</v>
      </c>
      <c r="F96" s="47"/>
      <c r="G96" s="163">
        <v>338</v>
      </c>
      <c r="H96" s="163">
        <f>G96*(E96+F96)</f>
        <v>2366</v>
      </c>
      <c r="I96" s="72"/>
      <c r="J96" s="3"/>
      <c r="K96" s="47"/>
      <c r="L96" s="73"/>
      <c r="M96" s="73"/>
      <c r="N96" s="73"/>
      <c r="O96" s="73"/>
    </row>
    <row r="97" spans="1:15" x14ac:dyDescent="0.35">
      <c r="A97" s="48" t="s">
        <v>90</v>
      </c>
      <c r="B97" s="48" t="s">
        <v>188</v>
      </c>
      <c r="C97" s="159" t="s">
        <v>186</v>
      </c>
      <c r="D97" s="159" t="s">
        <v>184</v>
      </c>
      <c r="E97" s="47">
        <v>1</v>
      </c>
      <c r="F97" s="47"/>
      <c r="G97" s="163">
        <v>360</v>
      </c>
      <c r="H97" s="163">
        <f>G97*(E97+F97)</f>
        <v>360</v>
      </c>
      <c r="I97" s="72"/>
      <c r="J97" s="3"/>
      <c r="K97" s="47"/>
      <c r="L97" s="73"/>
      <c r="M97" s="73"/>
      <c r="N97" s="73"/>
      <c r="O97" s="73"/>
    </row>
    <row r="98" spans="1:15" x14ac:dyDescent="0.35">
      <c r="A98" s="3" t="s">
        <v>101</v>
      </c>
      <c r="B98" s="3" t="s">
        <v>187</v>
      </c>
      <c r="C98" s="159" t="s">
        <v>186</v>
      </c>
      <c r="D98" s="159" t="s">
        <v>184</v>
      </c>
      <c r="E98" s="47">
        <v>1</v>
      </c>
      <c r="F98" s="47"/>
      <c r="G98" s="163">
        <v>190</v>
      </c>
      <c r="H98" s="163">
        <f>G98*(E98+F98)</f>
        <v>190</v>
      </c>
      <c r="I98" s="72"/>
      <c r="J98" s="3"/>
      <c r="K98" s="47"/>
      <c r="L98" s="73"/>
      <c r="M98" s="73"/>
      <c r="N98" s="73"/>
      <c r="O98" s="73"/>
    </row>
    <row r="99" spans="1:15" x14ac:dyDescent="0.35">
      <c r="A99" s="3" t="s">
        <v>91</v>
      </c>
      <c r="B99" s="3" t="s">
        <v>48</v>
      </c>
      <c r="C99" s="159" t="s">
        <v>186</v>
      </c>
      <c r="D99" s="159" t="s">
        <v>184</v>
      </c>
      <c r="E99" s="3">
        <v>3</v>
      </c>
      <c r="F99" s="3"/>
      <c r="G99" s="163">
        <v>450</v>
      </c>
      <c r="H99" s="163">
        <f>G99*(E99+F99)</f>
        <v>1350</v>
      </c>
      <c r="I99" s="72"/>
      <c r="J99" s="3"/>
      <c r="K99" s="47"/>
      <c r="L99" s="73"/>
      <c r="M99" s="73"/>
      <c r="N99" s="73"/>
      <c r="O99" s="73"/>
    </row>
    <row r="100" spans="1:15" x14ac:dyDescent="0.35">
      <c r="A100" s="49" t="s">
        <v>13</v>
      </c>
      <c r="B100" s="129"/>
      <c r="C100" s="129"/>
      <c r="D100" s="129"/>
      <c r="E100" s="50">
        <f>SUM(E95:E99)</f>
        <v>16</v>
      </c>
      <c r="F100" s="50"/>
      <c r="G100" s="51"/>
      <c r="H100" s="52">
        <f>SUM(H95:H99)</f>
        <v>5653.6</v>
      </c>
      <c r="I100" s="72"/>
      <c r="J100" s="142" t="s">
        <v>14</v>
      </c>
      <c r="K100" s="50">
        <f>SUM(K95:K99)</f>
        <v>0</v>
      </c>
      <c r="L100" s="51"/>
      <c r="M100" s="144"/>
      <c r="N100" s="144"/>
      <c r="O100" s="55">
        <f>SUM(O95:O99)</f>
        <v>0</v>
      </c>
    </row>
    <row r="102" spans="1:15" s="38" customFormat="1" ht="12.75" x14ac:dyDescent="0.2">
      <c r="A102" s="115" t="s">
        <v>159</v>
      </c>
      <c r="B102" s="116"/>
      <c r="C102" s="116"/>
      <c r="D102" s="116"/>
      <c r="E102" s="116"/>
      <c r="F102" s="116"/>
      <c r="G102" s="116"/>
      <c r="H102" s="113">
        <f>H100+H86+H71+H57+H32+H20</f>
        <v>48950.400000000001</v>
      </c>
      <c r="J102" s="106" t="s">
        <v>24</v>
      </c>
      <c r="K102" s="107"/>
      <c r="L102" s="107"/>
      <c r="M102" s="108"/>
      <c r="N102" s="113" t="e">
        <f>P69+#REF!</f>
        <v>#REF!</v>
      </c>
    </row>
    <row r="103" spans="1:15" s="38" customFormat="1" ht="12.75" x14ac:dyDescent="0.2">
      <c r="A103" s="115" t="s">
        <v>160</v>
      </c>
      <c r="B103" s="116"/>
      <c r="C103" s="116"/>
      <c r="D103" s="116"/>
      <c r="E103" s="116"/>
      <c r="F103" s="116"/>
      <c r="G103" s="116"/>
      <c r="H103" s="113">
        <f>H40</f>
        <v>42389.399999999994</v>
      </c>
      <c r="J103" s="106" t="s">
        <v>25</v>
      </c>
      <c r="K103" s="107"/>
      <c r="L103" s="107"/>
      <c r="M103" s="108"/>
      <c r="N103" s="113">
        <v>0</v>
      </c>
    </row>
    <row r="104" spans="1:15" s="38" customFormat="1" ht="12.75" x14ac:dyDescent="0.2">
      <c r="A104" s="117" t="s">
        <v>18</v>
      </c>
      <c r="B104" s="118"/>
      <c r="C104" s="118"/>
      <c r="D104" s="118"/>
      <c r="E104" s="118"/>
      <c r="F104" s="118"/>
      <c r="G104" s="118"/>
      <c r="H104" s="114">
        <f>SUM(H102:H103)</f>
        <v>91339.799999999988</v>
      </c>
      <c r="J104" s="109" t="s">
        <v>18</v>
      </c>
      <c r="K104" s="110"/>
      <c r="L104" s="110"/>
      <c r="M104" s="111"/>
      <c r="N104" s="114" t="e">
        <f>N102+N103</f>
        <v>#REF!</v>
      </c>
    </row>
  </sheetData>
  <mergeCells count="39">
    <mergeCell ref="A27:H27"/>
    <mergeCell ref="J27:O27"/>
    <mergeCell ref="A12:H12"/>
    <mergeCell ref="J12:O12"/>
    <mergeCell ref="A22:O22"/>
    <mergeCell ref="A25:H25"/>
    <mergeCell ref="J25:O25"/>
    <mergeCell ref="A5:O5"/>
    <mergeCell ref="A6:O6"/>
    <mergeCell ref="A7:O7"/>
    <mergeCell ref="A10:H10"/>
    <mergeCell ref="J10:O10"/>
    <mergeCell ref="K41:L41"/>
    <mergeCell ref="A43:O43"/>
    <mergeCell ref="A46:H46"/>
    <mergeCell ref="J46:O46"/>
    <mergeCell ref="A48:H48"/>
    <mergeCell ref="J48:O48"/>
    <mergeCell ref="A35:H35"/>
    <mergeCell ref="J35:O35"/>
    <mergeCell ref="A37:H37"/>
    <mergeCell ref="J37:O37"/>
    <mergeCell ref="J40:L40"/>
    <mergeCell ref="F33:H33"/>
    <mergeCell ref="A94:H94"/>
    <mergeCell ref="J94:O94"/>
    <mergeCell ref="A62:H62"/>
    <mergeCell ref="J62:O62"/>
    <mergeCell ref="A64:H64"/>
    <mergeCell ref="J64:O64"/>
    <mergeCell ref="A74:O74"/>
    <mergeCell ref="A79:H79"/>
    <mergeCell ref="J79:O79"/>
    <mergeCell ref="A89:O89"/>
    <mergeCell ref="A92:H92"/>
    <mergeCell ref="J92:O92"/>
    <mergeCell ref="A77:H77"/>
    <mergeCell ref="J77:O77"/>
    <mergeCell ref="A59:O5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E2" sqref="E2"/>
    </sheetView>
  </sheetViews>
  <sheetFormatPr defaultColWidth="8.85546875" defaultRowHeight="15" x14ac:dyDescent="0.25"/>
  <cols>
    <col min="2" max="2" width="22.5703125" bestFit="1" customWidth="1"/>
    <col min="3" max="3" width="22.5703125" customWidth="1"/>
    <col min="4" max="4" width="24.28515625" bestFit="1" customWidth="1"/>
    <col min="5" max="5" width="76.140625" bestFit="1" customWidth="1"/>
  </cols>
  <sheetData>
    <row r="1" spans="1:5" ht="15" customHeight="1" x14ac:dyDescent="0.25">
      <c r="A1">
        <v>15</v>
      </c>
      <c r="B1" s="167">
        <v>41922</v>
      </c>
      <c r="C1" s="167">
        <v>41933</v>
      </c>
      <c r="D1" s="32" t="s">
        <v>106</v>
      </c>
      <c r="E1" s="33" t="s">
        <v>207</v>
      </c>
    </row>
    <row r="2" spans="1:5" ht="15" customHeight="1" x14ac:dyDescent="0.25">
      <c r="A2">
        <v>16</v>
      </c>
      <c r="B2" s="167">
        <v>41943</v>
      </c>
      <c r="C2" s="167">
        <v>41953</v>
      </c>
      <c r="D2" s="32" t="s">
        <v>194</v>
      </c>
      <c r="E2" s="33" t="s">
        <v>208</v>
      </c>
    </row>
    <row r="3" spans="1:5" ht="15" customHeight="1" x14ac:dyDescent="0.25">
      <c r="A3">
        <v>17</v>
      </c>
      <c r="B3" s="167">
        <v>41974</v>
      </c>
      <c r="C3" s="167">
        <v>41980</v>
      </c>
      <c r="D3" s="32" t="s">
        <v>105</v>
      </c>
      <c r="E3" s="33" t="s">
        <v>209</v>
      </c>
    </row>
    <row r="4" spans="1:5" ht="15.75" customHeight="1" x14ac:dyDescent="0.25">
      <c r="A4">
        <v>18</v>
      </c>
      <c r="B4" s="167">
        <v>42064</v>
      </c>
      <c r="C4" s="167">
        <v>42078</v>
      </c>
      <c r="D4" s="32" t="s">
        <v>49</v>
      </c>
      <c r="E4" s="33" t="s">
        <v>210</v>
      </c>
    </row>
    <row r="5" spans="1:5" ht="15.75" customHeight="1" x14ac:dyDescent="0.25">
      <c r="A5">
        <v>19</v>
      </c>
      <c r="B5" s="167">
        <v>42135</v>
      </c>
      <c r="C5" s="167">
        <v>42146</v>
      </c>
      <c r="D5" s="32" t="s">
        <v>49</v>
      </c>
      <c r="E5" s="33" t="s">
        <v>211</v>
      </c>
    </row>
    <row r="6" spans="1:5" ht="15.75" customHeight="1" x14ac:dyDescent="0.25">
      <c r="A6">
        <v>20</v>
      </c>
      <c r="B6" s="167">
        <v>42202</v>
      </c>
      <c r="C6" s="167">
        <v>42216</v>
      </c>
      <c r="D6" s="32" t="s">
        <v>74</v>
      </c>
      <c r="E6" s="33" t="s">
        <v>211</v>
      </c>
    </row>
    <row r="7" spans="1:5" x14ac:dyDescent="0.25">
      <c r="B7" s="34"/>
      <c r="C7" s="34"/>
    </row>
  </sheetData>
  <pageMargins left="0.51181102362204722" right="0.51181102362204722" top="0.78740157480314965" bottom="0.78740157480314965" header="0.31496062992125984" footer="0.31496062992125984"/>
  <pageSetup paperSize="9"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3"/>
  <sheetViews>
    <sheetView showGridLines="0" zoomScale="90" zoomScaleNormal="90" workbookViewId="0">
      <selection activeCell="F16" sqref="F16"/>
    </sheetView>
  </sheetViews>
  <sheetFormatPr defaultRowHeight="21" x14ac:dyDescent="0.35"/>
  <cols>
    <col min="1" max="2" width="9.140625" style="35"/>
    <col min="3" max="3" width="16.5703125" style="35" customWidth="1"/>
    <col min="4" max="4" width="18.5703125" style="35" customWidth="1"/>
    <col min="5" max="5" width="15.85546875" style="35" customWidth="1"/>
    <col min="6" max="6" width="14.5703125" style="35" customWidth="1"/>
    <col min="7" max="7" width="12.28515625" style="35" customWidth="1"/>
    <col min="8" max="16384" width="9.140625" style="35"/>
  </cols>
  <sheetData>
    <row r="6" spans="1:7" s="38" customFormat="1" ht="15.75" x14ac:dyDescent="0.25">
      <c r="C6" s="192" t="s">
        <v>0</v>
      </c>
      <c r="D6" s="192"/>
      <c r="E6" s="192"/>
      <c r="F6" s="192"/>
      <c r="G6" s="192"/>
    </row>
    <row r="7" spans="1:7" s="38" customFormat="1" ht="12.75" x14ac:dyDescent="0.2">
      <c r="C7" s="186" t="s">
        <v>68</v>
      </c>
      <c r="D7" s="186"/>
      <c r="E7" s="186"/>
      <c r="F7" s="186"/>
      <c r="G7" s="186"/>
    </row>
    <row r="8" spans="1:7" s="38" customFormat="1" ht="12.75" x14ac:dyDescent="0.2">
      <c r="C8" s="1" t="s">
        <v>200</v>
      </c>
      <c r="D8" s="1"/>
      <c r="E8" s="2"/>
      <c r="F8" s="1" t="s">
        <v>119</v>
      </c>
      <c r="G8" s="36">
        <v>11</v>
      </c>
    </row>
    <row r="9" spans="1:7" s="38" customFormat="1" ht="12.75" x14ac:dyDescent="0.2">
      <c r="C9" s="199" t="s">
        <v>19</v>
      </c>
      <c r="D9" s="199"/>
      <c r="E9" s="199"/>
      <c r="F9" s="1" t="s">
        <v>161</v>
      </c>
      <c r="G9" s="2"/>
    </row>
    <row r="10" spans="1:7" s="38" customFormat="1" ht="13.5" thickBot="1" x14ac:dyDescent="0.25">
      <c r="C10" s="177" t="s">
        <v>3</v>
      </c>
      <c r="D10" s="177"/>
      <c r="E10" s="177"/>
      <c r="F10" s="177"/>
      <c r="G10" s="177"/>
    </row>
    <row r="11" spans="1:7" s="38" customFormat="1" ht="18.75" customHeight="1" x14ac:dyDescent="0.2">
      <c r="C11" s="77" t="s">
        <v>20</v>
      </c>
      <c r="D11" s="77" t="s">
        <v>198</v>
      </c>
      <c r="E11" s="77" t="s">
        <v>214</v>
      </c>
      <c r="F11" s="77" t="s">
        <v>6</v>
      </c>
      <c r="G11" s="78" t="s">
        <v>22</v>
      </c>
    </row>
    <row r="12" spans="1:7" s="38" customFormat="1" ht="12.75" x14ac:dyDescent="0.2">
      <c r="A12" s="38" t="s">
        <v>212</v>
      </c>
      <c r="B12" s="38" t="s">
        <v>213</v>
      </c>
      <c r="C12" s="197" t="s">
        <v>11</v>
      </c>
      <c r="D12" s="198"/>
      <c r="E12" s="198"/>
      <c r="F12" s="198"/>
      <c r="G12" s="198"/>
    </row>
    <row r="13" spans="1:7" s="38" customFormat="1" ht="12.75" x14ac:dyDescent="0.2">
      <c r="A13" s="38" t="s">
        <v>215</v>
      </c>
      <c r="B13" s="38">
        <v>15</v>
      </c>
      <c r="C13" s="3">
        <v>2</v>
      </c>
      <c r="D13" s="158" t="s">
        <v>106</v>
      </c>
      <c r="E13" s="3">
        <v>11</v>
      </c>
      <c r="F13" s="3">
        <v>22</v>
      </c>
      <c r="G13" s="4">
        <v>270</v>
      </c>
    </row>
    <row r="14" spans="1:7" s="38" customFormat="1" ht="12.75" x14ac:dyDescent="0.2">
      <c r="A14" s="38" t="s">
        <v>215</v>
      </c>
      <c r="B14" s="38">
        <v>15</v>
      </c>
      <c r="C14" s="3">
        <v>1</v>
      </c>
      <c r="D14" s="158" t="s">
        <v>106</v>
      </c>
      <c r="E14" s="3">
        <v>11</v>
      </c>
      <c r="F14" s="3">
        <v>1</v>
      </c>
      <c r="G14" s="4">
        <v>250</v>
      </c>
    </row>
    <row r="15" spans="1:7" s="38" customFormat="1" ht="12.75" x14ac:dyDescent="0.2">
      <c r="A15" s="38" t="s">
        <v>215</v>
      </c>
      <c r="B15" s="38">
        <v>16</v>
      </c>
      <c r="C15" s="3">
        <v>2</v>
      </c>
      <c r="D15" s="158" t="s">
        <v>194</v>
      </c>
      <c r="E15" s="3">
        <v>8</v>
      </c>
      <c r="F15" s="3">
        <v>20</v>
      </c>
      <c r="G15" s="4">
        <v>350</v>
      </c>
    </row>
    <row r="16" spans="1:7" s="38" customFormat="1" ht="12.75" x14ac:dyDescent="0.2">
      <c r="A16" s="38" t="s">
        <v>215</v>
      </c>
      <c r="B16" s="38">
        <v>17</v>
      </c>
      <c r="C16" s="3">
        <v>2</v>
      </c>
      <c r="D16" s="158" t="s">
        <v>105</v>
      </c>
      <c r="E16" s="3">
        <v>5</v>
      </c>
      <c r="F16" s="3">
        <v>200</v>
      </c>
      <c r="G16" s="4">
        <v>305</v>
      </c>
    </row>
    <row r="17" spans="1:7" s="38" customFormat="1" ht="12.75" x14ac:dyDescent="0.2">
      <c r="A17" s="38" t="s">
        <v>215</v>
      </c>
      <c r="B17" s="38">
        <v>18</v>
      </c>
      <c r="C17" s="3">
        <v>2</v>
      </c>
      <c r="D17" s="158" t="s">
        <v>49</v>
      </c>
      <c r="E17" s="3">
        <v>14</v>
      </c>
      <c r="F17" s="3">
        <v>22</v>
      </c>
      <c r="G17" s="4">
        <v>410</v>
      </c>
    </row>
    <row r="18" spans="1:7" s="38" customFormat="1" ht="12.75" x14ac:dyDescent="0.2">
      <c r="A18" s="38" t="s">
        <v>215</v>
      </c>
      <c r="B18" s="38">
        <v>18</v>
      </c>
      <c r="C18" s="3">
        <v>1</v>
      </c>
      <c r="D18" s="158" t="s">
        <v>49</v>
      </c>
      <c r="E18" s="3">
        <v>14</v>
      </c>
      <c r="F18" s="3">
        <v>1</v>
      </c>
      <c r="G18" s="4">
        <v>340</v>
      </c>
    </row>
    <row r="19" spans="1:7" s="38" customFormat="1" ht="12.75" x14ac:dyDescent="0.2">
      <c r="A19" s="38" t="s">
        <v>215</v>
      </c>
      <c r="B19" s="38">
        <v>19</v>
      </c>
      <c r="C19" s="3">
        <v>2</v>
      </c>
      <c r="D19" s="158" t="s">
        <v>49</v>
      </c>
      <c r="E19" s="3">
        <v>11</v>
      </c>
      <c r="F19" s="3">
        <v>22</v>
      </c>
      <c r="G19" s="4">
        <v>410</v>
      </c>
    </row>
    <row r="20" spans="1:7" s="38" customFormat="1" ht="12.75" x14ac:dyDescent="0.2">
      <c r="A20" s="38" t="s">
        <v>215</v>
      </c>
      <c r="B20" s="38">
        <v>19</v>
      </c>
      <c r="C20" s="3">
        <v>1</v>
      </c>
      <c r="D20" s="158" t="s">
        <v>49</v>
      </c>
      <c r="E20" s="3">
        <v>11</v>
      </c>
      <c r="F20" s="3">
        <v>1</v>
      </c>
      <c r="G20" s="4">
        <v>340</v>
      </c>
    </row>
    <row r="21" spans="1:7" s="38" customFormat="1" ht="12.75" x14ac:dyDescent="0.2">
      <c r="A21" s="38" t="s">
        <v>215</v>
      </c>
      <c r="B21" s="38">
        <v>20</v>
      </c>
      <c r="C21" s="3">
        <v>2</v>
      </c>
      <c r="D21" s="158" t="s">
        <v>74</v>
      </c>
      <c r="E21" s="3">
        <v>15</v>
      </c>
      <c r="F21" s="3">
        <v>22</v>
      </c>
      <c r="G21" s="4">
        <v>310</v>
      </c>
    </row>
    <row r="22" spans="1:7" s="38" customFormat="1" ht="12.75" x14ac:dyDescent="0.2">
      <c r="A22" s="38" t="s">
        <v>215</v>
      </c>
      <c r="B22" s="38">
        <v>20</v>
      </c>
      <c r="C22" s="3">
        <v>1</v>
      </c>
      <c r="D22" s="158" t="s">
        <v>74</v>
      </c>
      <c r="E22" s="3">
        <v>15</v>
      </c>
      <c r="F22" s="3">
        <v>1</v>
      </c>
      <c r="G22" s="4">
        <v>267</v>
      </c>
    </row>
    <row r="23" spans="1:7" s="38" customFormat="1" ht="12.75" x14ac:dyDescent="0.2"/>
  </sheetData>
  <mergeCells count="5">
    <mergeCell ref="C6:G6"/>
    <mergeCell ref="C12:G12"/>
    <mergeCell ref="C7:G7"/>
    <mergeCell ref="C9:E9"/>
    <mergeCell ref="C10:G10"/>
  </mergeCells>
  <pageMargins left="0.51181102362204722" right="0.51181102362204722" top="0.78740157480314965" bottom="0.78740157480314965" header="0.31496062992125984" footer="0.31496062992125984"/>
  <pageSetup paperSize="9" scale="6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6"/>
  <sheetViews>
    <sheetView showGridLines="0" zoomScaleNormal="100" workbookViewId="0">
      <selection activeCell="A11" sqref="A11:H16"/>
    </sheetView>
  </sheetViews>
  <sheetFormatPr defaultRowHeight="21" x14ac:dyDescent="0.35"/>
  <cols>
    <col min="1" max="2" width="9.140625" style="35"/>
    <col min="3" max="4" width="22.42578125" style="35" customWidth="1"/>
    <col min="5" max="5" width="24.42578125" style="35" customWidth="1"/>
    <col min="6" max="7" width="8.140625" style="35" customWidth="1"/>
    <col min="8" max="8" width="12.28515625" style="35" bestFit="1" customWidth="1"/>
    <col min="9" max="9" width="19.7109375" style="35" customWidth="1"/>
    <col min="10" max="10" width="9.140625" style="35"/>
    <col min="11" max="11" width="40.140625" style="35" customWidth="1"/>
    <col min="12" max="12" width="11.140625" style="35" bestFit="1" customWidth="1"/>
    <col min="13" max="13" width="5.42578125" style="35" bestFit="1" customWidth="1"/>
    <col min="14" max="14" width="9.28515625" style="35" bestFit="1" customWidth="1"/>
    <col min="15" max="15" width="16" style="35" customWidth="1"/>
    <col min="16" max="16" width="12.28515625" style="35" bestFit="1" customWidth="1"/>
    <col min="17" max="16384" width="9.140625" style="35"/>
  </cols>
  <sheetData>
    <row r="5" spans="1:16" s="38" customFormat="1" ht="15.75" x14ac:dyDescent="0.25">
      <c r="C5" s="192" t="s">
        <v>0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6" s="38" customFormat="1" ht="12.75" x14ac:dyDescent="0.2">
      <c r="C6" s="186" t="s">
        <v>104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</row>
    <row r="7" spans="1:16" s="38" customFormat="1" ht="12.75" x14ac:dyDescent="0.2">
      <c r="C7" s="1" t="s">
        <v>200</v>
      </c>
      <c r="D7" s="1"/>
      <c r="E7" s="2"/>
      <c r="F7" s="1" t="s">
        <v>119</v>
      </c>
      <c r="G7" s="1"/>
      <c r="H7" s="36">
        <v>12</v>
      </c>
      <c r="I7" s="2"/>
      <c r="K7" s="2" t="s">
        <v>120</v>
      </c>
      <c r="L7" s="2"/>
      <c r="M7" s="1" t="s">
        <v>119</v>
      </c>
      <c r="N7" s="36">
        <v>12</v>
      </c>
      <c r="O7" s="2"/>
      <c r="P7" s="2"/>
    </row>
    <row r="8" spans="1:16" s="38" customFormat="1" ht="12.75" x14ac:dyDescent="0.2">
      <c r="C8" s="199" t="s">
        <v>26</v>
      </c>
      <c r="D8" s="199"/>
      <c r="E8" s="199"/>
      <c r="F8" s="1" t="s">
        <v>106</v>
      </c>
      <c r="G8" s="1"/>
      <c r="H8" s="2"/>
      <c r="I8" s="2"/>
      <c r="K8" s="199" t="s">
        <v>26</v>
      </c>
      <c r="L8" s="199"/>
      <c r="M8" s="1" t="s">
        <v>122</v>
      </c>
      <c r="N8" s="2" t="s">
        <v>48</v>
      </c>
      <c r="O8" s="2"/>
      <c r="P8" s="2"/>
    </row>
    <row r="9" spans="1:16" s="38" customFormat="1" ht="13.5" thickBot="1" x14ac:dyDescent="0.25">
      <c r="C9" s="177" t="s">
        <v>3</v>
      </c>
      <c r="D9" s="177"/>
      <c r="E9" s="177"/>
      <c r="F9" s="177"/>
      <c r="G9" s="177"/>
      <c r="H9" s="177"/>
      <c r="I9" s="177"/>
      <c r="K9" s="177" t="s">
        <v>4</v>
      </c>
      <c r="L9" s="177"/>
      <c r="M9" s="177"/>
      <c r="N9" s="177"/>
      <c r="O9" s="177"/>
      <c r="P9" s="177"/>
    </row>
    <row r="10" spans="1:16" s="38" customFormat="1" ht="13.5" thickBot="1" x14ac:dyDescent="0.25">
      <c r="A10" s="38" t="s">
        <v>216</v>
      </c>
      <c r="B10" s="38" t="s">
        <v>217</v>
      </c>
      <c r="C10" s="77" t="s">
        <v>20</v>
      </c>
      <c r="D10" s="77" t="s">
        <v>198</v>
      </c>
      <c r="E10" s="77" t="s">
        <v>21</v>
      </c>
      <c r="F10" s="77" t="s">
        <v>6</v>
      </c>
      <c r="G10" s="77"/>
      <c r="H10" s="78" t="s">
        <v>22</v>
      </c>
      <c r="I10" s="79" t="s">
        <v>8</v>
      </c>
      <c r="K10" s="80" t="s">
        <v>20</v>
      </c>
      <c r="L10" s="80" t="s">
        <v>21</v>
      </c>
      <c r="M10" s="80" t="s">
        <v>6</v>
      </c>
      <c r="N10" s="81" t="s">
        <v>22</v>
      </c>
      <c r="O10" s="82" t="s">
        <v>23</v>
      </c>
      <c r="P10" s="83" t="s">
        <v>8</v>
      </c>
    </row>
    <row r="11" spans="1:16" s="38" customFormat="1" ht="12.75" x14ac:dyDescent="0.2">
      <c r="A11" s="38" t="s">
        <v>215</v>
      </c>
      <c r="B11" s="38">
        <v>15</v>
      </c>
      <c r="C11" s="3">
        <v>1</v>
      </c>
      <c r="D11" s="158" t="s">
        <v>106</v>
      </c>
      <c r="E11" s="3">
        <v>50</v>
      </c>
      <c r="F11" s="3">
        <v>25</v>
      </c>
      <c r="G11" s="158">
        <v>12</v>
      </c>
      <c r="H11" s="4">
        <v>18000</v>
      </c>
      <c r="I11" s="4">
        <f>H11*F11*H7</f>
        <v>5400000</v>
      </c>
      <c r="K11" s="3"/>
      <c r="L11" s="3"/>
      <c r="M11" s="3"/>
      <c r="N11" s="7"/>
      <c r="O11" s="61"/>
      <c r="P11" s="7"/>
    </row>
    <row r="12" spans="1:16" s="38" customFormat="1" ht="12.75" x14ac:dyDescent="0.2">
      <c r="A12" s="38" t="s">
        <v>215</v>
      </c>
      <c r="B12" s="38">
        <v>16</v>
      </c>
      <c r="C12" s="158">
        <v>1</v>
      </c>
      <c r="D12" s="158" t="s">
        <v>194</v>
      </c>
      <c r="E12" s="3">
        <v>40</v>
      </c>
      <c r="F12" s="3">
        <v>20</v>
      </c>
      <c r="G12" s="158">
        <v>9</v>
      </c>
      <c r="H12" s="4">
        <v>14040</v>
      </c>
      <c r="I12" s="4" t="e">
        <f>H12*F12*#REF!</f>
        <v>#REF!</v>
      </c>
      <c r="K12" s="3"/>
      <c r="L12" s="3"/>
      <c r="M12" s="3"/>
      <c r="N12" s="7"/>
      <c r="O12" s="61"/>
      <c r="P12" s="7"/>
    </row>
    <row r="13" spans="1:16" s="38" customFormat="1" ht="12.75" x14ac:dyDescent="0.2">
      <c r="A13" s="38" t="s">
        <v>215</v>
      </c>
      <c r="B13" s="38">
        <v>17</v>
      </c>
      <c r="C13" s="158">
        <v>1</v>
      </c>
      <c r="D13" s="158" t="s">
        <v>105</v>
      </c>
      <c r="E13" s="3">
        <v>420</v>
      </c>
      <c r="F13" s="3">
        <v>210</v>
      </c>
      <c r="G13" s="158">
        <v>6</v>
      </c>
      <c r="H13" s="4">
        <v>124740</v>
      </c>
      <c r="I13" s="4" t="e">
        <f>H13*F13*#REF!</f>
        <v>#REF!</v>
      </c>
      <c r="K13" s="5"/>
      <c r="L13" s="5"/>
      <c r="M13" s="6"/>
      <c r="N13" s="7"/>
      <c r="O13" s="61">
        <f>N13*5%</f>
        <v>0</v>
      </c>
      <c r="P13" s="7"/>
    </row>
    <row r="14" spans="1:16" s="38" customFormat="1" ht="12.75" x14ac:dyDescent="0.2">
      <c r="A14" s="38" t="s">
        <v>215</v>
      </c>
      <c r="B14" s="38">
        <v>18</v>
      </c>
      <c r="C14" s="158">
        <v>1</v>
      </c>
      <c r="D14" s="158" t="s">
        <v>49</v>
      </c>
      <c r="E14" s="3">
        <v>46</v>
      </c>
      <c r="F14" s="3">
        <v>23</v>
      </c>
      <c r="G14" s="158">
        <v>15</v>
      </c>
      <c r="H14" s="4">
        <v>31050</v>
      </c>
      <c r="I14" s="4" t="e">
        <f>H14*F14*#REF!</f>
        <v>#REF!</v>
      </c>
      <c r="K14" s="3"/>
      <c r="L14" s="3"/>
      <c r="M14" s="3"/>
      <c r="N14" s="4"/>
      <c r="O14" s="61"/>
      <c r="P14" s="7"/>
    </row>
    <row r="15" spans="1:16" s="38" customFormat="1" ht="12.75" x14ac:dyDescent="0.2">
      <c r="A15" s="38" t="s">
        <v>215</v>
      </c>
      <c r="B15" s="38">
        <v>19</v>
      </c>
      <c r="C15" s="158">
        <v>1</v>
      </c>
      <c r="D15" s="158" t="s">
        <v>49</v>
      </c>
      <c r="E15" s="3">
        <v>46</v>
      </c>
      <c r="F15" s="3">
        <v>23</v>
      </c>
      <c r="G15" s="158">
        <v>12</v>
      </c>
      <c r="H15" s="4">
        <v>24840</v>
      </c>
      <c r="I15" s="4" t="e">
        <f>H15*F15*#REF!</f>
        <v>#REF!</v>
      </c>
      <c r="K15" s="3"/>
      <c r="L15" s="3"/>
      <c r="M15" s="3"/>
      <c r="N15" s="4"/>
      <c r="O15" s="61"/>
      <c r="P15" s="7"/>
    </row>
    <row r="16" spans="1:16" s="38" customFormat="1" ht="12.75" x14ac:dyDescent="0.2">
      <c r="A16" s="38" t="s">
        <v>215</v>
      </c>
      <c r="B16" s="38">
        <v>20</v>
      </c>
      <c r="C16" s="158">
        <v>1</v>
      </c>
      <c r="D16" s="158" t="s">
        <v>74</v>
      </c>
      <c r="E16" s="3">
        <v>46</v>
      </c>
      <c r="F16" s="3">
        <v>23</v>
      </c>
      <c r="G16" s="158">
        <v>15</v>
      </c>
      <c r="H16" s="4">
        <v>27600</v>
      </c>
      <c r="I16" s="4" t="e">
        <f>H16*F16*#REF!</f>
        <v>#REF!</v>
      </c>
      <c r="K16" s="3"/>
      <c r="L16" s="3"/>
      <c r="M16" s="3"/>
      <c r="N16" s="4"/>
      <c r="O16" s="61"/>
      <c r="P16" s="7"/>
    </row>
  </sheetData>
  <mergeCells count="6">
    <mergeCell ref="C5:P5"/>
    <mergeCell ref="C6:P6"/>
    <mergeCell ref="C8:E8"/>
    <mergeCell ref="K8:L8"/>
    <mergeCell ref="C9:I9"/>
    <mergeCell ref="K9:P9"/>
  </mergeCells>
  <pageMargins left="0.51181102362204722" right="0.51181102362204722" top="0.78740157480314965" bottom="0.78740157480314965" header="0.31496062992125984" footer="0.31496062992125984"/>
  <pageSetup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3"/>
  <sheetViews>
    <sheetView showGridLines="0" tabSelected="1" topLeftCell="A10" zoomScaleNormal="100" workbookViewId="0">
      <selection activeCell="A14" sqref="A14:G23"/>
    </sheetView>
  </sheetViews>
  <sheetFormatPr defaultRowHeight="21" x14ac:dyDescent="0.35"/>
  <cols>
    <col min="1" max="2" width="9.140625" style="35"/>
    <col min="3" max="3" width="21.85546875" style="35" customWidth="1"/>
    <col min="4" max="4" width="11.140625" style="35" bestFit="1" customWidth="1"/>
    <col min="5" max="5" width="8.140625" style="35" bestFit="1" customWidth="1"/>
    <col min="6" max="6" width="8.140625" style="35" customWidth="1"/>
    <col min="7" max="7" width="13.28515625" style="35" bestFit="1" customWidth="1"/>
    <col min="8" max="8" width="19.42578125" style="35" customWidth="1"/>
    <col min="9" max="9" width="9.140625" style="35"/>
    <col min="10" max="10" width="19" style="35" customWidth="1"/>
    <col min="11" max="11" width="17.140625" style="35" customWidth="1"/>
    <col min="12" max="12" width="10.85546875" style="35" customWidth="1"/>
    <col min="13" max="13" width="6.42578125" style="35" bestFit="1" customWidth="1"/>
    <col min="14" max="14" width="6.85546875" style="35" bestFit="1" customWidth="1"/>
    <col min="15" max="15" width="14" style="35" customWidth="1"/>
    <col min="16" max="16384" width="9.140625" style="35"/>
  </cols>
  <sheetData>
    <row r="6" spans="1:15" s="38" customFormat="1" ht="15.75" x14ac:dyDescent="0.25"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</row>
    <row r="7" spans="1:15" s="38" customFormat="1" ht="27.75" customHeight="1" x14ac:dyDescent="0.2"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5" s="38" customFormat="1" ht="12.75" x14ac:dyDescent="0.2"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</row>
    <row r="9" spans="1:15" s="38" customFormat="1" ht="12.75" x14ac:dyDescent="0.2">
      <c r="C9" s="1"/>
      <c r="D9" s="2"/>
      <c r="E9" s="1" t="s">
        <v>119</v>
      </c>
      <c r="F9" s="1"/>
      <c r="G9" s="36">
        <v>12</v>
      </c>
      <c r="H9" s="2"/>
      <c r="J9" s="2" t="s">
        <v>162</v>
      </c>
      <c r="K9" s="2"/>
      <c r="L9" s="1" t="s">
        <v>119</v>
      </c>
      <c r="M9" s="36">
        <v>12</v>
      </c>
      <c r="N9" s="2"/>
      <c r="O9" s="2"/>
    </row>
    <row r="10" spans="1:15" s="38" customFormat="1" ht="12.75" x14ac:dyDescent="0.2">
      <c r="C10" s="199"/>
      <c r="D10" s="199"/>
      <c r="E10" s="1" t="s">
        <v>106</v>
      </c>
      <c r="F10" s="1"/>
      <c r="G10" s="2"/>
      <c r="H10" s="2"/>
      <c r="J10" s="199" t="s">
        <v>28</v>
      </c>
      <c r="K10" s="199"/>
      <c r="L10" s="1" t="s">
        <v>122</v>
      </c>
      <c r="M10" s="2" t="s">
        <v>48</v>
      </c>
      <c r="N10" s="2"/>
      <c r="O10" s="2"/>
    </row>
    <row r="11" spans="1:15" s="38" customFormat="1" ht="13.5" thickBot="1" x14ac:dyDescent="0.25">
      <c r="C11" s="177"/>
      <c r="D11" s="177"/>
      <c r="E11" s="177"/>
      <c r="F11" s="177"/>
      <c r="G11" s="177"/>
      <c r="H11" s="177"/>
      <c r="J11" s="177" t="s">
        <v>4</v>
      </c>
      <c r="K11" s="177"/>
      <c r="L11" s="177"/>
      <c r="M11" s="177"/>
      <c r="N11" s="177"/>
      <c r="O11" s="177"/>
    </row>
    <row r="12" spans="1:15" s="38" customFormat="1" ht="13.5" thickBot="1" x14ac:dyDescent="0.25">
      <c r="C12" s="77" t="s">
        <v>198</v>
      </c>
      <c r="D12" s="77" t="s">
        <v>21</v>
      </c>
      <c r="E12" s="77" t="s">
        <v>6</v>
      </c>
      <c r="F12" s="77"/>
      <c r="G12" s="78" t="s">
        <v>22</v>
      </c>
      <c r="H12" s="79" t="s">
        <v>8</v>
      </c>
      <c r="J12" s="80" t="s">
        <v>20</v>
      </c>
      <c r="K12" s="80" t="s">
        <v>21</v>
      </c>
      <c r="L12" s="80" t="s">
        <v>6</v>
      </c>
      <c r="M12" s="81" t="s">
        <v>22</v>
      </c>
      <c r="N12" s="82" t="s">
        <v>23</v>
      </c>
      <c r="O12" s="83" t="s">
        <v>8</v>
      </c>
    </row>
    <row r="13" spans="1:15" s="38" customFormat="1" ht="12.75" x14ac:dyDescent="0.2">
      <c r="A13" s="38" t="s">
        <v>212</v>
      </c>
      <c r="B13" s="38" t="s">
        <v>217</v>
      </c>
      <c r="C13" s="198"/>
      <c r="D13" s="198"/>
      <c r="E13" s="198"/>
      <c r="F13" s="198"/>
      <c r="G13" s="198"/>
      <c r="H13" s="200"/>
      <c r="J13" s="201" t="s">
        <v>11</v>
      </c>
      <c r="K13" s="202"/>
      <c r="L13" s="202"/>
      <c r="M13" s="202"/>
      <c r="N13" s="202"/>
      <c r="O13" s="203"/>
    </row>
    <row r="14" spans="1:15" s="38" customFormat="1" ht="12.75" x14ac:dyDescent="0.2">
      <c r="A14" s="38" t="s">
        <v>215</v>
      </c>
      <c r="B14" s="38">
        <v>15</v>
      </c>
      <c r="C14" s="158" t="s">
        <v>183</v>
      </c>
      <c r="D14" s="3">
        <v>2</v>
      </c>
      <c r="E14" s="3">
        <v>25</v>
      </c>
      <c r="F14" s="158">
        <v>12</v>
      </c>
      <c r="G14" s="4">
        <v>17040</v>
      </c>
      <c r="H14" s="4">
        <f>G14*D14*$G$9</f>
        <v>408960</v>
      </c>
      <c r="J14" s="3"/>
      <c r="K14" s="3"/>
      <c r="L14" s="6"/>
      <c r="M14" s="7"/>
      <c r="N14" s="61"/>
      <c r="O14" s="7"/>
    </row>
    <row r="15" spans="1:15" s="38" customFormat="1" ht="12.75" x14ac:dyDescent="0.2">
      <c r="A15" s="38" t="s">
        <v>215</v>
      </c>
      <c r="B15" s="38">
        <v>15</v>
      </c>
      <c r="C15" s="158" t="s">
        <v>183</v>
      </c>
      <c r="D15" s="3">
        <v>1</v>
      </c>
      <c r="E15" s="3">
        <v>25</v>
      </c>
      <c r="F15" s="158">
        <v>12</v>
      </c>
      <c r="G15" s="4">
        <v>8520</v>
      </c>
      <c r="H15" s="4">
        <f>G15*D15*$G$9</f>
        <v>102240</v>
      </c>
      <c r="J15" s="5"/>
      <c r="K15" s="5"/>
      <c r="L15" s="6"/>
      <c r="M15" s="7"/>
      <c r="N15" s="7"/>
      <c r="O15" s="7"/>
    </row>
    <row r="16" spans="1:15" s="38" customFormat="1" ht="12.75" x14ac:dyDescent="0.2">
      <c r="A16" s="38" t="s">
        <v>215</v>
      </c>
      <c r="B16" s="38">
        <v>17</v>
      </c>
      <c r="C16" s="158" t="s">
        <v>48</v>
      </c>
      <c r="D16" s="3">
        <v>2</v>
      </c>
      <c r="E16" s="3">
        <v>200</v>
      </c>
      <c r="F16" s="158">
        <v>6</v>
      </c>
      <c r="G16" s="4">
        <v>7440</v>
      </c>
      <c r="H16" s="4" t="e">
        <f>G16*D16*#REF!</f>
        <v>#REF!</v>
      </c>
      <c r="J16" s="5"/>
      <c r="K16" s="5"/>
      <c r="L16" s="6"/>
      <c r="M16" s="7"/>
      <c r="N16" s="61">
        <f>M16*5%</f>
        <v>0</v>
      </c>
      <c r="O16" s="7"/>
    </row>
    <row r="17" spans="1:15" s="38" customFormat="1" ht="12.75" x14ac:dyDescent="0.2">
      <c r="A17" s="38" t="s">
        <v>215</v>
      </c>
      <c r="B17" s="38">
        <v>17</v>
      </c>
      <c r="C17" s="158" t="s">
        <v>48</v>
      </c>
      <c r="D17" s="3">
        <v>1</v>
      </c>
      <c r="E17" s="3">
        <v>200</v>
      </c>
      <c r="F17" s="158">
        <v>6</v>
      </c>
      <c r="G17" s="4">
        <v>3720</v>
      </c>
      <c r="H17" s="4" t="e">
        <f>G17*D17*#REF!</f>
        <v>#REF!</v>
      </c>
      <c r="J17" s="5"/>
      <c r="K17" s="5"/>
      <c r="L17" s="6"/>
      <c r="M17" s="7"/>
      <c r="N17" s="7"/>
      <c r="O17" s="7"/>
    </row>
    <row r="18" spans="1:15" s="38" customFormat="1" ht="12.75" x14ac:dyDescent="0.2">
      <c r="A18" s="38" t="s">
        <v>215</v>
      </c>
      <c r="B18" s="38">
        <v>18</v>
      </c>
      <c r="C18" s="158" t="s">
        <v>190</v>
      </c>
      <c r="D18" s="3">
        <v>4</v>
      </c>
      <c r="E18" s="3">
        <v>43</v>
      </c>
      <c r="F18" s="158">
        <v>15</v>
      </c>
      <c r="G18" s="4">
        <v>43200</v>
      </c>
      <c r="H18" s="4" t="e">
        <f>G18*D18*#REF!</f>
        <v>#REF!</v>
      </c>
      <c r="J18" s="3"/>
      <c r="K18" s="3"/>
      <c r="L18" s="3"/>
      <c r="M18" s="4"/>
      <c r="N18" s="61"/>
      <c r="O18" s="7"/>
    </row>
    <row r="19" spans="1:15" s="38" customFormat="1" ht="12.75" x14ac:dyDescent="0.2">
      <c r="A19" s="38" t="s">
        <v>215</v>
      </c>
      <c r="B19" s="38">
        <v>18</v>
      </c>
      <c r="C19" s="158" t="s">
        <v>190</v>
      </c>
      <c r="D19" s="5">
        <v>2</v>
      </c>
      <c r="E19" s="6">
        <v>43</v>
      </c>
      <c r="F19" s="6">
        <v>15</v>
      </c>
      <c r="G19" s="62">
        <v>21600</v>
      </c>
      <c r="H19" s="4" t="e">
        <f>G19*D19*#REF!</f>
        <v>#REF!</v>
      </c>
      <c r="J19" s="5"/>
      <c r="K19" s="5"/>
      <c r="L19" s="6"/>
      <c r="M19" s="62"/>
      <c r="N19" s="62"/>
      <c r="O19" s="62"/>
    </row>
    <row r="20" spans="1:15" s="38" customFormat="1" ht="12.75" x14ac:dyDescent="0.2">
      <c r="A20" s="38" t="s">
        <v>215</v>
      </c>
      <c r="B20" s="38">
        <v>19</v>
      </c>
      <c r="C20" s="158" t="s">
        <v>190</v>
      </c>
      <c r="D20" s="3">
        <v>2</v>
      </c>
      <c r="E20" s="3">
        <v>23</v>
      </c>
      <c r="F20" s="158">
        <v>12</v>
      </c>
      <c r="G20" s="4">
        <v>17280</v>
      </c>
      <c r="H20" s="4" t="e">
        <f>G20*D20*#REF!</f>
        <v>#REF!</v>
      </c>
      <c r="J20" s="3"/>
      <c r="K20" s="3"/>
      <c r="L20" s="3"/>
      <c r="M20" s="4"/>
      <c r="N20" s="61"/>
      <c r="O20" s="7"/>
    </row>
    <row r="21" spans="1:15" s="38" customFormat="1" ht="12.75" x14ac:dyDescent="0.2">
      <c r="A21" s="38" t="s">
        <v>215</v>
      </c>
      <c r="B21" s="38">
        <v>19</v>
      </c>
      <c r="C21" s="158" t="s">
        <v>190</v>
      </c>
      <c r="D21" s="3">
        <v>1</v>
      </c>
      <c r="E21" s="3">
        <v>23</v>
      </c>
      <c r="F21" s="158">
        <v>12</v>
      </c>
      <c r="G21" s="4">
        <v>8640</v>
      </c>
      <c r="H21" s="4" t="e">
        <f>G21*D21*#REF!</f>
        <v>#REF!</v>
      </c>
      <c r="J21" s="119"/>
      <c r="K21" s="120"/>
      <c r="L21" s="120"/>
      <c r="M21" s="121"/>
      <c r="N21" s="122"/>
      <c r="O21" s="7"/>
    </row>
    <row r="22" spans="1:15" s="38" customFormat="1" ht="12.75" x14ac:dyDescent="0.2">
      <c r="A22" s="38" t="s">
        <v>215</v>
      </c>
      <c r="B22" s="38">
        <v>20</v>
      </c>
      <c r="C22" s="158" t="s">
        <v>186</v>
      </c>
      <c r="D22" s="3">
        <v>2</v>
      </c>
      <c r="E22" s="3">
        <v>23</v>
      </c>
      <c r="F22" s="158">
        <v>15</v>
      </c>
      <c r="G22" s="4">
        <v>21300</v>
      </c>
      <c r="H22" s="4" t="e">
        <f>G22*D22*#REF!</f>
        <v>#REF!</v>
      </c>
      <c r="J22" s="3"/>
      <c r="K22" s="3"/>
      <c r="L22" s="3"/>
      <c r="M22" s="4"/>
      <c r="N22" s="61"/>
      <c r="O22" s="7"/>
    </row>
    <row r="23" spans="1:15" s="38" customFormat="1" ht="12.75" x14ac:dyDescent="0.2">
      <c r="A23" s="38" t="s">
        <v>215</v>
      </c>
      <c r="B23" s="38">
        <v>20</v>
      </c>
      <c r="C23" s="158" t="s">
        <v>186</v>
      </c>
      <c r="D23" s="3">
        <v>1</v>
      </c>
      <c r="E23" s="3">
        <v>23</v>
      </c>
      <c r="F23" s="158">
        <v>15</v>
      </c>
      <c r="G23" s="4">
        <v>10650</v>
      </c>
      <c r="H23" s="4" t="e">
        <f>G23*D23*#REF!</f>
        <v>#REF!</v>
      </c>
      <c r="J23" s="119"/>
      <c r="K23" s="120"/>
      <c r="L23" s="120"/>
      <c r="M23" s="121"/>
      <c r="N23" s="122"/>
      <c r="O23" s="7"/>
    </row>
  </sheetData>
  <mergeCells count="9">
    <mergeCell ref="C6:O6"/>
    <mergeCell ref="C8:O8"/>
    <mergeCell ref="C10:D10"/>
    <mergeCell ref="J10:K10"/>
    <mergeCell ref="C11:H11"/>
    <mergeCell ref="J11:O11"/>
    <mergeCell ref="C13:H13"/>
    <mergeCell ref="J13:O13"/>
    <mergeCell ref="C7:N7"/>
  </mergeCells>
  <pageMargins left="0.51181102362204722" right="0.51181102362204722" top="0.78740157480314965" bottom="0.78740157480314965" header="0.31496062992125984" footer="0.31496062992125984"/>
  <pageSetup paperSize="9"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topLeftCell="A7" workbookViewId="0">
      <selection activeCell="A44" sqref="A44"/>
    </sheetView>
  </sheetViews>
  <sheetFormatPr defaultRowHeight="12.75" x14ac:dyDescent="0.2"/>
  <cols>
    <col min="1" max="1" width="46.85546875" style="38" bestFit="1" customWidth="1"/>
    <col min="2" max="2" width="14.7109375" style="38" bestFit="1" customWidth="1"/>
    <col min="3" max="3" width="16.28515625" style="38" customWidth="1"/>
    <col min="4" max="4" width="20.28515625" style="38" bestFit="1" customWidth="1"/>
    <col min="5" max="5" width="2.7109375" style="38" customWidth="1"/>
    <col min="6" max="6" width="31" style="38" bestFit="1" customWidth="1"/>
    <col min="7" max="7" width="10.7109375" style="38" bestFit="1" customWidth="1"/>
    <col min="8" max="8" width="9.7109375" style="38" bestFit="1" customWidth="1"/>
    <col min="9" max="9" width="26.140625" style="38" bestFit="1" customWidth="1"/>
    <col min="10" max="16384" width="9.140625" style="38"/>
  </cols>
  <sheetData>
    <row r="1" spans="1:11" s="35" customFormat="1" ht="21" x14ac:dyDescent="0.35"/>
    <row r="2" spans="1:11" s="35" customFormat="1" ht="21" x14ac:dyDescent="0.35"/>
    <row r="3" spans="1:11" s="35" customFormat="1" ht="21" x14ac:dyDescent="0.35"/>
    <row r="4" spans="1:11" s="35" customFormat="1" ht="21" x14ac:dyDescent="0.35"/>
    <row r="5" spans="1:11" s="35" customFormat="1" ht="21" x14ac:dyDescent="0.35"/>
    <row r="6" spans="1:11" x14ac:dyDescent="0.2">
      <c r="I6" s="74">
        <f ca="1">NOW()</f>
        <v>41890.600103240744</v>
      </c>
    </row>
    <row r="7" spans="1:11" x14ac:dyDescent="0.2">
      <c r="A7" s="186" t="s">
        <v>108</v>
      </c>
      <c r="B7" s="186"/>
      <c r="C7" s="186"/>
      <c r="D7" s="186"/>
      <c r="E7" s="186"/>
      <c r="F7" s="186"/>
      <c r="G7" s="186"/>
      <c r="H7" s="186"/>
      <c r="I7" s="186"/>
      <c r="J7" s="152"/>
      <c r="K7" s="152"/>
    </row>
    <row r="8" spans="1:11" x14ac:dyDescent="0.2">
      <c r="A8" s="2" t="s">
        <v>154</v>
      </c>
      <c r="B8" s="1" t="s">
        <v>136</v>
      </c>
      <c r="C8" s="36"/>
      <c r="D8" s="2"/>
      <c r="F8" s="2" t="s">
        <v>120</v>
      </c>
      <c r="G8" s="1" t="s">
        <v>119</v>
      </c>
      <c r="H8" s="2"/>
      <c r="I8" s="2"/>
    </row>
    <row r="9" spans="1:11" x14ac:dyDescent="0.2">
      <c r="A9" s="37" t="s">
        <v>137</v>
      </c>
      <c r="B9" s="1" t="s">
        <v>155</v>
      </c>
      <c r="C9" s="2"/>
      <c r="D9" s="2"/>
      <c r="F9" s="37" t="s">
        <v>137</v>
      </c>
      <c r="G9" s="1" t="s">
        <v>122</v>
      </c>
      <c r="H9" s="2"/>
      <c r="I9" s="2"/>
    </row>
    <row r="10" spans="1:11" ht="13.5" thickBot="1" x14ac:dyDescent="0.25">
      <c r="A10" s="177" t="s">
        <v>3</v>
      </c>
      <c r="B10" s="177"/>
      <c r="C10" s="177"/>
      <c r="D10" s="177"/>
      <c r="F10" s="177" t="s">
        <v>4</v>
      </c>
      <c r="G10" s="177"/>
      <c r="H10" s="177"/>
      <c r="I10" s="177"/>
    </row>
    <row r="11" spans="1:11" x14ac:dyDescent="0.2">
      <c r="A11" s="77" t="s">
        <v>138</v>
      </c>
      <c r="B11" s="77" t="s">
        <v>31</v>
      </c>
      <c r="C11" s="78" t="s">
        <v>34</v>
      </c>
      <c r="D11" s="79" t="s">
        <v>8</v>
      </c>
      <c r="F11" s="77" t="s">
        <v>138</v>
      </c>
      <c r="G11" s="77" t="s">
        <v>31</v>
      </c>
      <c r="H11" s="78" t="s">
        <v>34</v>
      </c>
      <c r="I11" s="79" t="s">
        <v>8</v>
      </c>
    </row>
    <row r="12" spans="1:11" x14ac:dyDescent="0.2">
      <c r="A12" s="98" t="s">
        <v>139</v>
      </c>
      <c r="B12" s="164">
        <v>33</v>
      </c>
      <c r="C12" s="165">
        <v>12</v>
      </c>
      <c r="D12" s="4">
        <f t="shared" ref="D12:D21" si="0">B12*C12</f>
        <v>396</v>
      </c>
      <c r="F12" s="5"/>
      <c r="G12" s="6"/>
      <c r="H12" s="7"/>
      <c r="I12" s="7"/>
    </row>
    <row r="13" spans="1:11" x14ac:dyDescent="0.2">
      <c r="A13" s="98" t="s">
        <v>140</v>
      </c>
      <c r="B13" s="164">
        <v>33</v>
      </c>
      <c r="C13" s="165">
        <v>12</v>
      </c>
      <c r="D13" s="4">
        <f t="shared" si="0"/>
        <v>396</v>
      </c>
      <c r="F13" s="5"/>
      <c r="G13" s="6"/>
      <c r="H13" s="7"/>
      <c r="I13" s="7"/>
    </row>
    <row r="14" spans="1:11" x14ac:dyDescent="0.2">
      <c r="A14" s="98" t="s">
        <v>141</v>
      </c>
      <c r="B14" s="164">
        <v>41</v>
      </c>
      <c r="C14" s="165">
        <v>12</v>
      </c>
      <c r="D14" s="4">
        <f t="shared" si="0"/>
        <v>492</v>
      </c>
      <c r="F14" s="5"/>
      <c r="G14" s="6"/>
      <c r="H14" s="7"/>
      <c r="I14" s="7"/>
    </row>
    <row r="15" spans="1:11" x14ac:dyDescent="0.2">
      <c r="A15" s="99" t="s">
        <v>142</v>
      </c>
      <c r="B15" s="164">
        <v>41</v>
      </c>
      <c r="C15" s="165">
        <v>12</v>
      </c>
      <c r="D15" s="4">
        <f t="shared" si="0"/>
        <v>492</v>
      </c>
      <c r="F15" s="5"/>
      <c r="G15" s="6"/>
      <c r="H15" s="7"/>
      <c r="I15" s="7"/>
    </row>
    <row r="16" spans="1:11" x14ac:dyDescent="0.2">
      <c r="A16" s="99" t="s">
        <v>143</v>
      </c>
      <c r="B16" s="164">
        <v>31</v>
      </c>
      <c r="C16" s="165">
        <v>24</v>
      </c>
      <c r="D16" s="4">
        <f t="shared" si="0"/>
        <v>744</v>
      </c>
      <c r="F16" s="100"/>
      <c r="G16" s="101"/>
      <c r="H16" s="102"/>
      <c r="I16" s="103"/>
    </row>
    <row r="17" spans="1:9" x14ac:dyDescent="0.2">
      <c r="A17" s="99" t="s">
        <v>144</v>
      </c>
      <c r="B17" s="164">
        <v>25</v>
      </c>
      <c r="C17" s="165">
        <v>24</v>
      </c>
      <c r="D17" s="4">
        <f t="shared" si="0"/>
        <v>600</v>
      </c>
      <c r="F17" s="100"/>
      <c r="G17" s="101"/>
      <c r="H17" s="102"/>
      <c r="I17" s="103"/>
    </row>
    <row r="18" spans="1:9" x14ac:dyDescent="0.2">
      <c r="A18" s="99" t="s">
        <v>145</v>
      </c>
      <c r="B18" s="164">
        <v>25</v>
      </c>
      <c r="C18" s="165">
        <v>24</v>
      </c>
      <c r="D18" s="4">
        <f t="shared" si="0"/>
        <v>600</v>
      </c>
      <c r="F18" s="100"/>
      <c r="G18" s="101"/>
      <c r="H18" s="102"/>
      <c r="I18" s="103"/>
    </row>
    <row r="19" spans="1:9" x14ac:dyDescent="0.2">
      <c r="A19" s="99" t="s">
        <v>146</v>
      </c>
      <c r="B19" s="164">
        <v>115</v>
      </c>
      <c r="C19" s="165">
        <v>25</v>
      </c>
      <c r="D19" s="4">
        <f t="shared" si="0"/>
        <v>2875</v>
      </c>
      <c r="F19" s="100"/>
      <c r="G19" s="101"/>
      <c r="H19" s="102"/>
      <c r="I19" s="103"/>
    </row>
    <row r="20" spans="1:9" x14ac:dyDescent="0.2">
      <c r="A20" s="99" t="s">
        <v>147</v>
      </c>
      <c r="B20" s="164">
        <v>31</v>
      </c>
      <c r="C20" s="165">
        <v>25</v>
      </c>
      <c r="D20" s="4">
        <f t="shared" si="0"/>
        <v>775</v>
      </c>
      <c r="F20" s="100"/>
      <c r="G20" s="101"/>
      <c r="H20" s="102"/>
      <c r="I20" s="103"/>
    </row>
    <row r="21" spans="1:9" x14ac:dyDescent="0.2">
      <c r="A21" s="99" t="s">
        <v>148</v>
      </c>
      <c r="B21" s="164">
        <v>31</v>
      </c>
      <c r="C21" s="165">
        <v>25</v>
      </c>
      <c r="D21" s="4">
        <f t="shared" si="0"/>
        <v>775</v>
      </c>
      <c r="F21" s="100"/>
      <c r="G21" s="101"/>
      <c r="H21" s="102"/>
      <c r="I21" s="103"/>
    </row>
    <row r="22" spans="1:9" x14ac:dyDescent="0.2">
      <c r="A22" s="99" t="s">
        <v>149</v>
      </c>
      <c r="B22" s="164">
        <v>110</v>
      </c>
      <c r="C22" s="165">
        <v>25</v>
      </c>
      <c r="D22" s="4">
        <f>B22*C22</f>
        <v>2750</v>
      </c>
      <c r="F22" s="100"/>
      <c r="G22" s="101"/>
      <c r="H22" s="102"/>
      <c r="I22" s="103"/>
    </row>
    <row r="23" spans="1:9" x14ac:dyDescent="0.2">
      <c r="A23" s="99" t="s">
        <v>150</v>
      </c>
      <c r="B23" s="164">
        <v>190</v>
      </c>
      <c r="C23" s="165">
        <v>25</v>
      </c>
      <c r="D23" s="4">
        <f>B23*C23</f>
        <v>4750</v>
      </c>
      <c r="F23" s="100"/>
      <c r="G23" s="101"/>
      <c r="H23" s="102"/>
      <c r="I23" s="103"/>
    </row>
    <row r="24" spans="1:9" x14ac:dyDescent="0.2">
      <c r="A24" s="99" t="s">
        <v>151</v>
      </c>
      <c r="B24" s="164">
        <v>190</v>
      </c>
      <c r="C24" s="165">
        <v>20</v>
      </c>
      <c r="D24" s="4">
        <f>B24*C24</f>
        <v>3800</v>
      </c>
      <c r="F24" s="100"/>
      <c r="G24" s="101"/>
      <c r="H24" s="102"/>
      <c r="I24" s="103"/>
    </row>
    <row r="25" spans="1:9" x14ac:dyDescent="0.2">
      <c r="A25" s="99" t="s">
        <v>152</v>
      </c>
      <c r="B25" s="164">
        <v>190</v>
      </c>
      <c r="C25" s="165">
        <v>2</v>
      </c>
      <c r="D25" s="4">
        <f>B25*C25</f>
        <v>380</v>
      </c>
      <c r="F25" s="100"/>
      <c r="G25" s="101"/>
      <c r="H25" s="102"/>
      <c r="I25" s="103"/>
    </row>
    <row r="26" spans="1:9" x14ac:dyDescent="0.2">
      <c r="A26" s="187" t="s">
        <v>14</v>
      </c>
      <c r="B26" s="188"/>
      <c r="C26" s="189"/>
      <c r="D26" s="86">
        <f>SUM(D12:D25)</f>
        <v>19825</v>
      </c>
      <c r="F26" s="187" t="s">
        <v>14</v>
      </c>
      <c r="G26" s="188"/>
      <c r="H26" s="189"/>
      <c r="I26" s="86">
        <f>SUM(I12:I16)</f>
        <v>0</v>
      </c>
    </row>
    <row r="27" spans="1:9" x14ac:dyDescent="0.2">
      <c r="G27" s="204" t="s">
        <v>15</v>
      </c>
      <c r="H27" s="204"/>
      <c r="I27" s="67"/>
    </row>
    <row r="30" spans="1:9" x14ac:dyDescent="0.2">
      <c r="A30" s="211" t="s">
        <v>132</v>
      </c>
      <c r="B30" s="211"/>
      <c r="C30" s="211"/>
      <c r="D30" s="211"/>
      <c r="F30" s="212" t="s">
        <v>133</v>
      </c>
      <c r="G30" s="212"/>
      <c r="H30" s="212"/>
      <c r="I30" s="89"/>
    </row>
    <row r="31" spans="1:9" x14ac:dyDescent="0.2">
      <c r="A31" s="213" t="s">
        <v>153</v>
      </c>
      <c r="B31" s="214"/>
      <c r="C31" s="214"/>
      <c r="D31" s="153">
        <f>D26</f>
        <v>19825</v>
      </c>
      <c r="F31" s="215" t="s">
        <v>153</v>
      </c>
      <c r="G31" s="216"/>
      <c r="H31" s="216"/>
      <c r="I31" s="92">
        <f>I26</f>
        <v>0</v>
      </c>
    </row>
    <row r="32" spans="1:9" x14ac:dyDescent="0.2">
      <c r="A32" s="212" t="s">
        <v>14</v>
      </c>
      <c r="B32" s="212"/>
      <c r="C32" s="212"/>
      <c r="D32" s="104"/>
      <c r="F32" s="212" t="s">
        <v>14</v>
      </c>
      <c r="G32" s="212"/>
      <c r="H32" s="212"/>
      <c r="I32" s="89"/>
    </row>
    <row r="34" spans="1:4" x14ac:dyDescent="0.2">
      <c r="D34" s="91"/>
    </row>
    <row r="35" spans="1:4" x14ac:dyDescent="0.2">
      <c r="D35" s="91"/>
    </row>
    <row r="36" spans="1:4" ht="13.5" thickBot="1" x14ac:dyDescent="0.25">
      <c r="A36" s="166" t="s">
        <v>202</v>
      </c>
      <c r="D36" s="91"/>
    </row>
    <row r="37" spans="1:4" x14ac:dyDescent="0.2">
      <c r="A37" s="77" t="s">
        <v>138</v>
      </c>
      <c r="B37" s="77" t="s">
        <v>203</v>
      </c>
      <c r="C37" s="77" t="s">
        <v>204</v>
      </c>
      <c r="D37" s="77" t="s">
        <v>205</v>
      </c>
    </row>
    <row r="38" spans="1:4" x14ac:dyDescent="0.2">
      <c r="A38" s="98" t="s">
        <v>139</v>
      </c>
      <c r="B38" s="160">
        <v>33</v>
      </c>
      <c r="C38" s="160">
        <v>35</v>
      </c>
      <c r="D38" s="160">
        <v>40</v>
      </c>
    </row>
    <row r="39" spans="1:4" x14ac:dyDescent="0.2">
      <c r="A39" s="98" t="s">
        <v>140</v>
      </c>
      <c r="B39" s="160">
        <v>33</v>
      </c>
      <c r="C39" s="160">
        <v>35</v>
      </c>
      <c r="D39" s="160">
        <v>40</v>
      </c>
    </row>
    <row r="40" spans="1:4" x14ac:dyDescent="0.2">
      <c r="A40" s="98" t="s">
        <v>141</v>
      </c>
      <c r="B40" s="160">
        <v>41</v>
      </c>
      <c r="C40" s="160">
        <v>47</v>
      </c>
      <c r="D40" s="160">
        <v>52</v>
      </c>
    </row>
    <row r="41" spans="1:4" x14ac:dyDescent="0.2">
      <c r="A41" s="99" t="s">
        <v>142</v>
      </c>
      <c r="B41" s="160">
        <v>41</v>
      </c>
      <c r="C41" s="160">
        <v>47</v>
      </c>
      <c r="D41" s="160">
        <v>52</v>
      </c>
    </row>
    <row r="42" spans="1:4" x14ac:dyDescent="0.2">
      <c r="A42" s="99" t="s">
        <v>143</v>
      </c>
      <c r="B42" s="160">
        <v>31</v>
      </c>
      <c r="C42" s="160">
        <v>45</v>
      </c>
      <c r="D42" s="160">
        <v>52</v>
      </c>
    </row>
    <row r="43" spans="1:4" x14ac:dyDescent="0.2">
      <c r="A43" s="99" t="s">
        <v>144</v>
      </c>
      <c r="B43" s="160">
        <v>25</v>
      </c>
      <c r="C43" s="160">
        <v>30</v>
      </c>
      <c r="D43" s="160">
        <v>37</v>
      </c>
    </row>
    <row r="44" spans="1:4" x14ac:dyDescent="0.2">
      <c r="A44" s="99" t="s">
        <v>145</v>
      </c>
      <c r="B44" s="160">
        <v>25</v>
      </c>
      <c r="C44" s="160">
        <v>30</v>
      </c>
      <c r="D44" s="160">
        <v>37</v>
      </c>
    </row>
    <row r="45" spans="1:4" x14ac:dyDescent="0.2">
      <c r="A45" s="99" t="s">
        <v>146</v>
      </c>
      <c r="B45" s="160">
        <v>115</v>
      </c>
      <c r="C45" s="160">
        <v>160</v>
      </c>
      <c r="D45" s="160">
        <v>145</v>
      </c>
    </row>
    <row r="46" spans="1:4" x14ac:dyDescent="0.2">
      <c r="A46" s="99" t="s">
        <v>147</v>
      </c>
      <c r="B46" s="160">
        <v>31</v>
      </c>
      <c r="C46" s="160">
        <v>40</v>
      </c>
      <c r="D46" s="160">
        <v>37</v>
      </c>
    </row>
    <row r="47" spans="1:4" x14ac:dyDescent="0.2">
      <c r="A47" s="99" t="s">
        <v>148</v>
      </c>
      <c r="B47" s="160">
        <v>31</v>
      </c>
      <c r="C47" s="160">
        <v>40</v>
      </c>
      <c r="D47" s="160">
        <v>37</v>
      </c>
    </row>
    <row r="48" spans="1:4" x14ac:dyDescent="0.2">
      <c r="A48" s="99" t="s">
        <v>149</v>
      </c>
      <c r="B48" s="160">
        <v>110</v>
      </c>
      <c r="C48" s="160">
        <v>180</v>
      </c>
      <c r="D48" s="160">
        <v>145</v>
      </c>
    </row>
    <row r="49" spans="1:4" x14ac:dyDescent="0.2">
      <c r="A49" s="99" t="s">
        <v>150</v>
      </c>
      <c r="B49" s="160">
        <v>190</v>
      </c>
      <c r="C49" s="160">
        <v>240</v>
      </c>
      <c r="D49" s="160">
        <v>245</v>
      </c>
    </row>
    <row r="50" spans="1:4" x14ac:dyDescent="0.2">
      <c r="A50" s="99" t="s">
        <v>151</v>
      </c>
      <c r="B50" s="160">
        <v>190</v>
      </c>
      <c r="C50" s="160">
        <v>240</v>
      </c>
      <c r="D50" s="160">
        <v>245</v>
      </c>
    </row>
    <row r="51" spans="1:4" x14ac:dyDescent="0.2">
      <c r="A51" s="99" t="s">
        <v>152</v>
      </c>
      <c r="B51" s="160">
        <v>190</v>
      </c>
      <c r="C51" s="160">
        <v>240</v>
      </c>
      <c r="D51" s="160">
        <v>245</v>
      </c>
    </row>
  </sheetData>
  <mergeCells count="12">
    <mergeCell ref="A30:D30"/>
    <mergeCell ref="F30:H30"/>
    <mergeCell ref="A31:C31"/>
    <mergeCell ref="F31:H31"/>
    <mergeCell ref="A32:C32"/>
    <mergeCell ref="F32:H32"/>
    <mergeCell ref="A7:I7"/>
    <mergeCell ref="G27:H27"/>
    <mergeCell ref="A10:D10"/>
    <mergeCell ref="F10:I10"/>
    <mergeCell ref="A26:C26"/>
    <mergeCell ref="F26:H26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topLeftCell="A13" workbookViewId="0">
      <selection activeCell="D13" sqref="D13"/>
    </sheetView>
  </sheetViews>
  <sheetFormatPr defaultColWidth="8.85546875" defaultRowHeight="12.75" x14ac:dyDescent="0.2"/>
  <cols>
    <col min="1" max="1" width="22" style="38" customWidth="1"/>
    <col min="2" max="2" width="11.140625" style="38" bestFit="1" customWidth="1"/>
    <col min="3" max="3" width="7.5703125" style="38" customWidth="1"/>
    <col min="4" max="4" width="14.7109375" style="38" bestFit="1" customWidth="1"/>
    <col min="5" max="5" width="19.140625" style="38" customWidth="1"/>
    <col min="6" max="6" width="2.7109375" style="38" customWidth="1"/>
    <col min="7" max="7" width="17" style="38" customWidth="1"/>
    <col min="8" max="8" width="11.140625" style="38" bestFit="1" customWidth="1"/>
    <col min="9" max="9" width="9" style="38" customWidth="1"/>
    <col min="10" max="10" width="9.7109375" style="38" bestFit="1" customWidth="1"/>
    <col min="11" max="11" width="9.85546875" style="38" bestFit="1" customWidth="1"/>
    <col min="12" max="12" width="24.7109375" style="38" customWidth="1"/>
    <col min="13" max="26" width="9.140625" style="75" customWidth="1"/>
    <col min="27" max="16384" width="8.85546875" style="38"/>
  </cols>
  <sheetData>
    <row r="1" spans="1:26" s="35" customFormat="1" ht="21" x14ac:dyDescent="0.35"/>
    <row r="2" spans="1:26" s="35" customFormat="1" ht="21" x14ac:dyDescent="0.35"/>
    <row r="3" spans="1:26" s="35" customFormat="1" ht="21" x14ac:dyDescent="0.35"/>
    <row r="4" spans="1:26" s="35" customFormat="1" ht="21" x14ac:dyDescent="0.35"/>
    <row r="5" spans="1:26" s="35" customFormat="1" ht="21" x14ac:dyDescent="0.35"/>
    <row r="6" spans="1:26" x14ac:dyDescent="0.2">
      <c r="K6" s="38" t="s">
        <v>128</v>
      </c>
      <c r="L6" s="74">
        <f ca="1">NOW()</f>
        <v>41890.600103240744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">
      <c r="A7" s="76"/>
      <c r="B7" s="76"/>
      <c r="C7" s="76"/>
      <c r="D7" s="76"/>
      <c r="E7" s="76" t="s">
        <v>129</v>
      </c>
      <c r="F7" s="76"/>
      <c r="G7" s="76"/>
      <c r="H7" s="76"/>
      <c r="I7" s="76"/>
      <c r="J7" s="76"/>
      <c r="K7" s="76"/>
      <c r="L7" s="76"/>
      <c r="M7" s="152"/>
      <c r="N7" s="152"/>
      <c r="O7" s="152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">
      <c r="A8" s="1" t="s">
        <v>201</v>
      </c>
      <c r="B8" s="2"/>
      <c r="C8" s="1" t="s">
        <v>119</v>
      </c>
      <c r="D8" s="36">
        <v>9</v>
      </c>
      <c r="E8" s="2"/>
      <c r="G8" s="2" t="s">
        <v>135</v>
      </c>
      <c r="H8" s="2"/>
      <c r="I8" s="1" t="s">
        <v>119</v>
      </c>
      <c r="J8" s="36"/>
      <c r="K8" s="2"/>
      <c r="L8" s="2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">
      <c r="A9" s="37" t="s">
        <v>130</v>
      </c>
      <c r="B9" s="37"/>
      <c r="C9" s="1" t="s">
        <v>122</v>
      </c>
      <c r="D9" s="2" t="s">
        <v>107</v>
      </c>
      <c r="E9" s="2"/>
      <c r="G9" s="37" t="s">
        <v>130</v>
      </c>
      <c r="H9" s="37"/>
      <c r="I9" s="1" t="s">
        <v>122</v>
      </c>
      <c r="J9" s="2"/>
      <c r="K9" s="2"/>
      <c r="L9" s="2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3.5" thickBot="1" x14ac:dyDescent="0.25">
      <c r="A10" s="39" t="s">
        <v>3</v>
      </c>
      <c r="B10" s="39"/>
      <c r="C10" s="39"/>
      <c r="D10" s="39"/>
      <c r="E10" s="39"/>
      <c r="G10" s="39" t="s">
        <v>4</v>
      </c>
      <c r="H10" s="39"/>
      <c r="I10" s="39"/>
      <c r="J10" s="39"/>
      <c r="K10" s="39"/>
      <c r="L10" s="39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3.5" thickBot="1" x14ac:dyDescent="0.25">
      <c r="A11" s="77" t="s">
        <v>20</v>
      </c>
      <c r="B11" s="77" t="s">
        <v>21</v>
      </c>
      <c r="C11" s="77" t="s">
        <v>6</v>
      </c>
      <c r="D11" s="78" t="s">
        <v>174</v>
      </c>
      <c r="E11" s="79" t="s">
        <v>8</v>
      </c>
      <c r="G11" s="80" t="s">
        <v>20</v>
      </c>
      <c r="H11" s="80" t="s">
        <v>21</v>
      </c>
      <c r="I11" s="80" t="s">
        <v>6</v>
      </c>
      <c r="J11" s="78" t="s">
        <v>174</v>
      </c>
      <c r="K11" s="82" t="s">
        <v>23</v>
      </c>
      <c r="L11" s="83" t="s">
        <v>8</v>
      </c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">
      <c r="A12" s="3" t="s">
        <v>130</v>
      </c>
      <c r="B12" s="3">
        <v>20</v>
      </c>
      <c r="C12" s="47">
        <v>20</v>
      </c>
      <c r="D12" s="84">
        <v>375</v>
      </c>
      <c r="E12" s="84">
        <f>D12*C12</f>
        <v>7500</v>
      </c>
      <c r="G12" s="5"/>
      <c r="H12" s="5"/>
      <c r="I12" s="6"/>
      <c r="J12" s="7"/>
      <c r="K12" s="61">
        <f>J12*5%</f>
        <v>0</v>
      </c>
      <c r="L12" s="7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">
      <c r="A13" s="3"/>
      <c r="B13" s="3"/>
      <c r="C13" s="3"/>
      <c r="D13" s="4"/>
      <c r="E13" s="4"/>
      <c r="G13" s="5"/>
      <c r="H13" s="5"/>
      <c r="I13" s="6"/>
      <c r="J13" s="7"/>
      <c r="K13" s="7"/>
      <c r="L13" s="7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">
      <c r="A14" s="5"/>
      <c r="B14" s="5"/>
      <c r="C14" s="6"/>
      <c r="D14" s="62"/>
      <c r="E14" s="4"/>
      <c r="G14" s="5"/>
      <c r="H14" s="5"/>
      <c r="I14" s="6"/>
      <c r="J14" s="62"/>
      <c r="K14" s="62"/>
      <c r="L14" s="6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">
      <c r="A15" s="63" t="s">
        <v>14</v>
      </c>
      <c r="B15" s="64"/>
      <c r="C15" s="64"/>
      <c r="D15" s="65"/>
      <c r="E15" s="85">
        <f>SUM(E12:E14)</f>
        <v>7500</v>
      </c>
      <c r="G15" s="63" t="s">
        <v>14</v>
      </c>
      <c r="H15" s="64"/>
      <c r="I15" s="64"/>
      <c r="J15" s="65"/>
      <c r="K15" s="65"/>
      <c r="L15" s="86">
        <f>SUM(L12:L14)</f>
        <v>0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">
      <c r="D16" s="38" t="s">
        <v>131</v>
      </c>
      <c r="I16" s="66" t="s">
        <v>15</v>
      </c>
      <c r="J16" s="66"/>
      <c r="K16" s="66"/>
      <c r="L16" s="6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9" spans="1:26" x14ac:dyDescent="0.2">
      <c r="A19" s="87" t="s">
        <v>132</v>
      </c>
      <c r="B19" s="88"/>
      <c r="C19" s="88"/>
      <c r="D19" s="88"/>
      <c r="E19" s="88"/>
      <c r="G19" s="87" t="s">
        <v>133</v>
      </c>
      <c r="H19" s="88"/>
      <c r="I19" s="88"/>
      <c r="J19" s="88"/>
      <c r="K19" s="88"/>
      <c r="L19" s="89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">
      <c r="A20" s="75" t="s">
        <v>130</v>
      </c>
      <c r="B20" s="75"/>
      <c r="C20" s="75"/>
      <c r="D20" s="75"/>
      <c r="E20" s="90">
        <f>E15</f>
        <v>7500</v>
      </c>
      <c r="G20" s="75" t="s">
        <v>130</v>
      </c>
      <c r="H20" s="75"/>
      <c r="I20" s="75"/>
      <c r="J20" s="75"/>
      <c r="K20" s="91"/>
      <c r="L20" s="92" t="e">
        <f>#REF!+#REF!+L15</f>
        <v>#REF!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">
      <c r="A21" s="88" t="s">
        <v>14</v>
      </c>
      <c r="B21" s="88"/>
      <c r="C21" s="88"/>
      <c r="D21" s="88"/>
      <c r="E21" s="93">
        <f>SUM(E20:E20)</f>
        <v>7500</v>
      </c>
      <c r="G21" s="88" t="s">
        <v>14</v>
      </c>
      <c r="H21" s="88"/>
      <c r="I21" s="88"/>
      <c r="J21" s="88"/>
      <c r="K21" s="94"/>
      <c r="L21" s="95" t="e">
        <f>L20</f>
        <v>#REF!</v>
      </c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4" spans="1:26" x14ac:dyDescent="0.2">
      <c r="A24" s="208" t="s">
        <v>134</v>
      </c>
      <c r="B24" s="209"/>
      <c r="C24" s="209"/>
      <c r="D24" s="210"/>
      <c r="E24" s="96">
        <f>E20</f>
        <v>7500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">
      <c r="A25" s="205" t="s">
        <v>18</v>
      </c>
      <c r="B25" s="206"/>
      <c r="C25" s="206"/>
      <c r="D25" s="207"/>
      <c r="E25" s="97">
        <f>E24</f>
        <v>7500</v>
      </c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</sheetData>
  <mergeCells count="2">
    <mergeCell ref="A24:D24"/>
    <mergeCell ref="A25:D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97"/>
  <sheetViews>
    <sheetView showGridLines="0" zoomScale="90" zoomScaleNormal="90" workbookViewId="0">
      <selection activeCell="H74" sqref="H74"/>
    </sheetView>
  </sheetViews>
  <sheetFormatPr defaultRowHeight="21" x14ac:dyDescent="0.35"/>
  <cols>
    <col min="1" max="1" width="39.140625" style="35" bestFit="1" customWidth="1"/>
    <col min="2" max="2" width="25.5703125" style="35" customWidth="1"/>
    <col min="3" max="3" width="21.140625" style="35" bestFit="1" customWidth="1"/>
    <col min="4" max="4" width="13.85546875" style="35" customWidth="1"/>
    <col min="5" max="5" width="19.140625" style="35" bestFit="1" customWidth="1"/>
    <col min="6" max="6" width="9.28515625" style="35" bestFit="1" customWidth="1"/>
    <col min="7" max="7" width="21.140625" style="35" bestFit="1" customWidth="1"/>
    <col min="8" max="8" width="9.140625" style="35"/>
    <col min="9" max="9" width="32.7109375" style="35" bestFit="1" customWidth="1"/>
    <col min="10" max="10" width="13.28515625" style="35" customWidth="1"/>
    <col min="11" max="11" width="19" style="35" customWidth="1"/>
    <col min="12" max="12" width="15.140625" style="35" customWidth="1"/>
    <col min="13" max="13" width="12.140625" style="35" customWidth="1"/>
    <col min="14" max="14" width="10" style="35" customWidth="1"/>
    <col min="15" max="15" width="23.42578125" style="35" customWidth="1"/>
    <col min="16" max="16" width="9.140625" style="35"/>
    <col min="17" max="17" width="16.85546875" style="35" customWidth="1"/>
    <col min="18" max="16384" width="9.140625" style="35"/>
  </cols>
  <sheetData>
    <row r="6" spans="1:16" s="38" customFormat="1" ht="12.75" x14ac:dyDescent="0.2">
      <c r="A6" s="219" t="s">
        <v>0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</row>
    <row r="7" spans="1:16" s="38" customFormat="1" ht="30.75" customHeight="1" x14ac:dyDescent="0.2">
      <c r="A7" s="193"/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05"/>
    </row>
    <row r="8" spans="1:16" s="38" customFormat="1" ht="12.75" x14ac:dyDescent="0.2">
      <c r="A8" s="186" t="s">
        <v>108</v>
      </c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76"/>
      <c r="M8" s="76"/>
      <c r="N8" s="76"/>
      <c r="O8" s="76"/>
      <c r="P8" s="155"/>
    </row>
    <row r="9" spans="1:16" s="38" customFormat="1" ht="12.75" x14ac:dyDescent="0.2">
      <c r="A9" s="1" t="s">
        <v>200</v>
      </c>
      <c r="B9" s="2"/>
      <c r="C9" s="2"/>
      <c r="D9" s="1" t="s">
        <v>119</v>
      </c>
      <c r="E9" s="2">
        <v>12</v>
      </c>
      <c r="F9" s="36"/>
      <c r="G9" s="2"/>
      <c r="I9" s="2" t="s">
        <v>120</v>
      </c>
      <c r="J9" s="2"/>
      <c r="K9" s="2"/>
      <c r="L9" s="1" t="s">
        <v>119</v>
      </c>
      <c r="M9" s="123">
        <v>12</v>
      </c>
      <c r="N9" s="36"/>
      <c r="O9" s="2"/>
      <c r="P9" s="131"/>
    </row>
    <row r="10" spans="1:16" s="38" customFormat="1" ht="12.75" x14ac:dyDescent="0.2">
      <c r="A10" s="37" t="s">
        <v>29</v>
      </c>
      <c r="B10" s="220" t="s">
        <v>155</v>
      </c>
      <c r="C10" s="220"/>
      <c r="D10" s="1"/>
      <c r="E10" s="1"/>
      <c r="F10" s="2"/>
      <c r="G10" s="2"/>
      <c r="I10" s="37" t="s">
        <v>29</v>
      </c>
      <c r="J10" s="1" t="s">
        <v>163</v>
      </c>
      <c r="K10" s="1"/>
      <c r="L10" s="1"/>
      <c r="M10" s="1"/>
      <c r="N10" s="2"/>
      <c r="O10" s="2"/>
    </row>
    <row r="11" spans="1:16" s="38" customFormat="1" ht="13.5" thickBot="1" x14ac:dyDescent="0.25">
      <c r="A11" s="177" t="s">
        <v>3</v>
      </c>
      <c r="B11" s="177"/>
      <c r="C11" s="177"/>
      <c r="D11" s="177"/>
      <c r="E11" s="177"/>
      <c r="F11" s="177"/>
      <c r="G11" s="177"/>
      <c r="I11" s="177" t="s">
        <v>4</v>
      </c>
      <c r="J11" s="177"/>
      <c r="K11" s="177"/>
      <c r="L11" s="177"/>
      <c r="M11" s="177"/>
      <c r="N11" s="177"/>
      <c r="O11" s="177"/>
    </row>
    <row r="12" spans="1:16" s="38" customFormat="1" ht="12.75" x14ac:dyDescent="0.2">
      <c r="A12" s="77" t="s">
        <v>30</v>
      </c>
      <c r="B12" s="77" t="s">
        <v>31</v>
      </c>
      <c r="C12" s="124" t="s">
        <v>50</v>
      </c>
      <c r="D12" s="77" t="s">
        <v>32</v>
      </c>
      <c r="E12" s="124" t="s">
        <v>33</v>
      </c>
      <c r="F12" s="78" t="s">
        <v>34</v>
      </c>
      <c r="G12" s="79" t="s">
        <v>8</v>
      </c>
      <c r="I12" s="77" t="s">
        <v>30</v>
      </c>
      <c r="J12" s="77" t="s">
        <v>31</v>
      </c>
      <c r="K12" s="124" t="s">
        <v>50</v>
      </c>
      <c r="L12" s="77" t="s">
        <v>32</v>
      </c>
      <c r="M12" s="124" t="s">
        <v>33</v>
      </c>
      <c r="N12" s="78" t="s">
        <v>34</v>
      </c>
      <c r="O12" s="79" t="s">
        <v>8</v>
      </c>
    </row>
    <row r="13" spans="1:16" s="38" customFormat="1" ht="12.75" x14ac:dyDescent="0.2">
      <c r="A13" s="125" t="s">
        <v>156</v>
      </c>
      <c r="B13" s="126">
        <v>280</v>
      </c>
      <c r="C13" s="127">
        <f t="shared" ref="C13:C18" si="0">B13*F13*$E$9</f>
        <v>3360</v>
      </c>
      <c r="D13" s="126">
        <f t="shared" ref="D13:D18" si="1">B13*20%</f>
        <v>56</v>
      </c>
      <c r="E13" s="127">
        <f t="shared" ref="E13:E18" si="2">G13-C13</f>
        <v>672</v>
      </c>
      <c r="F13" s="47">
        <v>1</v>
      </c>
      <c r="G13" s="128">
        <f t="shared" ref="G13:G18" si="3">(B13+D13)*F13*$E$9</f>
        <v>4032</v>
      </c>
      <c r="I13" s="99"/>
      <c r="J13" s="126"/>
      <c r="K13" s="126"/>
      <c r="L13" s="126"/>
      <c r="M13" s="126"/>
      <c r="N13" s="47"/>
      <c r="O13" s="128"/>
    </row>
    <row r="14" spans="1:16" s="38" customFormat="1" ht="12.75" x14ac:dyDescent="0.2">
      <c r="A14" s="99" t="s">
        <v>35</v>
      </c>
      <c r="B14" s="126">
        <v>260</v>
      </c>
      <c r="C14" s="127">
        <f t="shared" si="0"/>
        <v>3120</v>
      </c>
      <c r="D14" s="126">
        <f t="shared" si="1"/>
        <v>52</v>
      </c>
      <c r="E14" s="127">
        <f t="shared" si="2"/>
        <v>624</v>
      </c>
      <c r="F14" s="47">
        <v>1</v>
      </c>
      <c r="G14" s="128">
        <f t="shared" si="3"/>
        <v>3744</v>
      </c>
      <c r="I14" s="99"/>
      <c r="J14" s="126"/>
      <c r="K14" s="126"/>
      <c r="L14" s="126"/>
      <c r="M14" s="126"/>
      <c r="N14" s="47"/>
      <c r="O14" s="128"/>
    </row>
    <row r="15" spans="1:16" s="38" customFormat="1" ht="12.75" x14ac:dyDescent="0.2">
      <c r="A15" s="99" t="s">
        <v>36</v>
      </c>
      <c r="B15" s="126">
        <v>230</v>
      </c>
      <c r="C15" s="127">
        <f t="shared" si="0"/>
        <v>2760</v>
      </c>
      <c r="D15" s="126">
        <f t="shared" si="1"/>
        <v>46</v>
      </c>
      <c r="E15" s="127">
        <f t="shared" si="2"/>
        <v>552</v>
      </c>
      <c r="F15" s="47">
        <v>1</v>
      </c>
      <c r="G15" s="128">
        <f t="shared" si="3"/>
        <v>3312</v>
      </c>
      <c r="I15" s="99"/>
      <c r="J15" s="126"/>
      <c r="K15" s="126"/>
      <c r="L15" s="126"/>
      <c r="M15" s="126"/>
      <c r="N15" s="47"/>
      <c r="O15" s="128"/>
    </row>
    <row r="16" spans="1:16" s="38" customFormat="1" ht="12.75" x14ac:dyDescent="0.2">
      <c r="A16" s="99" t="s">
        <v>199</v>
      </c>
      <c r="B16" s="126">
        <v>200</v>
      </c>
      <c r="C16" s="127">
        <f t="shared" si="0"/>
        <v>2400</v>
      </c>
      <c r="D16" s="126">
        <f t="shared" si="1"/>
        <v>40</v>
      </c>
      <c r="E16" s="127">
        <f t="shared" si="2"/>
        <v>480</v>
      </c>
      <c r="F16" s="47">
        <v>1</v>
      </c>
      <c r="G16" s="128">
        <f t="shared" si="3"/>
        <v>2880</v>
      </c>
      <c r="I16" s="99"/>
      <c r="J16" s="126"/>
      <c r="K16" s="126"/>
      <c r="L16" s="126"/>
      <c r="M16" s="126"/>
      <c r="N16" s="47"/>
      <c r="O16" s="128"/>
    </row>
    <row r="17" spans="1:16" s="38" customFormat="1" ht="12.75" x14ac:dyDescent="0.2">
      <c r="A17" s="99" t="s">
        <v>39</v>
      </c>
      <c r="B17" s="126">
        <v>140</v>
      </c>
      <c r="C17" s="127">
        <f t="shared" si="0"/>
        <v>1680</v>
      </c>
      <c r="D17" s="126">
        <f t="shared" si="1"/>
        <v>28</v>
      </c>
      <c r="E17" s="127">
        <f t="shared" si="2"/>
        <v>336</v>
      </c>
      <c r="F17" s="47">
        <v>1</v>
      </c>
      <c r="G17" s="128">
        <f t="shared" si="3"/>
        <v>2016</v>
      </c>
      <c r="I17" s="99"/>
      <c r="J17" s="126"/>
      <c r="K17" s="126"/>
      <c r="L17" s="126"/>
      <c r="M17" s="126"/>
      <c r="N17" s="47"/>
      <c r="O17" s="128"/>
    </row>
    <row r="18" spans="1:16" s="38" customFormat="1" ht="12.75" x14ac:dyDescent="0.2">
      <c r="A18" s="99" t="s">
        <v>38</v>
      </c>
      <c r="B18" s="126">
        <v>200</v>
      </c>
      <c r="C18" s="127">
        <f t="shared" si="0"/>
        <v>2400</v>
      </c>
      <c r="D18" s="126">
        <f t="shared" si="1"/>
        <v>40</v>
      </c>
      <c r="E18" s="127">
        <f t="shared" si="2"/>
        <v>480</v>
      </c>
      <c r="F18" s="47">
        <v>1</v>
      </c>
      <c r="G18" s="128">
        <f t="shared" si="3"/>
        <v>2880</v>
      </c>
      <c r="I18" s="99"/>
      <c r="J18" s="126"/>
      <c r="K18" s="126"/>
      <c r="L18" s="126"/>
      <c r="M18" s="126"/>
      <c r="N18" s="47"/>
      <c r="O18" s="128"/>
    </row>
    <row r="19" spans="1:16" s="38" customFormat="1" ht="12.75" x14ac:dyDescent="0.2">
      <c r="A19" s="49" t="s">
        <v>14</v>
      </c>
      <c r="B19" s="129"/>
      <c r="C19" s="130">
        <f>SUM(C13:C18)</f>
        <v>15720</v>
      </c>
      <c r="D19" s="129"/>
      <c r="E19" s="130">
        <f>SUM(E13:E18)</f>
        <v>3144</v>
      </c>
      <c r="F19" s="51"/>
      <c r="G19" s="86">
        <f>SUM(G13:G18)</f>
        <v>18864</v>
      </c>
      <c r="I19" s="187" t="s">
        <v>14</v>
      </c>
      <c r="J19" s="188"/>
      <c r="K19" s="188"/>
      <c r="L19" s="188"/>
      <c r="M19" s="188"/>
      <c r="N19" s="189"/>
      <c r="O19" s="86">
        <f>SUM(O13:O18)</f>
        <v>0</v>
      </c>
    </row>
    <row r="20" spans="1:16" s="38" customFormat="1" ht="12.75" x14ac:dyDescent="0.2">
      <c r="J20" s="204" t="s">
        <v>15</v>
      </c>
      <c r="K20" s="204"/>
      <c r="L20" s="204"/>
      <c r="M20" s="204"/>
      <c r="N20" s="204"/>
      <c r="O20" s="67"/>
    </row>
    <row r="21" spans="1:16" s="38" customFormat="1" ht="12.75" x14ac:dyDescent="0.2"/>
    <row r="22" spans="1:16" s="38" customFormat="1" ht="12.75" x14ac:dyDescent="0.2">
      <c r="A22" s="186" t="s">
        <v>109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76"/>
      <c r="M22" s="76"/>
      <c r="N22" s="76"/>
      <c r="O22" s="76"/>
      <c r="P22" s="155"/>
    </row>
    <row r="23" spans="1:16" s="38" customFormat="1" ht="12.75" x14ac:dyDescent="0.2">
      <c r="A23" s="1" t="s">
        <v>110</v>
      </c>
      <c r="B23" s="2"/>
      <c r="C23" s="2"/>
      <c r="D23" s="1" t="s">
        <v>119</v>
      </c>
      <c r="E23" s="2">
        <v>6</v>
      </c>
      <c r="F23" s="36"/>
      <c r="G23" s="70"/>
      <c r="I23" s="2" t="s">
        <v>120</v>
      </c>
      <c r="J23" s="2"/>
      <c r="K23" s="2"/>
      <c r="L23" s="1" t="s">
        <v>119</v>
      </c>
      <c r="M23" s="1"/>
      <c r="N23" s="36"/>
      <c r="O23" s="2"/>
      <c r="P23" s="131"/>
    </row>
    <row r="24" spans="1:16" s="38" customFormat="1" ht="12.75" x14ac:dyDescent="0.2">
      <c r="A24" s="37" t="s">
        <v>29</v>
      </c>
      <c r="B24" s="1" t="s">
        <v>164</v>
      </c>
      <c r="C24" s="1"/>
      <c r="D24" s="1"/>
      <c r="E24" s="1"/>
      <c r="F24" s="2"/>
      <c r="G24" s="2"/>
      <c r="I24" s="37" t="s">
        <v>29</v>
      </c>
      <c r="J24" s="1" t="s">
        <v>122</v>
      </c>
      <c r="K24" s="1"/>
      <c r="L24" s="1"/>
      <c r="M24" s="1"/>
      <c r="N24" s="2"/>
      <c r="O24" s="2"/>
    </row>
    <row r="25" spans="1:16" s="38" customFormat="1" ht="13.5" thickBot="1" x14ac:dyDescent="0.25">
      <c r="A25" s="177" t="s">
        <v>3</v>
      </c>
      <c r="B25" s="177"/>
      <c r="C25" s="177"/>
      <c r="D25" s="177"/>
      <c r="E25" s="177"/>
      <c r="F25" s="177"/>
      <c r="G25" s="177"/>
      <c r="I25" s="177" t="s">
        <v>4</v>
      </c>
      <c r="J25" s="177"/>
      <c r="K25" s="177"/>
      <c r="L25" s="177"/>
      <c r="M25" s="177"/>
      <c r="N25" s="177"/>
      <c r="O25" s="177"/>
    </row>
    <row r="26" spans="1:16" s="38" customFormat="1" ht="12.75" x14ac:dyDescent="0.2">
      <c r="A26" s="77" t="s">
        <v>30</v>
      </c>
      <c r="B26" s="77" t="s">
        <v>31</v>
      </c>
      <c r="C26" s="124" t="s">
        <v>50</v>
      </c>
      <c r="D26" s="77" t="s">
        <v>32</v>
      </c>
      <c r="E26" s="124" t="s">
        <v>33</v>
      </c>
      <c r="F26" s="78" t="s">
        <v>34</v>
      </c>
      <c r="G26" s="79" t="s">
        <v>8</v>
      </c>
      <c r="I26" s="77" t="s">
        <v>30</v>
      </c>
      <c r="J26" s="77" t="s">
        <v>31</v>
      </c>
      <c r="K26" s="124" t="s">
        <v>50</v>
      </c>
      <c r="L26" s="77" t="s">
        <v>32</v>
      </c>
      <c r="M26" s="124" t="s">
        <v>33</v>
      </c>
      <c r="N26" s="78" t="s">
        <v>34</v>
      </c>
      <c r="O26" s="79" t="s">
        <v>8</v>
      </c>
    </row>
    <row r="27" spans="1:16" s="38" customFormat="1" ht="12.75" x14ac:dyDescent="0.2">
      <c r="A27" s="99" t="s">
        <v>111</v>
      </c>
      <c r="B27" s="126">
        <v>280</v>
      </c>
      <c r="C27" s="127">
        <f t="shared" ref="C27:C33" si="4">B27*F27*$E$23</f>
        <v>1680</v>
      </c>
      <c r="D27" s="126">
        <f>B27*20%</f>
        <v>56</v>
      </c>
      <c r="E27" s="127">
        <f>G27-C27</f>
        <v>336</v>
      </c>
      <c r="F27" s="47">
        <v>1</v>
      </c>
      <c r="G27" s="128">
        <f>(B27+D27)*F27*$E$23</f>
        <v>2016</v>
      </c>
      <c r="I27" s="99"/>
      <c r="J27" s="126"/>
      <c r="K27" s="126"/>
      <c r="L27" s="126"/>
      <c r="M27" s="126"/>
      <c r="N27" s="47"/>
      <c r="O27" s="128"/>
    </row>
    <row r="28" spans="1:16" s="38" customFormat="1" ht="12.75" x14ac:dyDescent="0.2">
      <c r="A28" s="125" t="s">
        <v>112</v>
      </c>
      <c r="B28" s="126">
        <v>280</v>
      </c>
      <c r="C28" s="127">
        <f t="shared" si="4"/>
        <v>1680</v>
      </c>
      <c r="D28" s="126">
        <f t="shared" ref="D28:D33" si="5">B28*20%</f>
        <v>56</v>
      </c>
      <c r="E28" s="127">
        <f t="shared" ref="E28:E33" si="6">G28-C28</f>
        <v>336</v>
      </c>
      <c r="F28" s="47">
        <v>1</v>
      </c>
      <c r="G28" s="128">
        <f t="shared" ref="G28:G33" si="7">(B28+D28)*F28*$E$23</f>
        <v>2016</v>
      </c>
      <c r="I28" s="99"/>
      <c r="J28" s="126"/>
      <c r="K28" s="126"/>
      <c r="L28" s="126"/>
      <c r="M28" s="126"/>
      <c r="N28" s="47"/>
      <c r="O28" s="128"/>
    </row>
    <row r="29" spans="1:16" s="38" customFormat="1" ht="12.75" x14ac:dyDescent="0.2">
      <c r="A29" s="125" t="s">
        <v>113</v>
      </c>
      <c r="B29" s="126">
        <v>280</v>
      </c>
      <c r="C29" s="127">
        <f t="shared" si="4"/>
        <v>1680</v>
      </c>
      <c r="D29" s="126">
        <f t="shared" si="5"/>
        <v>56</v>
      </c>
      <c r="E29" s="127">
        <f t="shared" si="6"/>
        <v>336</v>
      </c>
      <c r="F29" s="47">
        <v>1</v>
      </c>
      <c r="G29" s="128">
        <f t="shared" si="7"/>
        <v>2016</v>
      </c>
      <c r="I29" s="99"/>
      <c r="J29" s="126"/>
      <c r="K29" s="126"/>
      <c r="L29" s="126"/>
      <c r="M29" s="126"/>
      <c r="N29" s="47"/>
      <c r="O29" s="128"/>
    </row>
    <row r="30" spans="1:16" s="38" customFormat="1" ht="12.75" x14ac:dyDescent="0.2">
      <c r="A30" s="99" t="s">
        <v>114</v>
      </c>
      <c r="B30" s="126">
        <v>200</v>
      </c>
      <c r="C30" s="127">
        <f t="shared" si="4"/>
        <v>14400</v>
      </c>
      <c r="D30" s="126">
        <f t="shared" si="5"/>
        <v>40</v>
      </c>
      <c r="E30" s="127">
        <f t="shared" si="6"/>
        <v>2880</v>
      </c>
      <c r="F30" s="47">
        <v>12</v>
      </c>
      <c r="G30" s="128">
        <f>(B30+D30)*F30*$E$23</f>
        <v>17280</v>
      </c>
      <c r="I30" s="99"/>
      <c r="J30" s="126"/>
      <c r="K30" s="126"/>
      <c r="L30" s="126"/>
      <c r="M30" s="126"/>
      <c r="N30" s="47"/>
      <c r="O30" s="128"/>
    </row>
    <row r="31" spans="1:16" s="38" customFormat="1" ht="12.75" x14ac:dyDescent="0.2">
      <c r="A31" s="99" t="s">
        <v>39</v>
      </c>
      <c r="B31" s="126">
        <v>140</v>
      </c>
      <c r="C31" s="127">
        <f t="shared" si="4"/>
        <v>5040</v>
      </c>
      <c r="D31" s="126">
        <f t="shared" si="5"/>
        <v>28</v>
      </c>
      <c r="E31" s="127">
        <f t="shared" si="6"/>
        <v>1008</v>
      </c>
      <c r="F31" s="47">
        <v>6</v>
      </c>
      <c r="G31" s="128">
        <f t="shared" si="7"/>
        <v>6048</v>
      </c>
      <c r="I31" s="99"/>
      <c r="J31" s="126"/>
      <c r="K31" s="126"/>
      <c r="L31" s="126"/>
      <c r="M31" s="126"/>
      <c r="N31" s="47"/>
      <c r="O31" s="128"/>
    </row>
    <row r="32" spans="1:16" s="38" customFormat="1" ht="12.75" x14ac:dyDescent="0.2">
      <c r="A32" s="99" t="s">
        <v>157</v>
      </c>
      <c r="B32" s="126">
        <v>230</v>
      </c>
      <c r="C32" s="127">
        <f t="shared" si="4"/>
        <v>2760</v>
      </c>
      <c r="D32" s="126">
        <f t="shared" si="5"/>
        <v>46</v>
      </c>
      <c r="E32" s="127">
        <f t="shared" si="6"/>
        <v>552</v>
      </c>
      <c r="F32" s="47">
        <v>2</v>
      </c>
      <c r="G32" s="128">
        <f>(B32+D32)*F32*$E$23</f>
        <v>3312</v>
      </c>
      <c r="I32" s="99"/>
      <c r="J32" s="126"/>
      <c r="K32" s="126"/>
      <c r="L32" s="126"/>
      <c r="M32" s="126"/>
      <c r="N32" s="47"/>
      <c r="O32" s="128"/>
    </row>
    <row r="33" spans="1:15" s="38" customFormat="1" ht="12.75" x14ac:dyDescent="0.2">
      <c r="A33" s="99" t="s">
        <v>115</v>
      </c>
      <c r="B33" s="126">
        <v>280</v>
      </c>
      <c r="C33" s="127">
        <f t="shared" si="4"/>
        <v>1680</v>
      </c>
      <c r="D33" s="126">
        <f t="shared" si="5"/>
        <v>56</v>
      </c>
      <c r="E33" s="127">
        <f t="shared" si="6"/>
        <v>336</v>
      </c>
      <c r="F33" s="47">
        <v>1</v>
      </c>
      <c r="G33" s="128">
        <f t="shared" si="7"/>
        <v>2016</v>
      </c>
      <c r="I33" s="99"/>
      <c r="J33" s="126"/>
      <c r="K33" s="126"/>
      <c r="L33" s="126"/>
      <c r="M33" s="126"/>
      <c r="N33" s="47"/>
      <c r="O33" s="128"/>
    </row>
    <row r="34" spans="1:15" s="38" customFormat="1" ht="12.75" x14ac:dyDescent="0.2">
      <c r="A34" s="49" t="s">
        <v>14</v>
      </c>
      <c r="B34" s="129"/>
      <c r="C34" s="130">
        <f>SUM(C27:C33)</f>
        <v>28920</v>
      </c>
      <c r="D34" s="129"/>
      <c r="E34" s="130">
        <f>SUM(E27:E33)</f>
        <v>5784</v>
      </c>
      <c r="F34" s="51"/>
      <c r="G34" s="86">
        <f>SUM(G27:G33)</f>
        <v>34704</v>
      </c>
      <c r="I34" s="187" t="s">
        <v>14</v>
      </c>
      <c r="J34" s="188"/>
      <c r="K34" s="188"/>
      <c r="L34" s="188"/>
      <c r="M34" s="188"/>
      <c r="N34" s="189"/>
      <c r="O34" s="86">
        <f>SUM(O27:O33)</f>
        <v>0</v>
      </c>
    </row>
    <row r="35" spans="1:15" s="38" customFormat="1" ht="12.75" x14ac:dyDescent="0.2">
      <c r="J35" s="204" t="s">
        <v>15</v>
      </c>
      <c r="K35" s="204"/>
      <c r="L35" s="204"/>
      <c r="M35" s="204"/>
      <c r="N35" s="204"/>
      <c r="O35" s="67"/>
    </row>
    <row r="36" spans="1:15" s="38" customFormat="1" ht="12.75" x14ac:dyDescent="0.2">
      <c r="J36" s="68"/>
      <c r="K36" s="68"/>
      <c r="L36" s="68"/>
      <c r="M36" s="68"/>
      <c r="N36" s="68"/>
      <c r="O36" s="69"/>
    </row>
    <row r="37" spans="1:15" s="38" customFormat="1" ht="12.75" x14ac:dyDescent="0.2">
      <c r="A37" s="186" t="s">
        <v>116</v>
      </c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76"/>
      <c r="M37" s="76"/>
      <c r="N37" s="76"/>
      <c r="O37" s="76"/>
    </row>
    <row r="38" spans="1:15" s="38" customFormat="1" ht="12.75" x14ac:dyDescent="0.2">
      <c r="A38" s="1" t="s">
        <v>103</v>
      </c>
      <c r="B38" s="2"/>
      <c r="C38" s="2"/>
      <c r="D38" s="1" t="s">
        <v>119</v>
      </c>
      <c r="E38" s="2">
        <v>15</v>
      </c>
      <c r="F38" s="36"/>
      <c r="G38" s="70"/>
      <c r="I38" s="2" t="s">
        <v>120</v>
      </c>
      <c r="J38" s="2"/>
      <c r="K38" s="2"/>
      <c r="L38" s="1" t="s">
        <v>119</v>
      </c>
      <c r="M38" s="1"/>
      <c r="N38" s="36"/>
      <c r="O38" s="2"/>
    </row>
    <row r="39" spans="1:15" s="38" customFormat="1" ht="12.75" x14ac:dyDescent="0.2">
      <c r="A39" s="37" t="s">
        <v>29</v>
      </c>
      <c r="B39" s="1" t="s">
        <v>158</v>
      </c>
      <c r="C39" s="1"/>
      <c r="D39" s="1"/>
      <c r="E39" s="1"/>
      <c r="F39" s="2"/>
      <c r="G39" s="2"/>
      <c r="I39" s="37" t="s">
        <v>29</v>
      </c>
      <c r="J39" s="1" t="s">
        <v>122</v>
      </c>
      <c r="K39" s="1"/>
      <c r="L39" s="1"/>
      <c r="M39" s="1"/>
      <c r="N39" s="2"/>
      <c r="O39" s="2"/>
    </row>
    <row r="40" spans="1:15" s="38" customFormat="1" ht="13.5" thickBot="1" x14ac:dyDescent="0.25">
      <c r="A40" s="177" t="s">
        <v>3</v>
      </c>
      <c r="B40" s="177"/>
      <c r="C40" s="177"/>
      <c r="D40" s="177"/>
      <c r="E40" s="177"/>
      <c r="F40" s="177"/>
      <c r="G40" s="177"/>
      <c r="I40" s="177" t="s">
        <v>4</v>
      </c>
      <c r="J40" s="177"/>
      <c r="K40" s="177"/>
      <c r="L40" s="177"/>
      <c r="M40" s="177"/>
      <c r="N40" s="177"/>
      <c r="O40" s="177"/>
    </row>
    <row r="41" spans="1:15" s="38" customFormat="1" ht="12.75" x14ac:dyDescent="0.2">
      <c r="A41" s="77" t="s">
        <v>30</v>
      </c>
      <c r="B41" s="77" t="s">
        <v>31</v>
      </c>
      <c r="C41" s="124" t="s">
        <v>50</v>
      </c>
      <c r="D41" s="77" t="s">
        <v>32</v>
      </c>
      <c r="E41" s="124" t="s">
        <v>33</v>
      </c>
      <c r="F41" s="78" t="s">
        <v>34</v>
      </c>
      <c r="G41" s="79" t="s">
        <v>8</v>
      </c>
      <c r="I41" s="77" t="s">
        <v>30</v>
      </c>
      <c r="J41" s="77" t="s">
        <v>31</v>
      </c>
      <c r="K41" s="124" t="s">
        <v>50</v>
      </c>
      <c r="L41" s="77" t="s">
        <v>32</v>
      </c>
      <c r="M41" s="124" t="s">
        <v>33</v>
      </c>
      <c r="N41" s="78" t="s">
        <v>34</v>
      </c>
      <c r="O41" s="79" t="s">
        <v>8</v>
      </c>
    </row>
    <row r="42" spans="1:15" s="38" customFormat="1" ht="12.75" x14ac:dyDescent="0.2">
      <c r="A42" s="125" t="s">
        <v>156</v>
      </c>
      <c r="B42" s="126">
        <v>280</v>
      </c>
      <c r="C42" s="127">
        <f t="shared" ref="C42:C47" si="8">B42*F42*$E$38</f>
        <v>4200</v>
      </c>
      <c r="D42" s="126">
        <f t="shared" ref="D42:D47" si="9">B42*20%</f>
        <v>56</v>
      </c>
      <c r="E42" s="127">
        <f t="shared" ref="E42:E47" si="10">G42-C42</f>
        <v>840</v>
      </c>
      <c r="F42" s="47">
        <v>1</v>
      </c>
      <c r="G42" s="128">
        <f t="shared" ref="G42:G47" si="11">(B42+D42)*F42*$E$38</f>
        <v>5040</v>
      </c>
      <c r="I42" s="99"/>
      <c r="J42" s="126"/>
      <c r="K42" s="126"/>
      <c r="L42" s="126"/>
      <c r="M42" s="126"/>
      <c r="N42" s="47"/>
      <c r="O42" s="128"/>
    </row>
    <row r="43" spans="1:15" s="38" customFormat="1" ht="12.75" x14ac:dyDescent="0.2">
      <c r="A43" s="99" t="s">
        <v>35</v>
      </c>
      <c r="B43" s="126">
        <v>260</v>
      </c>
      <c r="C43" s="127">
        <f t="shared" si="8"/>
        <v>3900</v>
      </c>
      <c r="D43" s="126">
        <f t="shared" si="9"/>
        <v>52</v>
      </c>
      <c r="E43" s="127">
        <f t="shared" si="10"/>
        <v>780</v>
      </c>
      <c r="F43" s="47">
        <v>1</v>
      </c>
      <c r="G43" s="128">
        <f t="shared" si="11"/>
        <v>4680</v>
      </c>
      <c r="I43" s="99"/>
      <c r="J43" s="126"/>
      <c r="K43" s="126"/>
      <c r="L43" s="126"/>
      <c r="M43" s="126"/>
      <c r="N43" s="47"/>
      <c r="O43" s="128"/>
    </row>
    <row r="44" spans="1:15" s="38" customFormat="1" ht="12.75" x14ac:dyDescent="0.2">
      <c r="A44" s="99" t="s">
        <v>36</v>
      </c>
      <c r="B44" s="126">
        <v>230</v>
      </c>
      <c r="C44" s="127">
        <f t="shared" si="8"/>
        <v>3450</v>
      </c>
      <c r="D44" s="126">
        <f t="shared" si="9"/>
        <v>46</v>
      </c>
      <c r="E44" s="127">
        <f t="shared" si="10"/>
        <v>690</v>
      </c>
      <c r="F44" s="47">
        <v>1</v>
      </c>
      <c r="G44" s="128">
        <f t="shared" si="11"/>
        <v>4140</v>
      </c>
      <c r="I44" s="99"/>
      <c r="J44" s="126"/>
      <c r="K44" s="126"/>
      <c r="L44" s="126"/>
      <c r="M44" s="126"/>
      <c r="N44" s="47"/>
      <c r="O44" s="128"/>
    </row>
    <row r="45" spans="1:15" s="38" customFormat="1" ht="12.75" x14ac:dyDescent="0.2">
      <c r="A45" s="99" t="s">
        <v>199</v>
      </c>
      <c r="B45" s="126">
        <v>200</v>
      </c>
      <c r="C45" s="127">
        <f t="shared" si="8"/>
        <v>3000</v>
      </c>
      <c r="D45" s="126">
        <f t="shared" si="9"/>
        <v>40</v>
      </c>
      <c r="E45" s="127">
        <f t="shared" si="10"/>
        <v>600</v>
      </c>
      <c r="F45" s="47">
        <v>1</v>
      </c>
      <c r="G45" s="128">
        <f t="shared" si="11"/>
        <v>3600</v>
      </c>
      <c r="I45" s="99"/>
      <c r="J45" s="126"/>
      <c r="K45" s="126"/>
      <c r="L45" s="126"/>
      <c r="M45" s="126"/>
      <c r="N45" s="47"/>
      <c r="O45" s="128"/>
    </row>
    <row r="46" spans="1:15" s="38" customFormat="1" ht="12.75" x14ac:dyDescent="0.2">
      <c r="A46" s="99" t="s">
        <v>39</v>
      </c>
      <c r="B46" s="126">
        <v>140</v>
      </c>
      <c r="C46" s="127">
        <f t="shared" si="8"/>
        <v>2100</v>
      </c>
      <c r="D46" s="126">
        <f t="shared" si="9"/>
        <v>28</v>
      </c>
      <c r="E46" s="127">
        <f t="shared" si="10"/>
        <v>420</v>
      </c>
      <c r="F46" s="47">
        <v>1</v>
      </c>
      <c r="G46" s="128">
        <f t="shared" si="11"/>
        <v>2520</v>
      </c>
      <c r="I46" s="99"/>
      <c r="J46" s="126"/>
      <c r="K46" s="126"/>
      <c r="L46" s="126"/>
      <c r="M46" s="126"/>
      <c r="N46" s="47"/>
      <c r="O46" s="128"/>
    </row>
    <row r="47" spans="1:15" s="38" customFormat="1" ht="12.75" x14ac:dyDescent="0.2">
      <c r="A47" s="99" t="s">
        <v>38</v>
      </c>
      <c r="B47" s="126">
        <v>200</v>
      </c>
      <c r="C47" s="127">
        <f t="shared" si="8"/>
        <v>3000</v>
      </c>
      <c r="D47" s="126">
        <f t="shared" si="9"/>
        <v>40</v>
      </c>
      <c r="E47" s="127">
        <f t="shared" si="10"/>
        <v>600</v>
      </c>
      <c r="F47" s="47">
        <v>1</v>
      </c>
      <c r="G47" s="128">
        <f t="shared" si="11"/>
        <v>3600</v>
      </c>
      <c r="I47" s="99"/>
      <c r="J47" s="126"/>
      <c r="K47" s="126"/>
      <c r="L47" s="126"/>
      <c r="M47" s="126"/>
      <c r="N47" s="47"/>
      <c r="O47" s="128"/>
    </row>
    <row r="48" spans="1:15" s="38" customFormat="1" ht="12.75" x14ac:dyDescent="0.2">
      <c r="A48" s="49" t="s">
        <v>14</v>
      </c>
      <c r="B48" s="129"/>
      <c r="C48" s="130">
        <f>SUM(C42:C47)</f>
        <v>19650</v>
      </c>
      <c r="D48" s="129"/>
      <c r="E48" s="130">
        <f>SUM(E42:E47)</f>
        <v>3930</v>
      </c>
      <c r="F48" s="51"/>
      <c r="G48" s="86">
        <f>SUM(G42:G47)</f>
        <v>23580</v>
      </c>
      <c r="I48" s="187" t="s">
        <v>14</v>
      </c>
      <c r="J48" s="188"/>
      <c r="K48" s="188"/>
      <c r="L48" s="188"/>
      <c r="M48" s="188"/>
      <c r="N48" s="189"/>
      <c r="O48" s="86">
        <f>SUM(O42:O47)</f>
        <v>0</v>
      </c>
    </row>
    <row r="49" spans="1:15" s="38" customFormat="1" ht="12.75" x14ac:dyDescent="0.2">
      <c r="J49" s="68"/>
      <c r="K49" s="68"/>
      <c r="L49" s="68"/>
      <c r="M49" s="68"/>
      <c r="N49" s="68"/>
      <c r="O49" s="69"/>
    </row>
    <row r="50" spans="1:15" s="38" customFormat="1" ht="12.75" x14ac:dyDescent="0.2">
      <c r="A50" s="186" t="s">
        <v>117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76"/>
      <c r="M50" s="76"/>
      <c r="N50" s="76"/>
      <c r="O50" s="76"/>
    </row>
    <row r="51" spans="1:15" s="38" customFormat="1" ht="12.75" x14ac:dyDescent="0.2">
      <c r="A51" s="1" t="s">
        <v>83</v>
      </c>
      <c r="B51" s="2"/>
      <c r="C51" s="2"/>
      <c r="D51" s="1" t="s">
        <v>119</v>
      </c>
      <c r="E51" s="2">
        <v>12</v>
      </c>
      <c r="F51" s="36"/>
      <c r="G51" s="70"/>
      <c r="I51" s="2" t="s">
        <v>120</v>
      </c>
      <c r="J51" s="2"/>
      <c r="K51" s="2"/>
      <c r="L51" s="1" t="s">
        <v>119</v>
      </c>
      <c r="M51" s="1"/>
      <c r="N51" s="36"/>
      <c r="O51" s="2"/>
    </row>
    <row r="52" spans="1:15" s="38" customFormat="1" ht="12.75" x14ac:dyDescent="0.2">
      <c r="A52" s="37" t="s">
        <v>29</v>
      </c>
      <c r="B52" s="1" t="s">
        <v>158</v>
      </c>
      <c r="C52" s="1"/>
      <c r="D52" s="1"/>
      <c r="E52" s="1"/>
      <c r="F52" s="2"/>
      <c r="G52" s="2"/>
      <c r="I52" s="37" t="s">
        <v>29</v>
      </c>
      <c r="J52" s="1" t="s">
        <v>122</v>
      </c>
      <c r="K52" s="1"/>
      <c r="L52" s="1"/>
      <c r="M52" s="1"/>
      <c r="N52" s="2"/>
      <c r="O52" s="2"/>
    </row>
    <row r="53" spans="1:15" s="38" customFormat="1" ht="13.5" thickBot="1" x14ac:dyDescent="0.25">
      <c r="A53" s="177" t="s">
        <v>3</v>
      </c>
      <c r="B53" s="177"/>
      <c r="C53" s="177"/>
      <c r="D53" s="177"/>
      <c r="E53" s="177"/>
      <c r="F53" s="177"/>
      <c r="G53" s="177"/>
      <c r="I53" s="177" t="s">
        <v>4</v>
      </c>
      <c r="J53" s="177"/>
      <c r="K53" s="177"/>
      <c r="L53" s="177"/>
      <c r="M53" s="177"/>
      <c r="N53" s="177"/>
      <c r="O53" s="177"/>
    </row>
    <row r="54" spans="1:15" s="38" customFormat="1" ht="12.75" x14ac:dyDescent="0.2">
      <c r="A54" s="77" t="s">
        <v>30</v>
      </c>
      <c r="B54" s="77" t="s">
        <v>31</v>
      </c>
      <c r="C54" s="124" t="s">
        <v>50</v>
      </c>
      <c r="D54" s="77" t="s">
        <v>32</v>
      </c>
      <c r="E54" s="124" t="s">
        <v>33</v>
      </c>
      <c r="F54" s="78" t="s">
        <v>34</v>
      </c>
      <c r="G54" s="79" t="s">
        <v>8</v>
      </c>
      <c r="I54" s="77" t="s">
        <v>30</v>
      </c>
      <c r="J54" s="77" t="s">
        <v>31</v>
      </c>
      <c r="K54" s="124" t="s">
        <v>50</v>
      </c>
      <c r="L54" s="77" t="s">
        <v>32</v>
      </c>
      <c r="M54" s="124" t="s">
        <v>33</v>
      </c>
      <c r="N54" s="78" t="s">
        <v>34</v>
      </c>
      <c r="O54" s="79" t="s">
        <v>8</v>
      </c>
    </row>
    <row r="55" spans="1:15" s="38" customFormat="1" ht="12.75" x14ac:dyDescent="0.2">
      <c r="A55" s="125" t="s">
        <v>156</v>
      </c>
      <c r="B55" s="126">
        <v>280</v>
      </c>
      <c r="C55" s="127">
        <f t="shared" ref="C55:C60" si="12">B55*F55*$E$51</f>
        <v>3360</v>
      </c>
      <c r="D55" s="126">
        <f t="shared" ref="D55:D60" si="13">B55*20%</f>
        <v>56</v>
      </c>
      <c r="E55" s="127">
        <f t="shared" ref="E55:E60" si="14">G55-C55</f>
        <v>672</v>
      </c>
      <c r="F55" s="47">
        <v>1</v>
      </c>
      <c r="G55" s="128">
        <f t="shared" ref="G55:G60" si="15">(B55+D55)*F55*$E$51</f>
        <v>4032</v>
      </c>
      <c r="I55" s="99"/>
      <c r="J55" s="126"/>
      <c r="K55" s="126"/>
      <c r="L55" s="126"/>
      <c r="M55" s="126"/>
      <c r="N55" s="47"/>
      <c r="O55" s="128"/>
    </row>
    <row r="56" spans="1:15" s="38" customFormat="1" ht="12.75" x14ac:dyDescent="0.2">
      <c r="A56" s="99" t="s">
        <v>35</v>
      </c>
      <c r="B56" s="126">
        <v>260</v>
      </c>
      <c r="C56" s="127">
        <f t="shared" si="12"/>
        <v>3120</v>
      </c>
      <c r="D56" s="126">
        <f t="shared" si="13"/>
        <v>52</v>
      </c>
      <c r="E56" s="127">
        <f t="shared" si="14"/>
        <v>624</v>
      </c>
      <c r="F56" s="47">
        <v>1</v>
      </c>
      <c r="G56" s="128">
        <f t="shared" si="15"/>
        <v>3744</v>
      </c>
      <c r="I56" s="99"/>
      <c r="J56" s="126"/>
      <c r="K56" s="126"/>
      <c r="L56" s="126"/>
      <c r="M56" s="126"/>
      <c r="N56" s="47"/>
      <c r="O56" s="128"/>
    </row>
    <row r="57" spans="1:15" s="38" customFormat="1" ht="12.75" x14ac:dyDescent="0.2">
      <c r="A57" s="99" t="s">
        <v>36</v>
      </c>
      <c r="B57" s="126">
        <v>230</v>
      </c>
      <c r="C57" s="127">
        <f t="shared" si="12"/>
        <v>2760</v>
      </c>
      <c r="D57" s="126">
        <f t="shared" si="13"/>
        <v>46</v>
      </c>
      <c r="E57" s="127">
        <f t="shared" si="14"/>
        <v>552</v>
      </c>
      <c r="F57" s="47">
        <v>1</v>
      </c>
      <c r="G57" s="128">
        <f t="shared" si="15"/>
        <v>3312</v>
      </c>
      <c r="I57" s="99"/>
      <c r="J57" s="126"/>
      <c r="K57" s="126"/>
      <c r="L57" s="126"/>
      <c r="M57" s="126"/>
      <c r="N57" s="47"/>
      <c r="O57" s="128"/>
    </row>
    <row r="58" spans="1:15" s="38" customFormat="1" ht="12.75" x14ac:dyDescent="0.2">
      <c r="A58" s="99" t="s">
        <v>199</v>
      </c>
      <c r="B58" s="126">
        <v>200</v>
      </c>
      <c r="C58" s="127">
        <f t="shared" si="12"/>
        <v>2400</v>
      </c>
      <c r="D58" s="126">
        <f t="shared" si="13"/>
        <v>40</v>
      </c>
      <c r="E58" s="127">
        <f t="shared" si="14"/>
        <v>480</v>
      </c>
      <c r="F58" s="47">
        <v>1</v>
      </c>
      <c r="G58" s="128">
        <f t="shared" si="15"/>
        <v>2880</v>
      </c>
      <c r="I58" s="99"/>
      <c r="J58" s="126"/>
      <c r="K58" s="126"/>
      <c r="L58" s="126"/>
      <c r="M58" s="126"/>
      <c r="N58" s="47"/>
      <c r="O58" s="128"/>
    </row>
    <row r="59" spans="1:15" s="38" customFormat="1" ht="12.75" x14ac:dyDescent="0.2">
      <c r="A59" s="99" t="s">
        <v>39</v>
      </c>
      <c r="B59" s="126">
        <v>140</v>
      </c>
      <c r="C59" s="127">
        <f t="shared" si="12"/>
        <v>1680</v>
      </c>
      <c r="D59" s="126">
        <f t="shared" si="13"/>
        <v>28</v>
      </c>
      <c r="E59" s="127">
        <f t="shared" si="14"/>
        <v>336</v>
      </c>
      <c r="F59" s="47">
        <v>1</v>
      </c>
      <c r="G59" s="128">
        <f t="shared" si="15"/>
        <v>2016</v>
      </c>
      <c r="I59" s="99"/>
      <c r="J59" s="126"/>
      <c r="K59" s="126"/>
      <c r="L59" s="126"/>
      <c r="M59" s="126"/>
      <c r="N59" s="47"/>
      <c r="O59" s="128"/>
    </row>
    <row r="60" spans="1:15" s="38" customFormat="1" ht="12.75" x14ac:dyDescent="0.2">
      <c r="A60" s="99" t="s">
        <v>38</v>
      </c>
      <c r="B60" s="126">
        <v>200</v>
      </c>
      <c r="C60" s="127">
        <f t="shared" si="12"/>
        <v>2400</v>
      </c>
      <c r="D60" s="126">
        <f t="shared" si="13"/>
        <v>40</v>
      </c>
      <c r="E60" s="127">
        <f t="shared" si="14"/>
        <v>480</v>
      </c>
      <c r="F60" s="47">
        <v>1</v>
      </c>
      <c r="G60" s="128">
        <f t="shared" si="15"/>
        <v>2880</v>
      </c>
      <c r="I60" s="99"/>
      <c r="J60" s="126"/>
      <c r="K60" s="126"/>
      <c r="L60" s="126"/>
      <c r="M60" s="126"/>
      <c r="N60" s="47"/>
      <c r="O60" s="128"/>
    </row>
    <row r="61" spans="1:15" s="38" customFormat="1" ht="12.75" x14ac:dyDescent="0.2">
      <c r="A61" s="49" t="s">
        <v>14</v>
      </c>
      <c r="B61" s="129"/>
      <c r="C61" s="130">
        <f>SUM(C55:C60)</f>
        <v>15720</v>
      </c>
      <c r="D61" s="129"/>
      <c r="E61" s="130">
        <f>SUM(E55:E60)</f>
        <v>3144</v>
      </c>
      <c r="F61" s="51"/>
      <c r="G61" s="86">
        <f>SUM(G55:G60)</f>
        <v>18864</v>
      </c>
      <c r="I61" s="187" t="s">
        <v>14</v>
      </c>
      <c r="J61" s="188"/>
      <c r="K61" s="188"/>
      <c r="L61" s="188"/>
      <c r="M61" s="188"/>
      <c r="N61" s="189"/>
      <c r="O61" s="86">
        <f>SUM(O55:O60)</f>
        <v>0</v>
      </c>
    </row>
    <row r="62" spans="1:15" s="38" customFormat="1" ht="12.75" x14ac:dyDescent="0.2">
      <c r="J62" s="68"/>
      <c r="K62" s="68"/>
      <c r="L62" s="68"/>
      <c r="M62" s="68"/>
      <c r="N62" s="68"/>
      <c r="O62" s="69"/>
    </row>
    <row r="63" spans="1:15" s="38" customFormat="1" ht="12.75" x14ac:dyDescent="0.2">
      <c r="A63" s="186" t="s">
        <v>118</v>
      </c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76"/>
      <c r="M63" s="76"/>
      <c r="N63" s="76"/>
      <c r="O63" s="76"/>
    </row>
    <row r="64" spans="1:15" s="38" customFormat="1" ht="12.75" x14ac:dyDescent="0.2">
      <c r="A64" s="1" t="s">
        <v>86</v>
      </c>
      <c r="B64" s="2"/>
      <c r="C64" s="2"/>
      <c r="D64" s="1" t="s">
        <v>119</v>
      </c>
      <c r="E64" s="2">
        <v>15</v>
      </c>
      <c r="F64" s="36"/>
      <c r="G64" s="70"/>
      <c r="I64" s="2" t="s">
        <v>120</v>
      </c>
      <c r="J64" s="2"/>
      <c r="K64" s="2"/>
      <c r="L64" s="1" t="s">
        <v>119</v>
      </c>
      <c r="M64" s="1"/>
      <c r="N64" s="36"/>
      <c r="O64" s="2"/>
    </row>
    <row r="65" spans="1:17" s="38" customFormat="1" ht="12.75" x14ac:dyDescent="0.2">
      <c r="A65" s="37" t="s">
        <v>29</v>
      </c>
      <c r="B65" s="1" t="s">
        <v>126</v>
      </c>
      <c r="C65" s="1"/>
      <c r="D65" s="1"/>
      <c r="E65" s="1"/>
      <c r="F65" s="2"/>
      <c r="G65" s="2"/>
      <c r="I65" s="37" t="s">
        <v>29</v>
      </c>
      <c r="J65" s="1" t="s">
        <v>122</v>
      </c>
      <c r="K65" s="1"/>
      <c r="L65" s="1"/>
      <c r="M65" s="1"/>
      <c r="N65" s="2"/>
      <c r="O65" s="2"/>
    </row>
    <row r="66" spans="1:17" s="38" customFormat="1" ht="13.5" thickBot="1" x14ac:dyDescent="0.25">
      <c r="A66" s="177" t="s">
        <v>3</v>
      </c>
      <c r="B66" s="177"/>
      <c r="C66" s="177"/>
      <c r="D66" s="177"/>
      <c r="E66" s="177"/>
      <c r="F66" s="177"/>
      <c r="G66" s="177"/>
      <c r="I66" s="177" t="s">
        <v>4</v>
      </c>
      <c r="J66" s="177"/>
      <c r="K66" s="177"/>
      <c r="L66" s="177"/>
      <c r="M66" s="177"/>
      <c r="N66" s="177"/>
      <c r="O66" s="177"/>
    </row>
    <row r="67" spans="1:17" s="38" customFormat="1" ht="12.75" x14ac:dyDescent="0.2">
      <c r="A67" s="77" t="s">
        <v>30</v>
      </c>
      <c r="B67" s="77" t="s">
        <v>31</v>
      </c>
      <c r="C67" s="124" t="s">
        <v>50</v>
      </c>
      <c r="D67" s="77" t="s">
        <v>32</v>
      </c>
      <c r="E67" s="124" t="s">
        <v>33</v>
      </c>
      <c r="F67" s="78" t="s">
        <v>34</v>
      </c>
      <c r="G67" s="79" t="s">
        <v>8</v>
      </c>
      <c r="I67" s="77" t="s">
        <v>30</v>
      </c>
      <c r="J67" s="77" t="s">
        <v>31</v>
      </c>
      <c r="K67" s="124" t="s">
        <v>50</v>
      </c>
      <c r="L67" s="77" t="s">
        <v>32</v>
      </c>
      <c r="M67" s="124" t="s">
        <v>33</v>
      </c>
      <c r="N67" s="78" t="s">
        <v>34</v>
      </c>
      <c r="O67" s="79" t="s">
        <v>8</v>
      </c>
    </row>
    <row r="68" spans="1:17" s="38" customFormat="1" ht="12.75" x14ac:dyDescent="0.2">
      <c r="A68" s="125" t="s">
        <v>156</v>
      </c>
      <c r="B68" s="126">
        <v>280</v>
      </c>
      <c r="C68" s="127">
        <f t="shared" ref="C68:C73" si="16">B68*F68*$E$64</f>
        <v>4200</v>
      </c>
      <c r="D68" s="126">
        <f t="shared" ref="D68:D73" si="17">B68*20%</f>
        <v>56</v>
      </c>
      <c r="E68" s="127">
        <f t="shared" ref="E68:E73" si="18">G68-C68</f>
        <v>840</v>
      </c>
      <c r="F68" s="47">
        <v>1</v>
      </c>
      <c r="G68" s="128">
        <f t="shared" ref="G68:G73" si="19">(B68+D68)*F68*$E$64</f>
        <v>5040</v>
      </c>
      <c r="I68" s="99"/>
      <c r="J68" s="126"/>
      <c r="K68" s="126"/>
      <c r="L68" s="126"/>
      <c r="M68" s="126"/>
      <c r="N68" s="47"/>
      <c r="O68" s="128"/>
    </row>
    <row r="69" spans="1:17" s="38" customFormat="1" ht="12.75" x14ac:dyDescent="0.2">
      <c r="A69" s="99" t="s">
        <v>35</v>
      </c>
      <c r="B69" s="126">
        <v>260</v>
      </c>
      <c r="C69" s="127">
        <f t="shared" si="16"/>
        <v>3900</v>
      </c>
      <c r="D69" s="126">
        <f t="shared" si="17"/>
        <v>52</v>
      </c>
      <c r="E69" s="127">
        <f t="shared" si="18"/>
        <v>780</v>
      </c>
      <c r="F69" s="47">
        <v>1</v>
      </c>
      <c r="G69" s="128">
        <f t="shared" si="19"/>
        <v>4680</v>
      </c>
      <c r="I69" s="99"/>
      <c r="J69" s="126"/>
      <c r="K69" s="126"/>
      <c r="L69" s="126"/>
      <c r="M69" s="126"/>
      <c r="N69" s="47"/>
      <c r="O69" s="128"/>
    </row>
    <row r="70" spans="1:17" s="38" customFormat="1" ht="12.75" x14ac:dyDescent="0.2">
      <c r="A70" s="99" t="s">
        <v>36</v>
      </c>
      <c r="B70" s="126">
        <v>230</v>
      </c>
      <c r="C70" s="127">
        <f t="shared" si="16"/>
        <v>3450</v>
      </c>
      <c r="D70" s="126">
        <f t="shared" si="17"/>
        <v>46</v>
      </c>
      <c r="E70" s="127">
        <f t="shared" si="18"/>
        <v>690</v>
      </c>
      <c r="F70" s="47">
        <v>1</v>
      </c>
      <c r="G70" s="128">
        <f t="shared" si="19"/>
        <v>4140</v>
      </c>
      <c r="I70" s="99"/>
      <c r="J70" s="126"/>
      <c r="K70" s="126"/>
      <c r="L70" s="126"/>
      <c r="M70" s="126"/>
      <c r="N70" s="47"/>
      <c r="O70" s="128"/>
    </row>
    <row r="71" spans="1:17" s="38" customFormat="1" ht="12.75" x14ac:dyDescent="0.2">
      <c r="A71" s="99" t="s">
        <v>199</v>
      </c>
      <c r="B71" s="126">
        <v>200</v>
      </c>
      <c r="C71" s="127">
        <f t="shared" si="16"/>
        <v>3000</v>
      </c>
      <c r="D71" s="126">
        <f t="shared" si="17"/>
        <v>40</v>
      </c>
      <c r="E71" s="127">
        <f t="shared" si="18"/>
        <v>600</v>
      </c>
      <c r="F71" s="47">
        <v>1</v>
      </c>
      <c r="G71" s="128">
        <f t="shared" si="19"/>
        <v>3600</v>
      </c>
      <c r="I71" s="99"/>
      <c r="J71" s="126"/>
      <c r="K71" s="126"/>
      <c r="L71" s="126"/>
      <c r="M71" s="126"/>
      <c r="N71" s="47"/>
      <c r="O71" s="128"/>
    </row>
    <row r="72" spans="1:17" s="38" customFormat="1" ht="12.75" x14ac:dyDescent="0.2">
      <c r="A72" s="99" t="s">
        <v>39</v>
      </c>
      <c r="B72" s="126">
        <v>140</v>
      </c>
      <c r="C72" s="127">
        <f t="shared" si="16"/>
        <v>2100</v>
      </c>
      <c r="D72" s="126">
        <f t="shared" si="17"/>
        <v>28</v>
      </c>
      <c r="E72" s="127">
        <f t="shared" si="18"/>
        <v>420</v>
      </c>
      <c r="F72" s="47">
        <v>1</v>
      </c>
      <c r="G72" s="128">
        <f t="shared" si="19"/>
        <v>2520</v>
      </c>
      <c r="I72" s="99"/>
      <c r="J72" s="126"/>
      <c r="K72" s="126"/>
      <c r="L72" s="126"/>
      <c r="M72" s="126"/>
      <c r="N72" s="47"/>
      <c r="O72" s="128"/>
    </row>
    <row r="73" spans="1:17" s="38" customFormat="1" ht="12.75" x14ac:dyDescent="0.2">
      <c r="A73" s="99" t="s">
        <v>38</v>
      </c>
      <c r="B73" s="126">
        <v>200</v>
      </c>
      <c r="C73" s="127">
        <f t="shared" si="16"/>
        <v>3000</v>
      </c>
      <c r="D73" s="126">
        <f t="shared" si="17"/>
        <v>40</v>
      </c>
      <c r="E73" s="127">
        <f t="shared" si="18"/>
        <v>600</v>
      </c>
      <c r="F73" s="47">
        <v>1</v>
      </c>
      <c r="G73" s="128">
        <f t="shared" si="19"/>
        <v>3600</v>
      </c>
      <c r="I73" s="99"/>
      <c r="J73" s="126"/>
      <c r="K73" s="126"/>
      <c r="L73" s="126"/>
      <c r="M73" s="126"/>
      <c r="N73" s="47"/>
      <c r="O73" s="128"/>
    </row>
    <row r="74" spans="1:17" s="38" customFormat="1" ht="12.75" x14ac:dyDescent="0.2">
      <c r="A74" s="49" t="s">
        <v>14</v>
      </c>
      <c r="B74" s="129"/>
      <c r="C74" s="130">
        <f>SUM(C68:C73)</f>
        <v>19650</v>
      </c>
      <c r="D74" s="129"/>
      <c r="E74" s="130">
        <f>SUM(E68:E73)</f>
        <v>3930</v>
      </c>
      <c r="F74" s="51"/>
      <c r="G74" s="86">
        <f>SUM(G68:G73)</f>
        <v>23580</v>
      </c>
      <c r="I74" s="187" t="s">
        <v>14</v>
      </c>
      <c r="J74" s="188"/>
      <c r="K74" s="188"/>
      <c r="L74" s="188"/>
      <c r="M74" s="188"/>
      <c r="N74" s="189"/>
      <c r="O74" s="86">
        <f>SUM(O68:O73)</f>
        <v>0</v>
      </c>
    </row>
    <row r="75" spans="1:17" s="38" customFormat="1" ht="12.75" x14ac:dyDescent="0.2">
      <c r="C75" s="75"/>
      <c r="J75" s="131"/>
      <c r="K75" s="131"/>
      <c r="L75" s="131"/>
      <c r="M75" s="131"/>
      <c r="N75" s="131"/>
    </row>
    <row r="76" spans="1:17" s="38" customFormat="1" ht="12.75" x14ac:dyDescent="0.2">
      <c r="A76" s="212" t="s">
        <v>53</v>
      </c>
      <c r="B76" s="212"/>
      <c r="C76" s="212"/>
      <c r="D76" s="212"/>
      <c r="E76" s="212"/>
      <c r="F76" s="212"/>
      <c r="G76" s="212"/>
      <c r="I76" s="212" t="s">
        <v>52</v>
      </c>
      <c r="J76" s="212"/>
      <c r="K76" s="212"/>
      <c r="L76" s="212"/>
      <c r="M76" s="212"/>
      <c r="N76" s="212"/>
      <c r="O76" s="212"/>
      <c r="P76" s="212"/>
      <c r="Q76" s="212"/>
    </row>
    <row r="77" spans="1:17" s="38" customFormat="1" ht="12.75" x14ac:dyDescent="0.2">
      <c r="A77" s="132" t="s">
        <v>51</v>
      </c>
      <c r="B77" s="133"/>
      <c r="C77" s="132"/>
      <c r="D77" s="132"/>
      <c r="E77" s="132"/>
      <c r="F77" s="132"/>
      <c r="G77" s="134">
        <f>G68+G55+G42+G33+G13</f>
        <v>20160</v>
      </c>
      <c r="I77" s="132" t="s">
        <v>51</v>
      </c>
      <c r="J77" s="133"/>
      <c r="K77" s="132"/>
      <c r="L77" s="132"/>
      <c r="M77" s="132"/>
      <c r="N77" s="132"/>
      <c r="O77" s="132"/>
      <c r="P77" s="132"/>
      <c r="Q77" s="134"/>
    </row>
    <row r="78" spans="1:17" s="38" customFormat="1" ht="12.75" x14ac:dyDescent="0.2">
      <c r="A78" s="132" t="s">
        <v>35</v>
      </c>
      <c r="B78" s="133"/>
      <c r="C78" s="132"/>
      <c r="D78" s="132"/>
      <c r="E78" s="132"/>
      <c r="F78" s="132"/>
      <c r="G78" s="134">
        <f>G69+G56+G43+G14</f>
        <v>16848</v>
      </c>
      <c r="I78" s="132" t="s">
        <v>35</v>
      </c>
      <c r="J78" s="133"/>
      <c r="K78" s="132"/>
      <c r="L78" s="132"/>
      <c r="M78" s="132"/>
      <c r="N78" s="132"/>
      <c r="O78" s="132"/>
      <c r="P78" s="132"/>
      <c r="Q78" s="134"/>
    </row>
    <row r="79" spans="1:17" s="38" customFormat="1" ht="12.75" x14ac:dyDescent="0.2">
      <c r="A79" s="132" t="s">
        <v>36</v>
      </c>
      <c r="B79" s="133"/>
      <c r="C79" s="132"/>
      <c r="D79" s="132"/>
      <c r="E79" s="132"/>
      <c r="F79" s="132"/>
      <c r="G79" s="134">
        <f>G70+G57+G44+G15</f>
        <v>14904</v>
      </c>
      <c r="I79" s="132" t="s">
        <v>36</v>
      </c>
      <c r="J79" s="133"/>
      <c r="K79" s="132"/>
      <c r="L79" s="132"/>
      <c r="M79" s="132"/>
      <c r="N79" s="132"/>
      <c r="O79" s="132"/>
      <c r="P79" s="132"/>
      <c r="Q79" s="134"/>
    </row>
    <row r="80" spans="1:17" s="38" customFormat="1" ht="12.75" x14ac:dyDescent="0.2">
      <c r="A80" s="132" t="s">
        <v>37</v>
      </c>
      <c r="B80" s="133"/>
      <c r="C80" s="132"/>
      <c r="D80" s="132"/>
      <c r="E80" s="132"/>
      <c r="F80" s="132"/>
      <c r="G80" s="134">
        <f>G71+G58+G45+G16</f>
        <v>12960</v>
      </c>
      <c r="I80" s="132" t="s">
        <v>37</v>
      </c>
      <c r="J80" s="133"/>
      <c r="K80" s="132"/>
      <c r="L80" s="132"/>
      <c r="M80" s="132"/>
      <c r="N80" s="132"/>
      <c r="O80" s="132"/>
      <c r="P80" s="132"/>
      <c r="Q80" s="134"/>
    </row>
    <row r="81" spans="1:17" s="38" customFormat="1" ht="12.75" x14ac:dyDescent="0.2">
      <c r="A81" s="132" t="s">
        <v>39</v>
      </c>
      <c r="B81" s="133"/>
      <c r="C81" s="132"/>
      <c r="D81" s="132"/>
      <c r="E81" s="132"/>
      <c r="F81" s="132"/>
      <c r="G81" s="134">
        <f>G72+G59+G46+G31+G17</f>
        <v>15120</v>
      </c>
      <c r="I81" s="132" t="s">
        <v>39</v>
      </c>
      <c r="J81" s="133"/>
      <c r="K81" s="132"/>
      <c r="L81" s="132"/>
      <c r="M81" s="132"/>
      <c r="N81" s="132"/>
      <c r="O81" s="132"/>
      <c r="P81" s="132"/>
      <c r="Q81" s="134"/>
    </row>
    <row r="82" spans="1:17" s="38" customFormat="1" ht="12.75" x14ac:dyDescent="0.2">
      <c r="A82" s="135" t="s">
        <v>40</v>
      </c>
      <c r="B82" s="135"/>
      <c r="C82" s="135"/>
      <c r="D82" s="135"/>
      <c r="E82" s="135"/>
      <c r="F82" s="135"/>
      <c r="G82" s="134">
        <f>G73+G60+G47+G18</f>
        <v>12960</v>
      </c>
      <c r="I82" s="135" t="s">
        <v>40</v>
      </c>
      <c r="J82" s="135"/>
      <c r="K82" s="135"/>
      <c r="L82" s="135"/>
      <c r="M82" s="135"/>
      <c r="N82" s="135"/>
      <c r="O82" s="135"/>
      <c r="P82" s="135"/>
      <c r="Q82" s="136"/>
    </row>
    <row r="83" spans="1:17" s="38" customFormat="1" ht="12.75" x14ac:dyDescent="0.2">
      <c r="A83" s="135" t="s">
        <v>111</v>
      </c>
      <c r="B83" s="135"/>
      <c r="C83" s="135"/>
      <c r="D83" s="135"/>
      <c r="E83" s="135"/>
      <c r="F83" s="135"/>
      <c r="G83" s="134">
        <f>G27</f>
        <v>2016</v>
      </c>
      <c r="I83" s="135" t="s">
        <v>111</v>
      </c>
      <c r="J83" s="135"/>
      <c r="K83" s="135"/>
      <c r="L83" s="135"/>
      <c r="M83" s="135"/>
      <c r="N83" s="135"/>
      <c r="O83" s="135"/>
      <c r="P83" s="135"/>
      <c r="Q83" s="136"/>
    </row>
    <row r="84" spans="1:17" s="38" customFormat="1" ht="12.75" x14ac:dyDescent="0.2">
      <c r="A84" s="135" t="s">
        <v>112</v>
      </c>
      <c r="B84" s="135"/>
      <c r="C84" s="135"/>
      <c r="D84" s="135"/>
      <c r="E84" s="135"/>
      <c r="F84" s="135"/>
      <c r="G84" s="134">
        <f>G28</f>
        <v>2016</v>
      </c>
      <c r="I84" s="135" t="s">
        <v>112</v>
      </c>
      <c r="J84" s="135"/>
      <c r="K84" s="135"/>
      <c r="L84" s="135"/>
      <c r="M84" s="135"/>
      <c r="N84" s="135"/>
      <c r="O84" s="135"/>
      <c r="P84" s="135"/>
      <c r="Q84" s="136"/>
    </row>
    <row r="85" spans="1:17" s="38" customFormat="1" ht="12.75" x14ac:dyDescent="0.2">
      <c r="A85" s="135" t="s">
        <v>113</v>
      </c>
      <c r="B85" s="135"/>
      <c r="C85" s="135"/>
      <c r="D85" s="135"/>
      <c r="E85" s="135"/>
      <c r="F85" s="135"/>
      <c r="G85" s="134">
        <f>G29</f>
        <v>2016</v>
      </c>
      <c r="I85" s="135" t="s">
        <v>113</v>
      </c>
      <c r="J85" s="135"/>
      <c r="K85" s="135"/>
      <c r="L85" s="135"/>
      <c r="M85" s="135"/>
      <c r="N85" s="135"/>
      <c r="O85" s="135"/>
      <c r="P85" s="135"/>
      <c r="Q85" s="136"/>
    </row>
    <row r="86" spans="1:17" s="38" customFormat="1" ht="12.75" x14ac:dyDescent="0.2">
      <c r="A86" s="135" t="s">
        <v>165</v>
      </c>
      <c r="B86" s="135"/>
      <c r="C86" s="135"/>
      <c r="D86" s="135"/>
      <c r="E86" s="135"/>
      <c r="F86" s="135"/>
      <c r="G86" s="134">
        <f>G30</f>
        <v>17280</v>
      </c>
      <c r="I86" s="135" t="s">
        <v>165</v>
      </c>
      <c r="J86" s="135"/>
      <c r="K86" s="135"/>
      <c r="L86" s="135"/>
      <c r="M86" s="135"/>
      <c r="N86" s="135"/>
      <c r="O86" s="135"/>
      <c r="P86" s="135"/>
      <c r="Q86" s="136"/>
    </row>
    <row r="87" spans="1:17" s="38" customFormat="1" ht="12.75" x14ac:dyDescent="0.2">
      <c r="A87" s="135" t="s">
        <v>157</v>
      </c>
      <c r="B87" s="135"/>
      <c r="C87" s="135"/>
      <c r="D87" s="135"/>
      <c r="E87" s="135"/>
      <c r="F87" s="135"/>
      <c r="G87" s="134">
        <f>G32</f>
        <v>3312</v>
      </c>
      <c r="I87" s="135" t="s">
        <v>157</v>
      </c>
      <c r="J87" s="135"/>
      <c r="K87" s="135"/>
      <c r="L87" s="135"/>
      <c r="M87" s="135"/>
      <c r="N87" s="135"/>
      <c r="O87" s="135"/>
      <c r="P87" s="135"/>
      <c r="Q87" s="136"/>
    </row>
    <row r="88" spans="1:17" s="38" customFormat="1" ht="12.75" x14ac:dyDescent="0.2">
      <c r="A88" s="221" t="s">
        <v>14</v>
      </c>
      <c r="B88" s="221"/>
      <c r="C88" s="221"/>
      <c r="D88" s="221"/>
      <c r="E88" s="221"/>
      <c r="F88" s="221"/>
      <c r="G88" s="137">
        <f>SUM(G77:G87)</f>
        <v>119592</v>
      </c>
      <c r="I88" s="221" t="s">
        <v>14</v>
      </c>
      <c r="J88" s="221"/>
      <c r="K88" s="221"/>
      <c r="L88" s="221"/>
      <c r="M88" s="221"/>
      <c r="N88" s="221"/>
      <c r="O88" s="221"/>
      <c r="P88" s="221"/>
      <c r="Q88" s="137"/>
    </row>
    <row r="89" spans="1:17" s="38" customFormat="1" ht="12.75" x14ac:dyDescent="0.2">
      <c r="C89" s="75"/>
      <c r="J89" s="131"/>
      <c r="K89" s="131"/>
      <c r="L89" s="131"/>
      <c r="M89" s="131"/>
      <c r="N89" s="131"/>
    </row>
    <row r="91" spans="1:17" ht="14.25" customHeight="1" x14ac:dyDescent="0.35">
      <c r="A91" s="217" t="s">
        <v>179</v>
      </c>
      <c r="B91" s="217"/>
      <c r="C91" s="217"/>
      <c r="D91" s="217"/>
    </row>
    <row r="92" spans="1:17" ht="14.25" customHeight="1" x14ac:dyDescent="0.35">
      <c r="A92" s="218" t="s">
        <v>175</v>
      </c>
      <c r="B92" s="218"/>
      <c r="C92" s="218"/>
      <c r="D92" s="218"/>
    </row>
    <row r="93" spans="1:17" x14ac:dyDescent="0.35">
      <c r="A93" t="s">
        <v>176</v>
      </c>
      <c r="B93"/>
      <c r="C93"/>
      <c r="D93" s="154">
        <f>C74+C61+C48+C34+C19</f>
        <v>99660</v>
      </c>
    </row>
    <row r="94" spans="1:17" x14ac:dyDescent="0.35">
      <c r="A94" t="s">
        <v>177</v>
      </c>
      <c r="B94"/>
      <c r="C94"/>
      <c r="D94" s="154"/>
    </row>
    <row r="95" spans="1:17" ht="15" customHeight="1" x14ac:dyDescent="0.35">
      <c r="A95" s="218" t="s">
        <v>178</v>
      </c>
      <c r="B95" s="218"/>
      <c r="C95" s="218"/>
      <c r="D95" s="218"/>
    </row>
    <row r="96" spans="1:17" x14ac:dyDescent="0.35">
      <c r="A96" t="s">
        <v>176</v>
      </c>
      <c r="B96"/>
      <c r="C96"/>
      <c r="D96" s="154">
        <f>E74+E61+E48+E34+E19</f>
        <v>19932</v>
      </c>
    </row>
    <row r="97" spans="1:4" x14ac:dyDescent="0.35">
      <c r="A97" t="s">
        <v>177</v>
      </c>
      <c r="B97"/>
      <c r="C97"/>
      <c r="D97" s="154"/>
    </row>
  </sheetData>
  <mergeCells count="32">
    <mergeCell ref="A88:F88"/>
    <mergeCell ref="I88:P88"/>
    <mergeCell ref="A22:K22"/>
    <mergeCell ref="A25:G25"/>
    <mergeCell ref="I25:O25"/>
    <mergeCell ref="I34:N34"/>
    <mergeCell ref="A37:K37"/>
    <mergeCell ref="A40:G40"/>
    <mergeCell ref="I40:O40"/>
    <mergeCell ref="I48:N48"/>
    <mergeCell ref="A50:K50"/>
    <mergeCell ref="A53:G53"/>
    <mergeCell ref="I53:O53"/>
    <mergeCell ref="I61:N61"/>
    <mergeCell ref="A63:K63"/>
    <mergeCell ref="A76:G76"/>
    <mergeCell ref="A91:D91"/>
    <mergeCell ref="A92:D92"/>
    <mergeCell ref="A95:D95"/>
    <mergeCell ref="A6:O6"/>
    <mergeCell ref="A7:L7"/>
    <mergeCell ref="J35:N35"/>
    <mergeCell ref="A8:K8"/>
    <mergeCell ref="B10:C10"/>
    <mergeCell ref="A11:G11"/>
    <mergeCell ref="I11:O11"/>
    <mergeCell ref="I19:N19"/>
    <mergeCell ref="I76:Q76"/>
    <mergeCell ref="J20:N20"/>
    <mergeCell ref="I74:N74"/>
    <mergeCell ref="A66:G66"/>
    <mergeCell ref="I66:O66"/>
  </mergeCells>
  <pageMargins left="0.51181102362204722" right="0.51181102362204722" top="0.78740157480314965" bottom="0.78740157480314965" header="0.31496062992125984" footer="0.31496062992125984"/>
  <pageSetup paperSize="9" scale="47" orientation="landscape" r:id="rId1"/>
  <rowBreaks count="1" manualBreakCount="1">
    <brk id="21" max="16383" man="1"/>
  </rowBreaks>
  <colBreaks count="1" manualBreakCount="1">
    <brk id="1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6"/>
  <sheetViews>
    <sheetView showGridLines="0" topLeftCell="A6" zoomScale="90" zoomScaleNormal="90" workbookViewId="0">
      <selection activeCell="N21" sqref="N21"/>
    </sheetView>
  </sheetViews>
  <sheetFormatPr defaultRowHeight="15" x14ac:dyDescent="0.25"/>
  <cols>
    <col min="5" max="5" width="17.7109375" bestFit="1" customWidth="1"/>
    <col min="11" max="11" width="21.85546875" customWidth="1"/>
  </cols>
  <sheetData>
    <row r="7" spans="1:11" ht="21.75" thickBot="1" x14ac:dyDescent="0.4">
      <c r="A7" s="224" t="s">
        <v>3</v>
      </c>
      <c r="B7" s="224"/>
      <c r="C7" s="224"/>
      <c r="D7" s="224"/>
      <c r="E7" s="224"/>
      <c r="G7" s="225" t="s">
        <v>4</v>
      </c>
      <c r="H7" s="225"/>
      <c r="I7" s="225"/>
      <c r="J7" s="225"/>
      <c r="K7" s="225"/>
    </row>
    <row r="8" spans="1:11" ht="18.75" x14ac:dyDescent="0.3">
      <c r="A8" s="226" t="s">
        <v>42</v>
      </c>
      <c r="B8" s="226"/>
      <c r="C8" s="226"/>
      <c r="D8" s="226"/>
      <c r="E8" s="226"/>
      <c r="G8" s="227" t="s">
        <v>42</v>
      </c>
      <c r="H8" s="227"/>
      <c r="I8" s="227"/>
      <c r="J8" s="227"/>
      <c r="K8" s="227"/>
    </row>
    <row r="9" spans="1:11" x14ac:dyDescent="0.25">
      <c r="A9" s="222" t="s">
        <v>43</v>
      </c>
      <c r="B9" s="222"/>
      <c r="C9" s="222"/>
      <c r="D9" s="222"/>
      <c r="E9" s="11">
        <f>'Passagem Aéreas'!H104</f>
        <v>91339.799999999988</v>
      </c>
      <c r="G9" s="222" t="s">
        <v>43</v>
      </c>
      <c r="H9" s="222"/>
      <c r="I9" s="222"/>
      <c r="J9" s="222"/>
      <c r="K9" s="11"/>
    </row>
    <row r="10" spans="1:11" x14ac:dyDescent="0.25">
      <c r="A10" s="222" t="s">
        <v>44</v>
      </c>
      <c r="B10" s="222"/>
      <c r="C10" s="222"/>
      <c r="D10" s="222"/>
      <c r="E10" s="11" t="e">
        <f>Hospedagem!#REF!</f>
        <v>#REF!</v>
      </c>
      <c r="G10" s="222" t="s">
        <v>44</v>
      </c>
      <c r="H10" s="222"/>
      <c r="I10" s="222"/>
      <c r="J10" s="222"/>
      <c r="K10" s="11"/>
    </row>
    <row r="11" spans="1:11" x14ac:dyDescent="0.25">
      <c r="A11" s="222" t="s">
        <v>45</v>
      </c>
      <c r="B11" s="222"/>
      <c r="C11" s="222"/>
      <c r="D11" s="222"/>
      <c r="E11" s="11" t="e">
        <f>Alimentação!#REF!</f>
        <v>#REF!</v>
      </c>
      <c r="G11" s="222" t="s">
        <v>45</v>
      </c>
      <c r="H11" s="222"/>
      <c r="I11" s="222"/>
      <c r="J11" s="222"/>
      <c r="K11" s="11"/>
    </row>
    <row r="12" spans="1:11" x14ac:dyDescent="0.25">
      <c r="A12" s="222" t="s">
        <v>46</v>
      </c>
      <c r="B12" s="222"/>
      <c r="C12" s="222"/>
      <c r="D12" s="222"/>
      <c r="E12" s="11" t="e">
        <f>Transporte!#REF!</f>
        <v>#REF!</v>
      </c>
      <c r="G12" s="222" t="s">
        <v>46</v>
      </c>
      <c r="H12" s="222"/>
      <c r="I12" s="222"/>
      <c r="J12" s="222"/>
      <c r="K12" s="11"/>
    </row>
    <row r="13" spans="1:11" x14ac:dyDescent="0.25">
      <c r="A13" s="112" t="s">
        <v>41</v>
      </c>
      <c r="B13" s="112"/>
      <c r="C13" s="112"/>
      <c r="D13" s="112"/>
      <c r="E13" s="11">
        <f>'Seguro Viagem'!E25</f>
        <v>7500</v>
      </c>
      <c r="G13" s="146" t="s">
        <v>41</v>
      </c>
      <c r="H13" s="146"/>
      <c r="I13" s="146"/>
      <c r="J13" s="146"/>
      <c r="K13" s="11"/>
    </row>
    <row r="14" spans="1:11" x14ac:dyDescent="0.25">
      <c r="A14" s="112" t="s">
        <v>166</v>
      </c>
      <c r="B14" s="112"/>
      <c r="C14" s="112"/>
      <c r="D14" s="112"/>
      <c r="E14" s="11">
        <f>Uniformes!D31</f>
        <v>19825</v>
      </c>
      <c r="G14" s="146" t="s">
        <v>166</v>
      </c>
      <c r="H14" s="146"/>
      <c r="I14" s="146"/>
      <c r="J14" s="146"/>
      <c r="K14" s="11"/>
    </row>
    <row r="15" spans="1:11" x14ac:dyDescent="0.25">
      <c r="A15" s="222" t="s">
        <v>47</v>
      </c>
      <c r="B15" s="222"/>
      <c r="C15" s="222"/>
      <c r="D15" s="222"/>
      <c r="E15" s="11">
        <f>'Pró Labore'!G88</f>
        <v>119592</v>
      </c>
      <c r="G15" s="222" t="s">
        <v>47</v>
      </c>
      <c r="H15" s="222"/>
      <c r="I15" s="222"/>
      <c r="J15" s="222"/>
      <c r="K15" s="11"/>
    </row>
    <row r="16" spans="1:11" ht="18.75" x14ac:dyDescent="0.3">
      <c r="A16" s="223" t="s">
        <v>14</v>
      </c>
      <c r="B16" s="223"/>
      <c r="C16" s="223"/>
      <c r="D16" s="223"/>
      <c r="E16" s="12" t="e">
        <f>SUM(E9:E15)</f>
        <v>#REF!</v>
      </c>
      <c r="G16" s="223" t="s">
        <v>14</v>
      </c>
      <c r="H16" s="223"/>
      <c r="I16" s="223"/>
      <c r="J16" s="223"/>
      <c r="K16" s="12">
        <f>SUM(K9:K15)</f>
        <v>0</v>
      </c>
    </row>
  </sheetData>
  <mergeCells count="16">
    <mergeCell ref="A7:E7"/>
    <mergeCell ref="G7:K7"/>
    <mergeCell ref="A8:E8"/>
    <mergeCell ref="G8:K8"/>
    <mergeCell ref="A9:D9"/>
    <mergeCell ref="G9:J9"/>
    <mergeCell ref="A15:D15"/>
    <mergeCell ref="G15:J15"/>
    <mergeCell ref="A16:D16"/>
    <mergeCell ref="G16:J16"/>
    <mergeCell ref="A10:D10"/>
    <mergeCell ref="G10:J10"/>
    <mergeCell ref="A11:D11"/>
    <mergeCell ref="G11:J11"/>
    <mergeCell ref="A12:D12"/>
    <mergeCell ref="G12:J12"/>
  </mergeCells>
  <pageMargins left="0.51181102362204722" right="0.51181102362204722" top="0.78740157480314965" bottom="0.78740157480314965" header="0.31496062992125984" footer="0.31496062992125984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A47" sqref="A47"/>
    </sheetView>
  </sheetViews>
  <sheetFormatPr defaultColWidth="8.85546875" defaultRowHeight="18.75" x14ac:dyDescent="0.3"/>
  <cols>
    <col min="1" max="1" width="4.42578125" customWidth="1"/>
    <col min="2" max="2" width="21.28515625" customWidth="1"/>
    <col min="3" max="3" width="19.42578125" customWidth="1"/>
    <col min="4" max="4" width="18.7109375" customWidth="1"/>
    <col min="5" max="5" width="16.7109375" customWidth="1"/>
    <col min="6" max="6" width="12.85546875" bestFit="1" customWidth="1"/>
    <col min="7" max="7" width="20.140625" customWidth="1"/>
    <col min="8" max="8" width="20.140625" style="27" bestFit="1" customWidth="1"/>
  </cols>
  <sheetData>
    <row r="1" spans="1:8" ht="15.75" x14ac:dyDescent="0.25">
      <c r="A1" s="230">
        <v>1</v>
      </c>
      <c r="B1" s="234" t="s">
        <v>167</v>
      </c>
      <c r="C1" s="234"/>
      <c r="D1" s="234"/>
      <c r="E1" s="234"/>
      <c r="F1" s="234"/>
      <c r="G1" s="234"/>
      <c r="H1" s="235" t="s">
        <v>14</v>
      </c>
    </row>
    <row r="2" spans="1:8" ht="15" x14ac:dyDescent="0.25">
      <c r="A2" s="230"/>
      <c r="B2" s="1" t="s">
        <v>54</v>
      </c>
      <c r="C2" s="14" t="s">
        <v>55</v>
      </c>
      <c r="D2" s="15"/>
      <c r="E2" s="15"/>
      <c r="F2" s="15"/>
      <c r="G2" s="15"/>
      <c r="H2" s="236"/>
    </row>
    <row r="3" spans="1:8" ht="15" x14ac:dyDescent="0.25">
      <c r="A3" s="230"/>
      <c r="B3" s="16"/>
      <c r="C3" s="14" t="s">
        <v>56</v>
      </c>
      <c r="D3" s="15"/>
      <c r="E3" s="15"/>
      <c r="F3" s="15"/>
      <c r="G3" s="15"/>
      <c r="H3" s="236"/>
    </row>
    <row r="4" spans="1:8" ht="15.75" x14ac:dyDescent="0.25">
      <c r="A4" s="230"/>
      <c r="B4" s="238"/>
      <c r="C4" s="238"/>
      <c r="D4" s="238"/>
      <c r="E4" s="238"/>
      <c r="F4" s="238"/>
      <c r="G4" s="238"/>
      <c r="H4" s="236"/>
    </row>
    <row r="5" spans="1:8" ht="18.75" customHeight="1" x14ac:dyDescent="0.25">
      <c r="A5" s="230"/>
      <c r="B5" s="17" t="s">
        <v>57</v>
      </c>
      <c r="C5" s="8" t="s">
        <v>44</v>
      </c>
      <c r="D5" s="9" t="s">
        <v>45</v>
      </c>
      <c r="E5" s="10" t="s">
        <v>46</v>
      </c>
      <c r="F5" s="10" t="s">
        <v>41</v>
      </c>
      <c r="G5" s="10" t="s">
        <v>47</v>
      </c>
      <c r="H5" s="237"/>
    </row>
    <row r="6" spans="1:8" ht="24" customHeight="1" x14ac:dyDescent="0.25">
      <c r="A6" s="230"/>
      <c r="B6" s="18">
        <f>'Passagem Aéreas'!H20</f>
        <v>17292</v>
      </c>
      <c r="C6" s="19" t="e">
        <f>Hospedagem!#REF!</f>
        <v>#REF!</v>
      </c>
      <c r="D6" s="19" t="e">
        <f>Alimentação!#REF!</f>
        <v>#REF!</v>
      </c>
      <c r="E6" s="19" t="e">
        <f>Transporte!#REF!</f>
        <v>#REF!</v>
      </c>
      <c r="F6" s="19">
        <v>0</v>
      </c>
      <c r="G6" s="19">
        <f>'Pró Labore'!G19</f>
        <v>18864</v>
      </c>
      <c r="H6" s="26" t="e">
        <f>SUM(B6:G6)</f>
        <v>#REF!</v>
      </c>
    </row>
    <row r="7" spans="1:8" x14ac:dyDescent="0.3">
      <c r="A7" s="20"/>
      <c r="B7" s="21"/>
      <c r="C7" s="21"/>
      <c r="D7" s="21"/>
      <c r="E7" s="21"/>
      <c r="F7" s="21"/>
      <c r="G7" s="21"/>
    </row>
    <row r="8" spans="1:8" ht="15.75" x14ac:dyDescent="0.25">
      <c r="A8" s="230">
        <v>2</v>
      </c>
      <c r="B8" s="234" t="s">
        <v>168</v>
      </c>
      <c r="C8" s="234"/>
      <c r="D8" s="234"/>
      <c r="E8" s="234"/>
      <c r="F8" s="234"/>
      <c r="G8" s="234"/>
      <c r="H8" s="235" t="s">
        <v>14</v>
      </c>
    </row>
    <row r="9" spans="1:8" ht="15" x14ac:dyDescent="0.25">
      <c r="A9" s="230"/>
      <c r="B9" s="22" t="s">
        <v>58</v>
      </c>
      <c r="C9" s="14" t="s">
        <v>55</v>
      </c>
      <c r="D9" s="15"/>
      <c r="E9" s="15"/>
      <c r="F9" s="15"/>
      <c r="G9" s="15"/>
      <c r="H9" s="236"/>
    </row>
    <row r="10" spans="1:8" ht="15" x14ac:dyDescent="0.25">
      <c r="A10" s="230"/>
      <c r="B10" s="16"/>
      <c r="C10" s="14" t="s">
        <v>56</v>
      </c>
      <c r="D10" s="15"/>
      <c r="E10" s="15"/>
      <c r="F10" s="15"/>
      <c r="G10" s="15"/>
      <c r="H10" s="236"/>
    </row>
    <row r="11" spans="1:8" ht="15.75" x14ac:dyDescent="0.25">
      <c r="A11" s="230"/>
      <c r="B11" s="238"/>
      <c r="C11" s="238"/>
      <c r="D11" s="238"/>
      <c r="E11" s="238"/>
      <c r="F11" s="238"/>
      <c r="G11" s="238"/>
      <c r="H11" s="236"/>
    </row>
    <row r="12" spans="1:8" ht="18.75" customHeight="1" x14ac:dyDescent="0.25">
      <c r="A12" s="230"/>
      <c r="B12" s="17" t="s">
        <v>57</v>
      </c>
      <c r="C12" s="8" t="s">
        <v>44</v>
      </c>
      <c r="D12" s="9" t="s">
        <v>45</v>
      </c>
      <c r="E12" s="10" t="s">
        <v>46</v>
      </c>
      <c r="F12" s="10" t="s">
        <v>41</v>
      </c>
      <c r="G12" s="10" t="s">
        <v>47</v>
      </c>
      <c r="H12" s="237"/>
    </row>
    <row r="13" spans="1:8" ht="24" customHeight="1" x14ac:dyDescent="0.25">
      <c r="A13" s="230"/>
      <c r="B13" s="18">
        <f>'Passagem Aéreas'!H41</f>
        <v>47176.999999999993</v>
      </c>
      <c r="C13" s="19" t="e">
        <f>Hospedagem!#REF!</f>
        <v>#REF!</v>
      </c>
      <c r="D13" s="19" t="e">
        <f>Alimentação!#REF!</f>
        <v>#REF!</v>
      </c>
      <c r="E13" s="19">
        <v>0</v>
      </c>
      <c r="F13" s="19">
        <f>'Seguro Viagem'!E15</f>
        <v>7500</v>
      </c>
      <c r="G13" s="19">
        <v>0</v>
      </c>
      <c r="H13" s="26" t="e">
        <f>SUM(B13:G13)</f>
        <v>#REF!</v>
      </c>
    </row>
    <row r="14" spans="1:8" x14ac:dyDescent="0.3">
      <c r="A14" s="20"/>
      <c r="B14" s="21"/>
      <c r="C14" s="21"/>
      <c r="D14" s="21"/>
      <c r="E14" s="21"/>
      <c r="F14" s="21"/>
      <c r="G14" s="21"/>
    </row>
    <row r="15" spans="1:8" ht="15.75" x14ac:dyDescent="0.25">
      <c r="A15" s="230">
        <v>3</v>
      </c>
      <c r="B15" s="234" t="s">
        <v>170</v>
      </c>
      <c r="C15" s="234"/>
      <c r="D15" s="234"/>
      <c r="E15" s="234"/>
      <c r="F15" s="234"/>
      <c r="G15" s="234"/>
      <c r="H15" s="235" t="s">
        <v>14</v>
      </c>
    </row>
    <row r="16" spans="1:8" ht="15" x14ac:dyDescent="0.25">
      <c r="A16" s="230"/>
      <c r="B16" s="22" t="s">
        <v>58</v>
      </c>
      <c r="C16" s="14" t="s">
        <v>55</v>
      </c>
      <c r="D16" s="15"/>
      <c r="E16" s="15"/>
      <c r="F16" s="15"/>
      <c r="G16" s="15"/>
      <c r="H16" s="236"/>
    </row>
    <row r="17" spans="1:8" ht="15" x14ac:dyDescent="0.25">
      <c r="A17" s="230"/>
      <c r="B17" s="16"/>
      <c r="C17" s="14" t="s">
        <v>27</v>
      </c>
      <c r="D17" s="15"/>
      <c r="E17" s="15"/>
      <c r="F17" s="15"/>
      <c r="G17" s="15"/>
      <c r="H17" s="236"/>
    </row>
    <row r="18" spans="1:8" ht="15.75" x14ac:dyDescent="0.25">
      <c r="A18" s="230"/>
      <c r="B18" s="238"/>
      <c r="C18" s="238"/>
      <c r="D18" s="238"/>
      <c r="E18" s="238"/>
      <c r="F18" s="238"/>
      <c r="G18" s="238"/>
      <c r="H18" s="236"/>
    </row>
    <row r="19" spans="1:8" ht="18.75" customHeight="1" x14ac:dyDescent="0.25">
      <c r="A19" s="230"/>
      <c r="B19" s="17" t="s">
        <v>57</v>
      </c>
      <c r="C19" s="8" t="s">
        <v>44</v>
      </c>
      <c r="D19" s="9" t="s">
        <v>45</v>
      </c>
      <c r="E19" s="10" t="s">
        <v>46</v>
      </c>
      <c r="F19" s="10" t="s">
        <v>41</v>
      </c>
      <c r="G19" s="10" t="s">
        <v>47</v>
      </c>
      <c r="H19" s="237"/>
    </row>
    <row r="20" spans="1:8" ht="24" customHeight="1" x14ac:dyDescent="0.25">
      <c r="A20" s="230"/>
      <c r="B20" s="18">
        <f>'Passagem Aéreas'!H57</f>
        <v>10393</v>
      </c>
      <c r="C20" s="19" t="e">
        <f>Hospedagem!#REF!</f>
        <v>#REF!</v>
      </c>
      <c r="D20" s="19" t="e">
        <f>Alimentação!#REF!</f>
        <v>#REF!</v>
      </c>
      <c r="E20" s="19" t="e">
        <f>Transporte!#REF!</f>
        <v>#REF!</v>
      </c>
      <c r="F20" s="19">
        <v>0</v>
      </c>
      <c r="G20" s="19">
        <f>'Pró Labore'!G34</f>
        <v>34704</v>
      </c>
      <c r="H20" s="26" t="e">
        <f>SUM(B20:G20)</f>
        <v>#REF!</v>
      </c>
    </row>
    <row r="21" spans="1:8" x14ac:dyDescent="0.3">
      <c r="A21" s="20"/>
      <c r="B21" s="21"/>
      <c r="C21" s="21"/>
      <c r="D21" s="21"/>
      <c r="E21" s="21"/>
      <c r="F21" s="21"/>
      <c r="G21" s="21"/>
    </row>
    <row r="22" spans="1:8" ht="15.75" x14ac:dyDescent="0.25">
      <c r="A22" s="230">
        <v>4</v>
      </c>
      <c r="B22" s="234" t="s">
        <v>171</v>
      </c>
      <c r="C22" s="234"/>
      <c r="D22" s="234"/>
      <c r="E22" s="234"/>
      <c r="F22" s="234"/>
      <c r="G22" s="234"/>
      <c r="H22" s="235" t="s">
        <v>14</v>
      </c>
    </row>
    <row r="23" spans="1:8" ht="15" x14ac:dyDescent="0.25">
      <c r="A23" s="230"/>
      <c r="B23" s="23" t="s">
        <v>54</v>
      </c>
      <c r="C23" s="14" t="s">
        <v>55</v>
      </c>
      <c r="D23" s="15"/>
      <c r="E23" s="15"/>
      <c r="F23" s="15"/>
      <c r="G23" s="15"/>
      <c r="H23" s="236"/>
    </row>
    <row r="24" spans="1:8" ht="15" x14ac:dyDescent="0.25">
      <c r="A24" s="230"/>
      <c r="B24" s="16"/>
      <c r="C24" s="14" t="s">
        <v>59</v>
      </c>
      <c r="D24" s="15"/>
      <c r="E24" s="15"/>
      <c r="F24" s="15"/>
      <c r="G24" s="15"/>
      <c r="H24" s="236"/>
    </row>
    <row r="25" spans="1:8" ht="15.75" x14ac:dyDescent="0.25">
      <c r="A25" s="230"/>
      <c r="B25" s="238"/>
      <c r="C25" s="238"/>
      <c r="D25" s="238"/>
      <c r="E25" s="238"/>
      <c r="F25" s="238"/>
      <c r="G25" s="238"/>
      <c r="H25" s="236"/>
    </row>
    <row r="26" spans="1:8" ht="15" x14ac:dyDescent="0.25">
      <c r="A26" s="230"/>
      <c r="B26" s="17" t="s">
        <v>57</v>
      </c>
      <c r="C26" s="8" t="s">
        <v>44</v>
      </c>
      <c r="D26" s="9" t="s">
        <v>45</v>
      </c>
      <c r="E26" s="10" t="s">
        <v>46</v>
      </c>
      <c r="F26" s="10" t="s">
        <v>41</v>
      </c>
      <c r="G26" s="10" t="s">
        <v>47</v>
      </c>
      <c r="H26" s="237"/>
    </row>
    <row r="27" spans="1:8" ht="19.5" customHeight="1" x14ac:dyDescent="0.25">
      <c r="A27" s="230"/>
      <c r="B27" s="18">
        <f>'Passagem Aéreas'!H71</f>
        <v>5415.6</v>
      </c>
      <c r="C27" s="19" t="e">
        <f>Hospedagem!#REF!</f>
        <v>#REF!</v>
      </c>
      <c r="D27" s="19" t="e">
        <f>Alimentação!#REF!</f>
        <v>#REF!</v>
      </c>
      <c r="E27" s="19" t="e">
        <f>Transporte!#REF!</f>
        <v>#REF!</v>
      </c>
      <c r="F27" s="19">
        <v>0</v>
      </c>
      <c r="G27" s="19">
        <f>'Pró Labore'!G48</f>
        <v>23580</v>
      </c>
      <c r="H27" s="26" t="e">
        <f>SUM(B27:G27)</f>
        <v>#REF!</v>
      </c>
    </row>
    <row r="28" spans="1:8" s="13" customFormat="1" x14ac:dyDescent="0.25">
      <c r="A28" s="24"/>
      <c r="B28" s="31"/>
      <c r="C28" s="25"/>
      <c r="D28" s="25"/>
      <c r="E28" s="25"/>
      <c r="F28" s="25"/>
      <c r="G28" s="25"/>
      <c r="H28" s="28"/>
    </row>
    <row r="29" spans="1:8" ht="15.75" x14ac:dyDescent="0.25">
      <c r="A29" s="230">
        <v>5</v>
      </c>
      <c r="B29" s="234" t="s">
        <v>169</v>
      </c>
      <c r="C29" s="234"/>
      <c r="D29" s="234"/>
      <c r="E29" s="234"/>
      <c r="F29" s="234"/>
      <c r="G29" s="234"/>
      <c r="H29" s="235" t="s">
        <v>14</v>
      </c>
    </row>
    <row r="30" spans="1:8" ht="15" x14ac:dyDescent="0.25">
      <c r="A30" s="230"/>
      <c r="B30" s="23" t="s">
        <v>54</v>
      </c>
      <c r="C30" s="14" t="s">
        <v>55</v>
      </c>
      <c r="D30" s="15"/>
      <c r="E30" s="15"/>
      <c r="F30" s="15"/>
      <c r="G30" s="15"/>
      <c r="H30" s="236"/>
    </row>
    <row r="31" spans="1:8" ht="15" x14ac:dyDescent="0.25">
      <c r="A31" s="230"/>
      <c r="B31" s="16"/>
      <c r="C31" s="14" t="s">
        <v>59</v>
      </c>
      <c r="D31" s="15"/>
      <c r="E31" s="15"/>
      <c r="F31" s="15"/>
      <c r="G31" s="15"/>
      <c r="H31" s="236"/>
    </row>
    <row r="32" spans="1:8" ht="15.75" x14ac:dyDescent="0.25">
      <c r="A32" s="230"/>
      <c r="B32" s="238"/>
      <c r="C32" s="238"/>
      <c r="D32" s="238"/>
      <c r="E32" s="238"/>
      <c r="F32" s="238"/>
      <c r="G32" s="238"/>
      <c r="H32" s="236"/>
    </row>
    <row r="33" spans="1:8" ht="15" x14ac:dyDescent="0.25">
      <c r="A33" s="230"/>
      <c r="B33" s="17" t="s">
        <v>57</v>
      </c>
      <c r="C33" s="8" t="s">
        <v>44</v>
      </c>
      <c r="D33" s="9" t="s">
        <v>45</v>
      </c>
      <c r="E33" s="10" t="s">
        <v>46</v>
      </c>
      <c r="F33" s="10" t="s">
        <v>41</v>
      </c>
      <c r="G33" s="10" t="s">
        <v>47</v>
      </c>
      <c r="H33" s="237"/>
    </row>
    <row r="34" spans="1:8" ht="19.5" customHeight="1" x14ac:dyDescent="0.25">
      <c r="A34" s="230"/>
      <c r="B34" s="18">
        <f>'Passagem Aéreas'!H86</f>
        <v>5408.6</v>
      </c>
      <c r="C34" s="19" t="e">
        <f>Hospedagem!#REF!</f>
        <v>#REF!</v>
      </c>
      <c r="D34" s="19" t="e">
        <f>Alimentação!#REF!</f>
        <v>#REF!</v>
      </c>
      <c r="E34" s="19" t="e">
        <f>Transporte!#REF!</f>
        <v>#REF!</v>
      </c>
      <c r="F34" s="19">
        <v>0</v>
      </c>
      <c r="G34" s="19">
        <f>'Pró Labore'!G61</f>
        <v>18864</v>
      </c>
      <c r="H34" s="26" t="e">
        <f>SUM(B34:G34)</f>
        <v>#REF!</v>
      </c>
    </row>
    <row r="35" spans="1:8" s="13" customFormat="1" x14ac:dyDescent="0.25">
      <c r="A35" s="138"/>
      <c r="B35" s="31"/>
      <c r="C35" s="25"/>
      <c r="D35" s="25"/>
      <c r="E35" s="25"/>
      <c r="F35" s="25"/>
      <c r="G35" s="25"/>
      <c r="H35" s="139"/>
    </row>
    <row r="36" spans="1:8" ht="15.75" x14ac:dyDescent="0.25">
      <c r="A36" s="230">
        <v>6</v>
      </c>
      <c r="B36" s="234" t="s">
        <v>169</v>
      </c>
      <c r="C36" s="234"/>
      <c r="D36" s="234"/>
      <c r="E36" s="234"/>
      <c r="F36" s="234"/>
      <c r="G36" s="234"/>
      <c r="H36" s="235" t="s">
        <v>14</v>
      </c>
    </row>
    <row r="37" spans="1:8" ht="15" x14ac:dyDescent="0.25">
      <c r="A37" s="230"/>
      <c r="B37" s="23" t="s">
        <v>54</v>
      </c>
      <c r="C37" s="14" t="s">
        <v>55</v>
      </c>
      <c r="D37" s="15"/>
      <c r="E37" s="15"/>
      <c r="F37" s="15"/>
      <c r="G37" s="15"/>
      <c r="H37" s="236"/>
    </row>
    <row r="38" spans="1:8" ht="15" x14ac:dyDescent="0.25">
      <c r="A38" s="230"/>
      <c r="B38" s="16"/>
      <c r="C38" s="14" t="s">
        <v>59</v>
      </c>
      <c r="D38" s="15"/>
      <c r="E38" s="15"/>
      <c r="F38" s="15"/>
      <c r="G38" s="15"/>
      <c r="H38" s="236"/>
    </row>
    <row r="39" spans="1:8" ht="15.75" x14ac:dyDescent="0.25">
      <c r="A39" s="230"/>
      <c r="B39" s="238"/>
      <c r="C39" s="238"/>
      <c r="D39" s="238"/>
      <c r="E39" s="238"/>
      <c r="F39" s="238"/>
      <c r="G39" s="238"/>
      <c r="H39" s="236"/>
    </row>
    <row r="40" spans="1:8" ht="15" x14ac:dyDescent="0.25">
      <c r="A40" s="230"/>
      <c r="B40" s="17" t="s">
        <v>57</v>
      </c>
      <c r="C40" s="8" t="s">
        <v>44</v>
      </c>
      <c r="D40" s="9" t="s">
        <v>45</v>
      </c>
      <c r="E40" s="10" t="s">
        <v>46</v>
      </c>
      <c r="F40" s="10" t="s">
        <v>41</v>
      </c>
      <c r="G40" s="10" t="s">
        <v>47</v>
      </c>
      <c r="H40" s="237"/>
    </row>
    <row r="41" spans="1:8" ht="19.5" customHeight="1" x14ac:dyDescent="0.25">
      <c r="A41" s="230"/>
      <c r="B41" s="18">
        <f>'Passagem Aéreas'!H100</f>
        <v>5653.6</v>
      </c>
      <c r="C41" s="19" t="e">
        <f>Hospedagem!#REF!</f>
        <v>#REF!</v>
      </c>
      <c r="D41" s="19" t="e">
        <f>Alimentação!#REF!</f>
        <v>#REF!</v>
      </c>
      <c r="E41" s="19" t="e">
        <f>Transporte!#REF!</f>
        <v>#REF!</v>
      </c>
      <c r="F41" s="19">
        <v>0</v>
      </c>
      <c r="G41" s="19">
        <f>'Pró Labore'!G74</f>
        <v>23580</v>
      </c>
      <c r="H41" s="26" t="e">
        <f>SUM(B41:G41)</f>
        <v>#REF!</v>
      </c>
    </row>
    <row r="42" spans="1:8" s="13" customFormat="1" x14ac:dyDescent="0.25">
      <c r="A42" s="138"/>
      <c r="B42" s="31"/>
      <c r="C42" s="25"/>
      <c r="D42" s="25"/>
      <c r="E42" s="25"/>
      <c r="F42" s="25"/>
      <c r="G42" s="25"/>
      <c r="H42" s="139"/>
    </row>
    <row r="43" spans="1:8" x14ac:dyDescent="0.25">
      <c r="A43" s="230">
        <v>7</v>
      </c>
      <c r="B43" s="228" t="s">
        <v>166</v>
      </c>
      <c r="C43" s="228"/>
      <c r="D43" s="228"/>
      <c r="E43" s="228"/>
      <c r="F43" s="228"/>
      <c r="G43" s="228"/>
      <c r="H43" s="140" t="s">
        <v>14</v>
      </c>
    </row>
    <row r="44" spans="1:8" ht="19.5" customHeight="1" x14ac:dyDescent="0.25">
      <c r="A44" s="230"/>
      <c r="B44" s="229" t="s">
        <v>14</v>
      </c>
      <c r="C44" s="229"/>
      <c r="D44" s="229"/>
      <c r="E44" s="229"/>
      <c r="F44" s="229"/>
      <c r="G44" s="229"/>
      <c r="H44" s="26">
        <f>Uniformes!D32</f>
        <v>0</v>
      </c>
    </row>
    <row r="45" spans="1:8" s="13" customFormat="1" ht="19.5" thickBot="1" x14ac:dyDescent="0.3">
      <c r="A45" s="138"/>
      <c r="B45" s="31"/>
      <c r="C45" s="25"/>
      <c r="D45" s="25"/>
      <c r="E45" s="25"/>
      <c r="F45" s="25"/>
      <c r="G45" s="25"/>
      <c r="H45" s="139"/>
    </row>
    <row r="46" spans="1:8" ht="30" customHeight="1" thickBot="1" x14ac:dyDescent="0.3">
      <c r="A46" s="231" t="s">
        <v>172</v>
      </c>
      <c r="B46" s="232"/>
      <c r="C46" s="232"/>
      <c r="D46" s="232"/>
      <c r="E46" s="232"/>
      <c r="F46" s="232"/>
      <c r="G46" s="233"/>
      <c r="H46" s="29" t="e">
        <f>H41+H34+H27+H20+H13+H6+H44</f>
        <v>#REF!</v>
      </c>
    </row>
    <row r="48" spans="1:8" x14ac:dyDescent="0.3">
      <c r="H48" s="30"/>
    </row>
    <row r="49" spans="8:8" x14ac:dyDescent="0.3">
      <c r="H49" s="30"/>
    </row>
  </sheetData>
  <mergeCells count="28">
    <mergeCell ref="A1:A6"/>
    <mergeCell ref="B1:G1"/>
    <mergeCell ref="H1:H5"/>
    <mergeCell ref="B4:G4"/>
    <mergeCell ref="A8:A13"/>
    <mergeCell ref="B8:G8"/>
    <mergeCell ref="H8:H12"/>
    <mergeCell ref="B11:G11"/>
    <mergeCell ref="H29:H33"/>
    <mergeCell ref="B32:G32"/>
    <mergeCell ref="A36:A41"/>
    <mergeCell ref="B36:G36"/>
    <mergeCell ref="H36:H40"/>
    <mergeCell ref="B39:G39"/>
    <mergeCell ref="H15:H19"/>
    <mergeCell ref="B18:G18"/>
    <mergeCell ref="A22:A27"/>
    <mergeCell ref="B22:G22"/>
    <mergeCell ref="H22:H26"/>
    <mergeCell ref="B25:G25"/>
    <mergeCell ref="B43:G43"/>
    <mergeCell ref="B44:G44"/>
    <mergeCell ref="A43:A44"/>
    <mergeCell ref="A46:G46"/>
    <mergeCell ref="A15:A20"/>
    <mergeCell ref="B15:G15"/>
    <mergeCell ref="A29:A34"/>
    <mergeCell ref="B29:G29"/>
  </mergeCells>
  <pageMargins left="0.51181102362204722" right="0.51181102362204722" top="0.78740157480314965" bottom="0.78740157480314965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Passagem Aéreas</vt:lpstr>
      <vt:lpstr>Hospedagem</vt:lpstr>
      <vt:lpstr>Alimentação</vt:lpstr>
      <vt:lpstr>Transporte</vt:lpstr>
      <vt:lpstr>Uniformes</vt:lpstr>
      <vt:lpstr>Seguro Viagem</vt:lpstr>
      <vt:lpstr>Pró Labore</vt:lpstr>
      <vt:lpstr>Consolidado Geral</vt:lpstr>
      <vt:lpstr>TOTAL EVENTO</vt:lpstr>
      <vt:lpstr>Plan1</vt:lpstr>
      <vt:lpstr>'Pró Labore'!Area_de_impressao</vt:lpstr>
      <vt:lpstr>'TOTAL EVENTO'!Area_de_impressao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 Meneses</cp:lastModifiedBy>
  <cp:lastPrinted>2014-07-28T17:54:49Z</cp:lastPrinted>
  <dcterms:created xsi:type="dcterms:W3CDTF">2012-12-11T11:32:08Z</dcterms:created>
  <dcterms:modified xsi:type="dcterms:W3CDTF">2014-09-08T17:24:11Z</dcterms:modified>
</cp:coreProperties>
</file>