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rojetocpb\convenios\Base DECE_Valores reais\novastabelas\"/>
    </mc:Choice>
  </mc:AlternateContent>
  <bookViews>
    <workbookView xWindow="0" yWindow="0" windowWidth="25200" windowHeight="11985" tabRatio="881" activeTab="5"/>
  </bookViews>
  <sheets>
    <sheet name="Passagem Aérea" sheetId="1" r:id="rId1"/>
    <sheet name="Hospedagem" sheetId="2" r:id="rId2"/>
    <sheet name="Alimentação" sheetId="3" r:id="rId3"/>
    <sheet name="Transporte" sheetId="4" r:id="rId4"/>
    <sheet name="Pró-labore" sheetId="5" r:id="rId5"/>
    <sheet name="Seguro Viagem" sheetId="9" r:id="rId6"/>
    <sheet name="Uniformes" sheetId="6" r:id="rId7"/>
    <sheet name="Consolidado" sheetId="8" r:id="rId8"/>
    <sheet name="TOTAL EVENTO" sheetId="11" r:id="rId9"/>
    <sheet name="Plan1" sheetId="14" r:id="rId10"/>
  </sheets>
  <definedNames>
    <definedName name="_xlnm.Print_Area" localSheetId="9">Plan1!$B$1:$E$6</definedName>
    <definedName name="_xlnm.Print_Area" localSheetId="8">'TOTAL EVENTO'!$A$1:$H$42</definedName>
  </definedNames>
  <calcPr calcId="15251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  <fileRecoveryPr autoRecover="0"/>
</workbook>
</file>

<file path=xl/calcChain.xml><?xml version="1.0" encoding="utf-8"?>
<calcChain xmlns="http://schemas.openxmlformats.org/spreadsheetml/2006/main">
  <c r="I14" i="3" l="1"/>
  <c r="I15" i="3"/>
  <c r="I16" i="3"/>
  <c r="I17" i="3"/>
  <c r="I18" i="3"/>
  <c r="C66" i="5"/>
  <c r="C65" i="5"/>
  <c r="C64" i="5"/>
  <c r="C63" i="5"/>
  <c r="C62" i="5"/>
  <c r="C61" i="5"/>
  <c r="C60" i="5"/>
  <c r="C59" i="5"/>
  <c r="C67" i="5" s="1"/>
  <c r="C51" i="5"/>
  <c r="C50" i="5"/>
  <c r="C49" i="5"/>
  <c r="C48" i="5"/>
  <c r="C47" i="5"/>
  <c r="C46" i="5"/>
  <c r="C45" i="5"/>
  <c r="C44" i="5"/>
  <c r="C36" i="5"/>
  <c r="C35" i="5"/>
  <c r="C34" i="5"/>
  <c r="C33" i="5"/>
  <c r="C32" i="5"/>
  <c r="C31" i="5"/>
  <c r="C30" i="5"/>
  <c r="C29" i="5"/>
  <c r="C20" i="5"/>
  <c r="C19" i="5"/>
  <c r="C18" i="5"/>
  <c r="C17" i="5"/>
  <c r="C16" i="5"/>
  <c r="C15" i="5"/>
  <c r="C14" i="5"/>
  <c r="C13" i="5"/>
  <c r="G60" i="1"/>
  <c r="G61" i="1"/>
  <c r="G59" i="1"/>
  <c r="G49" i="1"/>
  <c r="G50" i="1"/>
  <c r="G48" i="1"/>
  <c r="G38" i="1"/>
  <c r="G28" i="1"/>
  <c r="G29" i="1"/>
  <c r="G27" i="1"/>
  <c r="G16" i="1"/>
  <c r="G17" i="1"/>
  <c r="G15" i="1"/>
  <c r="H13" i="9"/>
  <c r="C52" i="5" l="1"/>
  <c r="C37" i="5"/>
  <c r="C21" i="5"/>
  <c r="H18" i="4"/>
  <c r="H17" i="4"/>
  <c r="H16" i="4"/>
  <c r="H15" i="4"/>
  <c r="H14" i="4"/>
  <c r="D85" i="5" l="1"/>
  <c r="M37" i="5"/>
  <c r="D36" i="5"/>
  <c r="G36" i="5" s="1"/>
  <c r="E36" i="5" s="1"/>
  <c r="D35" i="5"/>
  <c r="G35" i="5" s="1"/>
  <c r="E35" i="5" s="1"/>
  <c r="D34" i="5"/>
  <c r="G34" i="5" s="1"/>
  <c r="E34" i="5" s="1"/>
  <c r="D33" i="5"/>
  <c r="G33" i="5" s="1"/>
  <c r="E33" i="5" s="1"/>
  <c r="D32" i="5"/>
  <c r="G32" i="5" s="1"/>
  <c r="E32" i="5" s="1"/>
  <c r="D31" i="5"/>
  <c r="G31" i="5" s="1"/>
  <c r="E31" i="5" s="1"/>
  <c r="N30" i="5"/>
  <c r="D30" i="5"/>
  <c r="G30" i="5" s="1"/>
  <c r="E30" i="5" s="1"/>
  <c r="D29" i="5"/>
  <c r="G29" i="5" s="1"/>
  <c r="E29" i="5" s="1"/>
  <c r="M21" i="5"/>
  <c r="D20" i="5"/>
  <c r="G20" i="5" s="1"/>
  <c r="E20" i="5" s="1"/>
  <c r="D19" i="5"/>
  <c r="G19" i="5" s="1"/>
  <c r="E19" i="5" s="1"/>
  <c r="D18" i="5"/>
  <c r="G18" i="5" s="1"/>
  <c r="E18" i="5" s="1"/>
  <c r="D17" i="5"/>
  <c r="G17" i="5" s="1"/>
  <c r="E17" i="5" s="1"/>
  <c r="D16" i="5"/>
  <c r="G16" i="5" s="1"/>
  <c r="E16" i="5" s="1"/>
  <c r="D15" i="5"/>
  <c r="G15" i="5" s="1"/>
  <c r="E15" i="5" s="1"/>
  <c r="N14" i="5"/>
  <c r="D14" i="5"/>
  <c r="G14" i="5" s="1"/>
  <c r="E14" i="5" s="1"/>
  <c r="D13" i="5"/>
  <c r="G13" i="5" s="1"/>
  <c r="E13" i="5" s="1"/>
  <c r="H15" i="2"/>
  <c r="H14" i="2"/>
  <c r="N30" i="1"/>
  <c r="J30" i="1"/>
  <c r="E30" i="1"/>
  <c r="L27" i="1"/>
  <c r="N18" i="1"/>
  <c r="E18" i="1"/>
  <c r="L15" i="1"/>
  <c r="E37" i="5" l="1"/>
  <c r="E21" i="5"/>
  <c r="G30" i="1"/>
  <c r="G18" i="1"/>
  <c r="G21" i="5"/>
  <c r="G6" i="11" s="1"/>
  <c r="G37" i="5"/>
  <c r="G13" i="11" s="1"/>
  <c r="C6" i="11" l="1"/>
  <c r="D38" i="6" l="1"/>
  <c r="D37" i="6"/>
  <c r="D32" i="6"/>
  <c r="D31" i="6"/>
  <c r="D36" i="6"/>
  <c r="D35" i="6"/>
  <c r="D34" i="6"/>
  <c r="D33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63" i="5" l="1"/>
  <c r="G63" i="5" s="1"/>
  <c r="E63" i="5" s="1"/>
  <c r="D48" i="5"/>
  <c r="G48" i="5" s="1"/>
  <c r="I39" i="6"/>
  <c r="I44" i="6" s="1"/>
  <c r="G75" i="5" l="1"/>
  <c r="E48" i="5"/>
  <c r="M67" i="5"/>
  <c r="D66" i="5"/>
  <c r="G66" i="5" s="1"/>
  <c r="E66" i="5" s="1"/>
  <c r="D65" i="5"/>
  <c r="G65" i="5" s="1"/>
  <c r="E65" i="5" s="1"/>
  <c r="D64" i="5"/>
  <c r="G64" i="5" s="1"/>
  <c r="E64" i="5" s="1"/>
  <c r="D62" i="5"/>
  <c r="D61" i="5"/>
  <c r="G61" i="5" s="1"/>
  <c r="E61" i="5" s="1"/>
  <c r="N60" i="5"/>
  <c r="D60" i="5"/>
  <c r="G60" i="5" s="1"/>
  <c r="E60" i="5" s="1"/>
  <c r="D59" i="5"/>
  <c r="G59" i="5" s="1"/>
  <c r="E59" i="5" s="1"/>
  <c r="M52" i="5"/>
  <c r="D51" i="5"/>
  <c r="G51" i="5" s="1"/>
  <c r="E51" i="5" s="1"/>
  <c r="D50" i="5"/>
  <c r="G50" i="5" s="1"/>
  <c r="E50" i="5" s="1"/>
  <c r="D49" i="5"/>
  <c r="G49" i="5" s="1"/>
  <c r="E49" i="5" s="1"/>
  <c r="D47" i="5"/>
  <c r="D46" i="5"/>
  <c r="G46" i="5" s="1"/>
  <c r="E46" i="5" s="1"/>
  <c r="N45" i="5"/>
  <c r="D45" i="5"/>
  <c r="G45" i="5" s="1"/>
  <c r="E45" i="5" s="1"/>
  <c r="D44" i="5"/>
  <c r="G44" i="5" s="1"/>
  <c r="O16" i="9"/>
  <c r="N13" i="9"/>
  <c r="H16" i="9"/>
  <c r="E27" i="11"/>
  <c r="E13" i="11"/>
  <c r="D13" i="11"/>
  <c r="G71" i="5" l="1"/>
  <c r="E44" i="5"/>
  <c r="D27" i="11"/>
  <c r="G77" i="5"/>
  <c r="D16" i="8"/>
  <c r="G73" i="5"/>
  <c r="G78" i="5"/>
  <c r="G72" i="5"/>
  <c r="G76" i="5"/>
  <c r="H40" i="11"/>
  <c r="G47" i="5"/>
  <c r="G62" i="5"/>
  <c r="E62" i="5" s="1"/>
  <c r="E67" i="5" s="1"/>
  <c r="F20" i="11"/>
  <c r="H19" i="9"/>
  <c r="D18" i="8" s="1"/>
  <c r="E20" i="11"/>
  <c r="E34" i="11"/>
  <c r="G67" i="5"/>
  <c r="G34" i="11" s="1"/>
  <c r="H18" i="2"/>
  <c r="H17" i="2"/>
  <c r="H16" i="2"/>
  <c r="D15" i="8" l="1"/>
  <c r="G52" i="5"/>
  <c r="G27" i="11" s="1"/>
  <c r="E47" i="5"/>
  <c r="E52" i="5" s="1"/>
  <c r="D88" i="5" s="1"/>
  <c r="D90" i="5" s="1"/>
  <c r="G74" i="5"/>
  <c r="D20" i="11"/>
  <c r="D34" i="11"/>
  <c r="C27" i="11"/>
  <c r="C13" i="11"/>
  <c r="N39" i="1"/>
  <c r="J39" i="1"/>
  <c r="E39" i="1"/>
  <c r="L38" i="1"/>
  <c r="G39" i="1"/>
  <c r="G67" i="1" s="1"/>
  <c r="N62" i="1"/>
  <c r="E62" i="1"/>
  <c r="L59" i="1"/>
  <c r="N51" i="1"/>
  <c r="E51" i="1"/>
  <c r="L48" i="1"/>
  <c r="C34" i="11" l="1"/>
  <c r="D14" i="8"/>
  <c r="C20" i="11"/>
  <c r="G51" i="1"/>
  <c r="B13" i="11"/>
  <c r="G62" i="1"/>
  <c r="B20" i="11"/>
  <c r="G66" i="1" l="1"/>
  <c r="G68" i="1" s="1"/>
  <c r="D13" i="8" s="1"/>
  <c r="B27" i="11"/>
  <c r="H27" i="11" s="1"/>
  <c r="H20" i="11"/>
  <c r="B34" i="11"/>
  <c r="H34" i="11" l="1"/>
  <c r="E6" i="11" l="1"/>
  <c r="H13" i="11"/>
  <c r="D6" i="11" l="1"/>
  <c r="D39" i="6"/>
  <c r="D44" i="6" s="1"/>
  <c r="D19" i="8" s="1"/>
  <c r="B6" i="11"/>
  <c r="N67" i="1"/>
  <c r="J7" i="8"/>
  <c r="I13" i="8"/>
  <c r="I7" i="6"/>
  <c r="M7" i="5"/>
  <c r="O7" i="9"/>
  <c r="O7" i="4"/>
  <c r="P7" i="3"/>
  <c r="O7" i="2"/>
  <c r="N8" i="1"/>
  <c r="N66" i="1"/>
  <c r="I20" i="8" l="1"/>
  <c r="H37" i="11" l="1"/>
  <c r="G79" i="5"/>
  <c r="D17" i="8" s="1"/>
  <c r="D20" i="8" s="1"/>
  <c r="H6" i="11" l="1"/>
  <c r="H42" i="11" s="1"/>
</calcChain>
</file>

<file path=xl/sharedStrings.xml><?xml version="1.0" encoding="utf-8"?>
<sst xmlns="http://schemas.openxmlformats.org/spreadsheetml/2006/main" count="692" uniqueCount="165">
  <si>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</si>
  <si>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</si>
  <si>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</si>
  <si>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</si>
  <si>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</si>
  <si>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</si>
  <si>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</si>
  <si>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</si>
  <si>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</si>
  <si>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</si>
  <si>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</si>
  <si>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</si>
  <si>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</si>
  <si>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</si>
  <si>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</si>
  <si>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</si>
  <si>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</si>
  <si>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</si>
  <si>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</si>
  <si>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</si>
  <si>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</si>
  <si>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</si>
  <si>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</si>
  <si>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</si>
  <si>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</si>
  <si>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Refeição</t>
  </si>
  <si>
    <t>Locação Van</t>
  </si>
  <si>
    <t>Atualizado:</t>
  </si>
  <si>
    <t>COORDENADOR MODALIDADE</t>
  </si>
  <si>
    <t>TÉCNICO</t>
  </si>
  <si>
    <t>FISIOTERAPEUTA</t>
  </si>
  <si>
    <t>MÉDICO</t>
  </si>
  <si>
    <t>APOIO</t>
  </si>
  <si>
    <t>VALOR</t>
  </si>
  <si>
    <t>FUNÇÃO</t>
  </si>
  <si>
    <t>QTS</t>
  </si>
  <si>
    <t>Dias:</t>
  </si>
  <si>
    <t>Pró-labore</t>
  </si>
  <si>
    <t>PATRONAL</t>
  </si>
  <si>
    <t>Material Esportivo</t>
  </si>
  <si>
    <t xml:space="preserve">MATERIAL ESPORTIVO </t>
  </si>
  <si>
    <t>PASSAGEM AÉREA</t>
  </si>
  <si>
    <t>HOSPEDAGEM</t>
  </si>
  <si>
    <t>ALIMENTAÇÃO</t>
  </si>
  <si>
    <t>TRANSPORTE</t>
  </si>
  <si>
    <t>PRÓ-LABORE</t>
  </si>
  <si>
    <t>MATERIAL ESPORTIVO</t>
  </si>
  <si>
    <t>ITENS</t>
  </si>
  <si>
    <t>TOTAL NACIONAL</t>
  </si>
  <si>
    <t>Seguro Viagem</t>
  </si>
  <si>
    <t>SEGURO-VIAGEM</t>
  </si>
  <si>
    <t>Aéreo Nacional e Internacional</t>
  </si>
  <si>
    <t>AEREOS</t>
  </si>
  <si>
    <t>SEGURO VIAGEM</t>
  </si>
  <si>
    <r>
      <t>Dias:</t>
    </r>
    <r>
      <rPr>
        <sz val="11"/>
        <color theme="1"/>
        <rFont val="Calibri"/>
        <family val="2"/>
        <scheme val="minor"/>
      </rPr>
      <t xml:space="preserve"> 11</t>
    </r>
  </si>
  <si>
    <t>Local:</t>
  </si>
  <si>
    <t>PREPARADOR FÍSICO</t>
  </si>
  <si>
    <r>
      <t>Dias:</t>
    </r>
    <r>
      <rPr>
        <sz val="11"/>
        <rFont val="Calibri"/>
        <family val="2"/>
      </rPr>
      <t xml:space="preserve"> </t>
    </r>
  </si>
  <si>
    <r>
      <t>Local:</t>
    </r>
    <r>
      <rPr>
        <sz val="11"/>
        <rFont val="Calibri"/>
        <family val="2"/>
      </rPr>
      <t xml:space="preserve"> </t>
    </r>
  </si>
  <si>
    <t>CONSOLIDADO DAS AÇÕES - FUTEBOL DE 7 PARALÍMPICO</t>
  </si>
  <si>
    <t xml:space="preserve">Período Realizado: </t>
  </si>
  <si>
    <t>DIRETOR TECNICO</t>
  </si>
  <si>
    <t>AUXILIAR TÉCNICO</t>
  </si>
  <si>
    <t>AUXILIAR TECNICO</t>
  </si>
  <si>
    <t>UBERLÂNDIA/SP/UBERLÂNDIA</t>
  </si>
  <si>
    <t>CAMPO GRANDE/SP/CAMPO GRANDE</t>
  </si>
  <si>
    <t>RIO DE JANEIRO/SP/RIO DE JANEIRO</t>
  </si>
  <si>
    <t>Período Realizado:</t>
  </si>
  <si>
    <t>TOTAL GERAL FUTEBOL DE 7 PARALÍMPICO  2014-2015</t>
  </si>
  <si>
    <t xml:space="preserve">Local:  </t>
  </si>
  <si>
    <t>PREPARADOR FISICO</t>
  </si>
  <si>
    <r>
      <t>Dias:</t>
    </r>
    <r>
      <rPr>
        <sz val="11"/>
        <color theme="1"/>
        <rFont val="Calibri"/>
        <family val="2"/>
        <scheme val="minor"/>
      </rPr>
      <t xml:space="preserve"> 10</t>
    </r>
  </si>
  <si>
    <t xml:space="preserve">Dias: </t>
  </si>
  <si>
    <t>UNIFORMES</t>
  </si>
  <si>
    <t xml:space="preserve">Período Previsto: 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</si>
  <si>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</si>
  <si>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>Local: ÁGUAS DE LINDÓIA - SP</t>
  </si>
  <si>
    <t>Local: BUENOS AIRES - ARGENTINA</t>
  </si>
  <si>
    <t>SÃO PAULO/BUENOS AIRES - ARG/SÃO PAULO</t>
  </si>
  <si>
    <t>Período Previsto: 07 A 14 DE OUTUBRO DE 2014</t>
  </si>
  <si>
    <t>Período Previsto: 07 A 17 DE DEZEMBRO DE 2014</t>
  </si>
  <si>
    <t>Período Previsto: 25 DE FEVEREIRO A 06 DE MARÇO DE 2015</t>
  </si>
  <si>
    <t>Período Previsto: 23 DE MARÇO A 01 DE ABRIL DE 2015</t>
  </si>
  <si>
    <t>Tênis Branco</t>
  </si>
  <si>
    <t>Meia Branca</t>
  </si>
  <si>
    <t>Meião de Treino</t>
  </si>
  <si>
    <t>Meião de Jogo</t>
  </si>
  <si>
    <t xml:space="preserve">Chuteiras </t>
  </si>
  <si>
    <t>Luvas para goleiro</t>
  </si>
  <si>
    <t xml:space="preserve">                                            7 - INTERCÂMBIO DE TREINAMENTO - BUENOS AIRES / ARGENTINA 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</si>
  <si>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Abril 2015</t>
    </r>
  </si>
  <si>
    <t>3 - II FASE DE TREINAMENTO - SELEÇÃO PERMANENTE PRINCIPAL DE FUTEBOL DE 7</t>
  </si>
  <si>
    <r>
      <t>Dias:</t>
    </r>
    <r>
      <rPr>
        <sz val="11"/>
        <color theme="1"/>
        <rFont val="Calibri"/>
        <family val="2"/>
        <scheme val="minor"/>
      </rPr>
      <t xml:space="preserve"> 8</t>
    </r>
  </si>
  <si>
    <t>4 - III FASE DE TREINAMNETO - SELEÇÃO PERMANENTE PRINCIPAL DE FUTEBOL DE 7 COM HOLANDA</t>
  </si>
  <si>
    <t>Período Previsto: 9 A 18 DE NOVEMBRO DE 2014</t>
  </si>
  <si>
    <t>Aéreo nacional</t>
  </si>
  <si>
    <t xml:space="preserve">5 - INTERCÂMBIO DE TREINAMENTO - BUENOS AIRES / ARGENTINA </t>
  </si>
  <si>
    <t>6 - I FASE DE TREINAMENTO - SELEÇÃO PERMANENTE PRINCIPAL DE FUTEBOL DE 7</t>
  </si>
  <si>
    <t>7 - II FASE DE TREINAMENTO - SELEÇÃO PERMANENTE PRINCIPAL DE FUTEBOL DE 7</t>
  </si>
  <si>
    <t>Período Previsto: 09 A 18 DE NOVEMBRO DE 2014</t>
  </si>
  <si>
    <t xml:space="preserve">           4 - I FASE DE TREINAMENTO - SELEÇÃO PERMANENTE PRINCIPAL DE FUTEBOL DE 7</t>
  </si>
  <si>
    <t xml:space="preserve">           5 - II FASE DE TREINAMENTO - SELEÇÃO PERMANENTE PRINCIPAL DE FUTEBOL DE 7</t>
  </si>
  <si>
    <t xml:space="preserve"> 5 - INTERCÂMBIO DE TREINAMENTO - BUENOS AIRES / ARGENTINA </t>
  </si>
  <si>
    <t xml:space="preserve">  6 - I FASE DE TREINAMENTO - SELEÇÃO PERMANENTE PRINCIPAL DE FUTEBOL DE 7</t>
  </si>
  <si>
    <t xml:space="preserve">   7 - II FASE DE TREINAMENTO - SELEÇÃO PERMANENTE PRINCIPAL DE FUTEBOL DE 7</t>
  </si>
  <si>
    <t>3 - V FASE DE TREINAMENTO - SELEÇÃO PERMANENTE PRINCIPAL DE FUTEBOL DE 7</t>
  </si>
  <si>
    <t>4 - VI FASE DE TREINAMNETO - SELEÇÃO PERMANENTE PRINCIPAL DE FUTEBOL DE 7 COM HOLANDA</t>
  </si>
  <si>
    <t>2 - V FASE DE TREINAMENTO - SELEÇÃO PERMANENTE PRINCIPAL DE FUTEBOL DE 7</t>
  </si>
  <si>
    <t>3 - VI FASE DE TREINAMENTO - SELEÇÃO PERMANENTE PRINCIPAL DE FUTEBOL DE 7 COM HOLANDA</t>
  </si>
  <si>
    <t>PERÍODO</t>
  </si>
  <si>
    <t>CUSTO POR TRECHO II</t>
  </si>
  <si>
    <t>PAGAMENTOS -  PRÓ LABORE</t>
  </si>
  <si>
    <t>Pontual</t>
  </si>
  <si>
    <t>Permanente</t>
  </si>
  <si>
    <t>PAGAMENTOS -  TRIBUTOS</t>
  </si>
  <si>
    <t>BOLSA (s/ patronal)</t>
  </si>
  <si>
    <t>Encargos</t>
  </si>
  <si>
    <t>RESUMO DETALHADO - FUTEBOL DE 7</t>
  </si>
  <si>
    <t>ORIGEM</t>
  </si>
  <si>
    <t>DESTINO</t>
  </si>
  <si>
    <t>São Paulo</t>
  </si>
  <si>
    <t>ida e volta</t>
  </si>
  <si>
    <t>Uberlândia</t>
  </si>
  <si>
    <t>Rio de Janeiro</t>
  </si>
  <si>
    <t>Campo Grande</t>
  </si>
  <si>
    <t>SP</t>
  </si>
  <si>
    <t>BUENOS AIRES (ARG)</t>
  </si>
  <si>
    <t>LOCAL</t>
  </si>
  <si>
    <t>ÁGUAS DE LINDÓIA (SP)</t>
  </si>
  <si>
    <t>Águas de Lindóia (SP)</t>
  </si>
  <si>
    <t>COORDENADOR DE EVENTO (DIRETOR)</t>
  </si>
  <si>
    <t xml:space="preserve">Camisa Polo Representação </t>
  </si>
  <si>
    <t xml:space="preserve">Camisa Polo para Classificadores </t>
  </si>
  <si>
    <t>Conjunto de Agasalho (Calça e Casaco)</t>
  </si>
  <si>
    <t>Camisa Dry Fit</t>
  </si>
  <si>
    <t>Camisa de Malha Representação</t>
  </si>
  <si>
    <t>Camisa de Malha Treino</t>
  </si>
  <si>
    <t>Mala Viagem</t>
  </si>
  <si>
    <t xml:space="preserve">Mochila </t>
  </si>
  <si>
    <t>Calça Tactel</t>
  </si>
  <si>
    <t xml:space="preserve">Bermuda Representação </t>
  </si>
  <si>
    <t>Conjunto de Moleton Flanelado</t>
  </si>
  <si>
    <t>Boné em Tactel</t>
  </si>
  <si>
    <t xml:space="preserve">Camisa de Malha de Manga Longa </t>
  </si>
  <si>
    <t>Camisa de Jogo</t>
  </si>
  <si>
    <t>Calção para Jogo</t>
  </si>
  <si>
    <t>Calção de Treino</t>
  </si>
  <si>
    <t>Coletes para treino</t>
  </si>
  <si>
    <t>Camisa para goleiro</t>
  </si>
  <si>
    <t>Calção para goleiro</t>
  </si>
  <si>
    <t>Camisa de Jogo Manga Longa</t>
  </si>
  <si>
    <t>CAMPARATIVO DE VALORES</t>
  </si>
  <si>
    <t>SAL DE TERRA</t>
  </si>
  <si>
    <t>ALPHA COMERCIAL</t>
  </si>
  <si>
    <t>COTEX BRASIL</t>
  </si>
  <si>
    <t>fus</t>
  </si>
  <si>
    <t>VIII FASE DE TREINAMENTO - SELEÇÃO PERMANENTE PRINCIPAL</t>
  </si>
  <si>
    <t>FASE ESPECIAL DE TR. SEL. PERMANENTE PRINCIPAL COM SEL. DA HOLANDA</t>
  </si>
  <si>
    <t xml:space="preserve">INTERCÂMBIO DE TREINAMENTO - BUENOS AIRES / ARGENTINA </t>
  </si>
  <si>
    <t>II FASE DE TREINAMENTO - SELEÇÃO PERMANENTE PRINCIPAL</t>
  </si>
  <si>
    <t>III FASE DE TREINAMENTO - SELEÇÃO PERMANENTE PRINCIPAL</t>
  </si>
  <si>
    <t>modal</t>
  </si>
  <si>
    <t>idevento</t>
  </si>
  <si>
    <t>dias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</si>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</sst>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</numFmts>
  <fonts count="3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 Narrow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9"/>
      <color theme="1"/>
      <name val="Calibri"/>
      <family val="2"/>
      <scheme val="minor"/>
    </font>
    <font>
      <sz val="10"/>
      <color rgb="FF44444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9" fillId="0" borderId="0"/>
  </cellStyleXfs>
  <cellXfs count="219">
    <xf numFmtId="0" fontId="0" fillId="0" borderId="0" xfId="0"/>
    <xf numFmtId="0" fontId="0" fillId="2" borderId="0" xfId="0" applyFill="1"/>
    <xf numFmtId="0" fontId="11" fillId="2" borderId="0" xfId="0" applyFont="1" applyFill="1"/>
    <xf numFmtId="0" fontId="12" fillId="3" borderId="1" xfId="0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/>
    </xf>
    <xf numFmtId="44" fontId="14" fillId="0" borderId="1" xfId="1" applyNumberFormat="1" applyFont="1" applyFill="1" applyBorder="1" applyAlignment="1">
      <alignment horizontal="center"/>
    </xf>
    <xf numFmtId="165" fontId="13" fillId="4" borderId="1" xfId="0" applyNumberFormat="1" applyFont="1" applyFill="1" applyBorder="1"/>
    <xf numFmtId="0" fontId="12" fillId="0" borderId="1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65" fontId="16" fillId="0" borderId="1" xfId="0" applyNumberFormat="1" applyFont="1" applyFill="1" applyBorder="1" applyAlignment="1">
      <alignment horizontal="right" vertical="center"/>
    </xf>
    <xf numFmtId="0" fontId="17" fillId="2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right" vertical="center"/>
    </xf>
    <xf numFmtId="0" fontId="12" fillId="2" borderId="0" xfId="0" applyFont="1" applyFill="1"/>
    <xf numFmtId="0" fontId="18" fillId="4" borderId="2" xfId="0" applyFont="1" applyFill="1" applyBorder="1" applyAlignment="1">
      <alignment horizontal="center" vertical="center"/>
    </xf>
    <xf numFmtId="165" fontId="18" fillId="4" borderId="2" xfId="0" applyNumberFormat="1" applyFont="1" applyFill="1" applyBorder="1" applyAlignment="1">
      <alignment horizontal="center" vertical="center" wrapText="1"/>
    </xf>
    <xf numFmtId="165" fontId="18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9" fillId="0" borderId="0" xfId="0" applyFont="1" applyBorder="1" applyAlignment="1">
      <alignment horizontal="center"/>
    </xf>
    <xf numFmtId="0" fontId="0" fillId="0" borderId="0" xfId="0" applyBorder="1"/>
    <xf numFmtId="165" fontId="16" fillId="3" borderId="4" xfId="0" applyNumberFormat="1" applyFont="1" applyFill="1" applyBorder="1" applyAlignment="1">
      <alignment horizontal="right" vertical="center"/>
    </xf>
    <xf numFmtId="165" fontId="4" fillId="4" borderId="5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0" fillId="2" borderId="0" xfId="0" applyFill="1" applyAlignment="1">
      <alignment horizontal="left"/>
    </xf>
    <xf numFmtId="0" fontId="21" fillId="0" borderId="0" xfId="0" applyFont="1"/>
    <xf numFmtId="22" fontId="21" fillId="0" borderId="0" xfId="0" applyNumberFormat="1" applyFont="1"/>
    <xf numFmtId="0" fontId="22" fillId="3" borderId="1" xfId="0" applyFont="1" applyFill="1" applyBorder="1" applyAlignment="1">
      <alignment vertical="center"/>
    </xf>
    <xf numFmtId="167" fontId="12" fillId="3" borderId="1" xfId="2" applyNumberFormat="1" applyFont="1" applyFill="1" applyBorder="1" applyAlignment="1">
      <alignment vertical="center"/>
    </xf>
    <xf numFmtId="165" fontId="12" fillId="3" borderId="1" xfId="0" applyNumberFormat="1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4" fontId="11" fillId="5" borderId="0" xfId="0" applyNumberFormat="1" applyFont="1" applyFill="1" applyAlignment="1">
      <alignment horizontal="center"/>
    </xf>
    <xf numFmtId="0" fontId="12" fillId="3" borderId="1" xfId="0" applyFont="1" applyFill="1" applyBorder="1" applyAlignment="1">
      <alignment horizontal="left" vertical="center"/>
    </xf>
    <xf numFmtId="4" fontId="0" fillId="0" borderId="0" xfId="0" applyNumberFormat="1"/>
    <xf numFmtId="0" fontId="0" fillId="5" borderId="0" xfId="0" applyFill="1"/>
    <xf numFmtId="165" fontId="0" fillId="0" borderId="0" xfId="0" applyNumberFormat="1"/>
    <xf numFmtId="167" fontId="0" fillId="5" borderId="0" xfId="0" applyNumberFormat="1" applyFill="1"/>
    <xf numFmtId="166" fontId="11" fillId="0" borderId="0" xfId="0" applyNumberFormat="1" applyFont="1" applyFill="1" applyAlignment="1">
      <alignment horizontal="center"/>
    </xf>
    <xf numFmtId="0" fontId="11" fillId="5" borderId="0" xfId="0" applyFont="1" applyFill="1" applyAlignment="1"/>
    <xf numFmtId="166" fontId="11" fillId="5" borderId="0" xfId="0" applyNumberFormat="1" applyFont="1" applyFill="1" applyAlignment="1"/>
    <xf numFmtId="166" fontId="0" fillId="0" borderId="6" xfId="0" applyNumberFormat="1" applyBorder="1"/>
    <xf numFmtId="166" fontId="11" fillId="5" borderId="0" xfId="0" applyNumberFormat="1" applyFont="1" applyFill="1"/>
    <xf numFmtId="165" fontId="4" fillId="4" borderId="7" xfId="0" applyNumberFormat="1" applyFont="1" applyFill="1" applyBorder="1" applyAlignment="1">
      <alignment horizontal="center" vertical="center" wrapText="1"/>
    </xf>
    <xf numFmtId="0" fontId="11" fillId="4" borderId="9" xfId="0" applyFont="1" applyFill="1" applyBorder="1" applyAlignment="1"/>
    <xf numFmtId="0" fontId="11" fillId="4" borderId="3" xfId="0" applyFont="1" applyFill="1" applyBorder="1" applyAlignment="1"/>
    <xf numFmtId="165" fontId="12" fillId="3" borderId="4" xfId="0" applyNumberFormat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center" vertical="center"/>
    </xf>
    <xf numFmtId="0" fontId="0" fillId="3" borderId="0" xfId="0" applyFill="1"/>
    <xf numFmtId="0" fontId="22" fillId="3" borderId="10" xfId="0" applyFont="1" applyFill="1" applyBorder="1" applyAlignment="1">
      <alignment vertical="center"/>
    </xf>
    <xf numFmtId="165" fontId="12" fillId="3" borderId="1" xfId="0" applyNumberFormat="1" applyFont="1" applyFill="1" applyBorder="1" applyAlignment="1">
      <alignment horizontal="center" vertical="center"/>
    </xf>
    <xf numFmtId="167" fontId="11" fillId="5" borderId="0" xfId="0" applyNumberFormat="1" applyFont="1" applyFill="1"/>
    <xf numFmtId="165" fontId="11" fillId="5" borderId="0" xfId="0" applyNumberFormat="1" applyFont="1" applyFill="1"/>
    <xf numFmtId="4" fontId="11" fillId="5" borderId="0" xfId="0" applyNumberFormat="1" applyFont="1" applyFill="1"/>
    <xf numFmtId="0" fontId="1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165" fontId="24" fillId="3" borderId="3" xfId="0" applyNumberFormat="1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 vertical="center"/>
    </xf>
    <xf numFmtId="0" fontId="30" fillId="0" borderId="0" xfId="0" applyFont="1"/>
    <xf numFmtId="0" fontId="19" fillId="0" borderId="1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4" fontId="11" fillId="5" borderId="0" xfId="0" applyNumberFormat="1" applyFont="1" applyFill="1"/>
    <xf numFmtId="0" fontId="3" fillId="2" borderId="0" xfId="0" applyFont="1" applyFill="1"/>
    <xf numFmtId="0" fontId="1" fillId="2" borderId="0" xfId="0" applyFont="1" applyFill="1"/>
    <xf numFmtId="0" fontId="0" fillId="0" borderId="0" xfId="0" applyAlignment="1"/>
    <xf numFmtId="0" fontId="28" fillId="2" borderId="0" xfId="0" applyFont="1" applyFill="1" applyAlignment="1"/>
    <xf numFmtId="0" fontId="29" fillId="2" borderId="0" xfId="0" applyFont="1" applyFill="1" applyAlignment="1"/>
    <xf numFmtId="0" fontId="30" fillId="2" borderId="0" xfId="0" applyFont="1" applyFill="1" applyAlignment="1"/>
    <xf numFmtId="0" fontId="6" fillId="2" borderId="0" xfId="0" applyFont="1" applyFill="1"/>
    <xf numFmtId="167" fontId="12" fillId="3" borderId="10" xfId="2" applyNumberFormat="1" applyFont="1" applyFill="1" applyBorder="1" applyAlignment="1">
      <alignment vertical="center"/>
    </xf>
    <xf numFmtId="1" fontId="12" fillId="3" borderId="10" xfId="0" applyNumberFormat="1" applyFont="1" applyFill="1" applyBorder="1" applyAlignment="1">
      <alignment horizontal="center" vertical="center"/>
    </xf>
    <xf numFmtId="165" fontId="12" fillId="3" borderId="10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/>
    </xf>
    <xf numFmtId="0" fontId="27" fillId="3" borderId="0" xfId="0" applyFont="1" applyFill="1" applyAlignment="1"/>
    <xf numFmtId="165" fontId="4" fillId="4" borderId="9" xfId="0" applyNumberFormat="1" applyFont="1" applyFill="1" applyBorder="1" applyAlignment="1">
      <alignment horizontal="center" vertical="center"/>
    </xf>
    <xf numFmtId="165" fontId="24" fillId="3" borderId="9" xfId="0" applyNumberFormat="1" applyFont="1" applyFill="1" applyBorder="1" applyAlignment="1">
      <alignment horizontal="center" vertical="center"/>
    </xf>
    <xf numFmtId="165" fontId="34" fillId="6" borderId="4" xfId="0" applyNumberFormat="1" applyFont="1" applyFill="1" applyBorder="1" applyAlignment="1">
      <alignment horizontal="center" vertical="center"/>
    </xf>
    <xf numFmtId="0" fontId="35" fillId="0" borderId="0" xfId="0" applyFont="1"/>
    <xf numFmtId="165" fontId="34" fillId="6" borderId="1" xfId="0" applyNumberFormat="1" applyFont="1" applyFill="1" applyBorder="1" applyAlignment="1">
      <alignment horizontal="center" vertical="center"/>
    </xf>
    <xf numFmtId="165" fontId="34" fillId="3" borderId="1" xfId="0" applyNumberFormat="1" applyFont="1" applyFill="1" applyBorder="1" applyAlignment="1">
      <alignment horizontal="center" vertical="center"/>
    </xf>
    <xf numFmtId="165" fontId="34" fillId="3" borderId="0" xfId="0" applyNumberFormat="1" applyFont="1" applyFill="1" applyBorder="1" applyAlignment="1">
      <alignment horizontal="center" vertical="center"/>
    </xf>
    <xf numFmtId="165" fontId="33" fillId="8" borderId="1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26" fillId="7" borderId="0" xfId="0" applyFont="1" applyFill="1" applyBorder="1" applyAlignment="1">
      <alignment horizontal="center"/>
    </xf>
    <xf numFmtId="0" fontId="26" fillId="7" borderId="11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/>
    </xf>
    <xf numFmtId="0" fontId="20" fillId="4" borderId="9" xfId="0" applyFont="1" applyFill="1" applyBorder="1" applyAlignment="1"/>
    <xf numFmtId="0" fontId="20" fillId="4" borderId="8" xfId="0" applyFont="1" applyFill="1" applyBorder="1" applyAlignment="1">
      <alignment horizontal="center"/>
    </xf>
    <xf numFmtId="0" fontId="20" fillId="4" borderId="3" xfId="0" applyFont="1" applyFill="1" applyBorder="1" applyAlignment="1"/>
    <xf numFmtId="165" fontId="36" fillId="4" borderId="1" xfId="0" applyNumberFormat="1" applyFont="1" applyFill="1" applyBorder="1"/>
    <xf numFmtId="0" fontId="12" fillId="0" borderId="0" xfId="0" applyFont="1"/>
    <xf numFmtId="1" fontId="20" fillId="4" borderId="8" xfId="0" applyNumberFormat="1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12" fillId="3" borderId="0" xfId="0" applyFont="1" applyFill="1"/>
    <xf numFmtId="0" fontId="5" fillId="2" borderId="0" xfId="0" applyFont="1" applyFill="1"/>
    <xf numFmtId="0" fontId="27" fillId="7" borderId="0" xfId="0" applyFont="1" applyFill="1" applyAlignment="1"/>
    <xf numFmtId="0" fontId="11" fillId="6" borderId="1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/>
    </xf>
    <xf numFmtId="165" fontId="24" fillId="3" borderId="0" xfId="0" applyNumberFormat="1" applyFont="1" applyFill="1" applyBorder="1" applyAlignment="1">
      <alignment horizontal="center" vertical="center"/>
    </xf>
    <xf numFmtId="0" fontId="30" fillId="3" borderId="1" xfId="0" applyFont="1" applyFill="1" applyBorder="1"/>
    <xf numFmtId="0" fontId="26" fillId="7" borderId="1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22" fillId="3" borderId="6" xfId="0" applyFont="1" applyFill="1" applyBorder="1" applyAlignment="1">
      <alignment horizontal="center" vertical="center"/>
    </xf>
    <xf numFmtId="165" fontId="20" fillId="11" borderId="1" xfId="0" applyNumberFormat="1" applyFont="1" applyFill="1" applyBorder="1" applyAlignment="1">
      <alignment horizontal="right" vertical="center"/>
    </xf>
    <xf numFmtId="165" fontId="36" fillId="11" borderId="1" xfId="0" applyNumberFormat="1" applyFont="1" applyFill="1" applyBorder="1"/>
    <xf numFmtId="164" fontId="0" fillId="0" borderId="0" xfId="1" applyFont="1"/>
    <xf numFmtId="164" fontId="11" fillId="5" borderId="0" xfId="1" applyFont="1" applyFill="1"/>
    <xf numFmtId="0" fontId="27" fillId="0" borderId="0" xfId="0" applyFont="1" applyFill="1" applyAlignment="1"/>
    <xf numFmtId="0" fontId="0" fillId="0" borderId="0" xfId="0" applyFont="1"/>
    <xf numFmtId="0" fontId="18" fillId="12" borderId="2" xfId="0" applyNumberFormat="1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37" fillId="9" borderId="0" xfId="0" applyFont="1" applyFill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/>
    </xf>
    <xf numFmtId="165" fontId="18" fillId="0" borderId="0" xfId="0" applyNumberFormat="1" applyFont="1" applyFill="1" applyBorder="1" applyAlignment="1">
      <alignment horizontal="center" vertical="center" wrapText="1"/>
    </xf>
    <xf numFmtId="165" fontId="18" fillId="0" borderId="0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/>
    <xf numFmtId="167" fontId="11" fillId="12" borderId="1" xfId="0" applyNumberFormat="1" applyFont="1" applyFill="1" applyBorder="1" applyAlignment="1"/>
    <xf numFmtId="164" fontId="11" fillId="3" borderId="6" xfId="1" applyFont="1" applyFill="1" applyBorder="1" applyAlignment="1">
      <alignment horizontal="center"/>
    </xf>
    <xf numFmtId="164" fontId="11" fillId="5" borderId="0" xfId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164" fontId="23" fillId="0" borderId="1" xfId="1" applyFont="1" applyBorder="1" applyAlignment="1">
      <alignment horizontal="center" vertical="center"/>
    </xf>
    <xf numFmtId="164" fontId="12" fillId="3" borderId="1" xfId="1" applyFont="1" applyFill="1" applyBorder="1" applyAlignment="1">
      <alignment horizontal="right" vertical="center"/>
    </xf>
    <xf numFmtId="164" fontId="13" fillId="4" borderId="1" xfId="1" applyFont="1" applyFill="1" applyBorder="1"/>
    <xf numFmtId="164" fontId="11" fillId="0" borderId="6" xfId="1" applyFont="1" applyBorder="1" applyAlignment="1">
      <alignment horizontal="center"/>
    </xf>
    <xf numFmtId="0" fontId="0" fillId="0" borderId="0" xfId="0" applyAlignment="1">
      <alignment horizontal="center"/>
    </xf>
    <xf numFmtId="0" fontId="11" fillId="5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64" fontId="11" fillId="0" borderId="0" xfId="1" applyFont="1" applyFill="1" applyAlignment="1">
      <alignment horizontal="center"/>
    </xf>
    <xf numFmtId="0" fontId="20" fillId="4" borderId="8" xfId="0" applyFont="1" applyFill="1" applyBorder="1" applyAlignment="1"/>
    <xf numFmtId="0" fontId="26" fillId="7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68" fontId="0" fillId="0" borderId="0" xfId="1" applyNumberFormat="1" applyFont="1" applyAlignment="1"/>
    <xf numFmtId="164" fontId="0" fillId="0" borderId="0" xfId="1" applyNumberFormat="1" applyFont="1" applyAlignment="1"/>
    <xf numFmtId="3" fontId="12" fillId="3" borderId="1" xfId="1" applyNumberFormat="1" applyFont="1" applyFill="1" applyBorder="1" applyAlignment="1">
      <alignment horizontal="right" vertical="center"/>
    </xf>
    <xf numFmtId="164" fontId="12" fillId="3" borderId="1" xfId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Fill="1" applyBorder="1" applyAlignment="1"/>
    <xf numFmtId="0" fontId="38" fillId="0" borderId="0" xfId="0" applyFont="1"/>
    <xf numFmtId="14" fontId="28" fillId="3" borderId="0" xfId="0" applyNumberFormat="1" applyFont="1" applyFill="1" applyBorder="1"/>
    <xf numFmtId="14" fontId="28" fillId="3" borderId="1" xfId="0" applyNumberFormat="1" applyFont="1" applyFill="1" applyBorder="1"/>
    <xf numFmtId="0" fontId="26" fillId="7" borderId="11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3" fillId="9" borderId="9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26" fillId="7" borderId="11" xfId="0" applyFont="1" applyFill="1" applyBorder="1" applyAlignment="1">
      <alignment horizontal="center"/>
    </xf>
    <xf numFmtId="164" fontId="0" fillId="0" borderId="0" xfId="1" applyNumberFormat="1" applyFont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1" fillId="10" borderId="0" xfId="0" applyFont="1" applyFill="1" applyAlignment="1">
      <alignment horizontal="center"/>
    </xf>
    <xf numFmtId="0" fontId="37" fillId="9" borderId="0" xfId="0" applyFont="1" applyFill="1" applyAlignment="1">
      <alignment horizontal="center"/>
    </xf>
    <xf numFmtId="0" fontId="22" fillId="3" borderId="14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left"/>
    </xf>
    <xf numFmtId="168" fontId="0" fillId="0" borderId="0" xfId="1" applyNumberFormat="1" applyFont="1"/>
    <xf numFmtId="0" fontId="19" fillId="0" borderId="1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9" fillId="0" borderId="1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24" fillId="7" borderId="0" xfId="0" applyFont="1" applyFill="1" applyBorder="1" applyAlignment="1">
      <alignment horizontal="center"/>
    </xf>
    <xf numFmtId="0" fontId="27" fillId="7" borderId="15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32" fillId="6" borderId="9" xfId="0" applyFont="1" applyFill="1" applyBorder="1" applyAlignment="1">
      <alignment horizontal="center" vertical="center"/>
    </xf>
    <xf numFmtId="0" fontId="32" fillId="6" borderId="8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/>
    </xf>
    <xf numFmtId="0" fontId="32" fillId="6" borderId="18" xfId="0" applyFont="1" applyFill="1" applyBorder="1" applyAlignment="1">
      <alignment horizontal="center" vertical="center"/>
    </xf>
    <xf numFmtId="0" fontId="32" fillId="6" borderId="19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113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1314450</xdr:colOff>
      <xdr:row>1</xdr:row>
      <xdr:rowOff>47625</xdr:rowOff>
    </xdr:from>
    <xdr:to>
      <xdr:col>10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- 2014- 2015</a:t>
          </a:r>
        </a:p>
        <a:p>
          <a:pPr algn="ctr"/>
          <a:r>
            <a:rPr lang="pt-BR" sz="1400" b="1" baseline="0"/>
            <a:t>- FUTEBOL DE 7 PARALÍMPICO 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216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447675</xdr:colOff>
      <xdr:row>1</xdr:row>
      <xdr:rowOff>47625</xdr:rowOff>
    </xdr:from>
    <xdr:to>
      <xdr:col>13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 PARALÍMPICO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318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1076325</xdr:colOff>
      <xdr:row>1</xdr:row>
      <xdr:rowOff>47625</xdr:rowOff>
    </xdr:from>
    <xdr:to>
      <xdr:col>15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2014/2015</a:t>
          </a:r>
        </a:p>
        <a:p>
          <a:pPr algn="ctr"/>
          <a:r>
            <a:rPr lang="pt-BR" sz="1400" b="1" baseline="0"/>
            <a:t>- FUTEBOL DE 7  PARALÍMPICO 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28575</xdr:rowOff>
    </xdr:from>
    <xdr:to>
      <xdr:col>2</xdr:col>
      <xdr:colOff>0</xdr:colOff>
      <xdr:row>5</xdr:row>
      <xdr:rowOff>123825</xdr:rowOff>
    </xdr:to>
    <xdr:pic>
      <xdr:nvPicPr>
        <xdr:cNvPr id="4211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 PARALÍMPICO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625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PARALÍMPICO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523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PARALÍMPICO 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728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1933575</xdr:colOff>
      <xdr:row>1</xdr:row>
      <xdr:rowOff>47625</xdr:rowOff>
    </xdr:from>
    <xdr:to>
      <xdr:col>8</xdr:col>
      <xdr:colOff>238125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933575" y="238125"/>
          <a:ext cx="822960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UNIFORMES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PARALÍMPICO 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9331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 PARALÍMPICO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O68"/>
  <sheetViews>
    <sheetView showGridLines="0" topLeftCell="B35" zoomScaleNormal="100" workbookViewId="0">
      <selection activeCell="E59" sqref="E59:F61"/>
    </sheetView>
  </sheetViews>
  <sheetFormatPr defaultRowHeight="15" x14ac:dyDescent="0.25"/>
  <cols>
    <col min="1" max="1" width="46.140625" customWidth="1"/>
    <col min="2" max="2" width="17" customWidth="1"/>
    <col min="3" max="3" width="18.140625" customWidth="1"/>
    <col min="4" max="4" width="13.7109375" customWidth="1"/>
    <col min="5" max="5" width="10.7109375" bestFit="1" customWidth="1"/>
    <col min="6" max="6" width="14.85546875" customWidth="1"/>
    <col min="7" max="7" width="19.28515625" customWidth="1"/>
    <col min="8" max="8" width="2.7109375" customWidth="1"/>
    <col min="9" max="9" width="34.7109375" customWidth="1"/>
    <col min="10" max="10" width="10.7109375" bestFit="1" customWidth="1"/>
    <col min="11" max="11" width="10.7109375" customWidth="1"/>
    <col min="12" max="13" width="9.7109375" customWidth="1"/>
    <col min="14" max="14" width="14" bestFit="1" customWidth="1"/>
    <col min="15" max="15" width="9.140625" style="54"/>
  </cols>
  <sheetData>
    <row r="8" spans="1:15" x14ac:dyDescent="0.25">
      <c r="M8" s="32" t="s">
        <v>27</v>
      </c>
      <c r="N8" s="33">
        <f ca="1">NOW()</f>
        <v>41890.945109953704</v>
      </c>
    </row>
    <row r="9" spans="1:15" ht="15.75" x14ac:dyDescent="0.25">
      <c r="A9" s="183" t="s">
        <v>105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</row>
    <row r="10" spans="1:15" x14ac:dyDescent="0.25">
      <c r="A10" s="122" t="s">
        <v>79</v>
      </c>
      <c r="B10" s="122"/>
      <c r="C10" s="122"/>
      <c r="D10" s="122"/>
      <c r="E10" s="2" t="s">
        <v>92</v>
      </c>
      <c r="F10" s="1"/>
      <c r="G10" s="1"/>
      <c r="I10" s="82" t="s">
        <v>67</v>
      </c>
      <c r="J10" s="2" t="s">
        <v>9</v>
      </c>
      <c r="K10" s="1"/>
      <c r="L10" s="1"/>
      <c r="M10" s="1"/>
      <c r="N10" s="1"/>
      <c r="O10" s="54">
        <v>62</v>
      </c>
    </row>
    <row r="11" spans="1:15" x14ac:dyDescent="0.25">
      <c r="A11" s="130" t="s">
        <v>13</v>
      </c>
      <c r="B11" s="156"/>
      <c r="C11" s="156"/>
      <c r="D11" s="156"/>
      <c r="E11" s="2" t="s">
        <v>76</v>
      </c>
      <c r="F11" s="1"/>
      <c r="G11" s="1"/>
      <c r="I11" s="130" t="s">
        <v>13</v>
      </c>
      <c r="J11" s="2" t="s">
        <v>7</v>
      </c>
      <c r="K11" s="1"/>
      <c r="L11" s="1"/>
      <c r="M11" s="1"/>
      <c r="N11" s="1"/>
    </row>
    <row r="12" spans="1:15" ht="16.5" thickBot="1" x14ac:dyDescent="0.3">
      <c r="A12" s="184" t="s">
        <v>0</v>
      </c>
      <c r="B12" s="184"/>
      <c r="C12" s="184"/>
      <c r="D12" s="184"/>
      <c r="E12" s="184"/>
      <c r="F12" s="184"/>
      <c r="G12" s="184"/>
      <c r="I12" s="184" t="s">
        <v>10</v>
      </c>
      <c r="J12" s="184"/>
      <c r="K12" s="184"/>
      <c r="L12" s="184"/>
      <c r="M12" s="184"/>
      <c r="N12" s="184"/>
    </row>
    <row r="13" spans="1:15" ht="27" x14ac:dyDescent="0.25">
      <c r="A13" s="19" t="s">
        <v>1</v>
      </c>
      <c r="B13" s="19" t="s">
        <v>118</v>
      </c>
      <c r="C13" s="19" t="s">
        <v>119</v>
      </c>
      <c r="D13" s="19" t="s">
        <v>22</v>
      </c>
      <c r="E13" s="19" t="s">
        <v>2</v>
      </c>
      <c r="F13" s="20" t="s">
        <v>110</v>
      </c>
      <c r="G13" s="21" t="s">
        <v>4</v>
      </c>
      <c r="I13" s="22" t="s">
        <v>1</v>
      </c>
      <c r="J13" s="22" t="s">
        <v>2</v>
      </c>
      <c r="K13" s="23" t="s">
        <v>3</v>
      </c>
      <c r="L13" s="49" t="s">
        <v>15</v>
      </c>
      <c r="M13" s="49" t="s">
        <v>16</v>
      </c>
      <c r="N13" s="24" t="s">
        <v>4</v>
      </c>
    </row>
    <row r="14" spans="1:15" ht="15.75" x14ac:dyDescent="0.25">
      <c r="A14" s="174" t="s">
        <v>5</v>
      </c>
      <c r="B14" s="175"/>
      <c r="C14" s="175"/>
      <c r="D14" s="175"/>
      <c r="E14" s="175"/>
      <c r="F14" s="175"/>
      <c r="G14" s="176"/>
      <c r="I14" s="177" t="s">
        <v>5</v>
      </c>
      <c r="J14" s="178"/>
      <c r="K14" s="178"/>
      <c r="L14" s="178"/>
      <c r="M14" s="178"/>
      <c r="N14" s="179"/>
    </row>
    <row r="15" spans="1:15" ht="15.75" x14ac:dyDescent="0.25">
      <c r="A15" s="3" t="s">
        <v>64</v>
      </c>
      <c r="B15" s="3" t="s">
        <v>122</v>
      </c>
      <c r="C15" s="3" t="s">
        <v>120</v>
      </c>
      <c r="D15" s="3" t="s">
        <v>121</v>
      </c>
      <c r="E15" s="53">
        <v>1</v>
      </c>
      <c r="F15" s="165">
        <v>370</v>
      </c>
      <c r="G15" s="17" t="e">
        <f>E15*(F15+#REF!)</f>
        <v>#REF!</v>
      </c>
      <c r="I15" s="8"/>
      <c r="J15" s="9"/>
      <c r="K15" s="10"/>
      <c r="L15" s="28">
        <f>K15*L14</f>
        <v>0</v>
      </c>
      <c r="M15" s="28"/>
      <c r="N15" s="10"/>
    </row>
    <row r="16" spans="1:15" x14ac:dyDescent="0.25">
      <c r="A16" s="3" t="s">
        <v>66</v>
      </c>
      <c r="B16" s="3" t="s">
        <v>123</v>
      </c>
      <c r="C16" s="3" t="s">
        <v>120</v>
      </c>
      <c r="D16" s="3" t="s">
        <v>121</v>
      </c>
      <c r="E16" s="3">
        <v>16</v>
      </c>
      <c r="F16" s="165">
        <v>346.9</v>
      </c>
      <c r="G16" s="17" t="e">
        <f>E16*(F16+#REF!)</f>
        <v>#REF!</v>
      </c>
      <c r="I16" s="8"/>
      <c r="J16" s="9"/>
      <c r="K16" s="10"/>
      <c r="L16" s="10"/>
      <c r="M16" s="10"/>
      <c r="N16" s="10"/>
    </row>
    <row r="17" spans="1:15" x14ac:dyDescent="0.25">
      <c r="A17" s="3" t="s">
        <v>65</v>
      </c>
      <c r="B17" s="3" t="s">
        <v>124</v>
      </c>
      <c r="C17" s="3" t="s">
        <v>120</v>
      </c>
      <c r="D17" s="3" t="s">
        <v>121</v>
      </c>
      <c r="E17" s="3">
        <v>7</v>
      </c>
      <c r="F17" s="165">
        <v>352</v>
      </c>
      <c r="G17" s="17" t="e">
        <f>E17*(F17+#REF!)</f>
        <v>#REF!</v>
      </c>
      <c r="I17" s="8"/>
      <c r="J17" s="9"/>
      <c r="K17" s="10"/>
      <c r="L17" s="10"/>
      <c r="M17" s="10"/>
      <c r="N17" s="10"/>
    </row>
    <row r="18" spans="1:15" ht="15.75" x14ac:dyDescent="0.25">
      <c r="A18" s="50" t="s">
        <v>48</v>
      </c>
      <c r="B18" s="50"/>
      <c r="C18" s="50"/>
      <c r="D18" s="50"/>
      <c r="E18" s="62">
        <f>SUM(E15:E17)</f>
        <v>24</v>
      </c>
      <c r="F18" s="51"/>
      <c r="G18" s="133" t="e">
        <f>SUM(G15:G17)</f>
        <v>#REF!</v>
      </c>
      <c r="I18" s="180" t="s">
        <v>11</v>
      </c>
      <c r="J18" s="181"/>
      <c r="K18" s="182"/>
      <c r="L18" s="129"/>
      <c r="M18" s="129"/>
      <c r="N18" s="7">
        <f>SUM(N15:N17)</f>
        <v>0</v>
      </c>
    </row>
    <row r="19" spans="1:15" x14ac:dyDescent="0.25">
      <c r="J19" s="75" t="s">
        <v>12</v>
      </c>
      <c r="K19" s="76"/>
      <c r="L19" s="74"/>
      <c r="M19" s="74"/>
      <c r="N19" s="25"/>
    </row>
    <row r="20" spans="1:15" x14ac:dyDescent="0.25">
      <c r="O20"/>
    </row>
    <row r="21" spans="1:15" ht="15.75" x14ac:dyDescent="0.25">
      <c r="A21" s="183" t="s">
        <v>106</v>
      </c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</row>
    <row r="22" spans="1:15" x14ac:dyDescent="0.25">
      <c r="A22" s="122" t="s">
        <v>94</v>
      </c>
      <c r="B22" s="122"/>
      <c r="C22" s="122"/>
      <c r="D22" s="122"/>
      <c r="E22" s="2" t="s">
        <v>71</v>
      </c>
      <c r="F22" s="1"/>
      <c r="G22" s="1"/>
      <c r="I22" s="82" t="s">
        <v>67</v>
      </c>
      <c r="J22" s="2" t="s">
        <v>9</v>
      </c>
      <c r="K22" s="1"/>
      <c r="L22" s="1"/>
      <c r="M22" s="1"/>
      <c r="N22" s="1"/>
      <c r="O22" s="54">
        <v>63</v>
      </c>
    </row>
    <row r="23" spans="1:15" x14ac:dyDescent="0.25">
      <c r="A23" s="130" t="s">
        <v>95</v>
      </c>
      <c r="B23" s="156"/>
      <c r="C23" s="156"/>
      <c r="D23" s="156"/>
      <c r="E23" s="2" t="s">
        <v>76</v>
      </c>
      <c r="F23" s="1"/>
      <c r="G23" s="1"/>
      <c r="I23" s="130" t="s">
        <v>14</v>
      </c>
      <c r="J23" s="2" t="s">
        <v>7</v>
      </c>
      <c r="K23" s="1"/>
      <c r="L23" s="1"/>
      <c r="M23" s="1"/>
      <c r="N23" s="1"/>
    </row>
    <row r="24" spans="1:15" ht="16.5" thickBot="1" x14ac:dyDescent="0.3">
      <c r="A24" s="184" t="s">
        <v>0</v>
      </c>
      <c r="B24" s="184"/>
      <c r="C24" s="184"/>
      <c r="D24" s="184"/>
      <c r="E24" s="184"/>
      <c r="F24" s="184"/>
      <c r="G24" s="184"/>
      <c r="I24" s="184" t="s">
        <v>10</v>
      </c>
      <c r="J24" s="184"/>
      <c r="K24" s="184"/>
      <c r="L24" s="184"/>
      <c r="M24" s="184"/>
      <c r="N24" s="184"/>
    </row>
    <row r="25" spans="1:15" ht="27" x14ac:dyDescent="0.25">
      <c r="A25" s="19" t="s">
        <v>1</v>
      </c>
      <c r="B25" s="19" t="s">
        <v>118</v>
      </c>
      <c r="C25" s="19" t="s">
        <v>119</v>
      </c>
      <c r="D25" s="19" t="s">
        <v>22</v>
      </c>
      <c r="E25" s="19" t="s">
        <v>2</v>
      </c>
      <c r="F25" s="20" t="s">
        <v>110</v>
      </c>
      <c r="G25" s="21" t="s">
        <v>4</v>
      </c>
      <c r="I25" s="22" t="s">
        <v>1</v>
      </c>
      <c r="J25" s="22" t="s">
        <v>2</v>
      </c>
      <c r="K25" s="23" t="s">
        <v>3</v>
      </c>
      <c r="L25" s="49" t="s">
        <v>15</v>
      </c>
      <c r="M25" s="49" t="s">
        <v>16</v>
      </c>
      <c r="N25" s="24" t="s">
        <v>4</v>
      </c>
    </row>
    <row r="26" spans="1:15" ht="15.75" x14ac:dyDescent="0.25">
      <c r="A26" s="174" t="s">
        <v>5</v>
      </c>
      <c r="B26" s="175"/>
      <c r="C26" s="175"/>
      <c r="D26" s="175"/>
      <c r="E26" s="175"/>
      <c r="F26" s="175"/>
      <c r="G26" s="176"/>
      <c r="I26" s="177" t="s">
        <v>5</v>
      </c>
      <c r="J26" s="178"/>
      <c r="K26" s="178"/>
      <c r="L26" s="178"/>
      <c r="M26" s="178"/>
      <c r="N26" s="179"/>
    </row>
    <row r="27" spans="1:15" ht="15.75" x14ac:dyDescent="0.25">
      <c r="A27" s="3" t="s">
        <v>64</v>
      </c>
      <c r="B27" s="3" t="s">
        <v>122</v>
      </c>
      <c r="C27" s="3" t="s">
        <v>120</v>
      </c>
      <c r="D27" s="3" t="s">
        <v>121</v>
      </c>
      <c r="E27" s="53">
        <v>1</v>
      </c>
      <c r="F27" s="165">
        <v>370</v>
      </c>
      <c r="G27" s="17" t="e">
        <f>E27*(F27+#REF!)</f>
        <v>#REF!</v>
      </c>
      <c r="I27" s="8"/>
      <c r="J27" s="9"/>
      <c r="K27" s="10"/>
      <c r="L27" s="28">
        <f>K27*L26</f>
        <v>0</v>
      </c>
      <c r="M27" s="28"/>
      <c r="N27" s="10"/>
    </row>
    <row r="28" spans="1:15" x14ac:dyDescent="0.25">
      <c r="A28" s="3" t="s">
        <v>66</v>
      </c>
      <c r="B28" s="3" t="s">
        <v>123</v>
      </c>
      <c r="C28" s="3" t="s">
        <v>120</v>
      </c>
      <c r="D28" s="3" t="s">
        <v>121</v>
      </c>
      <c r="E28" s="3">
        <v>16</v>
      </c>
      <c r="F28" s="165">
        <v>346.9</v>
      </c>
      <c r="G28" s="17" t="e">
        <f>E28*(F28+#REF!)</f>
        <v>#REF!</v>
      </c>
      <c r="I28" s="8"/>
      <c r="J28" s="9"/>
      <c r="K28" s="10"/>
      <c r="L28" s="10"/>
      <c r="M28" s="10"/>
      <c r="N28" s="10"/>
    </row>
    <row r="29" spans="1:15" x14ac:dyDescent="0.25">
      <c r="A29" s="3" t="s">
        <v>65</v>
      </c>
      <c r="B29" s="3" t="s">
        <v>124</v>
      </c>
      <c r="C29" s="3" t="s">
        <v>120</v>
      </c>
      <c r="D29" s="3" t="s">
        <v>121</v>
      </c>
      <c r="E29" s="3">
        <v>7</v>
      </c>
      <c r="F29" s="165">
        <v>352</v>
      </c>
      <c r="G29" s="17" t="e">
        <f>E29*(F29+#REF!)</f>
        <v>#REF!</v>
      </c>
      <c r="I29" s="8"/>
      <c r="J29" s="9"/>
      <c r="K29" s="10"/>
      <c r="L29" s="10"/>
      <c r="M29" s="10"/>
      <c r="N29" s="10"/>
    </row>
    <row r="30" spans="1:15" x14ac:dyDescent="0.25">
      <c r="A30" s="114" t="s">
        <v>11</v>
      </c>
      <c r="B30" s="158"/>
      <c r="C30" s="158"/>
      <c r="D30" s="158"/>
      <c r="E30" s="115">
        <f>E27+E28+E29</f>
        <v>24</v>
      </c>
      <c r="F30" s="116"/>
      <c r="G30" s="134" t="e">
        <f>G27+G28+G29</f>
        <v>#REF!</v>
      </c>
      <c r="H30" s="118"/>
      <c r="I30" s="114" t="s">
        <v>11</v>
      </c>
      <c r="J30" s="119" t="e">
        <f>SUM(#REF!)</f>
        <v>#REF!</v>
      </c>
      <c r="K30" s="116"/>
      <c r="L30" s="120"/>
      <c r="M30" s="120"/>
      <c r="N30" s="117" t="e">
        <f>SUM(#REF!)</f>
        <v>#REF!</v>
      </c>
    </row>
    <row r="31" spans="1:15" x14ac:dyDescent="0.25">
      <c r="O31"/>
    </row>
    <row r="32" spans="1:15" ht="15.75" x14ac:dyDescent="0.25">
      <c r="A32" s="183" t="s">
        <v>96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</row>
    <row r="33" spans="1:15" x14ac:dyDescent="0.25">
      <c r="A33" s="122" t="s">
        <v>80</v>
      </c>
      <c r="B33" s="122"/>
      <c r="C33" s="122"/>
      <c r="D33" s="122"/>
      <c r="E33" s="2" t="s">
        <v>54</v>
      </c>
      <c r="F33" s="1"/>
      <c r="G33" s="1"/>
      <c r="I33" s="82" t="s">
        <v>67</v>
      </c>
      <c r="J33" s="2" t="s">
        <v>9</v>
      </c>
      <c r="K33" s="1"/>
      <c r="L33" s="1"/>
      <c r="M33" s="1"/>
      <c r="N33" s="1"/>
      <c r="O33" s="54">
        <v>64</v>
      </c>
    </row>
    <row r="34" spans="1:15" x14ac:dyDescent="0.25">
      <c r="A34" s="106" t="s">
        <v>14</v>
      </c>
      <c r="B34" s="156"/>
      <c r="C34" s="156"/>
      <c r="D34" s="156"/>
      <c r="E34" s="2" t="s">
        <v>77</v>
      </c>
      <c r="F34" s="1"/>
      <c r="G34" s="1"/>
      <c r="I34" s="106" t="s">
        <v>14</v>
      </c>
      <c r="J34" s="2" t="s">
        <v>7</v>
      </c>
      <c r="K34" s="1"/>
      <c r="L34" s="1"/>
      <c r="M34" s="1"/>
      <c r="N34" s="1"/>
    </row>
    <row r="35" spans="1:15" ht="16.5" thickBot="1" x14ac:dyDescent="0.3">
      <c r="A35" s="184" t="s">
        <v>0</v>
      </c>
      <c r="B35" s="184"/>
      <c r="C35" s="184"/>
      <c r="D35" s="184"/>
      <c r="E35" s="184"/>
      <c r="F35" s="184"/>
      <c r="G35" s="184"/>
      <c r="I35" s="184" t="s">
        <v>10</v>
      </c>
      <c r="J35" s="184"/>
      <c r="K35" s="184"/>
      <c r="L35" s="184"/>
      <c r="M35" s="184"/>
      <c r="N35" s="184"/>
    </row>
    <row r="36" spans="1:15" ht="27" x14ac:dyDescent="0.25">
      <c r="A36" s="19" t="s">
        <v>1</v>
      </c>
      <c r="B36" s="19" t="s">
        <v>118</v>
      </c>
      <c r="C36" s="19" t="s">
        <v>119</v>
      </c>
      <c r="D36" s="19" t="s">
        <v>22</v>
      </c>
      <c r="E36" s="19" t="s">
        <v>2</v>
      </c>
      <c r="F36" s="20" t="s">
        <v>110</v>
      </c>
      <c r="G36" s="21" t="s">
        <v>4</v>
      </c>
      <c r="I36" s="22" t="s">
        <v>1</v>
      </c>
      <c r="J36" s="22" t="s">
        <v>2</v>
      </c>
      <c r="K36" s="23" t="s">
        <v>3</v>
      </c>
      <c r="L36" s="49" t="s">
        <v>15</v>
      </c>
      <c r="M36" s="49" t="s">
        <v>16</v>
      </c>
      <c r="N36" s="24" t="s">
        <v>4</v>
      </c>
    </row>
    <row r="37" spans="1:15" ht="15.75" x14ac:dyDescent="0.25">
      <c r="A37" s="174" t="s">
        <v>6</v>
      </c>
      <c r="B37" s="175"/>
      <c r="C37" s="175"/>
      <c r="D37" s="175"/>
      <c r="E37" s="175"/>
      <c r="F37" s="175"/>
      <c r="G37" s="176"/>
      <c r="I37" s="177" t="s">
        <v>6</v>
      </c>
      <c r="J37" s="178"/>
      <c r="K37" s="178"/>
      <c r="L37" s="178"/>
      <c r="M37" s="178"/>
      <c r="N37" s="179"/>
    </row>
    <row r="38" spans="1:15" ht="15.75" x14ac:dyDescent="0.25">
      <c r="A38" s="3" t="s">
        <v>78</v>
      </c>
      <c r="B38" s="3" t="s">
        <v>125</v>
      </c>
      <c r="C38" s="3" t="s">
        <v>126</v>
      </c>
      <c r="D38" s="3" t="s">
        <v>121</v>
      </c>
      <c r="E38" s="3">
        <v>25</v>
      </c>
      <c r="F38" s="165">
        <v>544.41</v>
      </c>
      <c r="G38" s="17" t="e">
        <f>E38*(F38+#REF!)</f>
        <v>#REF!</v>
      </c>
      <c r="I38" s="3"/>
      <c r="J38" s="4"/>
      <c r="K38" s="10"/>
      <c r="L38" s="28">
        <f>K38*L37</f>
        <v>0</v>
      </c>
      <c r="M38" s="28"/>
      <c r="N38" s="10"/>
    </row>
    <row r="39" spans="1:15" s="118" customFormat="1" ht="12.75" x14ac:dyDescent="0.2">
      <c r="A39" s="114" t="s">
        <v>11</v>
      </c>
      <c r="B39" s="158"/>
      <c r="C39" s="158"/>
      <c r="D39" s="158"/>
      <c r="E39" s="115">
        <f>SUM(E38:E38)</f>
        <v>25</v>
      </c>
      <c r="F39" s="116"/>
      <c r="G39" s="134" t="e">
        <f>SUM(G38:G38)</f>
        <v>#REF!</v>
      </c>
      <c r="I39" s="114" t="s">
        <v>11</v>
      </c>
      <c r="J39" s="119">
        <f>SUM(J38:J38)</f>
        <v>0</v>
      </c>
      <c r="K39" s="116"/>
      <c r="L39" s="120"/>
      <c r="M39" s="120"/>
      <c r="N39" s="117">
        <f>SUM(N38:N38)</f>
        <v>0</v>
      </c>
      <c r="O39" s="121"/>
    </row>
    <row r="40" spans="1:15" x14ac:dyDescent="0.25">
      <c r="O40"/>
    </row>
    <row r="41" spans="1:15" x14ac:dyDescent="0.25">
      <c r="O41"/>
    </row>
    <row r="42" spans="1:15" ht="15.75" x14ac:dyDescent="0.25">
      <c r="A42" s="183" t="s">
        <v>97</v>
      </c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</row>
    <row r="43" spans="1:15" x14ac:dyDescent="0.25">
      <c r="A43" s="122" t="s">
        <v>81</v>
      </c>
      <c r="B43" s="122"/>
      <c r="C43" s="122"/>
      <c r="D43" s="122"/>
      <c r="E43" s="2" t="s">
        <v>71</v>
      </c>
      <c r="F43" s="1"/>
      <c r="G43" s="1"/>
      <c r="I43" s="82" t="s">
        <v>67</v>
      </c>
      <c r="J43" s="2" t="s">
        <v>9</v>
      </c>
      <c r="K43" s="1"/>
      <c r="L43" s="1"/>
      <c r="M43" s="1"/>
      <c r="N43" s="1"/>
      <c r="O43" s="54">
        <v>65</v>
      </c>
    </row>
    <row r="44" spans="1:15" x14ac:dyDescent="0.25">
      <c r="A44" s="106" t="s">
        <v>13</v>
      </c>
      <c r="B44" s="156"/>
      <c r="C44" s="156"/>
      <c r="D44" s="156"/>
      <c r="E44" s="2" t="s">
        <v>76</v>
      </c>
      <c r="F44" s="1"/>
      <c r="G44" s="1"/>
      <c r="I44" s="106" t="s">
        <v>13</v>
      </c>
      <c r="J44" s="2" t="s">
        <v>7</v>
      </c>
      <c r="K44" s="1"/>
      <c r="L44" s="1"/>
      <c r="M44" s="1"/>
      <c r="N44" s="1"/>
    </row>
    <row r="45" spans="1:15" ht="16.5" thickBot="1" x14ac:dyDescent="0.3">
      <c r="A45" s="184" t="s">
        <v>0</v>
      </c>
      <c r="B45" s="184"/>
      <c r="C45" s="184"/>
      <c r="D45" s="184"/>
      <c r="E45" s="184"/>
      <c r="F45" s="184"/>
      <c r="G45" s="184"/>
      <c r="I45" s="184" t="s">
        <v>10</v>
      </c>
      <c r="J45" s="184"/>
      <c r="K45" s="184"/>
      <c r="L45" s="184"/>
      <c r="M45" s="184"/>
      <c r="N45" s="184"/>
    </row>
    <row r="46" spans="1:15" ht="27" x14ac:dyDescent="0.25">
      <c r="A46" s="19" t="s">
        <v>1</v>
      </c>
      <c r="B46" s="19" t="s">
        <v>118</v>
      </c>
      <c r="C46" s="19" t="s">
        <v>119</v>
      </c>
      <c r="D46" s="19" t="s">
        <v>22</v>
      </c>
      <c r="E46" s="19" t="s">
        <v>2</v>
      </c>
      <c r="F46" s="20" t="s">
        <v>110</v>
      </c>
      <c r="G46" s="21" t="s">
        <v>4</v>
      </c>
      <c r="I46" s="22" t="s">
        <v>1</v>
      </c>
      <c r="J46" s="22" t="s">
        <v>2</v>
      </c>
      <c r="K46" s="23" t="s">
        <v>3</v>
      </c>
      <c r="L46" s="49" t="s">
        <v>15</v>
      </c>
      <c r="M46" s="49" t="s">
        <v>16</v>
      </c>
      <c r="N46" s="24" t="s">
        <v>4</v>
      </c>
    </row>
    <row r="47" spans="1:15" ht="15.75" x14ac:dyDescent="0.25">
      <c r="A47" s="174" t="s">
        <v>5</v>
      </c>
      <c r="B47" s="175"/>
      <c r="C47" s="175"/>
      <c r="D47" s="175"/>
      <c r="E47" s="175"/>
      <c r="F47" s="175"/>
      <c r="G47" s="176"/>
      <c r="I47" s="177" t="s">
        <v>5</v>
      </c>
      <c r="J47" s="178"/>
      <c r="K47" s="178"/>
      <c r="L47" s="178"/>
      <c r="M47" s="178"/>
      <c r="N47" s="179"/>
    </row>
    <row r="48" spans="1:15" ht="15.75" x14ac:dyDescent="0.25">
      <c r="A48" s="3" t="s">
        <v>64</v>
      </c>
      <c r="B48" s="3" t="s">
        <v>122</v>
      </c>
      <c r="C48" s="3" t="s">
        <v>120</v>
      </c>
      <c r="D48" s="3" t="s">
        <v>121</v>
      </c>
      <c r="E48" s="53">
        <v>1</v>
      </c>
      <c r="F48" s="165">
        <v>370</v>
      </c>
      <c r="G48" s="17" t="e">
        <f>E48*(F48+#REF!)</f>
        <v>#REF!</v>
      </c>
      <c r="I48" s="8"/>
      <c r="J48" s="9"/>
      <c r="K48" s="10"/>
      <c r="L48" s="28">
        <f>K48*L47</f>
        <v>0</v>
      </c>
      <c r="M48" s="28"/>
      <c r="N48" s="10"/>
    </row>
    <row r="49" spans="1:15" x14ac:dyDescent="0.25">
      <c r="A49" s="3" t="s">
        <v>66</v>
      </c>
      <c r="B49" s="3" t="s">
        <v>123</v>
      </c>
      <c r="C49" s="3" t="s">
        <v>120</v>
      </c>
      <c r="D49" s="3" t="s">
        <v>121</v>
      </c>
      <c r="E49" s="3">
        <v>13</v>
      </c>
      <c r="F49" s="165">
        <v>346.9</v>
      </c>
      <c r="G49" s="17" t="e">
        <f>E49*(F49+#REF!)</f>
        <v>#REF!</v>
      </c>
      <c r="I49" s="8"/>
      <c r="J49" s="9"/>
      <c r="K49" s="10"/>
      <c r="L49" s="10"/>
      <c r="M49" s="10"/>
      <c r="N49" s="10"/>
    </row>
    <row r="50" spans="1:15" x14ac:dyDescent="0.25">
      <c r="A50" s="3" t="s">
        <v>65</v>
      </c>
      <c r="B50" s="3" t="s">
        <v>124</v>
      </c>
      <c r="C50" s="3" t="s">
        <v>120</v>
      </c>
      <c r="D50" s="3" t="s">
        <v>121</v>
      </c>
      <c r="E50" s="3">
        <v>10</v>
      </c>
      <c r="F50" s="165">
        <v>352</v>
      </c>
      <c r="G50" s="17" t="e">
        <f>E50*(F50+#REF!)</f>
        <v>#REF!</v>
      </c>
      <c r="I50" s="8"/>
      <c r="J50" s="9"/>
      <c r="K50" s="10"/>
      <c r="L50" s="10"/>
      <c r="M50" s="10"/>
      <c r="N50" s="10"/>
    </row>
    <row r="51" spans="1:15" ht="15.75" x14ac:dyDescent="0.25">
      <c r="A51" s="50" t="s">
        <v>48</v>
      </c>
      <c r="B51" s="50"/>
      <c r="C51" s="50"/>
      <c r="D51" s="50"/>
      <c r="E51" s="62">
        <f>SUM(E48:E50)</f>
        <v>24</v>
      </c>
      <c r="F51" s="51"/>
      <c r="G51" s="133" t="e">
        <f>SUM(G48:G50)</f>
        <v>#REF!</v>
      </c>
      <c r="I51" s="180" t="s">
        <v>11</v>
      </c>
      <c r="J51" s="181"/>
      <c r="K51" s="182"/>
      <c r="L51" s="105"/>
      <c r="M51" s="105"/>
      <c r="N51" s="7">
        <f>SUM(N48:N50)</f>
        <v>0</v>
      </c>
    </row>
    <row r="52" spans="1:15" x14ac:dyDescent="0.25">
      <c r="O52"/>
    </row>
    <row r="53" spans="1:15" ht="15.75" x14ac:dyDescent="0.25">
      <c r="A53" s="183" t="s">
        <v>98</v>
      </c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</row>
    <row r="54" spans="1:15" x14ac:dyDescent="0.25">
      <c r="A54" s="122" t="s">
        <v>82</v>
      </c>
      <c r="B54" s="122"/>
      <c r="C54" s="122"/>
      <c r="D54" s="122"/>
      <c r="E54" s="2" t="s">
        <v>71</v>
      </c>
      <c r="F54" s="1"/>
      <c r="G54" s="1"/>
      <c r="I54" s="82" t="s">
        <v>67</v>
      </c>
      <c r="J54" s="2" t="s">
        <v>9</v>
      </c>
      <c r="K54" s="1"/>
      <c r="L54" s="1"/>
      <c r="M54" s="1"/>
      <c r="N54" s="1"/>
      <c r="O54" s="54">
        <v>66</v>
      </c>
    </row>
    <row r="55" spans="1:15" x14ac:dyDescent="0.25">
      <c r="A55" s="106" t="s">
        <v>13</v>
      </c>
      <c r="B55" s="156"/>
      <c r="C55" s="156"/>
      <c r="D55" s="156"/>
      <c r="E55" s="2" t="s">
        <v>76</v>
      </c>
      <c r="F55" s="1"/>
      <c r="G55" s="1"/>
      <c r="I55" s="106" t="s">
        <v>13</v>
      </c>
      <c r="J55" s="2" t="s">
        <v>7</v>
      </c>
      <c r="K55" s="1"/>
      <c r="L55" s="1"/>
      <c r="M55" s="1"/>
      <c r="N55" s="1"/>
    </row>
    <row r="56" spans="1:15" ht="16.5" thickBot="1" x14ac:dyDescent="0.3">
      <c r="A56" s="184" t="s">
        <v>0</v>
      </c>
      <c r="B56" s="184"/>
      <c r="C56" s="184"/>
      <c r="D56" s="184"/>
      <c r="E56" s="184"/>
      <c r="F56" s="184"/>
      <c r="G56" s="184"/>
      <c r="I56" s="184" t="s">
        <v>10</v>
      </c>
      <c r="J56" s="184"/>
      <c r="K56" s="184"/>
      <c r="L56" s="184"/>
      <c r="M56" s="184"/>
      <c r="N56" s="184"/>
    </row>
    <row r="57" spans="1:15" ht="27" x14ac:dyDescent="0.25">
      <c r="A57" s="19" t="s">
        <v>1</v>
      </c>
      <c r="B57" s="19" t="s">
        <v>118</v>
      </c>
      <c r="C57" s="19" t="s">
        <v>119</v>
      </c>
      <c r="D57" s="19" t="s">
        <v>22</v>
      </c>
      <c r="E57" s="19" t="s">
        <v>2</v>
      </c>
      <c r="F57" s="20" t="s">
        <v>110</v>
      </c>
      <c r="G57" s="21" t="s">
        <v>4</v>
      </c>
      <c r="I57" s="22" t="s">
        <v>1</v>
      </c>
      <c r="J57" s="22" t="s">
        <v>2</v>
      </c>
      <c r="K57" s="23" t="s">
        <v>3</v>
      </c>
      <c r="L57" s="49" t="s">
        <v>15</v>
      </c>
      <c r="M57" s="49" t="s">
        <v>16</v>
      </c>
      <c r="N57" s="24" t="s">
        <v>4</v>
      </c>
    </row>
    <row r="58" spans="1:15" ht="15.75" x14ac:dyDescent="0.25">
      <c r="A58" s="174" t="s">
        <v>5</v>
      </c>
      <c r="B58" s="175"/>
      <c r="C58" s="175"/>
      <c r="D58" s="175"/>
      <c r="E58" s="175"/>
      <c r="F58" s="175"/>
      <c r="G58" s="176"/>
      <c r="I58" s="177" t="s">
        <v>5</v>
      </c>
      <c r="J58" s="178"/>
      <c r="K58" s="178"/>
      <c r="L58" s="178"/>
      <c r="M58" s="178"/>
      <c r="N58" s="179"/>
    </row>
    <row r="59" spans="1:15" ht="15.75" x14ac:dyDescent="0.25">
      <c r="A59" s="3" t="s">
        <v>64</v>
      </c>
      <c r="B59" s="3" t="s">
        <v>122</v>
      </c>
      <c r="C59" s="3" t="s">
        <v>120</v>
      </c>
      <c r="D59" s="3" t="s">
        <v>121</v>
      </c>
      <c r="E59" s="53">
        <v>1</v>
      </c>
      <c r="F59" s="165">
        <v>370</v>
      </c>
      <c r="G59" s="17" t="e">
        <f>E59*(F59+#REF!)</f>
        <v>#REF!</v>
      </c>
      <c r="I59" s="8"/>
      <c r="J59" s="9"/>
      <c r="K59" s="10"/>
      <c r="L59" s="28">
        <f>K59*L58</f>
        <v>0</v>
      </c>
      <c r="M59" s="28"/>
      <c r="N59" s="10"/>
    </row>
    <row r="60" spans="1:15" x14ac:dyDescent="0.25">
      <c r="A60" s="3" t="s">
        <v>66</v>
      </c>
      <c r="B60" s="3" t="s">
        <v>123</v>
      </c>
      <c r="C60" s="3" t="s">
        <v>120</v>
      </c>
      <c r="D60" s="3" t="s">
        <v>121</v>
      </c>
      <c r="E60" s="3">
        <v>13</v>
      </c>
      <c r="F60" s="165">
        <v>346.9</v>
      </c>
      <c r="G60" s="17" t="e">
        <f>E60*(F60+#REF!)</f>
        <v>#REF!</v>
      </c>
      <c r="I60" s="8"/>
      <c r="J60" s="9"/>
      <c r="K60" s="10"/>
      <c r="L60" s="10"/>
      <c r="M60" s="10"/>
      <c r="N60" s="10"/>
    </row>
    <row r="61" spans="1:15" x14ac:dyDescent="0.25">
      <c r="A61" s="3" t="s">
        <v>65</v>
      </c>
      <c r="B61" s="3" t="s">
        <v>124</v>
      </c>
      <c r="C61" s="3" t="s">
        <v>120</v>
      </c>
      <c r="D61" s="3" t="s">
        <v>121</v>
      </c>
      <c r="E61" s="3">
        <v>10</v>
      </c>
      <c r="F61" s="165">
        <v>352</v>
      </c>
      <c r="G61" s="17" t="e">
        <f>E61*(F61+#REF!)</f>
        <v>#REF!</v>
      </c>
      <c r="I61" s="8"/>
      <c r="J61" s="9"/>
      <c r="K61" s="10"/>
      <c r="L61" s="10"/>
      <c r="M61" s="10"/>
      <c r="N61" s="10"/>
    </row>
    <row r="62" spans="1:15" ht="15.75" x14ac:dyDescent="0.25">
      <c r="A62" s="50" t="s">
        <v>48</v>
      </c>
      <c r="B62" s="50"/>
      <c r="C62" s="50"/>
      <c r="D62" s="50"/>
      <c r="E62" s="62">
        <f>SUM(E59:E61)</f>
        <v>24</v>
      </c>
      <c r="F62" s="51"/>
      <c r="G62" s="133" t="e">
        <f>SUM(G59:G61)</f>
        <v>#REF!</v>
      </c>
      <c r="I62" s="180" t="s">
        <v>11</v>
      </c>
      <c r="J62" s="181"/>
      <c r="K62" s="182"/>
      <c r="L62" s="105"/>
      <c r="M62" s="105"/>
      <c r="N62" s="7">
        <f>SUM(N59:N61)</f>
        <v>0</v>
      </c>
    </row>
    <row r="63" spans="1:15" x14ac:dyDescent="0.25">
      <c r="O63"/>
    </row>
    <row r="64" spans="1:15" x14ac:dyDescent="0.25">
      <c r="O64"/>
    </row>
    <row r="65" spans="1:14" x14ac:dyDescent="0.25">
      <c r="A65" s="77" t="s">
        <v>17</v>
      </c>
      <c r="B65" s="155"/>
      <c r="C65" s="155"/>
      <c r="D65" s="155"/>
      <c r="E65" s="77"/>
      <c r="F65" s="77"/>
      <c r="G65" s="77"/>
      <c r="I65" s="77" t="s">
        <v>18</v>
      </c>
      <c r="J65" s="77"/>
      <c r="K65" s="77"/>
      <c r="L65" s="77"/>
      <c r="M65" s="77"/>
      <c r="N65" s="41"/>
    </row>
    <row r="66" spans="1:14" x14ac:dyDescent="0.25">
      <c r="A66" s="78" t="s">
        <v>13</v>
      </c>
      <c r="B66" s="154"/>
      <c r="C66" s="154"/>
      <c r="D66" s="154"/>
      <c r="E66" s="78"/>
      <c r="F66" s="78"/>
      <c r="G66" s="135" t="e">
        <f>G62+G51+G30+G18</f>
        <v>#REF!</v>
      </c>
      <c r="I66" s="78" t="s">
        <v>13</v>
      </c>
      <c r="J66" s="78"/>
      <c r="K66" s="78"/>
      <c r="L66" s="79"/>
      <c r="M66" s="79"/>
      <c r="N66" s="79" t="e">
        <f>#REF!+#REF!+#REF!+#REF!+#REF!</f>
        <v>#REF!</v>
      </c>
    </row>
    <row r="67" spans="1:14" x14ac:dyDescent="0.25">
      <c r="A67" s="78" t="s">
        <v>14</v>
      </c>
      <c r="B67" s="154"/>
      <c r="C67" s="154"/>
      <c r="D67" s="154"/>
      <c r="E67" s="78"/>
      <c r="F67" s="78"/>
      <c r="G67" s="135" t="e">
        <f>G39</f>
        <v>#REF!</v>
      </c>
      <c r="I67" s="78" t="s">
        <v>14</v>
      </c>
      <c r="J67" s="78"/>
      <c r="K67" s="78"/>
      <c r="L67" s="79"/>
      <c r="M67" s="79"/>
      <c r="N67" s="79" t="e">
        <f>#REF!+#REF!+#REF!+#REF!</f>
        <v>#REF!</v>
      </c>
    </row>
    <row r="68" spans="1:14" x14ac:dyDescent="0.25">
      <c r="A68" s="77" t="s">
        <v>11</v>
      </c>
      <c r="B68" s="155"/>
      <c r="C68" s="155"/>
      <c r="D68" s="155"/>
      <c r="E68" s="77"/>
      <c r="F68" s="77"/>
      <c r="G68" s="136" t="e">
        <f>G67+G66</f>
        <v>#REF!</v>
      </c>
      <c r="I68" s="77" t="s">
        <v>11</v>
      </c>
      <c r="J68" s="77"/>
      <c r="K68" s="77"/>
      <c r="L68" s="80"/>
      <c r="M68" s="80"/>
      <c r="N68" s="43"/>
    </row>
  </sheetData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28">
    <mergeCell ref="A9:N9"/>
    <mergeCell ref="A12:G12"/>
    <mergeCell ref="I12:N12"/>
    <mergeCell ref="A26:G26"/>
    <mergeCell ref="I26:N26"/>
    <mergeCell ref="I18:K18"/>
    <mergeCell ref="A21:N21"/>
    <mergeCell ref="A24:G24"/>
    <mergeCell ref="I24:N24"/>
    <mergeCell ref="A14:G14"/>
    <mergeCell ref="I14:N14"/>
    <mergeCell ref="A32:N32"/>
    <mergeCell ref="A35:G35"/>
    <mergeCell ref="I35:N35"/>
    <mergeCell ref="A42:N42"/>
    <mergeCell ref="A45:G45"/>
    <mergeCell ref="I45:N45"/>
    <mergeCell ref="A37:G37"/>
    <mergeCell ref="I37:N37"/>
    <mergeCell ref="A58:G58"/>
    <mergeCell ref="I58:N58"/>
    <mergeCell ref="I62:K62"/>
    <mergeCell ref="A47:G47"/>
    <mergeCell ref="I47:N47"/>
    <mergeCell ref="I51:K51"/>
    <mergeCell ref="A53:N53"/>
    <mergeCell ref="A56:G56"/>
    <mergeCell ref="I56:N56"/>
  </mergeCells>
  <printOptions horizontalCentered="1" verticalCentered="1"/>
  <pageMargins left="0.31496062992125984" right="0.31496062992125984" top="0.19685039370078741" bottom="0.39370078740157483" header="0.31496062992125984" footer="0.31496062992125984"/>
  <pageSetup scale="51" fitToHeight="2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E2" sqref="E2"/>
    </sheetView>
  </sheetViews>
  <sheetFormatPr defaultRowHeight="15" x14ac:dyDescent="0.25"/>
  <cols>
    <col min="2" max="2" width="22.140625" bestFit="1" customWidth="1"/>
    <col min="3" max="3" width="22.140625" customWidth="1"/>
    <col min="4" max="4" width="28.5703125" bestFit="1" customWidth="1"/>
    <col min="5" max="5" width="76.85546875" bestFit="1" customWidth="1"/>
  </cols>
  <sheetData>
    <row r="1" spans="1:10" ht="24" thickBot="1" x14ac:dyDescent="0.3">
      <c r="B1" s="217" t="s">
        <v>68</v>
      </c>
      <c r="C1" s="218"/>
      <c r="D1" s="218"/>
      <c r="E1" s="218"/>
    </row>
    <row r="2" spans="1:10" ht="15" customHeight="1" x14ac:dyDescent="0.25">
      <c r="A2">
        <v>62</v>
      </c>
      <c r="B2" s="170">
        <v>41919</v>
      </c>
      <c r="C2" s="169">
        <v>41926</v>
      </c>
      <c r="D2" s="168" t="s">
        <v>128</v>
      </c>
      <c r="E2" s="127" t="s">
        <v>156</v>
      </c>
      <c r="F2" s="83" t="s">
        <v>155</v>
      </c>
      <c r="G2" s="83"/>
      <c r="H2" s="83"/>
      <c r="I2" s="83"/>
      <c r="J2" s="83"/>
    </row>
    <row r="3" spans="1:10" ht="15" customHeight="1" x14ac:dyDescent="0.25">
      <c r="A3">
        <v>63</v>
      </c>
      <c r="B3" s="170">
        <v>41950</v>
      </c>
      <c r="C3" s="169">
        <v>41959</v>
      </c>
      <c r="D3" s="168" t="s">
        <v>128</v>
      </c>
      <c r="E3" s="127" t="s">
        <v>157</v>
      </c>
      <c r="F3" s="83" t="s">
        <v>155</v>
      </c>
      <c r="G3" s="83"/>
      <c r="H3" s="83"/>
      <c r="I3" s="83"/>
      <c r="J3" s="83"/>
    </row>
    <row r="4" spans="1:10" ht="15" customHeight="1" x14ac:dyDescent="0.25">
      <c r="A4">
        <v>64</v>
      </c>
      <c r="B4" s="170">
        <v>41980</v>
      </c>
      <c r="C4" s="169">
        <v>41990</v>
      </c>
      <c r="D4" s="168" t="s">
        <v>126</v>
      </c>
      <c r="E4" s="127" t="s">
        <v>158</v>
      </c>
      <c r="F4" s="83" t="s">
        <v>155</v>
      </c>
      <c r="G4" s="83"/>
      <c r="H4" s="83"/>
      <c r="I4" s="83"/>
      <c r="J4" s="83"/>
    </row>
    <row r="5" spans="1:10" ht="15" customHeight="1" x14ac:dyDescent="0.25">
      <c r="A5">
        <v>65</v>
      </c>
      <c r="B5" s="170">
        <v>42060</v>
      </c>
      <c r="C5" s="169">
        <v>42069</v>
      </c>
      <c r="D5" s="168" t="s">
        <v>128</v>
      </c>
      <c r="E5" s="127" t="s">
        <v>159</v>
      </c>
      <c r="F5" s="167" t="s">
        <v>155</v>
      </c>
      <c r="G5" s="83"/>
      <c r="H5" s="83"/>
      <c r="I5" s="83"/>
      <c r="J5" s="83"/>
    </row>
    <row r="6" spans="1:10" ht="15" customHeight="1" x14ac:dyDescent="0.25">
      <c r="A6">
        <v>66</v>
      </c>
      <c r="B6" s="170">
        <v>42086</v>
      </c>
      <c r="C6" s="169">
        <v>42095</v>
      </c>
      <c r="D6" s="168" t="s">
        <v>128</v>
      </c>
      <c r="E6" s="127" t="s">
        <v>160</v>
      </c>
      <c r="F6" s="167" t="s">
        <v>155</v>
      </c>
      <c r="G6" s="83"/>
      <c r="H6" s="83"/>
      <c r="I6" s="83"/>
      <c r="J6" s="83"/>
    </row>
  </sheetData>
  <mergeCells count="1">
    <mergeCell ref="B1:E1"/>
  </mergeCells>
  <pageMargins left="0.51181102362204722" right="0.51181102362204722" top="0.78740157480314965" bottom="0.78740157480314965" header="0.31496062992125984" footer="0.31496062992125984"/>
  <pageSetup paperSize="9"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C18"/>
  <sheetViews>
    <sheetView showGridLines="0" topLeftCell="A6" zoomScaleNormal="100" workbookViewId="0">
      <selection activeCell="F28" sqref="F28"/>
    </sheetView>
  </sheetViews>
  <sheetFormatPr defaultRowHeight="15" x14ac:dyDescent="0.25"/>
  <cols>
    <col min="3" max="3" width="24.28515625" customWidth="1"/>
    <col min="4" max="4" width="22.28515625" customWidth="1"/>
    <col min="5" max="5" width="22" customWidth="1"/>
    <col min="6" max="6" width="16.42578125" customWidth="1"/>
    <col min="7" max="7" width="11.42578125" bestFit="1" customWidth="1"/>
    <col min="8" max="8" width="21.5703125" bestFit="1" customWidth="1"/>
    <col min="9" max="9" width="2.7109375" customWidth="1"/>
    <col min="10" max="10" width="22.85546875" customWidth="1"/>
    <col min="11" max="11" width="17" customWidth="1"/>
    <col min="12" max="12" width="4.7109375" customWidth="1"/>
    <col min="13" max="13" width="10.140625" bestFit="1" customWidth="1"/>
    <col min="14" max="14" width="9.7109375" customWidth="1"/>
    <col min="15" max="15" width="14.85546875" customWidth="1"/>
  </cols>
  <sheetData>
    <row r="7" spans="1:55" x14ac:dyDescent="0.25">
      <c r="N7" s="32" t="s">
        <v>27</v>
      </c>
      <c r="O7" s="33">
        <f ca="1">NOW()</f>
        <v>41890.945109953704</v>
      </c>
    </row>
    <row r="8" spans="1:55" s="123" customFormat="1" ht="15.75" x14ac:dyDescent="0.25">
      <c r="C8" s="183" t="s">
        <v>105</v>
      </c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</row>
    <row r="9" spans="1:55" x14ac:dyDescent="0.25">
      <c r="C9" s="122" t="s">
        <v>79</v>
      </c>
      <c r="D9" s="122"/>
      <c r="E9" s="18"/>
      <c r="F9" s="2" t="s">
        <v>9</v>
      </c>
      <c r="G9" s="31">
        <v>7</v>
      </c>
      <c r="H9" s="1"/>
      <c r="J9" s="1" t="s">
        <v>8</v>
      </c>
      <c r="K9" s="1"/>
      <c r="L9" s="2" t="s">
        <v>9</v>
      </c>
      <c r="M9" s="31"/>
      <c r="N9" s="1"/>
      <c r="O9" s="1"/>
    </row>
    <row r="10" spans="1:55" x14ac:dyDescent="0.25">
      <c r="C10" s="130" t="s">
        <v>20</v>
      </c>
      <c r="D10" s="160"/>
      <c r="E10" s="130"/>
      <c r="F10" s="2" t="s">
        <v>76</v>
      </c>
      <c r="G10" s="1"/>
      <c r="H10" s="1"/>
      <c r="J10" s="130" t="s">
        <v>20</v>
      </c>
      <c r="K10" s="130"/>
      <c r="L10" s="2" t="s">
        <v>7</v>
      </c>
      <c r="M10" s="1"/>
      <c r="N10" s="1"/>
      <c r="O10" s="1"/>
    </row>
    <row r="11" spans="1:55" ht="15" customHeight="1" thickBot="1" x14ac:dyDescent="0.3">
      <c r="C11" s="128" t="s">
        <v>0</v>
      </c>
      <c r="D11" s="159"/>
      <c r="E11" s="128"/>
      <c r="F11" s="128"/>
      <c r="G11" s="128"/>
      <c r="H11" s="128"/>
      <c r="J11" s="107" t="s">
        <v>10</v>
      </c>
      <c r="K11" s="107"/>
      <c r="L11" s="107"/>
      <c r="M11" s="107"/>
      <c r="N11" s="107"/>
      <c r="O11" s="107"/>
    </row>
    <row r="12" spans="1:55" x14ac:dyDescent="0.25">
      <c r="C12" s="19" t="s">
        <v>22</v>
      </c>
      <c r="D12" s="19" t="s">
        <v>127</v>
      </c>
      <c r="E12" s="19" t="s">
        <v>163</v>
      </c>
      <c r="F12" s="19" t="s">
        <v>2</v>
      </c>
      <c r="G12" s="20" t="s">
        <v>19</v>
      </c>
      <c r="H12" s="21" t="s">
        <v>4</v>
      </c>
      <c r="J12" s="63" t="s">
        <v>22</v>
      </c>
      <c r="K12" s="63" t="s">
        <v>23</v>
      </c>
      <c r="L12" s="63" t="s">
        <v>2</v>
      </c>
      <c r="M12" s="64" t="s">
        <v>19</v>
      </c>
      <c r="N12" s="64" t="s">
        <v>21</v>
      </c>
      <c r="O12" s="65" t="s">
        <v>4</v>
      </c>
    </row>
    <row r="13" spans="1:55" ht="15.75" x14ac:dyDescent="0.25">
      <c r="A13" t="s">
        <v>161</v>
      </c>
      <c r="B13" t="s">
        <v>162</v>
      </c>
      <c r="C13" s="174" t="s">
        <v>5</v>
      </c>
      <c r="D13" s="175"/>
      <c r="E13" s="175"/>
      <c r="F13" s="175"/>
      <c r="G13" s="175"/>
      <c r="H13" s="176"/>
      <c r="J13" s="177" t="s">
        <v>5</v>
      </c>
      <c r="K13" s="178"/>
      <c r="L13" s="178"/>
      <c r="M13" s="178"/>
      <c r="N13" s="178"/>
      <c r="O13" s="179"/>
    </row>
    <row r="14" spans="1:55" x14ac:dyDescent="0.25">
      <c r="A14" t="s">
        <v>155</v>
      </c>
      <c r="B14">
        <v>62</v>
      </c>
      <c r="C14" s="3" t="s">
        <v>24</v>
      </c>
      <c r="D14" s="3" t="s">
        <v>128</v>
      </c>
      <c r="E14" s="3">
        <v>7</v>
      </c>
      <c r="F14" s="3">
        <v>24</v>
      </c>
      <c r="G14" s="17">
        <v>290</v>
      </c>
      <c r="H14" s="17">
        <f>E14*G14*G9</f>
        <v>14210</v>
      </c>
      <c r="J14" s="3"/>
      <c r="K14" s="3"/>
      <c r="L14" s="3"/>
      <c r="M14" s="17"/>
      <c r="N14" s="52"/>
      <c r="O14" s="10"/>
    </row>
    <row r="15" spans="1:55" x14ac:dyDescent="0.25">
      <c r="A15" t="s">
        <v>155</v>
      </c>
      <c r="B15">
        <v>63</v>
      </c>
      <c r="C15" s="3" t="s">
        <v>24</v>
      </c>
      <c r="D15" s="3" t="s">
        <v>128</v>
      </c>
      <c r="E15" s="3">
        <v>9</v>
      </c>
      <c r="F15" s="3">
        <v>48</v>
      </c>
      <c r="G15" s="17">
        <v>290</v>
      </c>
      <c r="H15" s="17" t="e">
        <f>G15*E15*#REF!</f>
        <v>#REF!</v>
      </c>
      <c r="J15" s="3"/>
      <c r="K15" s="3"/>
      <c r="L15" s="3"/>
      <c r="M15" s="17"/>
      <c r="N15" s="52"/>
      <c r="O15" s="10"/>
    </row>
    <row r="16" spans="1:55" x14ac:dyDescent="0.25">
      <c r="A16" t="s">
        <v>155</v>
      </c>
      <c r="B16">
        <v>64</v>
      </c>
      <c r="C16" s="3" t="s">
        <v>24</v>
      </c>
      <c r="D16" s="3" t="s">
        <v>126</v>
      </c>
      <c r="E16" s="3">
        <v>10</v>
      </c>
      <c r="F16" s="3">
        <v>25</v>
      </c>
      <c r="G16" s="17">
        <v>260</v>
      </c>
      <c r="H16" s="17" t="e">
        <f>G16*E16*#REF!</f>
        <v>#REF!</v>
      </c>
      <c r="J16" s="3"/>
      <c r="K16" s="3"/>
      <c r="L16" s="3"/>
      <c r="M16" s="17"/>
      <c r="N16" s="52"/>
      <c r="O16" s="10"/>
    </row>
    <row r="17" spans="1:15" x14ac:dyDescent="0.25">
      <c r="A17" t="s">
        <v>155</v>
      </c>
      <c r="B17">
        <v>65</v>
      </c>
      <c r="C17" s="3" t="s">
        <v>24</v>
      </c>
      <c r="D17" s="3" t="s">
        <v>128</v>
      </c>
      <c r="E17" s="3">
        <v>9</v>
      </c>
      <c r="F17" s="3">
        <v>24</v>
      </c>
      <c r="G17" s="17">
        <v>290</v>
      </c>
      <c r="H17" s="17" t="e">
        <f>G17*E17*#REF!</f>
        <v>#REF!</v>
      </c>
      <c r="J17" s="3"/>
      <c r="K17" s="3"/>
      <c r="L17" s="3"/>
      <c r="M17" s="17"/>
      <c r="N17" s="52"/>
      <c r="O17" s="10"/>
    </row>
    <row r="18" spans="1:15" x14ac:dyDescent="0.25">
      <c r="A18" t="s">
        <v>155</v>
      </c>
      <c r="B18">
        <v>66</v>
      </c>
      <c r="C18" s="3" t="s">
        <v>24</v>
      </c>
      <c r="D18" s="3" t="s">
        <v>128</v>
      </c>
      <c r="E18" s="3">
        <v>9</v>
      </c>
      <c r="F18" s="3">
        <v>24</v>
      </c>
      <c r="G18" s="17">
        <v>290</v>
      </c>
      <c r="H18" s="17" t="e">
        <f>G18*E18*#REF!</f>
        <v>#REF!</v>
      </c>
      <c r="J18" s="3"/>
      <c r="K18" s="3"/>
      <c r="L18" s="3"/>
      <c r="M18" s="17"/>
      <c r="N18" s="52"/>
      <c r="O18" s="10"/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3">
    <mergeCell ref="C8:O8"/>
    <mergeCell ref="C13:H13"/>
    <mergeCell ref="J13:O13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18"/>
  <sheetViews>
    <sheetView showGridLines="0" topLeftCell="A13" zoomScaleNormal="100" workbookViewId="0">
      <selection activeCell="E33" sqref="E33"/>
    </sheetView>
  </sheetViews>
  <sheetFormatPr defaultRowHeight="15" x14ac:dyDescent="0.25"/>
  <cols>
    <col min="3" max="4" width="30.7109375" customWidth="1"/>
    <col min="5" max="5" width="21.42578125" customWidth="1"/>
    <col min="6" max="7" width="5.42578125" customWidth="1"/>
    <col min="8" max="8" width="11.42578125" bestFit="1" customWidth="1"/>
    <col min="9" max="9" width="20.140625" bestFit="1" customWidth="1"/>
    <col min="10" max="10" width="2.7109375" customWidth="1"/>
    <col min="11" max="11" width="32.5703125" bestFit="1" customWidth="1"/>
    <col min="12" max="12" width="17" customWidth="1"/>
    <col min="13" max="13" width="4.7109375" customWidth="1"/>
    <col min="14" max="14" width="9.7109375" bestFit="1" customWidth="1"/>
    <col min="15" max="15" width="9.7109375" customWidth="1"/>
    <col min="16" max="16" width="14.85546875" bestFit="1" customWidth="1"/>
    <col min="17" max="17" width="9.140625" style="54"/>
  </cols>
  <sheetData>
    <row r="7" spans="1:16" x14ac:dyDescent="0.25">
      <c r="O7" s="32" t="s">
        <v>27</v>
      </c>
      <c r="P7" s="33">
        <f ca="1">NOW()</f>
        <v>41890.945109953704</v>
      </c>
    </row>
    <row r="8" spans="1:16" ht="15.75" x14ac:dyDescent="0.25">
      <c r="C8" s="183" t="s">
        <v>105</v>
      </c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</row>
    <row r="9" spans="1:16" x14ac:dyDescent="0.25">
      <c r="C9" s="122" t="s">
        <v>79</v>
      </c>
      <c r="D9" s="122"/>
      <c r="E9" s="18"/>
      <c r="F9" s="2" t="s">
        <v>9</v>
      </c>
      <c r="G9" s="2"/>
      <c r="H9" s="31">
        <v>8</v>
      </c>
      <c r="I9" s="1"/>
      <c r="K9" s="1" t="s">
        <v>8</v>
      </c>
      <c r="L9" s="1"/>
      <c r="M9" s="2" t="s">
        <v>9</v>
      </c>
      <c r="N9" s="31"/>
      <c r="O9" s="1"/>
      <c r="P9" s="1"/>
    </row>
    <row r="10" spans="1:16" x14ac:dyDescent="0.25">
      <c r="C10" s="131" t="s">
        <v>25</v>
      </c>
      <c r="D10" s="160"/>
      <c r="E10" s="130"/>
      <c r="F10" s="2" t="s">
        <v>76</v>
      </c>
      <c r="G10" s="2"/>
      <c r="H10" s="1"/>
      <c r="I10" s="1"/>
      <c r="K10" s="131" t="s">
        <v>25</v>
      </c>
      <c r="L10" s="130"/>
      <c r="M10" s="2" t="s">
        <v>7</v>
      </c>
      <c r="N10" s="1"/>
      <c r="O10" s="1"/>
      <c r="P10" s="1"/>
    </row>
    <row r="11" spans="1:16" ht="16.5" thickBot="1" x14ac:dyDescent="0.3">
      <c r="C11" s="184" t="s">
        <v>0</v>
      </c>
      <c r="D11" s="184"/>
      <c r="E11" s="184"/>
      <c r="F11" s="184"/>
      <c r="G11" s="184"/>
      <c r="H11" s="184"/>
      <c r="I11" s="184"/>
      <c r="K11" s="184" t="s">
        <v>10</v>
      </c>
      <c r="L11" s="184"/>
      <c r="M11" s="184"/>
      <c r="N11" s="184"/>
      <c r="O11" s="184"/>
      <c r="P11" s="184"/>
    </row>
    <row r="12" spans="1:16" ht="16.5" thickBot="1" x14ac:dyDescent="0.3">
      <c r="C12" s="174" t="s">
        <v>5</v>
      </c>
      <c r="D12" s="175"/>
      <c r="E12" s="175"/>
      <c r="F12" s="175"/>
      <c r="G12" s="175"/>
      <c r="H12" s="175"/>
      <c r="I12" s="176"/>
      <c r="K12" s="177" t="s">
        <v>5</v>
      </c>
      <c r="L12" s="178"/>
      <c r="M12" s="178"/>
      <c r="N12" s="178"/>
      <c r="O12" s="178"/>
      <c r="P12" s="179"/>
    </row>
    <row r="13" spans="1:16" ht="15.75" thickBot="1" x14ac:dyDescent="0.3">
      <c r="A13" t="s">
        <v>164</v>
      </c>
      <c r="B13" t="s">
        <v>162</v>
      </c>
      <c r="C13" s="19" t="s">
        <v>22</v>
      </c>
      <c r="D13" s="19" t="s">
        <v>127</v>
      </c>
      <c r="E13" s="19" t="s">
        <v>23</v>
      </c>
      <c r="F13" s="19" t="s">
        <v>2</v>
      </c>
      <c r="G13" s="19"/>
      <c r="H13" s="20" t="s">
        <v>19</v>
      </c>
      <c r="I13" s="21" t="s">
        <v>4</v>
      </c>
      <c r="K13" s="22" t="s">
        <v>22</v>
      </c>
      <c r="L13" s="22" t="s">
        <v>23</v>
      </c>
      <c r="M13" s="22" t="s">
        <v>2</v>
      </c>
      <c r="N13" s="23" t="s">
        <v>19</v>
      </c>
      <c r="O13" s="29" t="s">
        <v>21</v>
      </c>
      <c r="P13" s="24" t="s">
        <v>4</v>
      </c>
    </row>
    <row r="14" spans="1:16" ht="15.75" x14ac:dyDescent="0.25">
      <c r="A14" t="s">
        <v>155</v>
      </c>
      <c r="B14">
        <v>62</v>
      </c>
      <c r="C14" s="3">
        <v>1</v>
      </c>
      <c r="D14" s="3" t="s">
        <v>128</v>
      </c>
      <c r="E14" s="3">
        <v>48</v>
      </c>
      <c r="F14" s="3">
        <v>24</v>
      </c>
      <c r="G14" s="3">
        <v>8</v>
      </c>
      <c r="H14" s="17">
        <v>15360</v>
      </c>
      <c r="I14" s="17">
        <f>H9*F14*H14</f>
        <v>2949120</v>
      </c>
      <c r="K14" s="3"/>
      <c r="L14" s="3"/>
      <c r="M14" s="3"/>
      <c r="N14" s="17"/>
      <c r="O14" s="28"/>
      <c r="P14" s="10"/>
    </row>
    <row r="15" spans="1:16" ht="15.75" x14ac:dyDescent="0.25">
      <c r="A15" t="s">
        <v>155</v>
      </c>
      <c r="B15">
        <v>63</v>
      </c>
      <c r="C15" s="3">
        <v>1</v>
      </c>
      <c r="D15" s="3" t="s">
        <v>128</v>
      </c>
      <c r="E15" s="3">
        <v>50</v>
      </c>
      <c r="F15" s="3">
        <v>25</v>
      </c>
      <c r="G15" s="3">
        <v>10</v>
      </c>
      <c r="H15" s="17">
        <v>20000</v>
      </c>
      <c r="I15" s="17" t="e">
        <f>#REF!*F15*H15</f>
        <v>#REF!</v>
      </c>
      <c r="K15" s="3"/>
      <c r="L15" s="3"/>
      <c r="M15" s="3"/>
      <c r="N15" s="17"/>
      <c r="O15" s="28"/>
      <c r="P15" s="10"/>
    </row>
    <row r="16" spans="1:16" ht="15.75" x14ac:dyDescent="0.25">
      <c r="A16" t="s">
        <v>155</v>
      </c>
      <c r="B16">
        <v>64</v>
      </c>
      <c r="C16" s="3">
        <v>1</v>
      </c>
      <c r="D16" s="3" t="s">
        <v>126</v>
      </c>
      <c r="E16" s="3">
        <v>50</v>
      </c>
      <c r="F16" s="3">
        <v>25</v>
      </c>
      <c r="G16" s="3">
        <v>11</v>
      </c>
      <c r="H16" s="17">
        <v>13200</v>
      </c>
      <c r="I16" s="17" t="e">
        <f>#REF!*F16*H16</f>
        <v>#REF!</v>
      </c>
      <c r="K16" s="3"/>
      <c r="L16" s="3"/>
      <c r="M16" s="3"/>
      <c r="N16" s="17"/>
      <c r="O16" s="28"/>
      <c r="P16" s="10"/>
    </row>
    <row r="17" spans="1:16" ht="15.75" x14ac:dyDescent="0.25">
      <c r="A17" t="s">
        <v>155</v>
      </c>
      <c r="B17">
        <v>65</v>
      </c>
      <c r="C17" s="3">
        <v>1</v>
      </c>
      <c r="D17" s="3" t="s">
        <v>128</v>
      </c>
      <c r="E17" s="3">
        <v>48</v>
      </c>
      <c r="F17" s="3">
        <v>24</v>
      </c>
      <c r="G17" s="3">
        <v>10</v>
      </c>
      <c r="H17" s="17">
        <v>19200</v>
      </c>
      <c r="I17" s="17" t="e">
        <f>#REF!*F17*H17</f>
        <v>#REF!</v>
      </c>
      <c r="K17" s="3"/>
      <c r="L17" s="3"/>
      <c r="M17" s="3"/>
      <c r="N17" s="17"/>
      <c r="O17" s="28"/>
      <c r="P17" s="10"/>
    </row>
    <row r="18" spans="1:16" ht="15.75" x14ac:dyDescent="0.25">
      <c r="A18" t="s">
        <v>155</v>
      </c>
      <c r="B18">
        <v>66</v>
      </c>
      <c r="C18" s="3">
        <v>1</v>
      </c>
      <c r="D18" s="3" t="s">
        <v>128</v>
      </c>
      <c r="E18" s="3">
        <v>48</v>
      </c>
      <c r="F18" s="3">
        <v>24</v>
      </c>
      <c r="G18" s="3">
        <v>10</v>
      </c>
      <c r="H18" s="17">
        <v>19200</v>
      </c>
      <c r="I18" s="17" t="e">
        <f>#REF!*F18*H18</f>
        <v>#REF!</v>
      </c>
      <c r="K18" s="3"/>
      <c r="L18" s="3"/>
      <c r="M18" s="3"/>
      <c r="N18" s="17"/>
      <c r="O18" s="28"/>
      <c r="P18" s="10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">
    <mergeCell ref="C8:P8"/>
    <mergeCell ref="C11:I11"/>
    <mergeCell ref="K11:P11"/>
    <mergeCell ref="C12:I12"/>
    <mergeCell ref="K12:P12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18"/>
  <sheetViews>
    <sheetView showGridLines="0" zoomScale="90" zoomScaleNormal="90" workbookViewId="0">
      <selection activeCell="A14" sqref="A14:G18"/>
    </sheetView>
  </sheetViews>
  <sheetFormatPr defaultRowHeight="15" x14ac:dyDescent="0.25"/>
  <cols>
    <col min="3" max="3" width="22.28515625" customWidth="1"/>
    <col min="4" max="4" width="25.7109375" customWidth="1"/>
    <col min="5" max="6" width="5.42578125" customWidth="1"/>
    <col min="7" max="7" width="11.42578125" bestFit="1" customWidth="1"/>
    <col min="8" max="8" width="20.140625" bestFit="1" customWidth="1"/>
    <col min="9" max="9" width="2.7109375" customWidth="1"/>
    <col min="10" max="10" width="28.7109375" customWidth="1"/>
    <col min="11" max="11" width="17" customWidth="1"/>
    <col min="12" max="12" width="4.7109375" customWidth="1"/>
    <col min="13" max="13" width="12.5703125" customWidth="1"/>
    <col min="14" max="14" width="9.7109375" customWidth="1"/>
    <col min="15" max="15" width="14.85546875" bestFit="1" customWidth="1"/>
  </cols>
  <sheetData>
    <row r="7" spans="1:15" x14ac:dyDescent="0.25">
      <c r="N7" s="32" t="s">
        <v>27</v>
      </c>
      <c r="O7" s="33">
        <f ca="1">NOW()</f>
        <v>41890.945109953704</v>
      </c>
    </row>
    <row r="8" spans="1:15" ht="15.75" x14ac:dyDescent="0.25"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</row>
    <row r="9" spans="1:15" x14ac:dyDescent="0.25">
      <c r="C9" s="122"/>
      <c r="D9" s="18"/>
      <c r="E9" s="2" t="s">
        <v>9</v>
      </c>
      <c r="F9" s="2"/>
      <c r="G9" s="31">
        <v>8</v>
      </c>
      <c r="H9" s="1"/>
      <c r="J9" s="1" t="s">
        <v>8</v>
      </c>
      <c r="K9" s="1"/>
      <c r="L9" s="2" t="s">
        <v>9</v>
      </c>
      <c r="M9" s="31"/>
      <c r="N9" s="1"/>
      <c r="O9" s="1"/>
    </row>
    <row r="10" spans="1:15" x14ac:dyDescent="0.25">
      <c r="C10" s="161"/>
      <c r="D10" s="130"/>
      <c r="E10" s="2" t="s">
        <v>76</v>
      </c>
      <c r="F10" s="2"/>
      <c r="G10" s="1"/>
      <c r="H10" s="1"/>
      <c r="J10" s="131" t="s">
        <v>26</v>
      </c>
      <c r="K10" s="130"/>
      <c r="L10" s="2" t="s">
        <v>7</v>
      </c>
      <c r="M10" s="1"/>
      <c r="N10" s="1"/>
      <c r="O10" s="1"/>
    </row>
    <row r="11" spans="1:15" ht="16.5" thickBot="1" x14ac:dyDescent="0.3">
      <c r="C11" s="184"/>
      <c r="D11" s="184"/>
      <c r="E11" s="184"/>
      <c r="F11" s="184"/>
      <c r="G11" s="184"/>
      <c r="H11" s="184"/>
      <c r="J11" s="184" t="s">
        <v>10</v>
      </c>
      <c r="K11" s="184"/>
      <c r="L11" s="184"/>
      <c r="M11" s="184"/>
      <c r="N11" s="184"/>
      <c r="O11" s="184"/>
    </row>
    <row r="12" spans="1:15" ht="15.75" thickBot="1" x14ac:dyDescent="0.3">
      <c r="C12" s="19" t="s">
        <v>127</v>
      </c>
      <c r="D12" s="19" t="s">
        <v>23</v>
      </c>
      <c r="E12" s="19" t="s">
        <v>2</v>
      </c>
      <c r="F12" s="19"/>
      <c r="G12" s="20" t="s">
        <v>19</v>
      </c>
      <c r="H12" s="21" t="s">
        <v>4</v>
      </c>
      <c r="J12" s="22" t="s">
        <v>22</v>
      </c>
      <c r="K12" s="22" t="s">
        <v>23</v>
      </c>
      <c r="L12" s="22" t="s">
        <v>2</v>
      </c>
      <c r="M12" s="23" t="s">
        <v>19</v>
      </c>
      <c r="N12" s="29" t="s">
        <v>21</v>
      </c>
      <c r="O12" s="24" t="s">
        <v>4</v>
      </c>
    </row>
    <row r="13" spans="1:15" ht="15.75" x14ac:dyDescent="0.25">
      <c r="A13" t="s">
        <v>164</v>
      </c>
      <c r="B13" t="s">
        <v>162</v>
      </c>
      <c r="C13" s="175"/>
      <c r="D13" s="175"/>
      <c r="E13" s="175"/>
      <c r="F13" s="175"/>
      <c r="G13" s="175"/>
      <c r="H13" s="176"/>
      <c r="J13" s="177" t="s">
        <v>5</v>
      </c>
      <c r="K13" s="178"/>
      <c r="L13" s="178"/>
      <c r="M13" s="178"/>
      <c r="N13" s="178"/>
      <c r="O13" s="179"/>
    </row>
    <row r="14" spans="1:15" ht="15.75" x14ac:dyDescent="0.25">
      <c r="A14" t="s">
        <v>155</v>
      </c>
      <c r="B14">
        <v>62</v>
      </c>
      <c r="C14" s="3" t="s">
        <v>129</v>
      </c>
      <c r="D14" s="3">
        <v>3</v>
      </c>
      <c r="E14" s="3">
        <v>24</v>
      </c>
      <c r="F14" s="3">
        <v>8</v>
      </c>
      <c r="G14" s="17">
        <v>17040</v>
      </c>
      <c r="H14" s="17">
        <f>G9*D14*G14</f>
        <v>408960</v>
      </c>
      <c r="J14" s="3"/>
      <c r="K14" s="3"/>
      <c r="L14" s="3"/>
      <c r="M14" s="17"/>
      <c r="N14" s="28"/>
      <c r="O14" s="10"/>
    </row>
    <row r="15" spans="1:15" ht="15.75" x14ac:dyDescent="0.25">
      <c r="A15" t="s">
        <v>155</v>
      </c>
      <c r="B15">
        <v>63</v>
      </c>
      <c r="C15" s="3" t="s">
        <v>129</v>
      </c>
      <c r="D15" s="3">
        <v>5</v>
      </c>
      <c r="E15" s="3">
        <v>25</v>
      </c>
      <c r="F15" s="3">
        <v>10</v>
      </c>
      <c r="G15" s="17">
        <v>35500</v>
      </c>
      <c r="H15" s="17" t="e">
        <f>#REF!*D15*G15</f>
        <v>#REF!</v>
      </c>
      <c r="J15" s="3"/>
      <c r="K15" s="3"/>
      <c r="L15" s="3"/>
      <c r="M15" s="17"/>
      <c r="N15" s="28"/>
      <c r="O15" s="10"/>
    </row>
    <row r="16" spans="1:15" ht="15.75" x14ac:dyDescent="0.25">
      <c r="A16" t="s">
        <v>155</v>
      </c>
      <c r="B16">
        <v>64</v>
      </c>
      <c r="C16" s="3" t="s">
        <v>126</v>
      </c>
      <c r="D16" s="3">
        <v>1</v>
      </c>
      <c r="E16" s="3">
        <v>25</v>
      </c>
      <c r="F16" s="3">
        <v>11</v>
      </c>
      <c r="G16" s="17">
        <v>7920</v>
      </c>
      <c r="H16" s="17" t="e">
        <f>#REF!*D16*G16</f>
        <v>#REF!</v>
      </c>
      <c r="J16" s="3"/>
      <c r="K16" s="3"/>
      <c r="L16" s="3"/>
      <c r="M16" s="17"/>
      <c r="N16" s="28"/>
      <c r="O16" s="10"/>
    </row>
    <row r="17" spans="1:15" ht="15.75" x14ac:dyDescent="0.25">
      <c r="A17" t="s">
        <v>155</v>
      </c>
      <c r="B17">
        <v>65</v>
      </c>
      <c r="C17" s="3" t="s">
        <v>129</v>
      </c>
      <c r="D17" s="3">
        <v>3</v>
      </c>
      <c r="E17" s="3">
        <v>24</v>
      </c>
      <c r="F17" s="3">
        <v>10</v>
      </c>
      <c r="G17" s="17">
        <v>21300</v>
      </c>
      <c r="H17" s="17" t="e">
        <f>#REF!*D17*G17</f>
        <v>#REF!</v>
      </c>
      <c r="J17" s="3"/>
      <c r="K17" s="3"/>
      <c r="L17" s="3"/>
      <c r="M17" s="17"/>
      <c r="N17" s="28"/>
      <c r="O17" s="10"/>
    </row>
    <row r="18" spans="1:15" ht="15.75" x14ac:dyDescent="0.25">
      <c r="A18" t="s">
        <v>155</v>
      </c>
      <c r="B18">
        <v>66</v>
      </c>
      <c r="C18" s="3" t="s">
        <v>129</v>
      </c>
      <c r="D18" s="3">
        <v>3</v>
      </c>
      <c r="E18" s="3">
        <v>24</v>
      </c>
      <c r="F18" s="3">
        <v>10</v>
      </c>
      <c r="G18" s="17">
        <v>21300</v>
      </c>
      <c r="H18" s="17" t="e">
        <f>#REF!*D18*G18</f>
        <v>#REF!</v>
      </c>
      <c r="J18" s="3"/>
      <c r="K18" s="3"/>
      <c r="L18" s="3"/>
      <c r="M18" s="17"/>
      <c r="N18" s="28"/>
      <c r="O18" s="10"/>
    </row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">
    <mergeCell ref="C11:H11"/>
    <mergeCell ref="J11:O11"/>
    <mergeCell ref="C8:O8"/>
    <mergeCell ref="C13:H13"/>
    <mergeCell ref="J13:O13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90"/>
  <sheetViews>
    <sheetView showGridLines="0" topLeftCell="A81" zoomScaleNormal="100" workbookViewId="0">
      <selection activeCell="D91" sqref="D91"/>
    </sheetView>
  </sheetViews>
  <sheetFormatPr defaultRowHeight="15" x14ac:dyDescent="0.25"/>
  <cols>
    <col min="1" max="1" width="38.140625" customWidth="1"/>
    <col min="2" max="2" width="17.140625" customWidth="1"/>
    <col min="3" max="3" width="20.5703125" customWidth="1"/>
    <col min="4" max="4" width="14.28515625" bestFit="1" customWidth="1"/>
    <col min="5" max="5" width="13" customWidth="1"/>
    <col min="6" max="6" width="11.42578125" bestFit="1" customWidth="1"/>
    <col min="7" max="7" width="20.140625" bestFit="1" customWidth="1"/>
    <col min="8" max="8" width="2.7109375" customWidth="1"/>
    <col min="9" max="9" width="35.28515625" bestFit="1" customWidth="1"/>
    <col min="10" max="10" width="10.7109375" bestFit="1" customWidth="1"/>
    <col min="11" max="11" width="10.7109375" customWidth="1"/>
    <col min="12" max="12" width="9.7109375" bestFit="1" customWidth="1"/>
    <col min="13" max="13" width="13.85546875" bestFit="1" customWidth="1"/>
    <col min="14" max="14" width="0.5703125" customWidth="1"/>
  </cols>
  <sheetData>
    <row r="7" spans="1:14" x14ac:dyDescent="0.25">
      <c r="M7" s="33">
        <f ca="1">NOW()</f>
        <v>41890.945109953704</v>
      </c>
    </row>
    <row r="8" spans="1:14" ht="15.75" x14ac:dyDescent="0.25">
      <c r="A8" s="183" t="s">
        <v>107</v>
      </c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</row>
    <row r="9" spans="1:14" x14ac:dyDescent="0.25">
      <c r="A9" s="122" t="s">
        <v>79</v>
      </c>
      <c r="B9" s="149" t="s">
        <v>72</v>
      </c>
      <c r="C9" s="192">
        <v>8</v>
      </c>
      <c r="D9" s="192"/>
      <c r="E9" s="192"/>
      <c r="F9" s="192"/>
      <c r="G9" s="192"/>
      <c r="I9" s="82" t="s">
        <v>60</v>
      </c>
      <c r="J9" s="2" t="s">
        <v>9</v>
      </c>
      <c r="K9" s="37"/>
      <c r="L9" s="1"/>
      <c r="M9" s="1"/>
    </row>
    <row r="10" spans="1:14" x14ac:dyDescent="0.25">
      <c r="A10" s="130" t="s">
        <v>37</v>
      </c>
      <c r="B10" s="2" t="s">
        <v>76</v>
      </c>
      <c r="C10" s="2"/>
      <c r="D10" s="2"/>
      <c r="E10" s="2"/>
      <c r="F10" s="1"/>
      <c r="G10" s="1"/>
      <c r="I10" s="130" t="s">
        <v>37</v>
      </c>
      <c r="J10" s="2" t="s">
        <v>7</v>
      </c>
      <c r="K10" s="2"/>
      <c r="L10" s="1"/>
      <c r="M10" s="1"/>
    </row>
    <row r="11" spans="1:14" ht="16.5" thickBot="1" x14ac:dyDescent="0.3">
      <c r="A11" s="184" t="s">
        <v>0</v>
      </c>
      <c r="B11" s="184"/>
      <c r="C11" s="184"/>
      <c r="D11" s="184"/>
      <c r="E11" s="184"/>
      <c r="F11" s="184"/>
      <c r="G11" s="184"/>
      <c r="I11" s="184" t="s">
        <v>10</v>
      </c>
      <c r="J11" s="184"/>
      <c r="K11" s="184"/>
      <c r="L11" s="184"/>
      <c r="M11" s="184"/>
    </row>
    <row r="12" spans="1:14" x14ac:dyDescent="0.25">
      <c r="A12" s="19" t="s">
        <v>34</v>
      </c>
      <c r="B12" s="19" t="s">
        <v>33</v>
      </c>
      <c r="C12" s="139" t="s">
        <v>115</v>
      </c>
      <c r="D12" s="19" t="s">
        <v>38</v>
      </c>
      <c r="E12" s="139" t="s">
        <v>116</v>
      </c>
      <c r="F12" s="20" t="s">
        <v>35</v>
      </c>
      <c r="G12" s="21" t="s">
        <v>4</v>
      </c>
      <c r="I12" s="19" t="s">
        <v>34</v>
      </c>
      <c r="J12" s="19" t="s">
        <v>33</v>
      </c>
      <c r="K12" s="19" t="s">
        <v>38</v>
      </c>
      <c r="L12" s="20" t="s">
        <v>35</v>
      </c>
      <c r="M12" s="21" t="s">
        <v>4</v>
      </c>
    </row>
    <row r="13" spans="1:14" x14ac:dyDescent="0.25">
      <c r="A13" s="34" t="s">
        <v>130</v>
      </c>
      <c r="B13" s="35">
        <v>280</v>
      </c>
      <c r="C13" s="35">
        <f>B13*C9*F13</f>
        <v>2240</v>
      </c>
      <c r="D13" s="35">
        <f t="shared" ref="D13:D20" si="0">B13*20%</f>
        <v>56</v>
      </c>
      <c r="E13" s="35">
        <f>G13-C13</f>
        <v>448</v>
      </c>
      <c r="F13" s="4">
        <v>1</v>
      </c>
      <c r="G13" s="36">
        <f t="shared" ref="G13:G20" si="1">(B13+D13)*F13*$C$9</f>
        <v>2688</v>
      </c>
      <c r="I13" s="55"/>
      <c r="J13" s="88"/>
      <c r="K13" s="88"/>
      <c r="L13" s="89"/>
      <c r="M13" s="90"/>
    </row>
    <row r="14" spans="1:14" x14ac:dyDescent="0.25">
      <c r="A14" s="34" t="s">
        <v>28</v>
      </c>
      <c r="B14" s="35">
        <v>280</v>
      </c>
      <c r="C14" s="35">
        <f>B14*C9*F14</f>
        <v>2240</v>
      </c>
      <c r="D14" s="35">
        <f t="shared" si="0"/>
        <v>56</v>
      </c>
      <c r="E14" s="35">
        <f t="shared" ref="E14:E20" si="2">G14-C14</f>
        <v>448</v>
      </c>
      <c r="F14" s="4">
        <v>1</v>
      </c>
      <c r="G14" s="36">
        <f t="shared" si="1"/>
        <v>2688</v>
      </c>
      <c r="I14" s="34"/>
      <c r="J14" s="35"/>
      <c r="K14" s="35"/>
      <c r="L14" s="4"/>
      <c r="M14" s="36"/>
      <c r="N14">
        <f>J14*K9</f>
        <v>0</v>
      </c>
    </row>
    <row r="15" spans="1:14" x14ac:dyDescent="0.25">
      <c r="A15" s="34" t="s">
        <v>29</v>
      </c>
      <c r="B15" s="35">
        <v>260</v>
      </c>
      <c r="C15" s="35">
        <f>B15*C9*F15</f>
        <v>2080</v>
      </c>
      <c r="D15" s="35">
        <f t="shared" si="0"/>
        <v>52</v>
      </c>
      <c r="E15" s="35">
        <f t="shared" si="2"/>
        <v>416</v>
      </c>
      <c r="F15" s="4">
        <v>1</v>
      </c>
      <c r="G15" s="36">
        <f t="shared" si="1"/>
        <v>2496</v>
      </c>
      <c r="I15" s="34"/>
      <c r="J15" s="35"/>
      <c r="K15" s="35"/>
      <c r="L15" s="4"/>
      <c r="M15" s="36"/>
    </row>
    <row r="16" spans="1:14" x14ac:dyDescent="0.25">
      <c r="A16" s="34" t="s">
        <v>62</v>
      </c>
      <c r="B16" s="35">
        <v>200</v>
      </c>
      <c r="C16" s="35">
        <f>B16*C9*F16</f>
        <v>3200</v>
      </c>
      <c r="D16" s="35">
        <f t="shared" si="0"/>
        <v>40</v>
      </c>
      <c r="E16" s="35">
        <f t="shared" si="2"/>
        <v>640</v>
      </c>
      <c r="F16" s="4">
        <v>2</v>
      </c>
      <c r="G16" s="36">
        <f t="shared" si="1"/>
        <v>3840</v>
      </c>
      <c r="I16" s="34"/>
      <c r="J16" s="35"/>
      <c r="K16" s="35"/>
      <c r="L16" s="4"/>
      <c r="M16" s="36"/>
    </row>
    <row r="17" spans="1:14" x14ac:dyDescent="0.25">
      <c r="A17" s="34" t="s">
        <v>56</v>
      </c>
      <c r="B17" s="35">
        <v>230</v>
      </c>
      <c r="C17" s="35">
        <f>B17*C9*F17</f>
        <v>1840</v>
      </c>
      <c r="D17" s="35">
        <f t="shared" si="0"/>
        <v>46</v>
      </c>
      <c r="E17" s="35">
        <f t="shared" si="2"/>
        <v>368</v>
      </c>
      <c r="F17" s="4">
        <v>1</v>
      </c>
      <c r="G17" s="36">
        <f t="shared" si="1"/>
        <v>2208</v>
      </c>
      <c r="I17" s="34"/>
      <c r="J17" s="35"/>
      <c r="K17" s="35"/>
      <c r="L17" s="4"/>
      <c r="M17" s="36"/>
    </row>
    <row r="18" spans="1:14" x14ac:dyDescent="0.25">
      <c r="A18" s="34" t="s">
        <v>30</v>
      </c>
      <c r="B18" s="35">
        <v>230</v>
      </c>
      <c r="C18" s="35">
        <f>B18*C9*F18</f>
        <v>1840</v>
      </c>
      <c r="D18" s="35">
        <f t="shared" si="0"/>
        <v>46</v>
      </c>
      <c r="E18" s="35">
        <f t="shared" si="2"/>
        <v>368</v>
      </c>
      <c r="F18" s="4">
        <v>1</v>
      </c>
      <c r="G18" s="36">
        <f t="shared" si="1"/>
        <v>2208</v>
      </c>
      <c r="I18" s="34"/>
      <c r="J18" s="35"/>
      <c r="K18" s="35"/>
      <c r="L18" s="4"/>
      <c r="M18" s="36"/>
    </row>
    <row r="19" spans="1:14" x14ac:dyDescent="0.25">
      <c r="A19" s="34" t="s">
        <v>31</v>
      </c>
      <c r="B19" s="35">
        <v>260</v>
      </c>
      <c r="C19" s="35">
        <f>B19*C9*F19</f>
        <v>2080</v>
      </c>
      <c r="D19" s="35">
        <f t="shared" si="0"/>
        <v>52</v>
      </c>
      <c r="E19" s="35">
        <f t="shared" si="2"/>
        <v>416</v>
      </c>
      <c r="F19" s="4">
        <v>1</v>
      </c>
      <c r="G19" s="36">
        <f t="shared" si="1"/>
        <v>2496</v>
      </c>
      <c r="I19" s="34"/>
      <c r="J19" s="35"/>
      <c r="K19" s="35"/>
      <c r="L19" s="4"/>
      <c r="M19" s="36"/>
    </row>
    <row r="20" spans="1:14" x14ac:dyDescent="0.25">
      <c r="A20" s="34" t="s">
        <v>32</v>
      </c>
      <c r="B20" s="35">
        <v>140</v>
      </c>
      <c r="C20" s="35">
        <f>B20*C9*F20</f>
        <v>2240</v>
      </c>
      <c r="D20" s="35">
        <f t="shared" si="0"/>
        <v>28</v>
      </c>
      <c r="E20" s="35">
        <f t="shared" si="2"/>
        <v>448</v>
      </c>
      <c r="F20" s="4">
        <v>2</v>
      </c>
      <c r="G20" s="36">
        <f t="shared" si="1"/>
        <v>2688</v>
      </c>
      <c r="I20" s="34"/>
      <c r="J20" s="35"/>
      <c r="K20" s="35"/>
      <c r="L20" s="4"/>
      <c r="M20" s="36"/>
    </row>
    <row r="21" spans="1:14" ht="15.75" x14ac:dyDescent="0.25">
      <c r="A21" s="50" t="s">
        <v>11</v>
      </c>
      <c r="B21" s="145"/>
      <c r="C21" s="146">
        <f>SUM(C13:C20)</f>
        <v>17760</v>
      </c>
      <c r="D21" s="145"/>
      <c r="E21" s="146">
        <f>SUM(E13:E20)</f>
        <v>3552</v>
      </c>
      <c r="F21" s="51"/>
      <c r="G21" s="7">
        <f>SUM(G13:G20)</f>
        <v>21312</v>
      </c>
      <c r="I21" s="180" t="s">
        <v>11</v>
      </c>
      <c r="J21" s="181"/>
      <c r="K21" s="181"/>
      <c r="L21" s="182"/>
      <c r="M21" s="7">
        <f>SUM(M14:M20)</f>
        <v>0</v>
      </c>
    </row>
    <row r="22" spans="1:14" x14ac:dyDescent="0.25">
      <c r="A22" s="142"/>
      <c r="B22" s="142"/>
      <c r="C22" s="142"/>
      <c r="D22" s="142"/>
      <c r="E22" s="142"/>
      <c r="F22" s="142"/>
      <c r="G22" s="142"/>
      <c r="H22" s="143"/>
      <c r="I22" s="144"/>
      <c r="J22" s="194" t="s">
        <v>12</v>
      </c>
      <c r="K22" s="195"/>
      <c r="L22" s="195"/>
      <c r="M22" s="25"/>
    </row>
    <row r="24" spans="1:14" ht="15.75" x14ac:dyDescent="0.25">
      <c r="A24" s="183" t="s">
        <v>108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</row>
    <row r="25" spans="1:14" x14ac:dyDescent="0.25">
      <c r="A25" s="122" t="s">
        <v>99</v>
      </c>
      <c r="B25" s="187" t="s">
        <v>72</v>
      </c>
      <c r="C25" s="187"/>
      <c r="D25" s="186">
        <v>10</v>
      </c>
      <c r="E25" s="186"/>
      <c r="F25" s="186"/>
      <c r="G25" s="186"/>
      <c r="I25" s="82" t="s">
        <v>60</v>
      </c>
      <c r="J25" s="2" t="s">
        <v>9</v>
      </c>
      <c r="K25" s="37"/>
      <c r="L25" s="1"/>
      <c r="M25" s="1"/>
    </row>
    <row r="26" spans="1:14" x14ac:dyDescent="0.25">
      <c r="A26" s="130" t="s">
        <v>37</v>
      </c>
      <c r="B26" s="2" t="s">
        <v>76</v>
      </c>
      <c r="C26" s="2"/>
      <c r="D26" s="2"/>
      <c r="E26" s="2"/>
      <c r="F26" s="1"/>
      <c r="G26" s="1"/>
      <c r="I26" s="130" t="s">
        <v>37</v>
      </c>
      <c r="J26" s="2" t="s">
        <v>55</v>
      </c>
      <c r="K26" s="2"/>
      <c r="L26" s="1"/>
      <c r="M26" s="1"/>
    </row>
    <row r="27" spans="1:14" ht="16.5" thickBot="1" x14ac:dyDescent="0.3">
      <c r="A27" s="184" t="s">
        <v>0</v>
      </c>
      <c r="B27" s="184"/>
      <c r="C27" s="184"/>
      <c r="D27" s="184"/>
      <c r="E27" s="184"/>
      <c r="F27" s="184"/>
      <c r="G27" s="184"/>
      <c r="I27" s="184" t="s">
        <v>10</v>
      </c>
      <c r="J27" s="184"/>
      <c r="K27" s="184"/>
      <c r="L27" s="184"/>
      <c r="M27" s="184"/>
    </row>
    <row r="28" spans="1:14" x14ac:dyDescent="0.25">
      <c r="A28" s="19" t="s">
        <v>34</v>
      </c>
      <c r="B28" s="19" t="s">
        <v>33</v>
      </c>
      <c r="C28" s="139" t="s">
        <v>115</v>
      </c>
      <c r="D28" s="19" t="s">
        <v>38</v>
      </c>
      <c r="E28" s="139" t="s">
        <v>116</v>
      </c>
      <c r="F28" s="20" t="s">
        <v>35</v>
      </c>
      <c r="G28" s="21" t="s">
        <v>4</v>
      </c>
      <c r="I28" s="19" t="s">
        <v>34</v>
      </c>
      <c r="J28" s="19" t="s">
        <v>33</v>
      </c>
      <c r="K28" s="19" t="s">
        <v>38</v>
      </c>
      <c r="L28" s="20" t="s">
        <v>35</v>
      </c>
      <c r="M28" s="21" t="s">
        <v>4</v>
      </c>
    </row>
    <row r="29" spans="1:14" x14ac:dyDescent="0.25">
      <c r="A29" s="34" t="s">
        <v>130</v>
      </c>
      <c r="B29" s="35">
        <v>280</v>
      </c>
      <c r="C29" s="35">
        <f>B29*D25*F29</f>
        <v>2800</v>
      </c>
      <c r="D29" s="35">
        <f t="shared" ref="D29:D36" si="3">B29*20%</f>
        <v>56</v>
      </c>
      <c r="E29" s="35">
        <f>G29-C29</f>
        <v>560</v>
      </c>
      <c r="F29" s="4">
        <v>1</v>
      </c>
      <c r="G29" s="36">
        <f>(B29+D29)*F29*$D$25</f>
        <v>3360</v>
      </c>
      <c r="I29" s="55"/>
      <c r="J29" s="88"/>
      <c r="K29" s="88"/>
      <c r="L29" s="89"/>
      <c r="M29" s="90"/>
    </row>
    <row r="30" spans="1:14" x14ac:dyDescent="0.25">
      <c r="A30" s="34" t="s">
        <v>28</v>
      </c>
      <c r="B30" s="35">
        <v>280</v>
      </c>
      <c r="C30" s="35">
        <f>B30*D25*F30</f>
        <v>2800</v>
      </c>
      <c r="D30" s="35">
        <f t="shared" si="3"/>
        <v>56</v>
      </c>
      <c r="E30" s="35">
        <f t="shared" ref="E30:E36" si="4">G30-C30</f>
        <v>560</v>
      </c>
      <c r="F30" s="4">
        <v>1</v>
      </c>
      <c r="G30" s="36">
        <f t="shared" ref="G30:G36" si="5">(B30+D30)*F30*$D$25</f>
        <v>3360</v>
      </c>
      <c r="I30" s="34"/>
      <c r="J30" s="35"/>
      <c r="K30" s="35"/>
      <c r="L30" s="4"/>
      <c r="M30" s="36"/>
      <c r="N30">
        <f>J30*K25</f>
        <v>0</v>
      </c>
    </row>
    <row r="31" spans="1:14" x14ac:dyDescent="0.25">
      <c r="A31" s="34" t="s">
        <v>29</v>
      </c>
      <c r="B31" s="35">
        <v>260</v>
      </c>
      <c r="C31" s="35">
        <f>B31*D25*F31</f>
        <v>2600</v>
      </c>
      <c r="D31" s="35">
        <f t="shared" si="3"/>
        <v>52</v>
      </c>
      <c r="E31" s="35">
        <f t="shared" si="4"/>
        <v>520</v>
      </c>
      <c r="F31" s="4">
        <v>1</v>
      </c>
      <c r="G31" s="36">
        <f t="shared" si="5"/>
        <v>3120</v>
      </c>
      <c r="I31" s="34"/>
      <c r="J31" s="35"/>
      <c r="K31" s="35"/>
      <c r="L31" s="4"/>
      <c r="M31" s="36"/>
    </row>
    <row r="32" spans="1:14" x14ac:dyDescent="0.25">
      <c r="A32" s="34" t="s">
        <v>62</v>
      </c>
      <c r="B32" s="35">
        <v>200</v>
      </c>
      <c r="C32" s="35">
        <f>B32*D25*F32</f>
        <v>4000</v>
      </c>
      <c r="D32" s="35">
        <f t="shared" si="3"/>
        <v>40</v>
      </c>
      <c r="E32" s="35">
        <f t="shared" si="4"/>
        <v>800</v>
      </c>
      <c r="F32" s="4">
        <v>2</v>
      </c>
      <c r="G32" s="36">
        <f t="shared" si="5"/>
        <v>4800</v>
      </c>
      <c r="I32" s="34"/>
      <c r="J32" s="35"/>
      <c r="K32" s="35"/>
      <c r="L32" s="4"/>
      <c r="M32" s="36"/>
    </row>
    <row r="33" spans="1:14" x14ac:dyDescent="0.25">
      <c r="A33" s="34" t="s">
        <v>56</v>
      </c>
      <c r="B33" s="35">
        <v>230</v>
      </c>
      <c r="C33" s="35">
        <f>B33*D25*F33</f>
        <v>2300</v>
      </c>
      <c r="D33" s="35">
        <f t="shared" si="3"/>
        <v>46</v>
      </c>
      <c r="E33" s="35">
        <f t="shared" si="4"/>
        <v>460</v>
      </c>
      <c r="F33" s="4">
        <v>1</v>
      </c>
      <c r="G33" s="36">
        <f t="shared" si="5"/>
        <v>2760</v>
      </c>
      <c r="I33" s="34"/>
      <c r="J33" s="35"/>
      <c r="K33" s="35"/>
      <c r="L33" s="4"/>
      <c r="M33" s="36"/>
    </row>
    <row r="34" spans="1:14" x14ac:dyDescent="0.25">
      <c r="A34" s="34" t="s">
        <v>30</v>
      </c>
      <c r="B34" s="35">
        <v>230</v>
      </c>
      <c r="C34" s="35">
        <f>B34*D25*F34</f>
        <v>2300</v>
      </c>
      <c r="D34" s="35">
        <f t="shared" si="3"/>
        <v>46</v>
      </c>
      <c r="E34" s="35">
        <f t="shared" si="4"/>
        <v>460</v>
      </c>
      <c r="F34" s="4">
        <v>1</v>
      </c>
      <c r="G34" s="36">
        <f t="shared" si="5"/>
        <v>2760</v>
      </c>
      <c r="I34" s="34"/>
      <c r="J34" s="35"/>
      <c r="K34" s="35"/>
      <c r="L34" s="4"/>
      <c r="M34" s="36"/>
    </row>
    <row r="35" spans="1:14" x14ac:dyDescent="0.25">
      <c r="A35" s="34" t="s">
        <v>31</v>
      </c>
      <c r="B35" s="35">
        <v>260</v>
      </c>
      <c r="C35" s="35">
        <f>B35*D25*F35</f>
        <v>2600</v>
      </c>
      <c r="D35" s="35">
        <f t="shared" si="3"/>
        <v>52</v>
      </c>
      <c r="E35" s="35">
        <f t="shared" si="4"/>
        <v>520</v>
      </c>
      <c r="F35" s="4">
        <v>1</v>
      </c>
      <c r="G35" s="36">
        <f>(B35+D35)*F35*$D$25</f>
        <v>3120</v>
      </c>
      <c r="I35" s="34"/>
      <c r="J35" s="35"/>
      <c r="K35" s="35"/>
      <c r="L35" s="4"/>
      <c r="M35" s="36"/>
    </row>
    <row r="36" spans="1:14" x14ac:dyDescent="0.25">
      <c r="A36" s="34" t="s">
        <v>32</v>
      </c>
      <c r="B36" s="35">
        <v>140</v>
      </c>
      <c r="C36" s="35">
        <f>B36*D25*F36</f>
        <v>2800</v>
      </c>
      <c r="D36" s="35">
        <f t="shared" si="3"/>
        <v>28</v>
      </c>
      <c r="E36" s="35">
        <f t="shared" si="4"/>
        <v>560</v>
      </c>
      <c r="F36" s="4">
        <v>2</v>
      </c>
      <c r="G36" s="36">
        <f t="shared" si="5"/>
        <v>3360</v>
      </c>
      <c r="I36" s="34"/>
      <c r="J36" s="35"/>
      <c r="K36" s="35"/>
      <c r="L36" s="4"/>
      <c r="M36" s="36"/>
    </row>
    <row r="37" spans="1:14" ht="15.75" x14ac:dyDescent="0.25">
      <c r="A37" s="50" t="s">
        <v>11</v>
      </c>
      <c r="B37" s="145"/>
      <c r="C37" s="146">
        <f>SUM(C29:C36)</f>
        <v>22200</v>
      </c>
      <c r="D37" s="145"/>
      <c r="E37" s="146">
        <f>SUM(E29:E36)</f>
        <v>4440</v>
      </c>
      <c r="F37" s="51"/>
      <c r="G37" s="7">
        <f>SUM(G29:G36)</f>
        <v>26640</v>
      </c>
      <c r="I37" s="180" t="s">
        <v>11</v>
      </c>
      <c r="J37" s="181"/>
      <c r="K37" s="181"/>
      <c r="L37" s="182"/>
      <c r="M37" s="7">
        <f>SUM(M30:M36)</f>
        <v>0</v>
      </c>
    </row>
    <row r="38" spans="1:14" x14ac:dyDescent="0.25">
      <c r="J38" s="197" t="s">
        <v>12</v>
      </c>
      <c r="K38" s="197"/>
      <c r="L38" s="197"/>
      <c r="M38" s="25"/>
    </row>
    <row r="39" spans="1:14" ht="15.75" x14ac:dyDescent="0.25">
      <c r="A39" s="183" t="s">
        <v>100</v>
      </c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</row>
    <row r="40" spans="1:14" x14ac:dyDescent="0.25">
      <c r="A40" s="122" t="s">
        <v>81</v>
      </c>
      <c r="B40" s="187" t="s">
        <v>72</v>
      </c>
      <c r="C40" s="187"/>
      <c r="D40" s="186">
        <v>10</v>
      </c>
      <c r="E40" s="186"/>
      <c r="F40" s="186"/>
      <c r="G40" s="186"/>
      <c r="I40" s="82" t="s">
        <v>60</v>
      </c>
      <c r="J40" s="2" t="s">
        <v>9</v>
      </c>
      <c r="K40" s="37"/>
      <c r="L40" s="1"/>
      <c r="M40" s="1"/>
    </row>
    <row r="41" spans="1:14" x14ac:dyDescent="0.25">
      <c r="A41" s="113" t="s">
        <v>37</v>
      </c>
      <c r="B41" s="2" t="s">
        <v>76</v>
      </c>
      <c r="C41" s="2"/>
      <c r="D41" s="2"/>
      <c r="E41" s="2"/>
      <c r="F41" s="1"/>
      <c r="G41" s="1"/>
      <c r="I41" s="113" t="s">
        <v>37</v>
      </c>
      <c r="J41" s="2" t="s">
        <v>55</v>
      </c>
      <c r="K41" s="2"/>
      <c r="L41" s="1"/>
      <c r="M41" s="1"/>
    </row>
    <row r="42" spans="1:14" ht="16.5" thickBot="1" x14ac:dyDescent="0.3">
      <c r="A42" s="184" t="s">
        <v>0</v>
      </c>
      <c r="B42" s="184"/>
      <c r="C42" s="184"/>
      <c r="D42" s="184"/>
      <c r="E42" s="184"/>
      <c r="F42" s="184"/>
      <c r="G42" s="184"/>
      <c r="I42" s="184" t="s">
        <v>10</v>
      </c>
      <c r="J42" s="184"/>
      <c r="K42" s="184"/>
      <c r="L42" s="184"/>
      <c r="M42" s="184"/>
    </row>
    <row r="43" spans="1:14" x14ac:dyDescent="0.25">
      <c r="A43" s="19" t="s">
        <v>34</v>
      </c>
      <c r="B43" s="19" t="s">
        <v>33</v>
      </c>
      <c r="C43" s="139" t="s">
        <v>115</v>
      </c>
      <c r="D43" s="19" t="s">
        <v>38</v>
      </c>
      <c r="E43" s="139" t="s">
        <v>116</v>
      </c>
      <c r="F43" s="20" t="s">
        <v>35</v>
      </c>
      <c r="G43" s="21" t="s">
        <v>4</v>
      </c>
      <c r="I43" s="19" t="s">
        <v>34</v>
      </c>
      <c r="J43" s="19" t="s">
        <v>33</v>
      </c>
      <c r="K43" s="19" t="s">
        <v>38</v>
      </c>
      <c r="L43" s="20" t="s">
        <v>35</v>
      </c>
      <c r="M43" s="21" t="s">
        <v>4</v>
      </c>
    </row>
    <row r="44" spans="1:14" x14ac:dyDescent="0.25">
      <c r="A44" s="34" t="s">
        <v>130</v>
      </c>
      <c r="B44" s="35">
        <v>280</v>
      </c>
      <c r="C44" s="35">
        <f>B44*D40*F44</f>
        <v>2800</v>
      </c>
      <c r="D44" s="35">
        <f t="shared" ref="D44:D51" si="6">B44*20%</f>
        <v>56</v>
      </c>
      <c r="E44" s="35">
        <f>G44-C44</f>
        <v>560</v>
      </c>
      <c r="F44" s="4">
        <v>1</v>
      </c>
      <c r="G44" s="36">
        <f>(B44+D44)*F44*$D$40</f>
        <v>3360</v>
      </c>
      <c r="I44" s="55"/>
      <c r="J44" s="88"/>
      <c r="K44" s="88"/>
      <c r="L44" s="89"/>
      <c r="M44" s="90"/>
    </row>
    <row r="45" spans="1:14" x14ac:dyDescent="0.25">
      <c r="A45" s="34" t="s">
        <v>28</v>
      </c>
      <c r="B45" s="35">
        <v>280</v>
      </c>
      <c r="C45" s="35">
        <f>B45*D40*F45</f>
        <v>2800</v>
      </c>
      <c r="D45" s="35">
        <f t="shared" si="6"/>
        <v>56</v>
      </c>
      <c r="E45" s="35">
        <f t="shared" ref="E45:E51" si="7">G45-C45</f>
        <v>560</v>
      </c>
      <c r="F45" s="4">
        <v>1</v>
      </c>
      <c r="G45" s="36">
        <f t="shared" ref="G45:G51" si="8">(B45+D45)*F45*$D$40</f>
        <v>3360</v>
      </c>
      <c r="I45" s="34"/>
      <c r="J45" s="35"/>
      <c r="K45" s="35"/>
      <c r="L45" s="4"/>
      <c r="M45" s="36"/>
      <c r="N45">
        <f>J45*K40</f>
        <v>0</v>
      </c>
    </row>
    <row r="46" spans="1:14" x14ac:dyDescent="0.25">
      <c r="A46" s="34" t="s">
        <v>29</v>
      </c>
      <c r="B46" s="35">
        <v>260</v>
      </c>
      <c r="C46" s="35">
        <f>B46*D40*F46</f>
        <v>2600</v>
      </c>
      <c r="D46" s="35">
        <f t="shared" si="6"/>
        <v>52</v>
      </c>
      <c r="E46" s="35">
        <f t="shared" si="7"/>
        <v>520</v>
      </c>
      <c r="F46" s="4">
        <v>1</v>
      </c>
      <c r="G46" s="36">
        <f t="shared" si="8"/>
        <v>3120</v>
      </c>
      <c r="I46" s="34"/>
      <c r="J46" s="35"/>
      <c r="K46" s="35"/>
      <c r="L46" s="4"/>
      <c r="M46" s="36"/>
    </row>
    <row r="47" spans="1:14" x14ac:dyDescent="0.25">
      <c r="A47" s="34" t="s">
        <v>62</v>
      </c>
      <c r="B47" s="35">
        <v>200</v>
      </c>
      <c r="C47" s="35">
        <f>B47*D40*F47</f>
        <v>4000</v>
      </c>
      <c r="D47" s="35">
        <f t="shared" si="6"/>
        <v>40</v>
      </c>
      <c r="E47" s="35">
        <f t="shared" si="7"/>
        <v>800</v>
      </c>
      <c r="F47" s="4">
        <v>2</v>
      </c>
      <c r="G47" s="36">
        <f t="shared" si="8"/>
        <v>4800</v>
      </c>
      <c r="I47" s="34"/>
      <c r="J47" s="35"/>
      <c r="K47" s="35"/>
      <c r="L47" s="4"/>
      <c r="M47" s="36"/>
    </row>
    <row r="48" spans="1:14" x14ac:dyDescent="0.25">
      <c r="A48" s="34" t="s">
        <v>56</v>
      </c>
      <c r="B48" s="35">
        <v>230</v>
      </c>
      <c r="C48" s="35">
        <f>B48*D40*F48</f>
        <v>2300</v>
      </c>
      <c r="D48" s="35">
        <f t="shared" si="6"/>
        <v>46</v>
      </c>
      <c r="E48" s="35">
        <f t="shared" si="7"/>
        <v>460</v>
      </c>
      <c r="F48" s="4">
        <v>1</v>
      </c>
      <c r="G48" s="36">
        <f t="shared" si="8"/>
        <v>2760</v>
      </c>
      <c r="I48" s="34"/>
      <c r="J48" s="35"/>
      <c r="K48" s="35"/>
      <c r="L48" s="4"/>
      <c r="M48" s="36"/>
    </row>
    <row r="49" spans="1:14" x14ac:dyDescent="0.25">
      <c r="A49" s="34" t="s">
        <v>30</v>
      </c>
      <c r="B49" s="35">
        <v>230</v>
      </c>
      <c r="C49" s="35">
        <f>B49*D40*F49</f>
        <v>2300</v>
      </c>
      <c r="D49" s="35">
        <f t="shared" si="6"/>
        <v>46</v>
      </c>
      <c r="E49" s="35">
        <f t="shared" si="7"/>
        <v>460</v>
      </c>
      <c r="F49" s="4">
        <v>1</v>
      </c>
      <c r="G49" s="36">
        <f t="shared" si="8"/>
        <v>2760</v>
      </c>
      <c r="I49" s="34"/>
      <c r="J49" s="35"/>
      <c r="K49" s="35"/>
      <c r="L49" s="4"/>
      <c r="M49" s="36"/>
    </row>
    <row r="50" spans="1:14" x14ac:dyDescent="0.25">
      <c r="A50" s="34" t="s">
        <v>31</v>
      </c>
      <c r="B50" s="35">
        <v>260</v>
      </c>
      <c r="C50" s="35">
        <f>B50*D40*F50</f>
        <v>2600</v>
      </c>
      <c r="D50" s="35">
        <f t="shared" si="6"/>
        <v>52</v>
      </c>
      <c r="E50" s="35">
        <f t="shared" si="7"/>
        <v>520</v>
      </c>
      <c r="F50" s="4">
        <v>1</v>
      </c>
      <c r="G50" s="36">
        <f t="shared" si="8"/>
        <v>3120</v>
      </c>
      <c r="I50" s="34"/>
      <c r="J50" s="35"/>
      <c r="K50" s="35"/>
      <c r="L50" s="4"/>
      <c r="M50" s="36"/>
    </row>
    <row r="51" spans="1:14" x14ac:dyDescent="0.25">
      <c r="A51" s="34" t="s">
        <v>32</v>
      </c>
      <c r="B51" s="35">
        <v>140</v>
      </c>
      <c r="C51" s="35">
        <f>B51*D40*F51</f>
        <v>2800</v>
      </c>
      <c r="D51" s="35">
        <f t="shared" si="6"/>
        <v>28</v>
      </c>
      <c r="E51" s="35">
        <f t="shared" si="7"/>
        <v>560</v>
      </c>
      <c r="F51" s="4">
        <v>2</v>
      </c>
      <c r="G51" s="36">
        <f t="shared" si="8"/>
        <v>3360</v>
      </c>
      <c r="I51" s="34"/>
      <c r="J51" s="35"/>
      <c r="K51" s="35"/>
      <c r="L51" s="4"/>
      <c r="M51" s="36"/>
    </row>
    <row r="52" spans="1:14" ht="15.75" x14ac:dyDescent="0.25">
      <c r="A52" s="50" t="s">
        <v>11</v>
      </c>
      <c r="B52" s="145"/>
      <c r="C52" s="146">
        <f>SUM(C44:C51)</f>
        <v>22200</v>
      </c>
      <c r="D52" s="145"/>
      <c r="E52" s="146">
        <f>SUM(E44:E51)</f>
        <v>4440</v>
      </c>
      <c r="F52" s="51"/>
      <c r="G52" s="7">
        <f>SUM(G44:G51)</f>
        <v>26640</v>
      </c>
      <c r="I52" s="180" t="s">
        <v>11</v>
      </c>
      <c r="J52" s="181"/>
      <c r="K52" s="181"/>
      <c r="L52" s="182"/>
      <c r="M52" s="7">
        <f>SUM(M45:M51)</f>
        <v>0</v>
      </c>
    </row>
    <row r="53" spans="1:14" x14ac:dyDescent="0.25">
      <c r="J53" s="197" t="s">
        <v>12</v>
      </c>
      <c r="K53" s="197"/>
      <c r="L53" s="197"/>
      <c r="M53" s="25"/>
    </row>
    <row r="54" spans="1:14" ht="15.75" x14ac:dyDescent="0.25">
      <c r="A54" s="183" t="s">
        <v>101</v>
      </c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</row>
    <row r="55" spans="1:14" x14ac:dyDescent="0.25">
      <c r="A55" s="122" t="s">
        <v>82</v>
      </c>
      <c r="B55" s="187" t="s">
        <v>72</v>
      </c>
      <c r="C55" s="187"/>
      <c r="D55" s="186">
        <v>10</v>
      </c>
      <c r="E55" s="186"/>
      <c r="F55" s="186"/>
      <c r="G55" s="186"/>
      <c r="I55" s="82" t="s">
        <v>60</v>
      </c>
      <c r="J55" s="2" t="s">
        <v>9</v>
      </c>
      <c r="K55" s="37"/>
      <c r="L55" s="1"/>
      <c r="M55" s="1"/>
    </row>
    <row r="56" spans="1:14" x14ac:dyDescent="0.25">
      <c r="A56" s="113" t="s">
        <v>37</v>
      </c>
      <c r="B56" s="2" t="s">
        <v>76</v>
      </c>
      <c r="C56" s="2"/>
      <c r="D56" s="2"/>
      <c r="E56" s="2"/>
      <c r="F56" s="1"/>
      <c r="G56" s="1"/>
      <c r="I56" s="113" t="s">
        <v>37</v>
      </c>
      <c r="J56" s="2" t="s">
        <v>55</v>
      </c>
      <c r="K56" s="2"/>
      <c r="L56" s="1"/>
      <c r="M56" s="1"/>
    </row>
    <row r="57" spans="1:14" ht="16.5" thickBot="1" x14ac:dyDescent="0.3">
      <c r="A57" s="184" t="s">
        <v>0</v>
      </c>
      <c r="B57" s="184"/>
      <c r="C57" s="184"/>
      <c r="D57" s="184"/>
      <c r="E57" s="184"/>
      <c r="F57" s="184"/>
      <c r="G57" s="184"/>
      <c r="I57" s="184" t="s">
        <v>10</v>
      </c>
      <c r="J57" s="184"/>
      <c r="K57" s="184"/>
      <c r="L57" s="184"/>
      <c r="M57" s="184"/>
    </row>
    <row r="58" spans="1:14" x14ac:dyDescent="0.25">
      <c r="A58" s="19" t="s">
        <v>34</v>
      </c>
      <c r="B58" s="19" t="s">
        <v>33</v>
      </c>
      <c r="C58" s="139" t="s">
        <v>115</v>
      </c>
      <c r="D58" s="19" t="s">
        <v>38</v>
      </c>
      <c r="E58" s="139" t="s">
        <v>116</v>
      </c>
      <c r="F58" s="20" t="s">
        <v>35</v>
      </c>
      <c r="G58" s="21" t="s">
        <v>4</v>
      </c>
      <c r="I58" s="19" t="s">
        <v>34</v>
      </c>
      <c r="J58" s="19" t="s">
        <v>33</v>
      </c>
      <c r="K58" s="19" t="s">
        <v>38</v>
      </c>
      <c r="L58" s="20" t="s">
        <v>35</v>
      </c>
      <c r="M58" s="21" t="s">
        <v>4</v>
      </c>
    </row>
    <row r="59" spans="1:14" x14ac:dyDescent="0.25">
      <c r="A59" s="34" t="s">
        <v>130</v>
      </c>
      <c r="B59" s="35">
        <v>280</v>
      </c>
      <c r="C59" s="35">
        <f>B59*D55*F59</f>
        <v>2800</v>
      </c>
      <c r="D59" s="35">
        <f t="shared" ref="D59:D66" si="9">B59*20%</f>
        <v>56</v>
      </c>
      <c r="E59" s="35">
        <f>G59-C59</f>
        <v>560</v>
      </c>
      <c r="F59" s="4">
        <v>1</v>
      </c>
      <c r="G59" s="36">
        <f>(B59+D59)*F59*$D$55</f>
        <v>3360</v>
      </c>
      <c r="I59" s="55"/>
      <c r="J59" s="88"/>
      <c r="K59" s="88"/>
      <c r="L59" s="89"/>
      <c r="M59" s="90"/>
    </row>
    <row r="60" spans="1:14" x14ac:dyDescent="0.25">
      <c r="A60" s="34" t="s">
        <v>28</v>
      </c>
      <c r="B60" s="35">
        <v>280</v>
      </c>
      <c r="C60" s="35">
        <f>B60*D55*F60</f>
        <v>2800</v>
      </c>
      <c r="D60" s="35">
        <f t="shared" si="9"/>
        <v>56</v>
      </c>
      <c r="E60" s="35">
        <f t="shared" ref="E60:E66" si="10">G60-C60</f>
        <v>560</v>
      </c>
      <c r="F60" s="4">
        <v>1</v>
      </c>
      <c r="G60" s="36">
        <f t="shared" ref="G60:G66" si="11">(B60+D60)*F60*$D$55</f>
        <v>3360</v>
      </c>
      <c r="I60" s="34"/>
      <c r="J60" s="35"/>
      <c r="K60" s="35"/>
      <c r="L60" s="4"/>
      <c r="M60" s="36"/>
      <c r="N60">
        <f>J60*K55</f>
        <v>0</v>
      </c>
    </row>
    <row r="61" spans="1:14" x14ac:dyDescent="0.25">
      <c r="A61" s="34" t="s">
        <v>29</v>
      </c>
      <c r="B61" s="35">
        <v>260</v>
      </c>
      <c r="C61" s="35">
        <f>B61*D55*F61</f>
        <v>2600</v>
      </c>
      <c r="D61" s="35">
        <f t="shared" si="9"/>
        <v>52</v>
      </c>
      <c r="E61" s="35">
        <f t="shared" si="10"/>
        <v>520</v>
      </c>
      <c r="F61" s="4">
        <v>1</v>
      </c>
      <c r="G61" s="36">
        <f>(B61+D61)*F61*$D$55</f>
        <v>3120</v>
      </c>
      <c r="I61" s="34"/>
      <c r="J61" s="35"/>
      <c r="K61" s="35"/>
      <c r="L61" s="4"/>
      <c r="M61" s="36"/>
    </row>
    <row r="62" spans="1:14" x14ac:dyDescent="0.25">
      <c r="A62" s="34" t="s">
        <v>62</v>
      </c>
      <c r="B62" s="35">
        <v>200</v>
      </c>
      <c r="C62" s="35">
        <f>B62*D55*F62</f>
        <v>4000</v>
      </c>
      <c r="D62" s="35">
        <f t="shared" si="9"/>
        <v>40</v>
      </c>
      <c r="E62" s="35">
        <f t="shared" si="10"/>
        <v>800</v>
      </c>
      <c r="F62" s="4">
        <v>2</v>
      </c>
      <c r="G62" s="36">
        <f t="shared" si="11"/>
        <v>4800</v>
      </c>
      <c r="I62" s="34"/>
      <c r="J62" s="35"/>
      <c r="K62" s="35"/>
      <c r="L62" s="4"/>
      <c r="M62" s="36"/>
    </row>
    <row r="63" spans="1:14" x14ac:dyDescent="0.25">
      <c r="A63" s="34" t="s">
        <v>56</v>
      </c>
      <c r="B63" s="35">
        <v>230</v>
      </c>
      <c r="C63" s="35">
        <f>B63*D55*F63</f>
        <v>2300</v>
      </c>
      <c r="D63" s="35">
        <f t="shared" si="9"/>
        <v>46</v>
      </c>
      <c r="E63" s="35">
        <f t="shared" si="10"/>
        <v>460</v>
      </c>
      <c r="F63" s="4">
        <v>1</v>
      </c>
      <c r="G63" s="36">
        <f>(B63+D63)*F63*$D$55</f>
        <v>2760</v>
      </c>
      <c r="I63" s="34"/>
      <c r="J63" s="35"/>
      <c r="K63" s="35"/>
      <c r="L63" s="4"/>
      <c r="M63" s="36"/>
    </row>
    <row r="64" spans="1:14" x14ac:dyDescent="0.25">
      <c r="A64" s="34" t="s">
        <v>30</v>
      </c>
      <c r="B64" s="35">
        <v>230</v>
      </c>
      <c r="C64" s="35">
        <f>B64*D55*F64</f>
        <v>2300</v>
      </c>
      <c r="D64" s="35">
        <f t="shared" si="9"/>
        <v>46</v>
      </c>
      <c r="E64" s="35">
        <f t="shared" si="10"/>
        <v>460</v>
      </c>
      <c r="F64" s="4">
        <v>1</v>
      </c>
      <c r="G64" s="36">
        <f t="shared" si="11"/>
        <v>2760</v>
      </c>
      <c r="I64" s="34"/>
      <c r="J64" s="35"/>
      <c r="K64" s="35"/>
      <c r="L64" s="4"/>
      <c r="M64" s="36"/>
    </row>
    <row r="65" spans="1:13" x14ac:dyDescent="0.25">
      <c r="A65" s="34" t="s">
        <v>31</v>
      </c>
      <c r="B65" s="35">
        <v>260</v>
      </c>
      <c r="C65" s="35">
        <f>B65*D55*F65</f>
        <v>2600</v>
      </c>
      <c r="D65" s="35">
        <f t="shared" si="9"/>
        <v>52</v>
      </c>
      <c r="E65" s="35">
        <f t="shared" si="10"/>
        <v>520</v>
      </c>
      <c r="F65" s="4">
        <v>1</v>
      </c>
      <c r="G65" s="36">
        <f>(B65+D65)*F65*$D$55</f>
        <v>3120</v>
      </c>
      <c r="I65" s="34"/>
      <c r="J65" s="35"/>
      <c r="K65" s="35"/>
      <c r="L65" s="4"/>
      <c r="M65" s="36"/>
    </row>
    <row r="66" spans="1:13" x14ac:dyDescent="0.25">
      <c r="A66" s="34" t="s">
        <v>32</v>
      </c>
      <c r="B66" s="35">
        <v>140</v>
      </c>
      <c r="C66" s="35">
        <f>B66*D55*F66</f>
        <v>2800</v>
      </c>
      <c r="D66" s="35">
        <f t="shared" si="9"/>
        <v>28</v>
      </c>
      <c r="E66" s="35">
        <f t="shared" si="10"/>
        <v>560</v>
      </c>
      <c r="F66" s="4">
        <v>2</v>
      </c>
      <c r="G66" s="36">
        <f t="shared" si="11"/>
        <v>3360</v>
      </c>
      <c r="I66" s="34"/>
      <c r="J66" s="35"/>
      <c r="K66" s="35"/>
      <c r="L66" s="4"/>
      <c r="M66" s="36"/>
    </row>
    <row r="67" spans="1:13" ht="15.75" x14ac:dyDescent="0.25">
      <c r="A67" s="50" t="s">
        <v>11</v>
      </c>
      <c r="B67" s="145"/>
      <c r="C67" s="146">
        <f>SUM(C59:C66)</f>
        <v>22200</v>
      </c>
      <c r="D67" s="145"/>
      <c r="E67" s="146">
        <f>SUM(E59:E66)</f>
        <v>4440</v>
      </c>
      <c r="F67" s="51"/>
      <c r="G67" s="7">
        <f>SUM(G59:G66)</f>
        <v>26640</v>
      </c>
      <c r="I67" s="180" t="s">
        <v>11</v>
      </c>
      <c r="J67" s="181"/>
      <c r="K67" s="181"/>
      <c r="L67" s="182"/>
      <c r="M67" s="7">
        <f>SUM(M60:M66)</f>
        <v>0</v>
      </c>
    </row>
    <row r="68" spans="1:13" x14ac:dyDescent="0.25">
      <c r="J68" s="197" t="s">
        <v>12</v>
      </c>
      <c r="K68" s="197"/>
      <c r="L68" s="197"/>
      <c r="M68" s="25"/>
    </row>
    <row r="69" spans="1:13" x14ac:dyDescent="0.25">
      <c r="J69" s="26"/>
      <c r="K69" s="26"/>
      <c r="L69" s="26"/>
      <c r="M69" s="27"/>
    </row>
    <row r="70" spans="1:13" x14ac:dyDescent="0.25">
      <c r="A70" s="198" t="s">
        <v>17</v>
      </c>
      <c r="B70" s="198"/>
      <c r="C70" s="198"/>
      <c r="D70" s="198"/>
      <c r="E70" s="198"/>
      <c r="F70" s="198"/>
      <c r="G70" s="198"/>
      <c r="I70" s="198" t="s">
        <v>18</v>
      </c>
      <c r="J70" s="198"/>
      <c r="K70" s="198"/>
      <c r="L70" s="198"/>
      <c r="M70" s="41"/>
    </row>
    <row r="71" spans="1:13" x14ac:dyDescent="0.25">
      <c r="A71" s="190" t="s">
        <v>61</v>
      </c>
      <c r="B71" s="191"/>
      <c r="C71" s="191"/>
      <c r="D71" s="191"/>
      <c r="E71" s="191"/>
      <c r="F71" s="191"/>
      <c r="G71" s="147">
        <f>G13+G29+G44+G59</f>
        <v>12768</v>
      </c>
      <c r="I71" s="191" t="s">
        <v>61</v>
      </c>
      <c r="J71" s="191"/>
      <c r="K71" s="191"/>
      <c r="L71" s="191"/>
      <c r="M71" s="47"/>
    </row>
    <row r="72" spans="1:13" x14ac:dyDescent="0.25">
      <c r="A72" s="190" t="s">
        <v>28</v>
      </c>
      <c r="B72" s="191"/>
      <c r="C72" s="191"/>
      <c r="D72" s="191"/>
      <c r="E72" s="191"/>
      <c r="F72" s="191"/>
      <c r="G72" s="147">
        <f t="shared" ref="G72:G78" si="12">G14+G30+G45+G60</f>
        <v>12768</v>
      </c>
      <c r="I72" s="191" t="s">
        <v>28</v>
      </c>
      <c r="J72" s="191"/>
      <c r="K72" s="191"/>
      <c r="L72" s="191"/>
      <c r="M72" s="47"/>
    </row>
    <row r="73" spans="1:13" x14ac:dyDescent="0.25">
      <c r="A73" s="190" t="s">
        <v>29</v>
      </c>
      <c r="B73" s="191"/>
      <c r="C73" s="191"/>
      <c r="D73" s="191"/>
      <c r="E73" s="191"/>
      <c r="F73" s="191"/>
      <c r="G73" s="147">
        <f t="shared" si="12"/>
        <v>11856</v>
      </c>
      <c r="I73" s="191" t="s">
        <v>29</v>
      </c>
      <c r="J73" s="191"/>
      <c r="K73" s="191"/>
      <c r="L73" s="191"/>
      <c r="M73" s="47"/>
    </row>
    <row r="74" spans="1:13" x14ac:dyDescent="0.25">
      <c r="A74" s="190" t="s">
        <v>63</v>
      </c>
      <c r="B74" s="191"/>
      <c r="C74" s="191"/>
      <c r="D74" s="191"/>
      <c r="E74" s="191"/>
      <c r="F74" s="191"/>
      <c r="G74" s="147">
        <f t="shared" si="12"/>
        <v>18240</v>
      </c>
      <c r="I74" s="191" t="s">
        <v>63</v>
      </c>
      <c r="J74" s="191"/>
      <c r="K74" s="191"/>
      <c r="L74" s="191"/>
      <c r="M74" s="47"/>
    </row>
    <row r="75" spans="1:13" x14ac:dyDescent="0.25">
      <c r="A75" s="190" t="s">
        <v>70</v>
      </c>
      <c r="B75" s="191"/>
      <c r="C75" s="191"/>
      <c r="D75" s="191"/>
      <c r="E75" s="191"/>
      <c r="F75" s="191"/>
      <c r="G75" s="147">
        <f>G17+G33+G48+G63</f>
        <v>10488</v>
      </c>
      <c r="I75" s="191" t="s">
        <v>30</v>
      </c>
      <c r="J75" s="191"/>
      <c r="K75" s="191"/>
      <c r="L75" s="191"/>
      <c r="M75" s="47"/>
    </row>
    <row r="76" spans="1:13" x14ac:dyDescent="0.25">
      <c r="A76" s="190" t="s">
        <v>30</v>
      </c>
      <c r="B76" s="191"/>
      <c r="C76" s="191"/>
      <c r="D76" s="191"/>
      <c r="E76" s="191"/>
      <c r="F76" s="191"/>
      <c r="G76" s="147">
        <f t="shared" si="12"/>
        <v>10488</v>
      </c>
      <c r="I76" s="191" t="s">
        <v>30</v>
      </c>
      <c r="J76" s="191"/>
      <c r="K76" s="191"/>
      <c r="L76" s="191"/>
      <c r="M76" s="47"/>
    </row>
    <row r="77" spans="1:13" x14ac:dyDescent="0.25">
      <c r="A77" s="190" t="s">
        <v>31</v>
      </c>
      <c r="B77" s="191"/>
      <c r="C77" s="191"/>
      <c r="D77" s="191"/>
      <c r="E77" s="191"/>
      <c r="F77" s="191"/>
      <c r="G77" s="147">
        <f>G19+G35+G50+G65</f>
        <v>11856</v>
      </c>
      <c r="I77" s="191" t="s">
        <v>31</v>
      </c>
      <c r="J77" s="191"/>
      <c r="K77" s="191"/>
      <c r="L77" s="191"/>
      <c r="M77" s="47"/>
    </row>
    <row r="78" spans="1:13" x14ac:dyDescent="0.25">
      <c r="A78" s="191" t="s">
        <v>32</v>
      </c>
      <c r="B78" s="191"/>
      <c r="C78" s="191"/>
      <c r="D78" s="191"/>
      <c r="E78" s="191"/>
      <c r="F78" s="191"/>
      <c r="G78" s="147">
        <f t="shared" si="12"/>
        <v>12768</v>
      </c>
      <c r="I78" s="132"/>
      <c r="J78" s="132"/>
      <c r="K78" s="132"/>
      <c r="L78" s="132"/>
      <c r="M78" s="47"/>
    </row>
    <row r="79" spans="1:13" x14ac:dyDescent="0.25">
      <c r="A79" s="196" t="s">
        <v>11</v>
      </c>
      <c r="B79" s="196"/>
      <c r="C79" s="196"/>
      <c r="D79" s="196"/>
      <c r="E79" s="196"/>
      <c r="F79" s="196"/>
      <c r="G79" s="148">
        <f>SUM(G71:G78)</f>
        <v>101232</v>
      </c>
      <c r="I79" s="196" t="s">
        <v>11</v>
      </c>
      <c r="J79" s="196"/>
      <c r="K79" s="196"/>
      <c r="L79" s="196"/>
      <c r="M79" s="48">
        <v>0</v>
      </c>
    </row>
    <row r="81" spans="1:7" x14ac:dyDescent="0.25">
      <c r="G81" s="30"/>
    </row>
    <row r="82" spans="1:7" x14ac:dyDescent="0.25">
      <c r="G82" s="30"/>
    </row>
    <row r="83" spans="1:7" x14ac:dyDescent="0.25">
      <c r="A83" s="188" t="s">
        <v>117</v>
      </c>
      <c r="B83" s="188"/>
      <c r="C83" s="188"/>
      <c r="D83" s="188"/>
      <c r="E83" s="140"/>
      <c r="G83" s="30"/>
    </row>
    <row r="84" spans="1:7" x14ac:dyDescent="0.25">
      <c r="A84" s="189" t="s">
        <v>111</v>
      </c>
      <c r="B84" s="189"/>
      <c r="C84" s="189"/>
      <c r="D84" s="189"/>
      <c r="E84" s="141"/>
    </row>
    <row r="85" spans="1:7" x14ac:dyDescent="0.25">
      <c r="A85" s="138" t="s">
        <v>112</v>
      </c>
      <c r="B85" s="138"/>
      <c r="C85" s="138"/>
      <c r="D85" s="162">
        <f>C67+C52+C37+C21</f>
        <v>84360</v>
      </c>
      <c r="E85" s="162"/>
    </row>
    <row r="86" spans="1:7" x14ac:dyDescent="0.25">
      <c r="A86" s="138" t="s">
        <v>113</v>
      </c>
      <c r="B86" s="138"/>
      <c r="C86" s="138"/>
      <c r="D86" s="193"/>
      <c r="E86" s="193"/>
    </row>
    <row r="87" spans="1:7" x14ac:dyDescent="0.25">
      <c r="A87" s="189" t="s">
        <v>114</v>
      </c>
      <c r="B87" s="189"/>
      <c r="C87" s="189"/>
      <c r="D87" s="189"/>
      <c r="E87" s="141"/>
    </row>
    <row r="88" spans="1:7" x14ac:dyDescent="0.25">
      <c r="A88" s="138" t="s">
        <v>112</v>
      </c>
      <c r="B88" s="138"/>
      <c r="C88" s="138"/>
      <c r="D88" s="163">
        <f>E67+E52+E37+E21</f>
        <v>16872</v>
      </c>
      <c r="E88" s="163"/>
    </row>
    <row r="89" spans="1:7" x14ac:dyDescent="0.25">
      <c r="A89" t="s">
        <v>113</v>
      </c>
      <c r="D89" s="185"/>
      <c r="E89" s="185"/>
    </row>
    <row r="90" spans="1:7" x14ac:dyDescent="0.25">
      <c r="D90" s="166">
        <f>D88+D85</f>
        <v>101232</v>
      </c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1">
    <mergeCell ref="J68:L68"/>
    <mergeCell ref="A54:N54"/>
    <mergeCell ref="A57:G57"/>
    <mergeCell ref="I57:M57"/>
    <mergeCell ref="I67:L67"/>
    <mergeCell ref="A8:N8"/>
    <mergeCell ref="A11:G11"/>
    <mergeCell ref="I11:M11"/>
    <mergeCell ref="I21:L21"/>
    <mergeCell ref="I75:L75"/>
    <mergeCell ref="I73:L73"/>
    <mergeCell ref="I74:L74"/>
    <mergeCell ref="A72:F72"/>
    <mergeCell ref="I72:L72"/>
    <mergeCell ref="A71:F71"/>
    <mergeCell ref="I71:L71"/>
    <mergeCell ref="I70:L70"/>
    <mergeCell ref="A70:G70"/>
    <mergeCell ref="I52:L52"/>
    <mergeCell ref="J53:L53"/>
    <mergeCell ref="A39:N39"/>
    <mergeCell ref="C9:G9"/>
    <mergeCell ref="D86:E86"/>
    <mergeCell ref="J22:L22"/>
    <mergeCell ref="A24:N24"/>
    <mergeCell ref="A79:F79"/>
    <mergeCell ref="I79:L79"/>
    <mergeCell ref="A77:F77"/>
    <mergeCell ref="I77:L77"/>
    <mergeCell ref="A78:F78"/>
    <mergeCell ref="J38:L38"/>
    <mergeCell ref="A27:G27"/>
    <mergeCell ref="I27:M27"/>
    <mergeCell ref="I37:L37"/>
    <mergeCell ref="I76:L76"/>
    <mergeCell ref="A73:F73"/>
    <mergeCell ref="I42:M42"/>
    <mergeCell ref="D89:E89"/>
    <mergeCell ref="D25:G25"/>
    <mergeCell ref="B25:C25"/>
    <mergeCell ref="B40:C40"/>
    <mergeCell ref="D40:G40"/>
    <mergeCell ref="B55:C55"/>
    <mergeCell ref="D55:G55"/>
    <mergeCell ref="A83:D83"/>
    <mergeCell ref="A84:D84"/>
    <mergeCell ref="A87:D87"/>
    <mergeCell ref="A74:F74"/>
    <mergeCell ref="A75:F75"/>
    <mergeCell ref="A76:F76"/>
    <mergeCell ref="A42:G42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C20"/>
  <sheetViews>
    <sheetView showGridLines="0" tabSelected="1" zoomScaleNormal="100" workbookViewId="0">
      <selection activeCell="C14" sqref="C14"/>
    </sheetView>
  </sheetViews>
  <sheetFormatPr defaultRowHeight="15" x14ac:dyDescent="0.25"/>
  <cols>
    <col min="3" max="3" width="16.7109375" customWidth="1"/>
    <col min="4" max="4" width="23.140625" customWidth="1"/>
    <col min="5" max="6" width="5.42578125" customWidth="1"/>
    <col min="7" max="7" width="12" bestFit="1" customWidth="1"/>
    <col min="8" max="8" width="19.140625" customWidth="1"/>
    <col min="9" max="9" width="2.7109375" customWidth="1"/>
    <col min="10" max="11" width="17" customWidth="1"/>
    <col min="12" max="12" width="9" customWidth="1"/>
    <col min="13" max="13" width="9.7109375" bestFit="1" customWidth="1"/>
    <col min="14" max="14" width="12" customWidth="1"/>
    <col min="15" max="15" width="24.7109375" customWidth="1"/>
    <col min="16" max="29" width="9.140625" style="61"/>
  </cols>
  <sheetData>
    <row r="7" spans="1:29" x14ac:dyDescent="0.25">
      <c r="N7" s="32" t="s">
        <v>27</v>
      </c>
      <c r="O7" s="33">
        <f ca="1">NOW()</f>
        <v>41890.945109953704</v>
      </c>
    </row>
    <row r="8" spans="1:29" ht="15.75" x14ac:dyDescent="0.25">
      <c r="C8" s="183" t="s">
        <v>89</v>
      </c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</row>
    <row r="9" spans="1:29" x14ac:dyDescent="0.25">
      <c r="C9" s="122" t="s">
        <v>80</v>
      </c>
      <c r="D9" s="18"/>
      <c r="E9" s="2" t="s">
        <v>9</v>
      </c>
      <c r="F9" s="2"/>
      <c r="G9" s="31">
        <v>11</v>
      </c>
      <c r="H9" s="1"/>
      <c r="J9" s="1" t="s">
        <v>8</v>
      </c>
      <c r="K9" s="1"/>
      <c r="L9" s="2" t="s">
        <v>9</v>
      </c>
      <c r="M9" s="31"/>
      <c r="N9" s="1"/>
      <c r="O9" s="1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</row>
    <row r="10" spans="1:29" x14ac:dyDescent="0.25">
      <c r="C10" s="113" t="s">
        <v>49</v>
      </c>
      <c r="D10" s="113"/>
      <c r="E10" s="2" t="s">
        <v>77</v>
      </c>
      <c r="F10" s="2"/>
      <c r="G10" s="1"/>
      <c r="H10" s="1"/>
      <c r="J10" s="113" t="s">
        <v>49</v>
      </c>
      <c r="K10" s="113"/>
      <c r="L10" s="2" t="s">
        <v>7</v>
      </c>
      <c r="M10" s="1"/>
      <c r="N10" s="1"/>
      <c r="O10" s="1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</row>
    <row r="11" spans="1:29" ht="16.5" thickBot="1" x14ac:dyDescent="0.3">
      <c r="C11" s="108" t="s">
        <v>0</v>
      </c>
      <c r="D11" s="108"/>
      <c r="E11" s="108"/>
      <c r="F11" s="171"/>
      <c r="G11" s="108"/>
      <c r="H11" s="108"/>
      <c r="J11" s="108" t="s">
        <v>10</v>
      </c>
      <c r="K11" s="108"/>
      <c r="L11" s="108"/>
      <c r="M11" s="108"/>
      <c r="N11" s="107"/>
      <c r="O11" s="108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</row>
    <row r="12" spans="1:29" x14ac:dyDescent="0.25">
      <c r="C12" s="19" t="s">
        <v>22</v>
      </c>
      <c r="D12" s="19" t="s">
        <v>23</v>
      </c>
      <c r="E12" s="19" t="s">
        <v>2</v>
      </c>
      <c r="F12" s="19"/>
      <c r="G12" s="20" t="s">
        <v>109</v>
      </c>
      <c r="H12" s="21" t="s">
        <v>4</v>
      </c>
      <c r="J12" s="22" t="s">
        <v>22</v>
      </c>
      <c r="K12" s="22" t="s">
        <v>23</v>
      </c>
      <c r="L12" s="22" t="s">
        <v>2</v>
      </c>
      <c r="M12" s="23" t="s">
        <v>109</v>
      </c>
      <c r="N12" s="64" t="s">
        <v>21</v>
      </c>
      <c r="O12" s="24" t="s">
        <v>4</v>
      </c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</row>
    <row r="13" spans="1:29" x14ac:dyDescent="0.25">
      <c r="A13" t="s">
        <v>155</v>
      </c>
      <c r="B13">
        <v>64</v>
      </c>
      <c r="C13" s="3">
        <v>6</v>
      </c>
      <c r="D13" s="3">
        <v>25</v>
      </c>
      <c r="E13" s="4">
        <v>25</v>
      </c>
      <c r="F13" s="4">
        <v>11</v>
      </c>
      <c r="G13" s="56">
        <v>9375</v>
      </c>
      <c r="H13" s="56">
        <f>D13*1*G13</f>
        <v>234375</v>
      </c>
      <c r="J13" s="8"/>
      <c r="K13" s="8"/>
      <c r="L13" s="9"/>
      <c r="M13" s="10"/>
      <c r="N13" s="52">
        <f>M13*5%</f>
        <v>0</v>
      </c>
      <c r="O13" s="10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</row>
    <row r="14" spans="1:29" ht="15" customHeight="1" x14ac:dyDescent="0.25">
      <c r="C14" s="3"/>
      <c r="D14" s="3"/>
      <c r="E14" s="3"/>
      <c r="F14" s="3"/>
      <c r="G14" s="17"/>
      <c r="H14" s="17"/>
      <c r="J14" s="8"/>
      <c r="K14" s="8"/>
      <c r="L14" s="9"/>
      <c r="M14" s="10"/>
      <c r="N14" s="10"/>
      <c r="O14" s="10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</row>
    <row r="15" spans="1:29" ht="15.75" x14ac:dyDescent="0.25">
      <c r="C15" s="12"/>
      <c r="D15" s="12"/>
      <c r="E15" s="13"/>
      <c r="F15" s="13"/>
      <c r="G15" s="14"/>
      <c r="H15" s="17"/>
      <c r="J15" s="12"/>
      <c r="K15" s="12"/>
      <c r="L15" s="13"/>
      <c r="M15" s="14"/>
      <c r="N15" s="14"/>
      <c r="O15" s="14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</row>
    <row r="16" spans="1:29" ht="15.75" x14ac:dyDescent="0.25">
      <c r="C16" s="109" t="s">
        <v>11</v>
      </c>
      <c r="D16" s="110"/>
      <c r="E16" s="110"/>
      <c r="F16" s="172"/>
      <c r="G16" s="111"/>
      <c r="H16" s="7">
        <f>SUM(H13:H15)</f>
        <v>234375</v>
      </c>
      <c r="J16" s="109" t="s">
        <v>11</v>
      </c>
      <c r="K16" s="110"/>
      <c r="L16" s="110"/>
      <c r="M16" s="111"/>
      <c r="N16" s="111"/>
      <c r="O16" s="7">
        <f>SUM(O13:O15)</f>
        <v>0</v>
      </c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8" spans="3:15" x14ac:dyDescent="0.25">
      <c r="C18" s="92" t="s">
        <v>17</v>
      </c>
      <c r="D18" s="60"/>
      <c r="E18" s="60"/>
      <c r="F18" s="173"/>
      <c r="G18" s="60"/>
      <c r="H18" s="60"/>
      <c r="J18" s="92" t="s">
        <v>18</v>
      </c>
      <c r="K18" s="60"/>
      <c r="L18" s="60"/>
      <c r="M18" s="60"/>
      <c r="N18" s="60"/>
      <c r="O18" s="41"/>
    </row>
    <row r="19" spans="3:15" x14ac:dyDescent="0.25">
      <c r="C19" s="61" t="s">
        <v>49</v>
      </c>
      <c r="D19" s="61"/>
      <c r="E19" s="61"/>
      <c r="F19" s="154"/>
      <c r="G19" s="61"/>
      <c r="H19" s="135">
        <f>H16</f>
        <v>234375</v>
      </c>
      <c r="J19" s="61" t="s">
        <v>49</v>
      </c>
      <c r="K19" s="61"/>
      <c r="L19" s="61"/>
      <c r="M19" s="61"/>
      <c r="N19" s="40"/>
      <c r="O19" s="42"/>
    </row>
    <row r="20" spans="3:15" x14ac:dyDescent="0.25">
      <c r="C20" s="60"/>
      <c r="D20" s="60"/>
      <c r="E20" s="60"/>
      <c r="F20" s="173"/>
      <c r="G20" s="60"/>
      <c r="H20" s="57"/>
      <c r="J20" s="60"/>
      <c r="K20" s="60"/>
      <c r="L20" s="60"/>
      <c r="M20" s="60"/>
      <c r="N20" s="59"/>
      <c r="O20" s="58"/>
    </row>
  </sheetData>
  <mergeCells count="1">
    <mergeCell ref="C8:O8"/>
  </mergeCells>
  <pageMargins left="0.51181102362204722" right="0.51181102362204722" top="0.78740157480314965" bottom="0.78740157480314965" header="0.31496062992125984" footer="0.31496062992125984"/>
  <pageSetup paperSize="9" scale="5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75"/>
  <sheetViews>
    <sheetView showGridLines="0" zoomScaleNormal="100" workbookViewId="0">
      <selection activeCell="A48" sqref="A48"/>
    </sheetView>
  </sheetViews>
  <sheetFormatPr defaultRowHeight="15" x14ac:dyDescent="0.25"/>
  <cols>
    <col min="1" max="1" width="48.85546875" customWidth="1"/>
    <col min="2" max="3" width="15.85546875" customWidth="1"/>
    <col min="4" max="4" width="19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33">
        <f ca="1">NOW()</f>
        <v>41890.945109953704</v>
      </c>
    </row>
    <row r="8" spans="1:9" ht="15.75" x14ac:dyDescent="0.25">
      <c r="A8" s="183"/>
      <c r="B8" s="201"/>
      <c r="C8" s="201"/>
      <c r="D8" s="201"/>
      <c r="E8" s="201"/>
      <c r="F8" s="201"/>
      <c r="G8" s="201"/>
      <c r="H8" s="201"/>
      <c r="I8" s="201"/>
    </row>
    <row r="9" spans="1:9" x14ac:dyDescent="0.25">
      <c r="A9" s="81" t="s">
        <v>90</v>
      </c>
      <c r="B9" s="2" t="s">
        <v>36</v>
      </c>
      <c r="C9" s="31"/>
      <c r="D9" s="1"/>
      <c r="F9" s="1" t="s">
        <v>8</v>
      </c>
      <c r="G9" s="2" t="s">
        <v>9</v>
      </c>
      <c r="H9" s="1"/>
      <c r="I9" s="1"/>
    </row>
    <row r="10" spans="1:9" x14ac:dyDescent="0.25">
      <c r="A10" s="15" t="s">
        <v>39</v>
      </c>
      <c r="B10" s="2" t="s">
        <v>7</v>
      </c>
      <c r="C10" s="1"/>
      <c r="D10" s="1"/>
      <c r="F10" s="15" t="s">
        <v>39</v>
      </c>
      <c r="G10" s="2" t="s">
        <v>7</v>
      </c>
      <c r="H10" s="1"/>
      <c r="I10" s="1"/>
    </row>
    <row r="11" spans="1:9" ht="16.5" thickBot="1" x14ac:dyDescent="0.3">
      <c r="A11" s="184" t="s">
        <v>0</v>
      </c>
      <c r="B11" s="184"/>
      <c r="C11" s="184"/>
      <c r="D11" s="184"/>
      <c r="F11" s="184" t="s">
        <v>10</v>
      </c>
      <c r="G11" s="184"/>
      <c r="H11" s="184"/>
      <c r="I11" s="184"/>
    </row>
    <row r="12" spans="1:9" x14ac:dyDescent="0.25">
      <c r="A12" s="19" t="s">
        <v>47</v>
      </c>
      <c r="B12" s="19" t="s">
        <v>33</v>
      </c>
      <c r="C12" s="20" t="s">
        <v>35</v>
      </c>
      <c r="D12" s="21" t="s">
        <v>4</v>
      </c>
      <c r="F12" s="19" t="s">
        <v>47</v>
      </c>
      <c r="G12" s="19" t="s">
        <v>33</v>
      </c>
      <c r="H12" s="20" t="s">
        <v>35</v>
      </c>
      <c r="I12" s="21" t="s">
        <v>4</v>
      </c>
    </row>
    <row r="13" spans="1:9" x14ac:dyDescent="0.25">
      <c r="A13" s="39" t="s">
        <v>131</v>
      </c>
      <c r="B13" s="150">
        <v>31</v>
      </c>
      <c r="C13" s="164">
        <v>120</v>
      </c>
      <c r="D13" s="151">
        <f t="shared" ref="D13:D26" si="0">C13*B13</f>
        <v>3720</v>
      </c>
      <c r="F13" s="8"/>
      <c r="G13" s="9"/>
      <c r="H13" s="10"/>
      <c r="I13" s="10"/>
    </row>
    <row r="14" spans="1:9" x14ac:dyDescent="0.25">
      <c r="A14" s="39" t="s">
        <v>132</v>
      </c>
      <c r="B14" s="150">
        <v>31</v>
      </c>
      <c r="C14" s="164">
        <v>10</v>
      </c>
      <c r="D14" s="151">
        <f>C14*B14</f>
        <v>310</v>
      </c>
      <c r="F14" s="8"/>
      <c r="G14" s="9"/>
      <c r="H14" s="10"/>
      <c r="I14" s="10"/>
    </row>
    <row r="15" spans="1:9" x14ac:dyDescent="0.25">
      <c r="A15" s="39" t="s">
        <v>133</v>
      </c>
      <c r="B15" s="150">
        <v>115</v>
      </c>
      <c r="C15" s="164">
        <v>60</v>
      </c>
      <c r="D15" s="151">
        <f t="shared" si="0"/>
        <v>6900</v>
      </c>
      <c r="F15" s="8"/>
      <c r="G15" s="9"/>
      <c r="H15" s="10"/>
      <c r="I15" s="10"/>
    </row>
    <row r="16" spans="1:9" x14ac:dyDescent="0.25">
      <c r="A16" s="39" t="s">
        <v>134</v>
      </c>
      <c r="B16" s="150">
        <v>25</v>
      </c>
      <c r="C16" s="164">
        <v>120</v>
      </c>
      <c r="D16" s="151">
        <f t="shared" si="0"/>
        <v>3000</v>
      </c>
      <c r="F16" s="8"/>
      <c r="G16" s="9"/>
      <c r="H16" s="10"/>
      <c r="I16" s="10"/>
    </row>
    <row r="17" spans="1:9" x14ac:dyDescent="0.25">
      <c r="A17" s="39" t="s">
        <v>135</v>
      </c>
      <c r="B17" s="150">
        <v>25</v>
      </c>
      <c r="C17" s="164">
        <v>120</v>
      </c>
      <c r="D17" s="151">
        <f>B17*C17</f>
        <v>3000</v>
      </c>
      <c r="F17" s="8"/>
      <c r="G17" s="9"/>
      <c r="H17" s="10"/>
      <c r="I17" s="10"/>
    </row>
    <row r="18" spans="1:9" x14ac:dyDescent="0.25">
      <c r="A18" s="39" t="s">
        <v>136</v>
      </c>
      <c r="B18" s="150">
        <v>25</v>
      </c>
      <c r="C18" s="164">
        <v>120</v>
      </c>
      <c r="D18" s="151">
        <f>B18*C18</f>
        <v>3000</v>
      </c>
      <c r="F18" s="8"/>
      <c r="G18" s="9"/>
      <c r="H18" s="10"/>
      <c r="I18" s="10"/>
    </row>
    <row r="19" spans="1:9" x14ac:dyDescent="0.25">
      <c r="A19" s="39" t="s">
        <v>137</v>
      </c>
      <c r="B19" s="150">
        <v>190</v>
      </c>
      <c r="C19" s="164">
        <v>30</v>
      </c>
      <c r="D19" s="151">
        <f t="shared" si="0"/>
        <v>5700</v>
      </c>
      <c r="F19" s="8"/>
      <c r="G19" s="9"/>
      <c r="H19" s="10"/>
      <c r="I19" s="10"/>
    </row>
    <row r="20" spans="1:9" x14ac:dyDescent="0.25">
      <c r="A20" s="34" t="s">
        <v>138</v>
      </c>
      <c r="B20" s="150">
        <v>110</v>
      </c>
      <c r="C20" s="164">
        <v>30</v>
      </c>
      <c r="D20" s="151">
        <f t="shared" si="0"/>
        <v>3300</v>
      </c>
      <c r="F20" s="8"/>
      <c r="G20" s="9"/>
      <c r="H20" s="10"/>
      <c r="I20" s="10"/>
    </row>
    <row r="21" spans="1:9" x14ac:dyDescent="0.25">
      <c r="A21" s="39" t="s">
        <v>139</v>
      </c>
      <c r="B21" s="150">
        <v>38</v>
      </c>
      <c r="C21" s="164">
        <v>60</v>
      </c>
      <c r="D21" s="151">
        <f t="shared" si="0"/>
        <v>2280</v>
      </c>
      <c r="F21" s="8"/>
      <c r="G21" s="9"/>
      <c r="H21" s="10"/>
      <c r="I21" s="10"/>
    </row>
    <row r="22" spans="1:9" x14ac:dyDescent="0.25">
      <c r="A22" s="39" t="s">
        <v>140</v>
      </c>
      <c r="B22" s="150">
        <v>31</v>
      </c>
      <c r="C22" s="164">
        <v>120</v>
      </c>
      <c r="D22" s="151">
        <f t="shared" si="0"/>
        <v>3720</v>
      </c>
      <c r="F22" s="8"/>
      <c r="G22" s="9"/>
      <c r="H22" s="10"/>
      <c r="I22" s="10"/>
    </row>
    <row r="23" spans="1:9" x14ac:dyDescent="0.25">
      <c r="A23" s="39" t="s">
        <v>83</v>
      </c>
      <c r="B23" s="150">
        <v>275</v>
      </c>
      <c r="C23" s="164">
        <v>60</v>
      </c>
      <c r="D23" s="151">
        <f t="shared" si="0"/>
        <v>16500</v>
      </c>
      <c r="F23" s="8"/>
      <c r="G23" s="9"/>
      <c r="H23" s="10"/>
      <c r="I23" s="10"/>
    </row>
    <row r="24" spans="1:9" x14ac:dyDescent="0.25">
      <c r="A24" s="39" t="s">
        <v>141</v>
      </c>
      <c r="B24" s="150">
        <v>115</v>
      </c>
      <c r="C24" s="164">
        <v>60</v>
      </c>
      <c r="D24" s="151">
        <f t="shared" si="0"/>
        <v>6900</v>
      </c>
      <c r="F24" s="8"/>
      <c r="G24" s="9"/>
      <c r="H24" s="10"/>
      <c r="I24" s="10"/>
    </row>
    <row r="25" spans="1:9" x14ac:dyDescent="0.25">
      <c r="A25" s="39" t="s">
        <v>84</v>
      </c>
      <c r="B25" s="150">
        <v>14</v>
      </c>
      <c r="C25" s="164">
        <v>120</v>
      </c>
      <c r="D25" s="151">
        <f t="shared" si="0"/>
        <v>1680</v>
      </c>
      <c r="F25" s="8"/>
      <c r="G25" s="9"/>
      <c r="H25" s="10"/>
      <c r="I25" s="10"/>
    </row>
    <row r="26" spans="1:9" x14ac:dyDescent="0.25">
      <c r="A26" s="39" t="s">
        <v>142</v>
      </c>
      <c r="B26" s="150">
        <v>7</v>
      </c>
      <c r="C26" s="164">
        <v>90</v>
      </c>
      <c r="D26" s="151">
        <f t="shared" si="0"/>
        <v>630</v>
      </c>
      <c r="F26" s="8"/>
      <c r="G26" s="9"/>
      <c r="H26" s="10"/>
      <c r="I26" s="10"/>
    </row>
    <row r="27" spans="1:9" ht="16.5" x14ac:dyDescent="0.25">
      <c r="A27" s="39" t="s">
        <v>143</v>
      </c>
      <c r="B27" s="150">
        <v>33</v>
      </c>
      <c r="C27" s="164">
        <v>120</v>
      </c>
      <c r="D27" s="151">
        <f>C27*B27</f>
        <v>3960</v>
      </c>
      <c r="F27" s="16"/>
      <c r="G27" s="5"/>
      <c r="H27" s="6"/>
      <c r="I27" s="11"/>
    </row>
    <row r="28" spans="1:9" ht="16.5" x14ac:dyDescent="0.25">
      <c r="A28" s="39" t="s">
        <v>85</v>
      </c>
      <c r="B28" s="150">
        <v>20</v>
      </c>
      <c r="C28" s="164">
        <v>100</v>
      </c>
      <c r="D28" s="151">
        <f>C28*B28</f>
        <v>2000</v>
      </c>
      <c r="F28" s="16"/>
      <c r="G28" s="5"/>
      <c r="H28" s="6"/>
      <c r="I28" s="11"/>
    </row>
    <row r="29" spans="1:9" ht="16.5" x14ac:dyDescent="0.25">
      <c r="A29" s="39" t="s">
        <v>86</v>
      </c>
      <c r="B29" s="150">
        <v>20</v>
      </c>
      <c r="C29" s="164">
        <v>100</v>
      </c>
      <c r="D29" s="151">
        <f>C29*B29</f>
        <v>2000</v>
      </c>
      <c r="F29" s="16"/>
      <c r="G29" s="5"/>
      <c r="H29" s="6"/>
      <c r="I29" s="11"/>
    </row>
    <row r="30" spans="1:9" ht="16.5" x14ac:dyDescent="0.25">
      <c r="A30" s="39" t="s">
        <v>144</v>
      </c>
      <c r="B30" s="150">
        <v>33</v>
      </c>
      <c r="C30" s="164">
        <v>120</v>
      </c>
      <c r="D30" s="151">
        <f>C30*B30</f>
        <v>3960</v>
      </c>
      <c r="F30" s="16"/>
      <c r="G30" s="5"/>
      <c r="H30" s="6"/>
      <c r="I30" s="11"/>
    </row>
    <row r="31" spans="1:9" ht="16.5" x14ac:dyDescent="0.25">
      <c r="A31" s="39" t="s">
        <v>145</v>
      </c>
      <c r="B31" s="150">
        <v>33</v>
      </c>
      <c r="C31" s="164">
        <v>120</v>
      </c>
      <c r="D31" s="151">
        <f>C31*B31</f>
        <v>3960</v>
      </c>
      <c r="F31" s="16"/>
      <c r="G31" s="5"/>
      <c r="H31" s="6"/>
      <c r="I31" s="11"/>
    </row>
    <row r="32" spans="1:9" x14ac:dyDescent="0.25">
      <c r="A32" s="39" t="s">
        <v>146</v>
      </c>
      <c r="B32" s="150">
        <v>33</v>
      </c>
      <c r="C32" s="164">
        <v>120</v>
      </c>
      <c r="D32" s="151">
        <f t="shared" ref="D32" si="1">C32*B32</f>
        <v>3960</v>
      </c>
      <c r="F32" s="8"/>
      <c r="G32" s="9"/>
      <c r="H32" s="10"/>
      <c r="I32" s="10"/>
    </row>
    <row r="33" spans="1:9" ht="16.5" x14ac:dyDescent="0.25">
      <c r="A33" s="39" t="s">
        <v>87</v>
      </c>
      <c r="B33" s="150">
        <v>275</v>
      </c>
      <c r="C33" s="164">
        <v>80</v>
      </c>
      <c r="D33" s="151">
        <f t="shared" ref="D33:D38" si="2">C33*B33</f>
        <v>22000</v>
      </c>
      <c r="F33" s="16"/>
      <c r="G33" s="5"/>
      <c r="H33" s="6"/>
      <c r="I33" s="11"/>
    </row>
    <row r="34" spans="1:9" ht="16.5" x14ac:dyDescent="0.25">
      <c r="A34" s="39" t="s">
        <v>147</v>
      </c>
      <c r="B34" s="151">
        <v>19</v>
      </c>
      <c r="C34" s="164">
        <v>80</v>
      </c>
      <c r="D34" s="151">
        <f t="shared" si="2"/>
        <v>1520</v>
      </c>
      <c r="F34" s="16"/>
      <c r="G34" s="5"/>
      <c r="H34" s="6"/>
      <c r="I34" s="11"/>
    </row>
    <row r="35" spans="1:9" ht="16.5" x14ac:dyDescent="0.25">
      <c r="A35" s="39" t="s">
        <v>148</v>
      </c>
      <c r="B35" s="150">
        <v>41</v>
      </c>
      <c r="C35" s="164">
        <v>12</v>
      </c>
      <c r="D35" s="151">
        <f t="shared" si="2"/>
        <v>492</v>
      </c>
      <c r="F35" s="16"/>
      <c r="G35" s="5"/>
      <c r="H35" s="6"/>
      <c r="I35" s="11"/>
    </row>
    <row r="36" spans="1:9" ht="16.5" x14ac:dyDescent="0.25">
      <c r="A36" s="39" t="s">
        <v>149</v>
      </c>
      <c r="B36" s="150">
        <v>41</v>
      </c>
      <c r="C36" s="164">
        <v>12</v>
      </c>
      <c r="D36" s="151">
        <f t="shared" si="2"/>
        <v>492</v>
      </c>
      <c r="F36" s="16"/>
      <c r="G36" s="5"/>
      <c r="H36" s="6"/>
      <c r="I36" s="11"/>
    </row>
    <row r="37" spans="1:9" ht="16.5" x14ac:dyDescent="0.25">
      <c r="A37" s="39" t="s">
        <v>88</v>
      </c>
      <c r="B37" s="150">
        <v>49</v>
      </c>
      <c r="C37" s="164">
        <v>12</v>
      </c>
      <c r="D37" s="151">
        <f t="shared" si="2"/>
        <v>588</v>
      </c>
      <c r="F37" s="16"/>
      <c r="G37" s="5"/>
      <c r="H37" s="6"/>
      <c r="I37" s="11"/>
    </row>
    <row r="38" spans="1:9" ht="16.5" x14ac:dyDescent="0.25">
      <c r="A38" s="39" t="s">
        <v>150</v>
      </c>
      <c r="B38" s="150">
        <v>33</v>
      </c>
      <c r="C38" s="164">
        <v>60</v>
      </c>
      <c r="D38" s="151">
        <f t="shared" si="2"/>
        <v>1980</v>
      </c>
      <c r="F38" s="16"/>
      <c r="G38" s="5"/>
      <c r="H38" s="6"/>
      <c r="I38" s="11"/>
    </row>
    <row r="39" spans="1:9" ht="15.75" x14ac:dyDescent="0.25">
      <c r="A39" s="180" t="s">
        <v>11</v>
      </c>
      <c r="B39" s="181"/>
      <c r="C39" s="182"/>
      <c r="D39" s="152">
        <f>SUM(D13:D38)</f>
        <v>107552</v>
      </c>
      <c r="F39" s="180" t="s">
        <v>11</v>
      </c>
      <c r="G39" s="181"/>
      <c r="H39" s="182"/>
      <c r="I39" s="7">
        <f>SUM(I13:I38)</f>
        <v>0</v>
      </c>
    </row>
    <row r="40" spans="1:9" x14ac:dyDescent="0.25">
      <c r="G40" s="199" t="s">
        <v>12</v>
      </c>
      <c r="H40" s="200"/>
      <c r="I40" s="25"/>
    </row>
    <row r="43" spans="1:9" x14ac:dyDescent="0.25">
      <c r="A43" s="198" t="s">
        <v>17</v>
      </c>
      <c r="B43" s="198"/>
      <c r="C43" s="198"/>
      <c r="D43" s="198"/>
      <c r="F43" s="198" t="s">
        <v>18</v>
      </c>
      <c r="G43" s="198"/>
      <c r="H43" s="198"/>
      <c r="I43" s="41"/>
    </row>
    <row r="44" spans="1:9" x14ac:dyDescent="0.25">
      <c r="A44" s="190" t="s">
        <v>40</v>
      </c>
      <c r="B44" s="191"/>
      <c r="C44" s="191"/>
      <c r="D44" s="153">
        <f>D39</f>
        <v>107552</v>
      </c>
      <c r="F44" s="190" t="s">
        <v>40</v>
      </c>
      <c r="G44" s="191"/>
      <c r="H44" s="191"/>
      <c r="I44" s="42">
        <f>I39</f>
        <v>0</v>
      </c>
    </row>
    <row r="45" spans="1:9" x14ac:dyDescent="0.25">
      <c r="A45" s="202"/>
      <c r="B45" s="202"/>
      <c r="C45" s="202"/>
      <c r="D45" s="38"/>
      <c r="F45" s="202"/>
      <c r="G45" s="202"/>
      <c r="H45" s="202"/>
      <c r="I45" s="41"/>
    </row>
    <row r="47" spans="1:9" x14ac:dyDescent="0.25">
      <c r="D47" s="40"/>
    </row>
    <row r="48" spans="1:9" ht="15.75" thickBot="1" x14ac:dyDescent="0.3">
      <c r="A48" t="s">
        <v>151</v>
      </c>
      <c r="D48" s="40"/>
    </row>
    <row r="49" spans="1:4" x14ac:dyDescent="0.25">
      <c r="A49" s="19" t="s">
        <v>47</v>
      </c>
      <c r="B49" s="19" t="s">
        <v>152</v>
      </c>
      <c r="C49" s="19" t="s">
        <v>153</v>
      </c>
      <c r="D49" s="19" t="s">
        <v>154</v>
      </c>
    </row>
    <row r="50" spans="1:4" x14ac:dyDescent="0.25">
      <c r="A50" s="39" t="s">
        <v>131</v>
      </c>
      <c r="B50" s="150">
        <v>31</v>
      </c>
      <c r="C50" s="151">
        <v>40</v>
      </c>
      <c r="D50" s="151">
        <v>37</v>
      </c>
    </row>
    <row r="51" spans="1:4" x14ac:dyDescent="0.25">
      <c r="A51" s="39" t="s">
        <v>132</v>
      </c>
      <c r="B51" s="150">
        <v>31</v>
      </c>
      <c r="C51" s="151">
        <v>40</v>
      </c>
      <c r="D51" s="151">
        <v>37</v>
      </c>
    </row>
    <row r="52" spans="1:4" x14ac:dyDescent="0.25">
      <c r="A52" s="39" t="s">
        <v>133</v>
      </c>
      <c r="B52" s="150">
        <v>115</v>
      </c>
      <c r="C52" s="151">
        <v>160</v>
      </c>
      <c r="D52" s="151">
        <v>145</v>
      </c>
    </row>
    <row r="53" spans="1:4" x14ac:dyDescent="0.25">
      <c r="A53" s="39" t="s">
        <v>134</v>
      </c>
      <c r="B53" s="150">
        <v>25</v>
      </c>
      <c r="C53" s="151">
        <v>30</v>
      </c>
      <c r="D53" s="151">
        <v>37</v>
      </c>
    </row>
    <row r="54" spans="1:4" x14ac:dyDescent="0.25">
      <c r="A54" s="39" t="s">
        <v>135</v>
      </c>
      <c r="B54" s="150">
        <v>25</v>
      </c>
      <c r="C54" s="151">
        <v>30</v>
      </c>
      <c r="D54" s="151">
        <v>37</v>
      </c>
    </row>
    <row r="55" spans="1:4" x14ac:dyDescent="0.25">
      <c r="A55" s="39" t="s">
        <v>136</v>
      </c>
      <c r="B55" s="150">
        <v>25</v>
      </c>
      <c r="C55" s="151">
        <v>30</v>
      </c>
      <c r="D55" s="151">
        <v>37</v>
      </c>
    </row>
    <row r="56" spans="1:4" x14ac:dyDescent="0.25">
      <c r="A56" s="39" t="s">
        <v>137</v>
      </c>
      <c r="B56" s="150">
        <v>190</v>
      </c>
      <c r="C56" s="151">
        <v>240</v>
      </c>
      <c r="D56" s="151">
        <v>245</v>
      </c>
    </row>
    <row r="57" spans="1:4" x14ac:dyDescent="0.25">
      <c r="A57" s="34" t="s">
        <v>138</v>
      </c>
      <c r="B57" s="150">
        <v>110</v>
      </c>
      <c r="C57" s="151">
        <v>180</v>
      </c>
      <c r="D57" s="151">
        <v>145</v>
      </c>
    </row>
    <row r="58" spans="1:4" x14ac:dyDescent="0.25">
      <c r="A58" s="39" t="s">
        <v>139</v>
      </c>
      <c r="B58" s="150">
        <v>38</v>
      </c>
      <c r="C58" s="151">
        <v>47</v>
      </c>
      <c r="D58" s="151">
        <v>52</v>
      </c>
    </row>
    <row r="59" spans="1:4" x14ac:dyDescent="0.25">
      <c r="A59" s="39" t="s">
        <v>140</v>
      </c>
      <c r="B59" s="150">
        <v>31</v>
      </c>
      <c r="C59" s="151">
        <v>47</v>
      </c>
      <c r="D59" s="151">
        <v>52</v>
      </c>
    </row>
    <row r="60" spans="1:4" x14ac:dyDescent="0.25">
      <c r="A60" s="39" t="s">
        <v>83</v>
      </c>
      <c r="B60" s="150">
        <v>275</v>
      </c>
      <c r="C60" s="151">
        <v>310</v>
      </c>
      <c r="D60" s="151">
        <v>300</v>
      </c>
    </row>
    <row r="61" spans="1:4" x14ac:dyDescent="0.25">
      <c r="A61" s="39" t="s">
        <v>141</v>
      </c>
      <c r="B61" s="150">
        <v>115</v>
      </c>
      <c r="C61" s="151">
        <v>160</v>
      </c>
      <c r="D61" s="151">
        <v>145</v>
      </c>
    </row>
    <row r="62" spans="1:4" x14ac:dyDescent="0.25">
      <c r="A62" s="39" t="s">
        <v>84</v>
      </c>
      <c r="B62" s="150">
        <v>14</v>
      </c>
      <c r="C62" s="151">
        <v>20</v>
      </c>
      <c r="D62" s="151">
        <v>25</v>
      </c>
    </row>
    <row r="63" spans="1:4" x14ac:dyDescent="0.25">
      <c r="A63" s="39" t="s">
        <v>142</v>
      </c>
      <c r="B63" s="150">
        <v>7</v>
      </c>
      <c r="C63" s="151">
        <v>12</v>
      </c>
      <c r="D63" s="151">
        <v>9</v>
      </c>
    </row>
    <row r="64" spans="1:4" x14ac:dyDescent="0.25">
      <c r="A64" s="39" t="s">
        <v>143</v>
      </c>
      <c r="B64" s="150">
        <v>33</v>
      </c>
      <c r="C64" s="151">
        <v>45</v>
      </c>
      <c r="D64" s="151">
        <v>52</v>
      </c>
    </row>
    <row r="65" spans="1:4" x14ac:dyDescent="0.25">
      <c r="A65" s="39" t="s">
        <v>85</v>
      </c>
      <c r="B65" s="150">
        <v>20</v>
      </c>
      <c r="C65" s="151">
        <v>25</v>
      </c>
      <c r="D65" s="151">
        <v>30</v>
      </c>
    </row>
    <row r="66" spans="1:4" x14ac:dyDescent="0.25">
      <c r="A66" s="39" t="s">
        <v>86</v>
      </c>
      <c r="B66" s="150">
        <v>20</v>
      </c>
      <c r="C66" s="151">
        <v>25</v>
      </c>
      <c r="D66" s="151">
        <v>30</v>
      </c>
    </row>
    <row r="67" spans="1:4" x14ac:dyDescent="0.25">
      <c r="A67" s="39" t="s">
        <v>144</v>
      </c>
      <c r="B67" s="150">
        <v>33</v>
      </c>
      <c r="C67" s="151">
        <v>35</v>
      </c>
      <c r="D67" s="151">
        <v>40</v>
      </c>
    </row>
    <row r="68" spans="1:4" x14ac:dyDescent="0.25">
      <c r="A68" s="39" t="s">
        <v>145</v>
      </c>
      <c r="B68" s="150">
        <v>33</v>
      </c>
      <c r="C68" s="151">
        <v>38</v>
      </c>
      <c r="D68" s="151">
        <v>52</v>
      </c>
    </row>
    <row r="69" spans="1:4" x14ac:dyDescent="0.25">
      <c r="A69" s="39" t="s">
        <v>146</v>
      </c>
      <c r="B69" s="150">
        <v>33</v>
      </c>
      <c r="C69" s="151">
        <v>38</v>
      </c>
      <c r="D69" s="151">
        <v>52</v>
      </c>
    </row>
    <row r="70" spans="1:4" x14ac:dyDescent="0.25">
      <c r="A70" s="39" t="s">
        <v>87</v>
      </c>
      <c r="B70" s="150">
        <v>275</v>
      </c>
      <c r="C70" s="151">
        <v>275</v>
      </c>
      <c r="D70" s="151">
        <v>380</v>
      </c>
    </row>
    <row r="71" spans="1:4" x14ac:dyDescent="0.25">
      <c r="A71" s="39" t="s">
        <v>147</v>
      </c>
      <c r="B71" s="150">
        <v>20</v>
      </c>
      <c r="C71" s="151">
        <v>20</v>
      </c>
      <c r="D71" s="151">
        <v>19</v>
      </c>
    </row>
    <row r="72" spans="1:4" x14ac:dyDescent="0.25">
      <c r="A72" s="39" t="s">
        <v>148</v>
      </c>
      <c r="B72" s="150">
        <v>41</v>
      </c>
      <c r="C72" s="151">
        <v>52</v>
      </c>
      <c r="D72" s="151">
        <v>52</v>
      </c>
    </row>
    <row r="73" spans="1:4" x14ac:dyDescent="0.25">
      <c r="A73" s="39" t="s">
        <v>149</v>
      </c>
      <c r="B73" s="150">
        <v>41</v>
      </c>
      <c r="C73" s="151">
        <v>52</v>
      </c>
      <c r="D73" s="151">
        <v>52</v>
      </c>
    </row>
    <row r="74" spans="1:4" x14ac:dyDescent="0.25">
      <c r="A74" s="39" t="s">
        <v>88</v>
      </c>
      <c r="B74" s="150">
        <v>49</v>
      </c>
      <c r="C74" s="151">
        <v>60</v>
      </c>
      <c r="D74" s="151">
        <v>60</v>
      </c>
    </row>
    <row r="75" spans="1:4" x14ac:dyDescent="0.25">
      <c r="A75" s="39" t="s">
        <v>150</v>
      </c>
      <c r="B75" s="150">
        <v>33</v>
      </c>
      <c r="C75" s="151">
        <v>45</v>
      </c>
      <c r="D75" s="151">
        <v>52</v>
      </c>
    </row>
  </sheetData>
  <customSheetViews>
    <customSheetView guid="{6B2C8637-78CC-4CB6-97F7-DEE04A596283}" showGridLines="0" topLeftCell="A5">
      <selection activeCell="A8" sqref="A8:J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2">
    <mergeCell ref="A45:C45"/>
    <mergeCell ref="F45:H45"/>
    <mergeCell ref="A44:C44"/>
    <mergeCell ref="F44:H44"/>
    <mergeCell ref="A43:D43"/>
    <mergeCell ref="F43:H43"/>
    <mergeCell ref="G40:H40"/>
    <mergeCell ref="A8:I8"/>
    <mergeCell ref="A11:D11"/>
    <mergeCell ref="F11:I11"/>
    <mergeCell ref="A39:C39"/>
    <mergeCell ref="F39:H39"/>
  </mergeCells>
  <pageMargins left="0.51181102362204722" right="0.51181102362204722" top="0.78740157480314965" bottom="0.78740157480314965" header="0.31496062992125984" footer="0.31496062992125984"/>
  <pageSetup scale="5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5"/>
  <sheetViews>
    <sheetView showGridLines="0" zoomScale="90" zoomScaleNormal="90" workbookViewId="0">
      <selection activeCell="D20" sqref="D20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7.42578125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15" bestFit="1" customWidth="1"/>
    <col min="10" max="10" width="15.85546875" customWidth="1"/>
  </cols>
  <sheetData>
    <row r="7" spans="1:10" x14ac:dyDescent="0.25">
      <c r="I7" t="s">
        <v>27</v>
      </c>
      <c r="J7" s="33">
        <f ca="1">NOW()</f>
        <v>41890.945109953704</v>
      </c>
    </row>
    <row r="10" spans="1:10" x14ac:dyDescent="0.25">
      <c r="A10" s="203" t="s">
        <v>59</v>
      </c>
      <c r="B10" s="203"/>
      <c r="C10" s="203"/>
      <c r="D10" s="203"/>
      <c r="E10" s="203"/>
      <c r="F10" s="203"/>
      <c r="G10" s="203"/>
      <c r="H10" s="203"/>
      <c r="I10" s="203"/>
    </row>
    <row r="12" spans="1:10" x14ac:dyDescent="0.25">
      <c r="A12" s="196" t="s">
        <v>17</v>
      </c>
      <c r="B12" s="196"/>
      <c r="C12" s="196"/>
      <c r="D12" s="196"/>
      <c r="F12" s="196" t="s">
        <v>18</v>
      </c>
      <c r="G12" s="196"/>
      <c r="H12" s="196"/>
      <c r="I12" s="196"/>
    </row>
    <row r="13" spans="1:10" x14ac:dyDescent="0.25">
      <c r="A13" s="204" t="s">
        <v>41</v>
      </c>
      <c r="B13" s="204"/>
      <c r="C13" s="204"/>
      <c r="D13" s="157" t="e">
        <f>'Passagem Aérea'!G68</f>
        <v>#REF!</v>
      </c>
      <c r="F13" s="204" t="s">
        <v>41</v>
      </c>
      <c r="G13" s="204"/>
      <c r="H13" s="204"/>
      <c r="I13" s="44">
        <f>'Passagem Aérea'!N68</f>
        <v>0</v>
      </c>
    </row>
    <row r="14" spans="1:10" x14ac:dyDescent="0.25">
      <c r="A14" s="204" t="s">
        <v>42</v>
      </c>
      <c r="B14" s="204"/>
      <c r="C14" s="204"/>
      <c r="D14" s="157" t="e">
        <f>Hospedagem!#REF!</f>
        <v>#REF!</v>
      </c>
      <c r="F14" s="204" t="s">
        <v>42</v>
      </c>
      <c r="G14" s="204"/>
      <c r="H14" s="204"/>
      <c r="I14" s="44">
        <v>0</v>
      </c>
    </row>
    <row r="15" spans="1:10" x14ac:dyDescent="0.25">
      <c r="A15" s="204" t="s">
        <v>43</v>
      </c>
      <c r="B15" s="204"/>
      <c r="C15" s="204"/>
      <c r="D15" s="157" t="e">
        <f>Alimentação!#REF!</f>
        <v>#REF!</v>
      </c>
      <c r="F15" s="204" t="s">
        <v>43</v>
      </c>
      <c r="G15" s="204"/>
      <c r="H15" s="204"/>
      <c r="I15" s="44">
        <v>0</v>
      </c>
    </row>
    <row r="16" spans="1:10" x14ac:dyDescent="0.25">
      <c r="A16" s="204" t="s">
        <v>44</v>
      </c>
      <c r="B16" s="204"/>
      <c r="C16" s="204"/>
      <c r="D16" s="157" t="e">
        <f>Transporte!#REF!</f>
        <v>#REF!</v>
      </c>
      <c r="F16" s="204" t="s">
        <v>44</v>
      </c>
      <c r="G16" s="204"/>
      <c r="H16" s="204"/>
      <c r="I16" s="44">
        <v>0</v>
      </c>
    </row>
    <row r="17" spans="1:9" x14ac:dyDescent="0.25">
      <c r="A17" s="204" t="s">
        <v>45</v>
      </c>
      <c r="B17" s="204"/>
      <c r="C17" s="204"/>
      <c r="D17" s="157">
        <f>'Pró-labore'!G79</f>
        <v>101232</v>
      </c>
      <c r="F17" s="204" t="s">
        <v>45</v>
      </c>
      <c r="G17" s="204"/>
      <c r="H17" s="204"/>
      <c r="I17" s="44">
        <v>0</v>
      </c>
    </row>
    <row r="18" spans="1:9" x14ac:dyDescent="0.25">
      <c r="A18" s="204" t="s">
        <v>50</v>
      </c>
      <c r="B18" s="204"/>
      <c r="C18" s="204"/>
      <c r="D18" s="157">
        <f>'Seguro Viagem'!H19</f>
        <v>234375</v>
      </c>
      <c r="F18" s="204" t="s">
        <v>50</v>
      </c>
      <c r="G18" s="204"/>
      <c r="H18" s="204"/>
      <c r="I18" s="44">
        <v>0</v>
      </c>
    </row>
    <row r="19" spans="1:9" x14ac:dyDescent="0.25">
      <c r="A19" s="204" t="s">
        <v>73</v>
      </c>
      <c r="B19" s="204"/>
      <c r="C19" s="204"/>
      <c r="D19" s="157">
        <f>Uniformes!D44</f>
        <v>107552</v>
      </c>
      <c r="F19" s="204" t="s">
        <v>73</v>
      </c>
      <c r="G19" s="204"/>
      <c r="H19" s="204"/>
      <c r="I19" s="44">
        <v>0</v>
      </c>
    </row>
    <row r="20" spans="1:9" x14ac:dyDescent="0.25">
      <c r="A20" s="196" t="s">
        <v>11</v>
      </c>
      <c r="B20" s="196"/>
      <c r="C20" s="196"/>
      <c r="D20" s="148" t="e">
        <f>SUM(D13:D19)</f>
        <v>#REF!</v>
      </c>
      <c r="F20" s="196" t="s">
        <v>11</v>
      </c>
      <c r="G20" s="196"/>
      <c r="H20" s="45"/>
      <c r="I20" s="46">
        <f>SUM(I13:I19)</f>
        <v>0</v>
      </c>
    </row>
    <row r="22" spans="1:9" x14ac:dyDescent="0.25">
      <c r="D22" s="30"/>
    </row>
    <row r="23" spans="1:9" x14ac:dyDescent="0.25">
      <c r="D23" s="40"/>
    </row>
    <row r="24" spans="1:9" x14ac:dyDescent="0.25">
      <c r="D24" s="30"/>
    </row>
    <row r="25" spans="1:9" x14ac:dyDescent="0.25">
      <c r="D25" s="40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9">
    <mergeCell ref="F13:H13"/>
    <mergeCell ref="F19:H19"/>
    <mergeCell ref="F18:H18"/>
    <mergeCell ref="F20:G20"/>
    <mergeCell ref="A10:I10"/>
    <mergeCell ref="A12:D12"/>
    <mergeCell ref="F12:I12"/>
    <mergeCell ref="A20:C20"/>
    <mergeCell ref="A13:C13"/>
    <mergeCell ref="A18:C18"/>
    <mergeCell ref="F15:H15"/>
    <mergeCell ref="F16:H16"/>
    <mergeCell ref="F17:H17"/>
    <mergeCell ref="A19:C19"/>
    <mergeCell ref="A17:C17"/>
    <mergeCell ref="A14:C14"/>
    <mergeCell ref="A15:C15"/>
    <mergeCell ref="A16:C16"/>
    <mergeCell ref="F14:H14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zoomScaleNormal="100" workbookViewId="0">
      <selection activeCell="H43" sqref="H43"/>
    </sheetView>
  </sheetViews>
  <sheetFormatPr defaultRowHeight="18.75" x14ac:dyDescent="0.3"/>
  <cols>
    <col min="1" max="1" width="4.5703125" customWidth="1"/>
    <col min="2" max="2" width="28.85546875" bestFit="1" customWidth="1"/>
    <col min="3" max="3" width="15.5703125" customWidth="1"/>
    <col min="4" max="4" width="14.42578125" customWidth="1"/>
    <col min="5" max="5" width="15.28515625" customWidth="1"/>
    <col min="6" max="6" width="17.28515625" customWidth="1"/>
    <col min="7" max="7" width="36.7109375" customWidth="1"/>
    <col min="8" max="8" width="20.140625" style="100" bestFit="1" customWidth="1"/>
    <col min="10" max="10" width="12.42578125" bestFit="1" customWidth="1"/>
  </cols>
  <sheetData>
    <row r="1" spans="1:15" ht="15.75" x14ac:dyDescent="0.25">
      <c r="A1" s="210">
        <v>3</v>
      </c>
      <c r="B1" s="209" t="s">
        <v>91</v>
      </c>
      <c r="C1" s="183"/>
      <c r="D1" s="183"/>
      <c r="E1" s="183"/>
      <c r="F1" s="183"/>
      <c r="G1" s="183"/>
      <c r="H1" s="205" t="s">
        <v>11</v>
      </c>
    </row>
    <row r="2" spans="1:15" ht="15" x14ac:dyDescent="0.25">
      <c r="A2" s="210"/>
      <c r="B2" s="87" t="s">
        <v>75</v>
      </c>
      <c r="C2" s="67" t="s">
        <v>57</v>
      </c>
      <c r="D2" s="68"/>
      <c r="E2" s="68"/>
      <c r="F2" s="68"/>
      <c r="G2" s="68"/>
      <c r="H2" s="206"/>
    </row>
    <row r="3" spans="1:15" ht="15" x14ac:dyDescent="0.25">
      <c r="A3" s="210"/>
      <c r="B3" s="69" t="s">
        <v>13</v>
      </c>
      <c r="C3" s="67" t="s">
        <v>58</v>
      </c>
      <c r="D3" s="68"/>
      <c r="E3" s="68"/>
      <c r="F3" s="68"/>
      <c r="G3" s="68"/>
      <c r="H3" s="206"/>
    </row>
    <row r="4" spans="1:15" ht="15.75" x14ac:dyDescent="0.25">
      <c r="A4" s="210"/>
      <c r="B4" s="208"/>
      <c r="C4" s="208"/>
      <c r="D4" s="208"/>
      <c r="E4" s="208"/>
      <c r="F4" s="208"/>
      <c r="G4" s="208"/>
      <c r="H4" s="206"/>
    </row>
    <row r="5" spans="1:15" ht="15" x14ac:dyDescent="0.25">
      <c r="A5" s="210"/>
      <c r="B5" s="70" t="s">
        <v>52</v>
      </c>
      <c r="C5" s="63" t="s">
        <v>42</v>
      </c>
      <c r="D5" s="64" t="s">
        <v>43</v>
      </c>
      <c r="E5" s="65" t="s">
        <v>44</v>
      </c>
      <c r="F5" s="65" t="s">
        <v>53</v>
      </c>
      <c r="G5" s="65" t="s">
        <v>45</v>
      </c>
      <c r="H5" s="207"/>
    </row>
    <row r="6" spans="1:15" x14ac:dyDescent="0.25">
      <c r="A6" s="210"/>
      <c r="B6" s="71" t="e">
        <f>'Passagem Aérea'!G18</f>
        <v>#REF!</v>
      </c>
      <c r="C6" s="72" t="e">
        <f>Hospedagem!#REF!</f>
        <v>#REF!</v>
      </c>
      <c r="D6" s="72" t="e">
        <f>Alimentação!#REF!</f>
        <v>#REF!</v>
      </c>
      <c r="E6" s="72" t="e">
        <f>Transporte!#REF!</f>
        <v>#REF!</v>
      </c>
      <c r="F6" s="72">
        <v>0</v>
      </c>
      <c r="G6" s="72">
        <f>'Pró-labore'!G21</f>
        <v>21312</v>
      </c>
      <c r="H6" s="101" t="e">
        <f>SUM(B6:G6)</f>
        <v>#REF!</v>
      </c>
    </row>
    <row r="7" spans="1:15" x14ac:dyDescent="0.3">
      <c r="A7" s="66"/>
      <c r="B7" s="73"/>
      <c r="C7" s="73"/>
      <c r="D7" s="73"/>
      <c r="E7" s="73"/>
      <c r="F7" s="73"/>
      <c r="G7" s="73"/>
    </row>
    <row r="8" spans="1:15" ht="15.75" x14ac:dyDescent="0.25">
      <c r="A8" s="210">
        <v>4</v>
      </c>
      <c r="B8" s="209" t="s">
        <v>93</v>
      </c>
      <c r="C8" s="216"/>
      <c r="D8" s="216"/>
      <c r="E8" s="216"/>
      <c r="F8" s="216"/>
      <c r="G8" s="216"/>
      <c r="H8" s="205" t="s">
        <v>11</v>
      </c>
      <c r="I8" s="96"/>
      <c r="J8" s="96"/>
      <c r="K8" s="96"/>
      <c r="L8" s="96"/>
      <c r="M8" s="96"/>
      <c r="N8" s="54"/>
      <c r="O8" s="54"/>
    </row>
    <row r="9" spans="1:15" ht="18.75" customHeight="1" x14ac:dyDescent="0.25">
      <c r="A9" s="210"/>
      <c r="B9" s="84" t="s">
        <v>74</v>
      </c>
      <c r="C9" s="85" t="s">
        <v>57</v>
      </c>
      <c r="D9" s="86"/>
      <c r="E9" s="86"/>
      <c r="F9" s="86"/>
      <c r="G9" s="86"/>
      <c r="H9" s="206"/>
      <c r="I9" s="83"/>
      <c r="J9" s="83"/>
      <c r="K9" s="83"/>
      <c r="L9" s="83"/>
      <c r="M9" s="83"/>
    </row>
    <row r="10" spans="1:15" ht="18.75" customHeight="1" x14ac:dyDescent="0.25">
      <c r="A10" s="210"/>
      <c r="B10" s="69" t="s">
        <v>51</v>
      </c>
      <c r="C10" s="85" t="s">
        <v>69</v>
      </c>
      <c r="D10" s="86"/>
      <c r="E10" s="86"/>
      <c r="F10" s="86"/>
      <c r="G10" s="86"/>
      <c r="H10" s="206"/>
      <c r="I10" s="83"/>
      <c r="J10" s="83"/>
      <c r="K10" s="83"/>
      <c r="L10" s="83"/>
      <c r="M10" s="83"/>
    </row>
    <row r="11" spans="1:15" ht="18.75" customHeight="1" x14ac:dyDescent="0.25">
      <c r="A11" s="210"/>
      <c r="B11" s="125"/>
      <c r="C11" s="125"/>
      <c r="D11" s="125"/>
      <c r="E11" s="125"/>
      <c r="F11" s="125"/>
      <c r="G11" s="125"/>
      <c r="H11" s="206"/>
      <c r="I11" s="83"/>
      <c r="J11" s="83"/>
      <c r="K11" s="83"/>
      <c r="L11" s="83"/>
      <c r="M11" s="83"/>
    </row>
    <row r="12" spans="1:15" ht="18.75" customHeight="1" x14ac:dyDescent="0.25">
      <c r="A12" s="210"/>
      <c r="B12" s="70" t="s">
        <v>52</v>
      </c>
      <c r="C12" s="63" t="s">
        <v>42</v>
      </c>
      <c r="D12" s="65" t="s">
        <v>43</v>
      </c>
      <c r="E12" s="65" t="s">
        <v>44</v>
      </c>
      <c r="F12" s="65" t="s">
        <v>53</v>
      </c>
      <c r="G12" s="97" t="s">
        <v>45</v>
      </c>
      <c r="H12" s="207"/>
      <c r="I12" s="83"/>
      <c r="J12" s="83"/>
      <c r="K12" s="83"/>
      <c r="L12" s="83"/>
      <c r="M12" s="83"/>
    </row>
    <row r="13" spans="1:15" ht="24" customHeight="1" x14ac:dyDescent="0.25">
      <c r="A13" s="210"/>
      <c r="B13" s="71" t="e">
        <f>'Passagem Aérea'!G30</f>
        <v>#REF!</v>
      </c>
      <c r="C13" s="72" t="e">
        <f>Hospedagem!#REF!</f>
        <v>#REF!</v>
      </c>
      <c r="D13" s="72" t="e">
        <f>Alimentação!#REF!</f>
        <v>#REF!</v>
      </c>
      <c r="E13" s="72" t="e">
        <f>Transporte!#REF!</f>
        <v>#REF!</v>
      </c>
      <c r="F13" s="72">
        <v>0</v>
      </c>
      <c r="G13" s="98">
        <f>'Pró-labore'!G37</f>
        <v>26640</v>
      </c>
      <c r="H13" s="99" t="e">
        <f>SUM(B13:G13)</f>
        <v>#REF!</v>
      </c>
    </row>
    <row r="14" spans="1:15" x14ac:dyDescent="0.25">
      <c r="A14" s="93"/>
      <c r="B14" s="126"/>
      <c r="C14" s="126"/>
      <c r="D14" s="126"/>
      <c r="E14" s="126"/>
      <c r="F14" s="126"/>
      <c r="G14" s="126"/>
      <c r="H14" s="103"/>
    </row>
    <row r="15" spans="1:15" ht="15.75" x14ac:dyDescent="0.25">
      <c r="A15" s="210">
        <v>5</v>
      </c>
      <c r="B15" s="209" t="s">
        <v>102</v>
      </c>
      <c r="C15" s="183"/>
      <c r="D15" s="183"/>
      <c r="E15" s="183"/>
      <c r="F15" s="183"/>
      <c r="G15" s="183"/>
      <c r="H15" s="205" t="s">
        <v>11</v>
      </c>
    </row>
    <row r="16" spans="1:15" ht="15" x14ac:dyDescent="0.25">
      <c r="A16" s="210"/>
      <c r="B16" s="87" t="s">
        <v>75</v>
      </c>
      <c r="C16" s="67" t="s">
        <v>57</v>
      </c>
      <c r="D16" s="68"/>
      <c r="E16" s="68"/>
      <c r="F16" s="68"/>
      <c r="G16" s="68"/>
      <c r="H16" s="206"/>
    </row>
    <row r="17" spans="1:8" ht="15" x14ac:dyDescent="0.25">
      <c r="A17" s="210"/>
      <c r="B17" s="69" t="s">
        <v>13</v>
      </c>
      <c r="C17" s="67" t="s">
        <v>58</v>
      </c>
      <c r="D17" s="68"/>
      <c r="E17" s="68"/>
      <c r="F17" s="68"/>
      <c r="G17" s="68"/>
      <c r="H17" s="206"/>
    </row>
    <row r="18" spans="1:8" ht="15.75" x14ac:dyDescent="0.25">
      <c r="A18" s="210"/>
      <c r="B18" s="208"/>
      <c r="C18" s="208"/>
      <c r="D18" s="208"/>
      <c r="E18" s="208"/>
      <c r="F18" s="208"/>
      <c r="G18" s="208"/>
      <c r="H18" s="206"/>
    </row>
    <row r="19" spans="1:8" ht="15" x14ac:dyDescent="0.25">
      <c r="A19" s="210"/>
      <c r="B19" s="70" t="s">
        <v>52</v>
      </c>
      <c r="C19" s="63" t="s">
        <v>42</v>
      </c>
      <c r="D19" s="64" t="s">
        <v>43</v>
      </c>
      <c r="E19" s="65" t="s">
        <v>44</v>
      </c>
      <c r="F19" s="65" t="s">
        <v>53</v>
      </c>
      <c r="G19" s="65" t="s">
        <v>45</v>
      </c>
      <c r="H19" s="207"/>
    </row>
    <row r="20" spans="1:8" x14ac:dyDescent="0.25">
      <c r="A20" s="210"/>
      <c r="B20" s="71" t="e">
        <f>'Passagem Aérea'!G39</f>
        <v>#REF!</v>
      </c>
      <c r="C20" s="72" t="e">
        <f>Hospedagem!#REF!</f>
        <v>#REF!</v>
      </c>
      <c r="D20" s="72" t="e">
        <f>Alimentação!#REF!</f>
        <v>#REF!</v>
      </c>
      <c r="E20" s="72" t="e">
        <f>Transporte!#REF!</f>
        <v>#REF!</v>
      </c>
      <c r="F20" s="72">
        <f>'Seguro Viagem'!H16</f>
        <v>234375</v>
      </c>
      <c r="G20" s="72">
        <v>0</v>
      </c>
      <c r="H20" s="101" t="e">
        <f>SUM(B20:G20)</f>
        <v>#REF!</v>
      </c>
    </row>
    <row r="21" spans="1:8" x14ac:dyDescent="0.25">
      <c r="A21" s="93"/>
      <c r="B21" s="126"/>
      <c r="C21" s="126"/>
      <c r="D21" s="126"/>
      <c r="E21" s="126"/>
      <c r="F21" s="126"/>
      <c r="G21" s="126"/>
      <c r="H21" s="103"/>
    </row>
    <row r="22" spans="1:8" ht="15.75" x14ac:dyDescent="0.25">
      <c r="A22" s="210">
        <v>6</v>
      </c>
      <c r="B22" s="209" t="s">
        <v>103</v>
      </c>
      <c r="C22" s="183"/>
      <c r="D22" s="183"/>
      <c r="E22" s="183"/>
      <c r="F22" s="183"/>
      <c r="G22" s="183"/>
      <c r="H22" s="205" t="s">
        <v>11</v>
      </c>
    </row>
    <row r="23" spans="1:8" ht="15" x14ac:dyDescent="0.25">
      <c r="A23" s="210"/>
      <c r="B23" s="87" t="s">
        <v>75</v>
      </c>
      <c r="C23" s="67" t="s">
        <v>57</v>
      </c>
      <c r="D23" s="68"/>
      <c r="E23" s="68"/>
      <c r="F23" s="68"/>
      <c r="G23" s="68"/>
      <c r="H23" s="206"/>
    </row>
    <row r="24" spans="1:8" ht="15" x14ac:dyDescent="0.25">
      <c r="A24" s="210"/>
      <c r="B24" s="69" t="s">
        <v>13</v>
      </c>
      <c r="C24" s="67" t="s">
        <v>58</v>
      </c>
      <c r="D24" s="68"/>
      <c r="E24" s="68"/>
      <c r="F24" s="68"/>
      <c r="G24" s="68"/>
      <c r="H24" s="206"/>
    </row>
    <row r="25" spans="1:8" ht="15.75" x14ac:dyDescent="0.25">
      <c r="A25" s="210"/>
      <c r="B25" s="208"/>
      <c r="C25" s="208"/>
      <c r="D25" s="208"/>
      <c r="E25" s="208"/>
      <c r="F25" s="208"/>
      <c r="G25" s="208"/>
      <c r="H25" s="206"/>
    </row>
    <row r="26" spans="1:8" ht="15" x14ac:dyDescent="0.25">
      <c r="A26" s="210"/>
      <c r="B26" s="70" t="s">
        <v>52</v>
      </c>
      <c r="C26" s="63" t="s">
        <v>42</v>
      </c>
      <c r="D26" s="64" t="s">
        <v>43</v>
      </c>
      <c r="E26" s="65" t="s">
        <v>44</v>
      </c>
      <c r="F26" s="65" t="s">
        <v>53</v>
      </c>
      <c r="G26" s="65" t="s">
        <v>45</v>
      </c>
      <c r="H26" s="207"/>
    </row>
    <row r="27" spans="1:8" x14ac:dyDescent="0.25">
      <c r="A27" s="210"/>
      <c r="B27" s="71" t="e">
        <f>'Passagem Aérea'!G51</f>
        <v>#REF!</v>
      </c>
      <c r="C27" s="72" t="e">
        <f>Hospedagem!#REF!</f>
        <v>#REF!</v>
      </c>
      <c r="D27" s="72" t="e">
        <f>Alimentação!#REF!</f>
        <v>#REF!</v>
      </c>
      <c r="E27" s="72" t="e">
        <f>Transporte!#REF!</f>
        <v>#REF!</v>
      </c>
      <c r="F27" s="72">
        <v>0</v>
      </c>
      <c r="G27" s="72">
        <f>'Pró-labore'!G52</f>
        <v>26640</v>
      </c>
      <c r="H27" s="101" t="e">
        <f>SUM(B27:G27)</f>
        <v>#REF!</v>
      </c>
    </row>
    <row r="28" spans="1:8" x14ac:dyDescent="0.25">
      <c r="A28" s="93"/>
      <c r="B28" s="126"/>
      <c r="C28" s="126"/>
      <c r="D28" s="126"/>
      <c r="E28" s="126"/>
      <c r="F28" s="126"/>
      <c r="G28" s="126"/>
      <c r="H28" s="103"/>
    </row>
    <row r="29" spans="1:8" ht="15.75" x14ac:dyDescent="0.25">
      <c r="A29" s="210">
        <v>7</v>
      </c>
      <c r="B29" s="209" t="s">
        <v>104</v>
      </c>
      <c r="C29" s="183"/>
      <c r="D29" s="183"/>
      <c r="E29" s="183"/>
      <c r="F29" s="183"/>
      <c r="G29" s="183"/>
      <c r="H29" s="205" t="s">
        <v>11</v>
      </c>
    </row>
    <row r="30" spans="1:8" ht="15" x14ac:dyDescent="0.25">
      <c r="A30" s="210"/>
      <c r="B30" s="87" t="s">
        <v>75</v>
      </c>
      <c r="C30" s="67" t="s">
        <v>57</v>
      </c>
      <c r="D30" s="68"/>
      <c r="E30" s="68"/>
      <c r="F30" s="68"/>
      <c r="G30" s="68"/>
      <c r="H30" s="206"/>
    </row>
    <row r="31" spans="1:8" ht="15" x14ac:dyDescent="0.25">
      <c r="A31" s="210"/>
      <c r="B31" s="69" t="s">
        <v>13</v>
      </c>
      <c r="C31" s="67" t="s">
        <v>58</v>
      </c>
      <c r="D31" s="68"/>
      <c r="E31" s="68"/>
      <c r="F31" s="68"/>
      <c r="G31" s="68"/>
      <c r="H31" s="206"/>
    </row>
    <row r="32" spans="1:8" ht="15.75" x14ac:dyDescent="0.25">
      <c r="A32" s="210"/>
      <c r="B32" s="208"/>
      <c r="C32" s="208"/>
      <c r="D32" s="208"/>
      <c r="E32" s="208"/>
      <c r="F32" s="208"/>
      <c r="G32" s="208"/>
      <c r="H32" s="206"/>
    </row>
    <row r="33" spans="1:10" ht="15" x14ac:dyDescent="0.25">
      <c r="A33" s="210"/>
      <c r="B33" s="70" t="s">
        <v>52</v>
      </c>
      <c r="C33" s="63" t="s">
        <v>42</v>
      </c>
      <c r="D33" s="64" t="s">
        <v>43</v>
      </c>
      <c r="E33" s="65" t="s">
        <v>44</v>
      </c>
      <c r="F33" s="65" t="s">
        <v>53</v>
      </c>
      <c r="G33" s="65" t="s">
        <v>45</v>
      </c>
      <c r="H33" s="207"/>
    </row>
    <row r="34" spans="1:10" x14ac:dyDescent="0.25">
      <c r="A34" s="210"/>
      <c r="B34" s="71" t="e">
        <f>'Passagem Aérea'!G62</f>
        <v>#REF!</v>
      </c>
      <c r="C34" s="72" t="e">
        <f>Hospedagem!#REF!</f>
        <v>#REF!</v>
      </c>
      <c r="D34" s="72" t="e">
        <f>Alimentação!#REF!</f>
        <v>#REF!</v>
      </c>
      <c r="E34" s="72" t="e">
        <f>Transporte!#REF!</f>
        <v>#REF!</v>
      </c>
      <c r="F34" s="72">
        <v>0</v>
      </c>
      <c r="G34" s="72">
        <f>'Pró-labore'!G67</f>
        <v>26640</v>
      </c>
      <c r="H34" s="101" t="e">
        <f>SUM(B34:G34)</f>
        <v>#REF!</v>
      </c>
    </row>
    <row r="35" spans="1:10" x14ac:dyDescent="0.25">
      <c r="A35" s="93"/>
      <c r="B35" s="126"/>
      <c r="C35" s="126"/>
      <c r="D35" s="126"/>
      <c r="E35" s="126"/>
      <c r="F35" s="126"/>
      <c r="G35" s="126"/>
      <c r="H35" s="103"/>
    </row>
    <row r="36" spans="1:10" x14ac:dyDescent="0.25">
      <c r="A36" s="91">
        <v>10</v>
      </c>
      <c r="B36" s="214" t="s">
        <v>73</v>
      </c>
      <c r="C36" s="214"/>
      <c r="D36" s="214"/>
      <c r="E36" s="214"/>
      <c r="F36" s="214"/>
      <c r="G36" s="214"/>
      <c r="H36" s="102" t="s">
        <v>11</v>
      </c>
    </row>
    <row r="37" spans="1:10" s="54" customFormat="1" x14ac:dyDescent="0.25">
      <c r="A37" s="93"/>
      <c r="B37" s="215" t="s">
        <v>11</v>
      </c>
      <c r="C37" s="215"/>
      <c r="D37" s="215"/>
      <c r="E37" s="215"/>
      <c r="F37" s="215"/>
      <c r="G37" s="215"/>
      <c r="H37" s="101">
        <f>Uniformes!D45</f>
        <v>0</v>
      </c>
    </row>
    <row r="38" spans="1:10" s="54" customFormat="1" x14ac:dyDescent="0.25">
      <c r="A38" s="94"/>
      <c r="B38" s="95"/>
      <c r="C38" s="95"/>
      <c r="D38" s="95"/>
      <c r="E38" s="95"/>
      <c r="F38" s="95"/>
      <c r="G38" s="95"/>
      <c r="H38" s="103"/>
    </row>
    <row r="39" spans="1:10" x14ac:dyDescent="0.25">
      <c r="A39" s="124">
        <v>11</v>
      </c>
      <c r="B39" s="214" t="s">
        <v>46</v>
      </c>
      <c r="C39" s="214"/>
      <c r="D39" s="214"/>
      <c r="E39" s="214"/>
      <c r="F39" s="214"/>
      <c r="G39" s="214"/>
      <c r="H39" s="102" t="s">
        <v>11</v>
      </c>
    </row>
    <row r="40" spans="1:10" s="54" customFormat="1" x14ac:dyDescent="0.25">
      <c r="A40" s="93"/>
      <c r="B40" s="215" t="s">
        <v>11</v>
      </c>
      <c r="C40" s="215"/>
      <c r="D40" s="215"/>
      <c r="E40" s="215"/>
      <c r="F40" s="215"/>
      <c r="G40" s="215"/>
      <c r="H40" s="101" t="e">
        <f>#REF!</f>
        <v>#REF!</v>
      </c>
    </row>
    <row r="41" spans="1:10" s="54" customFormat="1" x14ac:dyDescent="0.25">
      <c r="A41" s="94"/>
      <c r="B41" s="95"/>
      <c r="C41" s="95"/>
      <c r="D41" s="95"/>
      <c r="E41" s="95"/>
      <c r="F41" s="95"/>
      <c r="G41" s="95"/>
      <c r="H41" s="103"/>
    </row>
    <row r="42" spans="1:10" ht="30" customHeight="1" x14ac:dyDescent="0.25">
      <c r="A42" s="211" t="s">
        <v>68</v>
      </c>
      <c r="B42" s="212"/>
      <c r="C42" s="212"/>
      <c r="D42" s="212"/>
      <c r="E42" s="212"/>
      <c r="F42" s="212"/>
      <c r="G42" s="213"/>
      <c r="H42" s="104" t="e">
        <f>H40+H37+H34+H27+H20+H13+H6</f>
        <v>#REF!</v>
      </c>
      <c r="J42" s="42"/>
    </row>
  </sheetData>
  <mergeCells count="24">
    <mergeCell ref="A22:A27"/>
    <mergeCell ref="A42:G42"/>
    <mergeCell ref="B1:G1"/>
    <mergeCell ref="A1:A6"/>
    <mergeCell ref="B36:G36"/>
    <mergeCell ref="B37:G37"/>
    <mergeCell ref="A8:A13"/>
    <mergeCell ref="B40:G40"/>
    <mergeCell ref="B39:G39"/>
    <mergeCell ref="B15:G15"/>
    <mergeCell ref="B8:G8"/>
    <mergeCell ref="A29:A34"/>
    <mergeCell ref="B29:G29"/>
    <mergeCell ref="A15:A20"/>
    <mergeCell ref="H8:H12"/>
    <mergeCell ref="H15:H19"/>
    <mergeCell ref="B18:G18"/>
    <mergeCell ref="H1:H5"/>
    <mergeCell ref="B4:G4"/>
    <mergeCell ref="H29:H33"/>
    <mergeCell ref="B32:G32"/>
    <mergeCell ref="B22:G22"/>
    <mergeCell ref="H22:H26"/>
    <mergeCell ref="B25:G25"/>
  </mergeCells>
  <pageMargins left="0.51181102362204722" right="0.51181102362204722" top="0.78740157480314965" bottom="0.78740157480314965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Passagem Aérea</vt:lpstr>
      <vt:lpstr>Hospedagem</vt:lpstr>
      <vt:lpstr>Alimentação</vt:lpstr>
      <vt:lpstr>Transporte</vt:lpstr>
      <vt:lpstr>Pró-labore</vt:lpstr>
      <vt:lpstr>Seguro Viagem</vt:lpstr>
      <vt:lpstr>Uniformes</vt:lpstr>
      <vt:lpstr>Consolidado</vt:lpstr>
      <vt:lpstr>TOTAL EVENTO</vt:lpstr>
      <vt:lpstr>Plan1</vt:lpstr>
      <vt:lpstr>Plan1!Area_de_impressao</vt:lpstr>
      <vt:lpstr>'TOTAL EVENTO'!Area_de_impressao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</cp:lastModifiedBy>
  <cp:lastPrinted>2014-07-28T17:57:06Z</cp:lastPrinted>
  <dcterms:created xsi:type="dcterms:W3CDTF">2012-01-12T12:23:27Z</dcterms:created>
  <dcterms:modified xsi:type="dcterms:W3CDTF">2014-09-09T01:40:58Z</dcterms:modified>
</cp:coreProperties>
</file>