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projetocpb\convenios\Base DECE_Valores reais\novastabelas\"/>
    </mc:Choice>
  </mc:AlternateContent>
  <bookViews>
    <workbookView xWindow="-45" yWindow="3495" windowWidth="20460" windowHeight="3840" tabRatio="788" activeTab="4"/>
  </bookViews>
  <sheets>
    <sheet name="Passagem Aérea" sheetId="1" r:id="rId1"/>
    <sheet name="Hospedagem" sheetId="2" r:id="rId2"/>
    <sheet name="Alimentação" sheetId="3" r:id="rId3"/>
    <sheet name="Transporte" sheetId="4" r:id="rId4"/>
    <sheet name="Seguro Viagem" sheetId="9" r:id="rId5"/>
    <sheet name="Pró Labore" sheetId="5" r:id="rId6"/>
    <sheet name="Consolidado Geral" sheetId="7" r:id="rId7"/>
    <sheet name="TOTAL EVENTO" sheetId="8" r:id="rId8"/>
    <sheet name="Plan1" sheetId="11" r:id="rId9"/>
  </sheets>
  <externalReferences>
    <externalReference r:id="rId10"/>
  </externalReferences>
  <definedNames>
    <definedName name="_xlnm.Print_Area" localSheetId="8">Plan1!$B$1:$E$9</definedName>
    <definedName name="_xlnm.Print_Area" localSheetId="7">'TOTAL EVENTO'!$A$1:$H$57</definedName>
  </definedNames>
  <calcPr calcId="152511"/>
</workbook>
</file>

<file path=xl/calcChain.xml><?xml version="1.0" encoding="utf-8"?>
<calcChain xmlns="http://schemas.openxmlformats.org/spreadsheetml/2006/main">
  <c r="I19" i="3" l="1"/>
  <c r="I15" i="3"/>
  <c r="I16" i="3"/>
  <c r="I17" i="3"/>
  <c r="I18" i="3"/>
  <c r="I20" i="3"/>
  <c r="I21" i="3"/>
  <c r="I22" i="3"/>
  <c r="H20" i="4"/>
  <c r="H20" i="2"/>
  <c r="H88" i="1"/>
  <c r="H89" i="1"/>
  <c r="H90" i="1"/>
  <c r="H87" i="1"/>
  <c r="H16" i="1"/>
  <c r="H143" i="1" l="1"/>
  <c r="H144" i="1"/>
  <c r="H145" i="1"/>
  <c r="H146" i="1"/>
  <c r="H147" i="1"/>
  <c r="H148" i="1"/>
  <c r="H149" i="1"/>
  <c r="H150" i="1"/>
  <c r="H142" i="1"/>
  <c r="H125" i="1"/>
  <c r="H126" i="1"/>
  <c r="H127" i="1"/>
  <c r="H128" i="1"/>
  <c r="H129" i="1"/>
  <c r="H130" i="1"/>
  <c r="H131" i="1"/>
  <c r="H132" i="1"/>
  <c r="H124" i="1"/>
  <c r="H107" i="1"/>
  <c r="H108" i="1"/>
  <c r="H109" i="1"/>
  <c r="H110" i="1"/>
  <c r="H111" i="1"/>
  <c r="H112" i="1"/>
  <c r="H113" i="1"/>
  <c r="H114" i="1"/>
  <c r="H106" i="1"/>
  <c r="H95" i="1"/>
  <c r="H71" i="1"/>
  <c r="H72" i="1"/>
  <c r="H73" i="1"/>
  <c r="H74" i="1"/>
  <c r="H75" i="1"/>
  <c r="H76" i="1"/>
  <c r="H77" i="1"/>
  <c r="H78" i="1"/>
  <c r="H70" i="1"/>
  <c r="H53" i="1"/>
  <c r="H54" i="1"/>
  <c r="H55" i="1"/>
  <c r="H56" i="1"/>
  <c r="H57" i="1"/>
  <c r="H58" i="1"/>
  <c r="H59" i="1"/>
  <c r="H60" i="1"/>
  <c r="H52" i="1"/>
  <c r="H35" i="1"/>
  <c r="H36" i="1"/>
  <c r="H37" i="1"/>
  <c r="H38" i="1"/>
  <c r="H39" i="1"/>
  <c r="H40" i="1"/>
  <c r="H41" i="1"/>
  <c r="H42" i="1"/>
  <c r="H34" i="1"/>
  <c r="H17" i="1"/>
  <c r="H18" i="1"/>
  <c r="H19" i="1"/>
  <c r="H20" i="1"/>
  <c r="H21" i="1"/>
  <c r="H22" i="1"/>
  <c r="H23" i="1"/>
  <c r="H24" i="1"/>
  <c r="H23" i="4" l="1"/>
  <c r="H22" i="4"/>
  <c r="H21" i="4"/>
  <c r="H19" i="4"/>
  <c r="H18" i="4"/>
  <c r="H17" i="4"/>
  <c r="H16" i="4"/>
  <c r="E34" i="8" l="1"/>
  <c r="O112" i="5" l="1"/>
  <c r="D110" i="5"/>
  <c r="G110" i="5" s="1"/>
  <c r="C110" i="5"/>
  <c r="D109" i="5"/>
  <c r="G109" i="5" s="1"/>
  <c r="C109" i="5"/>
  <c r="D108" i="5"/>
  <c r="G108" i="5" s="1"/>
  <c r="C108" i="5"/>
  <c r="D107" i="5"/>
  <c r="G107" i="5" s="1"/>
  <c r="C107" i="5"/>
  <c r="D106" i="5"/>
  <c r="G106" i="5" s="1"/>
  <c r="C106" i="5"/>
  <c r="D105" i="5"/>
  <c r="G105" i="5" s="1"/>
  <c r="C105" i="5"/>
  <c r="O97" i="5"/>
  <c r="D95" i="5"/>
  <c r="G95" i="5" s="1"/>
  <c r="C95" i="5"/>
  <c r="D94" i="5"/>
  <c r="G94" i="5" s="1"/>
  <c r="C94" i="5"/>
  <c r="D93" i="5"/>
  <c r="G93" i="5" s="1"/>
  <c r="C93" i="5"/>
  <c r="D92" i="5"/>
  <c r="G92" i="5" s="1"/>
  <c r="C92" i="5"/>
  <c r="D91" i="5"/>
  <c r="G91" i="5" s="1"/>
  <c r="C91" i="5"/>
  <c r="D90" i="5"/>
  <c r="G90" i="5" s="1"/>
  <c r="C90" i="5"/>
  <c r="O82" i="5"/>
  <c r="D80" i="5"/>
  <c r="G80" i="5" s="1"/>
  <c r="C80" i="5"/>
  <c r="D79" i="5"/>
  <c r="G79" i="5" s="1"/>
  <c r="C79" i="5"/>
  <c r="D78" i="5"/>
  <c r="G78" i="5" s="1"/>
  <c r="C78" i="5"/>
  <c r="D77" i="5"/>
  <c r="G77" i="5" s="1"/>
  <c r="C77" i="5"/>
  <c r="D76" i="5"/>
  <c r="G76" i="5" s="1"/>
  <c r="C76" i="5"/>
  <c r="D75" i="5"/>
  <c r="G75" i="5" s="1"/>
  <c r="C75" i="5"/>
  <c r="C64" i="5"/>
  <c r="D64" i="5"/>
  <c r="G64" i="5" s="1"/>
  <c r="C49" i="5"/>
  <c r="D49" i="5"/>
  <c r="G49" i="5" s="1"/>
  <c r="D34" i="5"/>
  <c r="G34" i="5" s="1"/>
  <c r="D33" i="5"/>
  <c r="D32" i="5"/>
  <c r="D31" i="5"/>
  <c r="D30" i="5"/>
  <c r="D29" i="5"/>
  <c r="C34" i="5"/>
  <c r="C19" i="5"/>
  <c r="D19" i="5"/>
  <c r="G19" i="5" s="1"/>
  <c r="E55" i="8"/>
  <c r="E41" i="8"/>
  <c r="D48" i="8"/>
  <c r="D41" i="8"/>
  <c r="H23" i="2"/>
  <c r="H22" i="2"/>
  <c r="C48" i="8" s="1"/>
  <c r="H21" i="2"/>
  <c r="C41" i="8" s="1"/>
  <c r="H16" i="2"/>
  <c r="E107" i="5" l="1"/>
  <c r="E109" i="5"/>
  <c r="D55" i="8"/>
  <c r="E48" i="8"/>
  <c r="C55" i="8"/>
  <c r="E92" i="5"/>
  <c r="G122" i="5"/>
  <c r="E49" i="5"/>
  <c r="E77" i="5"/>
  <c r="E110" i="5"/>
  <c r="E34" i="5"/>
  <c r="G97" i="5"/>
  <c r="G48" i="8" s="1"/>
  <c r="E19" i="5"/>
  <c r="E64" i="5"/>
  <c r="E80" i="5"/>
  <c r="E95" i="5"/>
  <c r="E79" i="5"/>
  <c r="C96" i="5"/>
  <c r="C111" i="5"/>
  <c r="E106" i="5"/>
  <c r="E90" i="5"/>
  <c r="E91" i="5"/>
  <c r="E93" i="5"/>
  <c r="E94" i="5"/>
  <c r="C81" i="5"/>
  <c r="E78" i="5"/>
  <c r="E105" i="5"/>
  <c r="E108" i="5"/>
  <c r="E76" i="5"/>
  <c r="G112" i="5"/>
  <c r="G55" i="8" s="1"/>
  <c r="E75" i="5"/>
  <c r="G82" i="5"/>
  <c r="G41" i="8" s="1"/>
  <c r="O151" i="1"/>
  <c r="K151" i="1"/>
  <c r="E151" i="1"/>
  <c r="M142" i="1"/>
  <c r="O133" i="1"/>
  <c r="K133" i="1"/>
  <c r="E133" i="1"/>
  <c r="M124" i="1"/>
  <c r="O115" i="1"/>
  <c r="K115" i="1"/>
  <c r="E115" i="1"/>
  <c r="M106" i="1"/>
  <c r="H151" i="1" l="1"/>
  <c r="E96" i="5"/>
  <c r="E81" i="5"/>
  <c r="E111" i="5"/>
  <c r="H115" i="1"/>
  <c r="B41" i="8" s="1"/>
  <c r="H41" i="8" s="1"/>
  <c r="H133" i="1"/>
  <c r="B48" i="8" s="1"/>
  <c r="H48" i="8" s="1"/>
  <c r="C61" i="5"/>
  <c r="C46" i="5"/>
  <c r="C31" i="5"/>
  <c r="C16" i="5"/>
  <c r="G31" i="5"/>
  <c r="B55" i="8" l="1"/>
  <c r="H55" i="8" s="1"/>
  <c r="O16" i="9" l="1"/>
  <c r="O21" i="9" s="1"/>
  <c r="N13" i="9"/>
  <c r="H13" i="9"/>
  <c r="H16" i="9" s="1"/>
  <c r="O7" i="9"/>
  <c r="K14" i="7"/>
  <c r="K13" i="7"/>
  <c r="K12" i="7"/>
  <c r="K11" i="7"/>
  <c r="K10" i="7"/>
  <c r="K9" i="7"/>
  <c r="O66" i="5"/>
  <c r="D63" i="5"/>
  <c r="G63" i="5" s="1"/>
  <c r="C63" i="5"/>
  <c r="D62" i="5"/>
  <c r="G62" i="5" s="1"/>
  <c r="C62" i="5"/>
  <c r="D61" i="5"/>
  <c r="G61" i="5" s="1"/>
  <c r="D60" i="5"/>
  <c r="G60" i="5" s="1"/>
  <c r="C60" i="5"/>
  <c r="D59" i="5"/>
  <c r="G59" i="5" s="1"/>
  <c r="C59" i="5"/>
  <c r="O51" i="5"/>
  <c r="D48" i="5"/>
  <c r="G48" i="5" s="1"/>
  <c r="C48" i="5"/>
  <c r="D47" i="5"/>
  <c r="G47" i="5" s="1"/>
  <c r="C47" i="5"/>
  <c r="D46" i="5"/>
  <c r="G46" i="5" s="1"/>
  <c r="D45" i="5"/>
  <c r="G45" i="5" s="1"/>
  <c r="C45" i="5"/>
  <c r="D44" i="5"/>
  <c r="G44" i="5" s="1"/>
  <c r="C44" i="5"/>
  <c r="O36" i="5"/>
  <c r="G33" i="5"/>
  <c r="C33" i="5"/>
  <c r="G32" i="5"/>
  <c r="C32" i="5"/>
  <c r="G30" i="5"/>
  <c r="C30" i="5"/>
  <c r="G29" i="5"/>
  <c r="C29" i="5"/>
  <c r="O21" i="5"/>
  <c r="D18" i="5"/>
  <c r="G18" i="5" s="1"/>
  <c r="C18" i="5"/>
  <c r="D17" i="5"/>
  <c r="G17" i="5" s="1"/>
  <c r="C17" i="5"/>
  <c r="D16" i="5"/>
  <c r="G16" i="5" s="1"/>
  <c r="D15" i="5"/>
  <c r="G15" i="5" s="1"/>
  <c r="C15" i="5"/>
  <c r="D14" i="5"/>
  <c r="G14" i="5" s="1"/>
  <c r="C14" i="5"/>
  <c r="N18" i="4"/>
  <c r="N17" i="4"/>
  <c r="N20" i="4"/>
  <c r="O17" i="3"/>
  <c r="O16" i="3"/>
  <c r="O19" i="3"/>
  <c r="H19" i="2"/>
  <c r="N18" i="2"/>
  <c r="H18" i="2"/>
  <c r="C20" i="8" s="1"/>
  <c r="N17" i="2"/>
  <c r="H17" i="2"/>
  <c r="C13" i="8" s="1"/>
  <c r="N20" i="2"/>
  <c r="O79" i="1"/>
  <c r="K79" i="1"/>
  <c r="E79" i="1"/>
  <c r="M70" i="1"/>
  <c r="O61" i="1"/>
  <c r="K61" i="1"/>
  <c r="E61" i="1"/>
  <c r="M52" i="1"/>
  <c r="O43" i="1"/>
  <c r="K43" i="1"/>
  <c r="E43" i="1"/>
  <c r="M34" i="1"/>
  <c r="O25" i="1"/>
  <c r="K25" i="1"/>
  <c r="E25" i="1"/>
  <c r="M16" i="1"/>
  <c r="O97" i="1"/>
  <c r="E97" i="1"/>
  <c r="M95" i="1"/>
  <c r="O91" i="1"/>
  <c r="E91" i="1"/>
  <c r="E98" i="1" s="1"/>
  <c r="M87" i="1"/>
  <c r="G118" i="5" l="1"/>
  <c r="G120" i="5"/>
  <c r="G117" i="5"/>
  <c r="G119" i="5"/>
  <c r="G121" i="5"/>
  <c r="C20" i="5"/>
  <c r="F34" i="8"/>
  <c r="H20" i="9"/>
  <c r="H24" i="9" s="1"/>
  <c r="H25" i="9"/>
  <c r="E14" i="7" s="1"/>
  <c r="C35" i="5"/>
  <c r="C50" i="5"/>
  <c r="C65" i="5"/>
  <c r="G36" i="5"/>
  <c r="G13" i="8" s="1"/>
  <c r="E30" i="5"/>
  <c r="E15" i="5"/>
  <c r="E18" i="5"/>
  <c r="E29" i="5"/>
  <c r="E46" i="5"/>
  <c r="E60" i="5"/>
  <c r="E63" i="5"/>
  <c r="E31" i="5"/>
  <c r="E33" i="5"/>
  <c r="E48" i="5"/>
  <c r="E62" i="5"/>
  <c r="O128" i="5"/>
  <c r="D20" i="8"/>
  <c r="D13" i="8"/>
  <c r="E13" i="8"/>
  <c r="M155" i="1"/>
  <c r="H25" i="1"/>
  <c r="H61" i="1"/>
  <c r="B20" i="8" s="1"/>
  <c r="E16" i="5"/>
  <c r="E32" i="5"/>
  <c r="E47" i="5"/>
  <c r="E61" i="5"/>
  <c r="E20" i="8"/>
  <c r="E17" i="5"/>
  <c r="E45" i="5"/>
  <c r="H91" i="1"/>
  <c r="H43" i="1"/>
  <c r="B13" i="8" s="1"/>
  <c r="H79" i="1"/>
  <c r="K15" i="7"/>
  <c r="G21" i="5"/>
  <c r="E14" i="5"/>
  <c r="G51" i="5"/>
  <c r="G20" i="8" s="1"/>
  <c r="E44" i="5"/>
  <c r="G66" i="5"/>
  <c r="G27" i="8" s="1"/>
  <c r="E59" i="5"/>
  <c r="H97" i="1"/>
  <c r="H155" i="1" s="1"/>
  <c r="H154" i="1" l="1"/>
  <c r="H156" i="1"/>
  <c r="E9" i="7" s="1"/>
  <c r="E27" i="8"/>
  <c r="E12" i="7"/>
  <c r="D133" i="5"/>
  <c r="G126" i="5"/>
  <c r="G6" i="8"/>
  <c r="E20" i="5"/>
  <c r="E6" i="8"/>
  <c r="D6" i="8"/>
  <c r="C6" i="8"/>
  <c r="B6" i="8"/>
  <c r="D34" i="8"/>
  <c r="E50" i="5"/>
  <c r="E35" i="5"/>
  <c r="C34" i="8"/>
  <c r="E65" i="5"/>
  <c r="D27" i="8"/>
  <c r="C27" i="8"/>
  <c r="G123" i="5"/>
  <c r="B27" i="8"/>
  <c r="H20" i="8"/>
  <c r="H13" i="8"/>
  <c r="H98" i="1"/>
  <c r="B34" i="8" s="1"/>
  <c r="M156" i="1"/>
  <c r="D136" i="5" l="1"/>
  <c r="G127" i="5"/>
  <c r="H6" i="8"/>
  <c r="H34" i="8"/>
  <c r="H27" i="8"/>
  <c r="G128" i="5"/>
  <c r="E13" i="7" s="1"/>
  <c r="E11" i="7"/>
  <c r="E10" i="7"/>
  <c r="H57" i="8" l="1"/>
  <c r="E15" i="7"/>
</calcChain>
</file>

<file path=xl/sharedStrings.xml><?xml version="1.0" encoding="utf-8"?>
<sst xmlns="http://schemas.openxmlformats.org/spreadsheetml/2006/main" count="1104" uniqueCount="196">
  <si>
    <t xml:space="preserve">GOALBALL FEMININO </t>
  </si>
  <si>
    <t>Aéreo Nacional e Internacional</t>
  </si>
  <si>
    <t>Local: Malmo Suécia</t>
  </si>
  <si>
    <t>Aéreo Internacional</t>
  </si>
  <si>
    <t>Local:</t>
  </si>
  <si>
    <t>PROJETADO</t>
  </si>
  <si>
    <t>REALIZADO</t>
  </si>
  <si>
    <t>ITINERÁRIO</t>
  </si>
  <si>
    <t>PAX</t>
  </si>
  <si>
    <t>CUSTO POR TRECHO</t>
  </si>
  <si>
    <t xml:space="preserve">CONSOLIDADO </t>
  </si>
  <si>
    <t xml:space="preserve">DESCONTO </t>
  </si>
  <si>
    <t>TX DE EMBARQUE</t>
  </si>
  <si>
    <t>NACIONAL</t>
  </si>
  <si>
    <t>INTERNACIONAL</t>
  </si>
  <si>
    <t>JOÃO PESSOA/SP/JOÃO PESSOA</t>
  </si>
  <si>
    <t>RIO DE JANEIRO/SP/RIO DE JANEIRO</t>
  </si>
  <si>
    <t>CUIABÁ/SP/CUIABÁ</t>
  </si>
  <si>
    <t>VITÓRIA/SP/VITÓRIA</t>
  </si>
  <si>
    <t>TOTAL NACIONAL</t>
  </si>
  <si>
    <t>TOTAL</t>
  </si>
  <si>
    <t>SÃO PAULO/MALMO/SÃO PAULO</t>
  </si>
  <si>
    <t>TOTAL INTERNACIONAL</t>
  </si>
  <si>
    <t>TOTAL GERAL</t>
  </si>
  <si>
    <t>Diferença</t>
  </si>
  <si>
    <t>Aéreo Nacional</t>
  </si>
  <si>
    <t>JOÃO PESSOA/RJ/JOÃO PESSOA</t>
  </si>
  <si>
    <t>CUIABÁ/RJ/CUIABÁ</t>
  </si>
  <si>
    <t>VITÓRIA/RJ/VITÓRIA</t>
  </si>
  <si>
    <t>BELÉM/RJ/BELÉM</t>
  </si>
  <si>
    <t>BELO HORIZONTE/RJ/BELO HORIZONTE</t>
  </si>
  <si>
    <t>FLORIANÓPOLIS/RJ/FLORIANÓPOLIS</t>
  </si>
  <si>
    <t>MARINGÁ/RJ/MARINGÁ</t>
  </si>
  <si>
    <t>LONDRINA/RJ/LONDRINA</t>
  </si>
  <si>
    <t>SÃO PAULO/RJ/SÃO PAULO</t>
  </si>
  <si>
    <t>CAMPINAS/RJ/CAMPINAS</t>
  </si>
  <si>
    <t>Dias:</t>
  </si>
  <si>
    <t>Local: NITERÓI</t>
  </si>
  <si>
    <t xml:space="preserve">GOALBALL FEMININO - Aéreo Nacional </t>
  </si>
  <si>
    <t xml:space="preserve">GOALBALL FEMININO - Aéreo Internacional </t>
  </si>
  <si>
    <t xml:space="preserve">Total </t>
  </si>
  <si>
    <t>GOALBALL FEMININO</t>
  </si>
  <si>
    <t>Hospedagem</t>
  </si>
  <si>
    <t>TIPO</t>
  </si>
  <si>
    <t>QUANTIDADE</t>
  </si>
  <si>
    <t>DIÁRIA</t>
  </si>
  <si>
    <t>ISS</t>
  </si>
  <si>
    <t>DUPLO</t>
  </si>
  <si>
    <t>Refeição</t>
  </si>
  <si>
    <t>Período Realizado:</t>
  </si>
  <si>
    <t>Locação Van</t>
  </si>
  <si>
    <t>Pró-labore</t>
  </si>
  <si>
    <t>FUNÇÃO</t>
  </si>
  <si>
    <t>VALOR DIÁRIA</t>
  </si>
  <si>
    <t>BOLSA (s/ patronal)</t>
  </si>
  <si>
    <t>PATRONAL</t>
  </si>
  <si>
    <t>Encargos</t>
  </si>
  <si>
    <t>QTS</t>
  </si>
  <si>
    <t>VALOR</t>
  </si>
  <si>
    <t>FISIOTERAPEUTA</t>
  </si>
  <si>
    <t>NUTRICIONISTA</t>
  </si>
  <si>
    <t>MÉDICO</t>
  </si>
  <si>
    <t>APOIO</t>
  </si>
  <si>
    <t>ASSISTENTE TECNICO</t>
  </si>
  <si>
    <t>CONSOLIDADO GERAL - PROJETADO</t>
  </si>
  <si>
    <t>CONSOLIDADO GERAL - REALIZADO</t>
  </si>
  <si>
    <t>GOALBALL FEMININO - Pró-Labore (sem encargos)</t>
  </si>
  <si>
    <t>GOALBALL FEMININO - Tribustos (encargos)</t>
  </si>
  <si>
    <t>Seguro Viagem</t>
  </si>
  <si>
    <t xml:space="preserve"> </t>
  </si>
  <si>
    <t xml:space="preserve">CONSOLIDADO GERAL </t>
  </si>
  <si>
    <t>HOSPEDAGEM</t>
  </si>
  <si>
    <t>ALIMENTAÇÃO</t>
  </si>
  <si>
    <t>TRANSPORTE</t>
  </si>
  <si>
    <t>PRÓ LABORE</t>
  </si>
  <si>
    <t xml:space="preserve">CONTRAPARTIDA </t>
  </si>
  <si>
    <t>PASSAGEM ÁEREA</t>
  </si>
  <si>
    <t xml:space="preserve">Período Previsto: Maio </t>
  </si>
  <si>
    <t>Atualizado:</t>
  </si>
  <si>
    <t>Malmo/Suécia</t>
  </si>
  <si>
    <t xml:space="preserve">Seguro Viagem </t>
  </si>
  <si>
    <t xml:space="preserve">Período Previsto: </t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</si>
  <si>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</si>
  <si>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r>
      <t>Local:</t>
    </r>
    <r>
      <rPr>
        <sz val="11"/>
        <color theme="1"/>
        <rFont val="Calibri"/>
        <family val="2"/>
        <scheme val="minor"/>
      </rPr>
      <t xml:space="preserve"> NITERÓI</t>
    </r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</si>
  <si>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</si>
  <si>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r>
      <t>Local:</t>
    </r>
    <r>
      <rPr>
        <sz val="11"/>
        <color theme="1"/>
        <rFont val="Calibri"/>
        <family val="2"/>
        <scheme val="minor"/>
      </rPr>
      <t xml:space="preserve"> Niteroi</t>
    </r>
  </si>
  <si>
    <r>
      <rPr>
        <b/>
        <sz val="11"/>
        <color theme="1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</si>
  <si>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7</t>
    </r>
  </si>
  <si>
    <r>
      <t>Local:</t>
    </r>
    <r>
      <rPr>
        <sz val="11"/>
        <color theme="1"/>
        <rFont val="Calibri"/>
        <family val="2"/>
        <scheme val="minor"/>
      </rPr>
      <t xml:space="preserve"> Niterói</t>
    </r>
  </si>
  <si>
    <r>
      <t>Local:</t>
    </r>
    <r>
      <rPr>
        <sz val="11"/>
        <color theme="1"/>
        <rFont val="Calibri"/>
        <family val="2"/>
        <scheme val="minor"/>
      </rPr>
      <t xml:space="preserve">  NITERÓI</t>
    </r>
  </si>
  <si>
    <r>
      <t>Local:</t>
    </r>
    <r>
      <rPr>
        <sz val="11"/>
        <rFont val="Calibri"/>
        <family val="2"/>
      </rPr>
      <t xml:space="preserve"> </t>
    </r>
  </si>
  <si>
    <t>AEREOS</t>
  </si>
  <si>
    <t>SEGURO VIAGEM</t>
  </si>
  <si>
    <t>PRÓ-LABORE</t>
  </si>
  <si>
    <r>
      <t>Local:</t>
    </r>
    <r>
      <rPr>
        <sz val="11"/>
        <rFont val="Calibri"/>
        <family val="2"/>
      </rPr>
      <t xml:space="preserve"> Niterói/RJ</t>
    </r>
  </si>
  <si>
    <t xml:space="preserve">Local: </t>
  </si>
  <si>
    <t xml:space="preserve">Aéreo Nacional </t>
  </si>
  <si>
    <t>Local: Niterói/RJ</t>
  </si>
  <si>
    <r>
      <t>Dias:</t>
    </r>
    <r>
      <rPr>
        <sz val="11"/>
        <rFont val="Calibri"/>
        <family val="2"/>
      </rPr>
      <t xml:space="preserve"> 15</t>
    </r>
  </si>
  <si>
    <r>
      <t>Local:</t>
    </r>
    <r>
      <rPr>
        <sz val="11"/>
        <rFont val="Calibri"/>
        <family val="2"/>
      </rPr>
      <t xml:space="preserve"> Malmo/Suécia</t>
    </r>
  </si>
  <si>
    <t>NOME DO EVENTO: II FASE DE TREINAMENTO GOALBALL FEMININO</t>
  </si>
  <si>
    <t>NOME DO EVENTO: III FASE DE TREINAMENTO DE GOALBALL FEMININO</t>
  </si>
  <si>
    <t>NOME DO EVENTO: IV FASE DE TREINAMENTO DE GOALBALL FEMININO</t>
  </si>
  <si>
    <t>NOME DO EVENTO: V FASE DE TREINAMENTO DE GOALBALL FEMININO</t>
  </si>
  <si>
    <t>TOTAL GERAL MODALIDADE GOALBALL FEMININO  -  2014</t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</si>
  <si>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</si>
  <si>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</si>
  <si>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</si>
  <si>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t>MÉDICO (4 DIAS)</t>
  </si>
  <si>
    <t>1 - I INTERCAMBIO - MALMO/SUÉCIA</t>
  </si>
  <si>
    <t>NOME DO EVENTO: I INTERCAMBIO MALMO/SUÉCIA</t>
  </si>
  <si>
    <t>Período Previsto: Maio/2015</t>
  </si>
  <si>
    <r>
      <rPr>
        <b/>
        <sz val="10"/>
        <color theme="1"/>
        <rFont val="Calibri"/>
        <family val="2"/>
      </rPr>
      <t>Período Previsto:</t>
    </r>
    <r>
      <rPr>
        <sz val="10"/>
        <color theme="1"/>
        <rFont val="Calibri"/>
        <family val="2"/>
      </rPr>
      <t xml:space="preserve"> MAIO/2015</t>
    </r>
  </si>
  <si>
    <t>PSICÓLOGO</t>
  </si>
  <si>
    <t>PSICOLOGO</t>
  </si>
  <si>
    <t>NOME DO EVENTO: VI FASE DE TREINAMENTO DE GOALBALL FEMININO</t>
  </si>
  <si>
    <t>NOME DO EVENTO: VII FASE DE TREINAMENTO DE GOALBALL FEMININO</t>
  </si>
  <si>
    <t>NOME DO EVENTO: VIII FASE DE TREINAMENTO DE GOALBALL FEMININO</t>
  </si>
  <si>
    <t>Período Previsto: 14 a 23 de fevereiro</t>
  </si>
  <si>
    <t xml:space="preserve">Período Previsto: 23 de julho a 6 de agosto </t>
  </si>
  <si>
    <t xml:space="preserve">Período Previsto: 18 a 27 de abril </t>
  </si>
  <si>
    <t xml:space="preserve">Período Previsto: 10 a 24 de maio </t>
  </si>
  <si>
    <t xml:space="preserve">Período Previsto: 19 a 28 de junho </t>
  </si>
  <si>
    <t>Período Previsto: 15 a 24 de novembro</t>
  </si>
  <si>
    <t xml:space="preserve">Período Previsto: 14 a 23 de março </t>
  </si>
  <si>
    <r>
      <t>Dias:</t>
    </r>
    <r>
      <rPr>
        <sz val="11"/>
        <rFont val="Calibri"/>
        <family val="2"/>
      </rPr>
      <t xml:space="preserve"> 10</t>
    </r>
  </si>
  <si>
    <t xml:space="preserve">Evento: IV FASE DE TREINAMENTO DE GOALBALL FEMININO </t>
  </si>
  <si>
    <t xml:space="preserve"> II FASE DE TREINAMENTO  - SELEÇÃO FEMININA DE GOALBALL</t>
  </si>
  <si>
    <t xml:space="preserve"> III FASE DE TREINAMENTO  - SELEÇÃO FEMININA DE GOALBALL </t>
  </si>
  <si>
    <t xml:space="preserve"> IV FASE DE TREINAMENTO- SELEÇÃO FEMININA DE GOALBALL</t>
  </si>
  <si>
    <t xml:space="preserve"> V FASE DE TREINAMENTO E AVALIAÇÕES - SELEÇÃO FEMININA DE GOALBALL - Estratégias Ações 2013</t>
  </si>
  <si>
    <t xml:space="preserve"> I INTERCÂMBIO - MALMO - SUÉCIA</t>
  </si>
  <si>
    <t xml:space="preserve"> VI FASE DE TREINAMENTO E AVALIAÇÕES - SELEÇÃO FEMININA DE GOALBALL - Estratégias Ações 2013</t>
  </si>
  <si>
    <t xml:space="preserve"> VII FASE DE TREINAMENTO E AVALIAÇÕES - SELEÇÃO FEMININA DE GOALBALL - Estratégias Ações 2013</t>
  </si>
  <si>
    <t xml:space="preserve"> VIII FASE DE TREINAMENTO E AVALIAÇÕES - SELEÇÃO FEMININA DE GOALBALL - Estratégias Ações 2013</t>
  </si>
  <si>
    <t>II FASE DE TREINAMENTO  - SELEÇÃO FEMININA DE GOALBALL</t>
  </si>
  <si>
    <t xml:space="preserve"> II FASE DE TREINAMENTO  - SELEÇÃO FEMININA DE GOALBALL </t>
  </si>
  <si>
    <t xml:space="preserve">III FASE DE TREINAMENTO  - SELEÇÃO FEMININA DE GOALBALL </t>
  </si>
  <si>
    <t>IV FASE DE TREINAMENTO E AVALIAÇÕES - SELEÇÃO FEMININA DE GOALBALL - Estratégias Ações 2013</t>
  </si>
  <si>
    <t>V FASE DE TREINAMENTO E AVALIAÇÕES - SELEÇÃO FEMININA DE GOALBALL - Estratégias Ações 2013</t>
  </si>
  <si>
    <t>VIII IFASE DE TREINAMENTO E AVALIAÇÕES - SELEÇÃO FEMININA DE GOALBALL - Estratégias Ações 2013</t>
  </si>
  <si>
    <t>VII IFASE DE TREINAMENTO E AVALIAÇÕES - SELEÇÃO FEMININA DE GOALBALL - Estratégias Ações 2013</t>
  </si>
  <si>
    <t>VI FASE DE TREINAMENTO E AVALIAÇÕES - SELEÇÃO FEMININA DE GOALBALL - Estratégias Ações 2013</t>
  </si>
  <si>
    <t>TOTAL GERAL MODALIDADE GOALBALL FEMININO  -  2014/2015</t>
  </si>
  <si>
    <r>
      <rPr>
        <b/>
        <sz val="10"/>
        <color theme="1"/>
        <rFont val="Calibri"/>
        <family val="2"/>
      </rPr>
      <t>Período Previsto:</t>
    </r>
    <r>
      <rPr>
        <sz val="10"/>
        <color theme="1"/>
        <rFont val="Calibri"/>
        <family val="2"/>
      </rPr>
      <t xml:space="preserve"> 15 a 24 de novembro 2014</t>
    </r>
  </si>
  <si>
    <t>Período Previsto: 14 a 23 de fevereiro 2015</t>
  </si>
  <si>
    <r>
      <rPr>
        <b/>
        <sz val="10"/>
        <color theme="1"/>
        <rFont val="Calibri"/>
        <family val="2"/>
      </rPr>
      <t>Período Previsto:</t>
    </r>
    <r>
      <rPr>
        <sz val="10"/>
        <color theme="1"/>
        <rFont val="Calibri"/>
        <family val="2"/>
      </rPr>
      <t xml:space="preserve">  14 a 23 de março 2015</t>
    </r>
  </si>
  <si>
    <t>Período Previsto: 18  27 de abril 2015</t>
  </si>
  <si>
    <t>Período Previsto: 10 a 24 de maio 2015</t>
  </si>
  <si>
    <t>Período Previsto: 19 a 28 de junho 2015</t>
  </si>
  <si>
    <t>Período Previsto: 23 de julho a 6 de agosto 2015</t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</si>
  <si>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 15 a 24 de novembro 2014</t>
    </r>
  </si>
  <si>
    <t>Período Previsto: 18 a 27 de abril 2015</t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</si>
  <si>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15 a 24 de novembro 2014</t>
    </r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</si>
  <si>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 15 a 24 de novembro 2014</t>
    </r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</si>
  <si>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14 a 23 de fevereiro 2015</t>
    </r>
  </si>
  <si>
    <t>Período Previsto:  14 a 23 de março 2015</t>
  </si>
  <si>
    <t>CUSTO POR TRECHO I</t>
  </si>
  <si>
    <t>CUSTO POR TRECHO II</t>
  </si>
  <si>
    <t>PERÍODO</t>
  </si>
  <si>
    <t>PAGAMENTOS -  PRÓ LABORE</t>
  </si>
  <si>
    <t>Pontual</t>
  </si>
  <si>
    <t>Permanente</t>
  </si>
  <si>
    <t>PAGAMENTOS -  TRIBUTOS</t>
  </si>
  <si>
    <t>RESUMO DETALHADO - GOALBALL FEMININO</t>
  </si>
  <si>
    <t>ORIGEM</t>
  </si>
  <si>
    <t>DESTINO</t>
  </si>
  <si>
    <t>ida e volta</t>
  </si>
  <si>
    <t>Rio de Janeiro</t>
  </si>
  <si>
    <t>Cuiabá</t>
  </si>
  <si>
    <t>Campinas</t>
  </si>
  <si>
    <t>Vitória</t>
  </si>
  <si>
    <t>Belém</t>
  </si>
  <si>
    <t>Belo Horizonte</t>
  </si>
  <si>
    <t>Florianópolis</t>
  </si>
  <si>
    <t>Londrina</t>
  </si>
  <si>
    <t>São Paulo</t>
  </si>
  <si>
    <t>João Pessoa</t>
  </si>
  <si>
    <t>Maringá</t>
  </si>
  <si>
    <t>SP</t>
  </si>
  <si>
    <t>MALMO (SUE)</t>
  </si>
  <si>
    <t>LOCAL</t>
  </si>
  <si>
    <t>NITERÓI (RJ)</t>
  </si>
  <si>
    <t>Niterói - RJ</t>
  </si>
  <si>
    <t>Niterói (RJ)</t>
  </si>
  <si>
    <t>gof</t>
  </si>
  <si>
    <t>II FASE DE TREINAMENTO GOALBALL FEMININO</t>
  </si>
  <si>
    <t>III FASE DE TREINAMENTO DE GOALBALL FEMININO</t>
  </si>
  <si>
    <t>V FASE DE TREINAMENTO DE GOALBALL FEMININO</t>
  </si>
  <si>
    <t>I INTERCAMBIO MALMO/SUÉCIA</t>
  </si>
  <si>
    <t>VI FASE DE TREINAMENTO DE GOALBALL FEMININO</t>
  </si>
  <si>
    <t>VII FASE DE TREINAMENTO DE GOALBALL FEMININO</t>
  </si>
  <si>
    <t>VIII FASE DE TREINAMENTO DE GOALBALL FEMININO</t>
  </si>
  <si>
    <t>modal</t>
  </si>
  <si>
    <t>id</t>
  </si>
  <si>
    <t>idevento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</si>
</sst>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_([$R$ -416]* #,##0.00_);_([$R$ -416]* \(#,##0.00\);_([$R$ -416]* &quot;-&quot;??_);_(@_)"/>
    <numFmt numFmtId="166" formatCode="_-[$R$-416]\ * #,##0.00_-;\-[$R$-416]\ * #,##0.00_-;_-[$R$-416]\ * &quot;-&quot;??_-;_-@_-"/>
    <numFmt numFmtId="167" formatCode="_(&quot;R$ &quot;* #,##0.00_);_(&quot;R$ &quot;* \(#,##0.00\);_(&quot;R$ &quot;* &quot;-&quot;??_);_(@_)"/>
    <numFmt numFmtId="168" formatCode="&quot;R$ 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44444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22">
    <xf numFmtId="0" fontId="0" fillId="0" borderId="0" xfId="0"/>
    <xf numFmtId="0" fontId="2" fillId="4" borderId="0" xfId="0" applyFont="1" applyFill="1"/>
    <xf numFmtId="0" fontId="8" fillId="6" borderId="5" xfId="0" applyFont="1" applyFill="1" applyBorder="1" applyAlignment="1">
      <alignment horizontal="center" vertical="center"/>
    </xf>
    <xf numFmtId="164" fontId="8" fillId="6" borderId="5" xfId="0" applyNumberFormat="1" applyFont="1" applyFill="1" applyBorder="1" applyAlignment="1">
      <alignment horizontal="center" vertical="center" wrapText="1"/>
    </xf>
    <xf numFmtId="164" fontId="8" fillId="6" borderId="5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164" fontId="11" fillId="8" borderId="9" xfId="0" applyNumberFormat="1" applyFont="1" applyFill="1" applyBorder="1" applyAlignment="1">
      <alignment horizontal="right" vertical="center"/>
    </xf>
    <xf numFmtId="0" fontId="11" fillId="0" borderId="9" xfId="0" applyFont="1" applyFill="1" applyBorder="1" applyAlignment="1">
      <alignment horizontal="center" vertical="center"/>
    </xf>
    <xf numFmtId="1" fontId="11" fillId="0" borderId="9" xfId="0" applyNumberFormat="1" applyFont="1" applyFill="1" applyBorder="1" applyAlignment="1">
      <alignment horizontal="center" vertical="center"/>
    </xf>
    <xf numFmtId="165" fontId="11" fillId="0" borderId="9" xfId="0" applyNumberFormat="1" applyFont="1" applyFill="1" applyBorder="1" applyAlignment="1">
      <alignment horizontal="center" vertical="center"/>
    </xf>
    <xf numFmtId="164" fontId="12" fillId="8" borderId="7" xfId="0" applyNumberFormat="1" applyFont="1" applyFill="1" applyBorder="1" applyAlignment="1">
      <alignment horizontal="right" vertical="center"/>
    </xf>
    <xf numFmtId="1" fontId="11" fillId="8" borderId="9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1" fontId="12" fillId="0" borderId="9" xfId="0" applyNumberFormat="1" applyFont="1" applyFill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right" vertical="center"/>
    </xf>
    <xf numFmtId="0" fontId="2" fillId="6" borderId="2" xfId="0" applyFont="1" applyFill="1" applyBorder="1" applyAlignment="1"/>
    <xf numFmtId="0" fontId="2" fillId="6" borderId="4" xfId="0" applyFont="1" applyFill="1" applyBorder="1" applyAlignment="1"/>
    <xf numFmtId="164" fontId="10" fillId="6" borderId="9" xfId="0" applyNumberFormat="1" applyFont="1" applyFill="1" applyBorder="1"/>
    <xf numFmtId="0" fontId="11" fillId="4" borderId="0" xfId="0" applyFont="1" applyFill="1"/>
    <xf numFmtId="44" fontId="13" fillId="0" borderId="9" xfId="1" applyNumberFormat="1" applyFont="1" applyFill="1" applyBorder="1" applyAlignment="1">
      <alignment horizontal="center"/>
    </xf>
    <xf numFmtId="164" fontId="14" fillId="0" borderId="9" xfId="0" applyNumberFormat="1" applyFont="1" applyFill="1" applyBorder="1" applyAlignment="1">
      <alignment horizontal="right" vertical="center"/>
    </xf>
    <xf numFmtId="0" fontId="12" fillId="8" borderId="9" xfId="0" applyFont="1" applyFill="1" applyBorder="1" applyAlignment="1">
      <alignment horizontal="left"/>
    </xf>
    <xf numFmtId="0" fontId="12" fillId="8" borderId="9" xfId="0" applyFont="1" applyFill="1" applyBorder="1" applyAlignment="1">
      <alignment horizontal="center"/>
    </xf>
    <xf numFmtId="44" fontId="12" fillId="0" borderId="9" xfId="1" applyNumberFormat="1" applyFont="1" applyFill="1" applyBorder="1" applyAlignment="1">
      <alignment horizontal="center"/>
    </xf>
    <xf numFmtId="164" fontId="0" fillId="0" borderId="9" xfId="0" applyNumberFormat="1" applyFont="1" applyFill="1" applyBorder="1" applyAlignment="1">
      <alignment horizontal="right" vertical="center"/>
    </xf>
    <xf numFmtId="0" fontId="13" fillId="0" borderId="9" xfId="0" applyFont="1" applyFill="1" applyBorder="1" applyAlignment="1">
      <alignment horizontal="left"/>
    </xf>
    <xf numFmtId="1" fontId="2" fillId="6" borderId="3" xfId="0" applyNumberFormat="1" applyFont="1" applyFill="1" applyBorder="1" applyAlignment="1">
      <alignment horizontal="center"/>
    </xf>
    <xf numFmtId="164" fontId="2" fillId="9" borderId="9" xfId="0" applyNumberFormat="1" applyFont="1" applyFill="1" applyBorder="1"/>
    <xf numFmtId="164" fontId="2" fillId="11" borderId="9" xfId="0" applyNumberFormat="1" applyFont="1" applyFill="1" applyBorder="1"/>
    <xf numFmtId="0" fontId="9" fillId="6" borderId="9" xfId="0" applyFont="1" applyFill="1" applyBorder="1" applyAlignment="1">
      <alignment horizontal="center" vertical="center"/>
    </xf>
    <xf numFmtId="164" fontId="9" fillId="6" borderId="9" xfId="0" applyNumberFormat="1" applyFont="1" applyFill="1" applyBorder="1" applyAlignment="1">
      <alignment horizontal="center" vertical="center" wrapText="1"/>
    </xf>
    <xf numFmtId="164" fontId="9" fillId="6" borderId="9" xfId="0" applyNumberFormat="1" applyFont="1" applyFill="1" applyBorder="1" applyAlignment="1">
      <alignment horizontal="center" vertical="center"/>
    </xf>
    <xf numFmtId="164" fontId="11" fillId="8" borderId="7" xfId="0" applyNumberFormat="1" applyFont="1" applyFill="1" applyBorder="1" applyAlignment="1">
      <alignment horizontal="right" vertical="center"/>
    </xf>
    <xf numFmtId="4" fontId="0" fillId="0" borderId="0" xfId="0" applyNumberFormat="1"/>
    <xf numFmtId="0" fontId="2" fillId="4" borderId="0" xfId="0" applyFont="1" applyFill="1" applyAlignment="1">
      <alignment horizontal="left"/>
    </xf>
    <xf numFmtId="0" fontId="8" fillId="14" borderId="5" xfId="0" applyFont="1" applyFill="1" applyBorder="1" applyAlignment="1">
      <alignment horizontal="center" vertical="center"/>
    </xf>
    <xf numFmtId="168" fontId="11" fillId="8" borderId="9" xfId="2" applyNumberFormat="1" applyFont="1" applyFill="1" applyBorder="1" applyAlignment="1">
      <alignment vertical="center"/>
    </xf>
    <xf numFmtId="164" fontId="11" fillId="8" borderId="9" xfId="0" applyNumberFormat="1" applyFont="1" applyFill="1" applyBorder="1" applyAlignment="1">
      <alignment vertical="center"/>
    </xf>
    <xf numFmtId="0" fontId="11" fillId="8" borderId="9" xfId="0" applyFont="1" applyFill="1" applyBorder="1" applyAlignment="1">
      <alignment horizontal="left" vertical="center"/>
    </xf>
    <xf numFmtId="1" fontId="10" fillId="0" borderId="9" xfId="0" applyNumberFormat="1" applyFont="1" applyFill="1" applyBorder="1" applyAlignment="1">
      <alignment horizontal="center"/>
    </xf>
    <xf numFmtId="0" fontId="0" fillId="3" borderId="0" xfId="0" applyFill="1"/>
    <xf numFmtId="0" fontId="15" fillId="8" borderId="14" xfId="0" applyFont="1" applyFill="1" applyBorder="1" applyAlignment="1">
      <alignment vertical="center"/>
    </xf>
    <xf numFmtId="167" fontId="2" fillId="8" borderId="14" xfId="1" applyNumberFormat="1" applyFont="1" applyFill="1" applyBorder="1" applyAlignment="1">
      <alignment horizontal="center"/>
    </xf>
    <xf numFmtId="167" fontId="2" fillId="3" borderId="0" xfId="1" applyNumberFormat="1" applyFont="1" applyFill="1" applyAlignment="1">
      <alignment horizontal="center"/>
    </xf>
    <xf numFmtId="167" fontId="2" fillId="9" borderId="9" xfId="1" applyNumberFormat="1" applyFont="1" applyFill="1" applyBorder="1"/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167" fontId="2" fillId="11" borderId="9" xfId="1" applyNumberFormat="1" applyFont="1" applyFill="1" applyBorder="1"/>
    <xf numFmtId="0" fontId="0" fillId="0" borderId="0" xfId="0" applyAlignment="1">
      <alignment horizontal="center"/>
    </xf>
    <xf numFmtId="0" fontId="0" fillId="2" borderId="0" xfId="0" applyFill="1"/>
    <xf numFmtId="164" fontId="11" fillId="8" borderId="9" xfId="0" applyNumberFormat="1" applyFont="1" applyFill="1" applyBorder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18" fillId="12" borderId="0" xfId="0" applyNumberFormat="1" applyFont="1" applyFill="1"/>
    <xf numFmtId="164" fontId="11" fillId="0" borderId="9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11" fillId="0" borderId="9" xfId="0" applyNumberFormat="1" applyFont="1" applyFill="1" applyBorder="1" applyAlignment="1">
      <alignment horizontal="right" vertic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19" fillId="0" borderId="0" xfId="0" applyFont="1"/>
    <xf numFmtId="22" fontId="19" fillId="0" borderId="0" xfId="0" applyNumberFormat="1" applyFont="1"/>
    <xf numFmtId="164" fontId="0" fillId="0" borderId="0" xfId="0" applyNumberFormat="1"/>
    <xf numFmtId="168" fontId="2" fillId="3" borderId="0" xfId="0" applyNumberFormat="1" applyFont="1" applyFill="1"/>
    <xf numFmtId="4" fontId="2" fillId="3" borderId="0" xfId="0" applyNumberFormat="1" applyFont="1" applyFill="1"/>
    <xf numFmtId="164" fontId="2" fillId="3" borderId="0" xfId="0" applyNumberFormat="1" applyFont="1" applyFill="1"/>
    <xf numFmtId="44" fontId="2" fillId="9" borderId="9" xfId="1" applyFont="1" applyFill="1" applyBorder="1"/>
    <xf numFmtId="167" fontId="2" fillId="11" borderId="9" xfId="0" applyNumberFormat="1" applyFont="1" applyFill="1" applyBorder="1"/>
    <xf numFmtId="0" fontId="22" fillId="4" borderId="0" xfId="0" applyFont="1" applyFill="1"/>
    <xf numFmtId="0" fontId="0" fillId="4" borderId="0" xfId="0" applyFont="1" applyFill="1" applyAlignment="1">
      <alignment horizontal="left"/>
    </xf>
    <xf numFmtId="0" fontId="0" fillId="4" borderId="0" xfId="0" applyFont="1" applyFill="1"/>
    <xf numFmtId="0" fontId="0" fillId="0" borderId="0" xfId="0" applyFont="1"/>
    <xf numFmtId="0" fontId="24" fillId="4" borderId="0" xfId="0" applyFont="1" applyFill="1"/>
    <xf numFmtId="0" fontId="11" fillId="8" borderId="9" xfId="0" applyFont="1" applyFill="1" applyBorder="1" applyAlignment="1">
      <alignment vertical="center"/>
    </xf>
    <xf numFmtId="167" fontId="5" fillId="14" borderId="9" xfId="1" applyNumberFormat="1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9" xfId="0" applyFont="1" applyBorder="1"/>
    <xf numFmtId="168" fontId="5" fillId="14" borderId="9" xfId="1" applyNumberFormat="1" applyFont="1" applyFill="1" applyBorder="1" applyAlignment="1">
      <alignment horizontal="center" vertical="center"/>
    </xf>
    <xf numFmtId="165" fontId="5" fillId="14" borderId="9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/>
    <xf numFmtId="0" fontId="5" fillId="4" borderId="0" xfId="0" applyFont="1" applyFill="1"/>
    <xf numFmtId="0" fontId="8" fillId="6" borderId="6" xfId="0" applyFont="1" applyFill="1" applyBorder="1" applyAlignment="1">
      <alignment horizontal="center" vertical="center"/>
    </xf>
    <xf numFmtId="164" fontId="8" fillId="6" borderId="6" xfId="0" applyNumberFormat="1" applyFont="1" applyFill="1" applyBorder="1" applyAlignment="1">
      <alignment horizontal="center" vertical="center" wrapText="1"/>
    </xf>
    <xf numFmtId="164" fontId="8" fillId="6" borderId="7" xfId="0" applyNumberFormat="1" applyFont="1" applyFill="1" applyBorder="1" applyAlignment="1">
      <alignment horizontal="center" vertical="center" wrapText="1"/>
    </xf>
    <xf numFmtId="164" fontId="8" fillId="6" borderId="6" xfId="0" applyNumberFormat="1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right" vertical="center"/>
    </xf>
    <xf numFmtId="0" fontId="6" fillId="0" borderId="9" xfId="0" applyFont="1" applyBorder="1" applyAlignment="1">
      <alignment horizontal="center"/>
    </xf>
    <xf numFmtId="164" fontId="8" fillId="6" borderId="10" xfId="0" applyNumberFormat="1" applyFont="1" applyFill="1" applyBorder="1" applyAlignment="1">
      <alignment horizontal="center" vertical="center" wrapText="1"/>
    </xf>
    <xf numFmtId="164" fontId="0" fillId="0" borderId="9" xfId="0" applyNumberFormat="1" applyFont="1" applyBorder="1"/>
    <xf numFmtId="166" fontId="11" fillId="8" borderId="9" xfId="0" applyNumberFormat="1" applyFont="1" applyFill="1" applyBorder="1" applyAlignment="1">
      <alignment horizontal="right" vertical="center"/>
    </xf>
    <xf numFmtId="164" fontId="11" fillId="0" borderId="9" xfId="0" applyNumberFormat="1" applyFont="1" applyFill="1" applyBorder="1" applyAlignment="1">
      <alignment horizontal="center" vertical="center" wrapText="1"/>
    </xf>
    <xf numFmtId="0" fontId="26" fillId="4" borderId="0" xfId="0" applyFont="1" applyFill="1"/>
    <xf numFmtId="0" fontId="21" fillId="4" borderId="0" xfId="0" applyFont="1" applyFill="1"/>
    <xf numFmtId="0" fontId="28" fillId="4" borderId="0" xfId="0" applyFont="1" applyFill="1"/>
    <xf numFmtId="0" fontId="29" fillId="4" borderId="0" xfId="0" applyFont="1" applyFill="1" applyAlignment="1">
      <alignment horizontal="center"/>
    </xf>
    <xf numFmtId="0" fontId="9" fillId="6" borderId="4" xfId="0" applyFont="1" applyFill="1" applyBorder="1" applyAlignment="1">
      <alignment horizontal="center" vertical="center"/>
    </xf>
    <xf numFmtId="168" fontId="30" fillId="0" borderId="20" xfId="0" applyNumberFormat="1" applyFont="1" applyFill="1" applyBorder="1"/>
    <xf numFmtId="164" fontId="25" fillId="8" borderId="9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8" fillId="0" borderId="0" xfId="0" applyFont="1"/>
    <xf numFmtId="0" fontId="31" fillId="4" borderId="0" xfId="0" applyFont="1" applyFill="1"/>
    <xf numFmtId="164" fontId="8" fillId="6" borderId="11" xfId="0" applyNumberFormat="1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/>
    </xf>
    <xf numFmtId="164" fontId="8" fillId="6" borderId="9" xfId="0" applyNumberFormat="1" applyFont="1" applyFill="1" applyBorder="1" applyAlignment="1">
      <alignment horizontal="center" vertical="center" wrapText="1"/>
    </xf>
    <xf numFmtId="164" fontId="8" fillId="6" borderId="9" xfId="0" applyNumberFormat="1" applyFont="1" applyFill="1" applyBorder="1" applyAlignment="1">
      <alignment horizontal="center" vertical="center"/>
    </xf>
    <xf numFmtId="0" fontId="20" fillId="5" borderId="0" xfId="0" applyFont="1" applyFill="1" applyAlignment="1"/>
    <xf numFmtId="0" fontId="7" fillId="5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12" fillId="5" borderId="1" xfId="0" applyFont="1" applyFill="1" applyBorder="1" applyAlignment="1">
      <alignment horizontal="center"/>
    </xf>
    <xf numFmtId="164" fontId="10" fillId="10" borderId="9" xfId="0" applyNumberFormat="1" applyFont="1" applyFill="1" applyBorder="1"/>
    <xf numFmtId="167" fontId="0" fillId="0" borderId="0" xfId="0" applyNumberFormat="1"/>
    <xf numFmtId="164" fontId="20" fillId="0" borderId="9" xfId="0" applyNumberFormat="1" applyFont="1" applyFill="1" applyBorder="1" applyAlignment="1">
      <alignment horizontal="center" vertical="center"/>
    </xf>
    <xf numFmtId="0" fontId="23" fillId="4" borderId="0" xfId="0" applyFont="1" applyFill="1"/>
    <xf numFmtId="44" fontId="0" fillId="0" borderId="0" xfId="0" applyNumberFormat="1"/>
    <xf numFmtId="164" fontId="34" fillId="9" borderId="9" xfId="0" applyNumberFormat="1" applyFont="1" applyFill="1" applyBorder="1" applyAlignment="1">
      <alignment horizontal="center" vertical="center"/>
    </xf>
    <xf numFmtId="0" fontId="35" fillId="0" borderId="0" xfId="0" applyFont="1"/>
    <xf numFmtId="164" fontId="17" fillId="15" borderId="24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15" fillId="8" borderId="0" xfId="0" applyFont="1" applyFill="1" applyBorder="1" applyAlignment="1">
      <alignment vertical="center"/>
    </xf>
    <xf numFmtId="167" fontId="2" fillId="8" borderId="0" xfId="1" applyNumberFormat="1" applyFont="1" applyFill="1" applyBorder="1" applyAlignment="1">
      <alignment horizontal="center"/>
    </xf>
    <xf numFmtId="0" fontId="15" fillId="8" borderId="0" xfId="0" applyFont="1" applyFill="1" applyBorder="1" applyAlignment="1">
      <alignment horizontal="center" vertical="center"/>
    </xf>
    <xf numFmtId="168" fontId="24" fillId="0" borderId="0" xfId="0" applyNumberFormat="1" applyFont="1" applyFill="1" applyBorder="1"/>
    <xf numFmtId="164" fontId="25" fillId="0" borderId="0" xfId="0" applyNumberFormat="1" applyFont="1" applyFill="1" applyBorder="1" applyAlignment="1">
      <alignment horizontal="center" vertical="center"/>
    </xf>
    <xf numFmtId="164" fontId="34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6" fillId="4" borderId="9" xfId="0" applyFont="1" applyFill="1" applyBorder="1"/>
    <xf numFmtId="0" fontId="21" fillId="4" borderId="9" xfId="0" applyFont="1" applyFill="1" applyBorder="1"/>
    <xf numFmtId="0" fontId="28" fillId="4" borderId="9" xfId="0" applyFont="1" applyFill="1" applyBorder="1"/>
    <xf numFmtId="0" fontId="29" fillId="4" borderId="9" xfId="0" applyFont="1" applyFill="1" applyBorder="1" applyAlignment="1">
      <alignment horizontal="center"/>
    </xf>
    <xf numFmtId="168" fontId="24" fillId="0" borderId="9" xfId="0" applyNumberFormat="1" applyFont="1" applyFill="1" applyBorder="1"/>
    <xf numFmtId="164" fontId="11" fillId="10" borderId="9" xfId="0" applyNumberFormat="1" applyFont="1" applyFill="1" applyBorder="1" applyAlignment="1">
      <alignment horizontal="right" vertical="center"/>
    </xf>
    <xf numFmtId="164" fontId="5" fillId="13" borderId="9" xfId="0" applyNumberFormat="1" applyFont="1" applyFill="1" applyBorder="1" applyAlignment="1">
      <alignment horizontal="right" vertical="center"/>
    </xf>
    <xf numFmtId="43" fontId="0" fillId="0" borderId="0" xfId="3" applyFont="1"/>
    <xf numFmtId="0" fontId="21" fillId="8" borderId="9" xfId="0" applyFont="1" applyFill="1" applyBorder="1"/>
    <xf numFmtId="0" fontId="28" fillId="8" borderId="9" xfId="0" applyFont="1" applyFill="1" applyBorder="1"/>
    <xf numFmtId="164" fontId="25" fillId="8" borderId="0" xfId="0" applyNumberFormat="1" applyFont="1" applyFill="1" applyBorder="1" applyAlignment="1">
      <alignment horizontal="center" vertical="center"/>
    </xf>
    <xf numFmtId="168" fontId="24" fillId="8" borderId="0" xfId="0" applyNumberFormat="1" applyFont="1" applyFill="1" applyBorder="1"/>
    <xf numFmtId="0" fontId="2" fillId="8" borderId="0" xfId="0" applyFont="1" applyFill="1" applyBorder="1" applyAlignment="1">
      <alignment horizontal="center" vertical="center"/>
    </xf>
    <xf numFmtId="164" fontId="34" fillId="8" borderId="0" xfId="0" applyNumberFormat="1" applyFont="1" applyFill="1" applyBorder="1" applyAlignment="1">
      <alignment horizontal="center" vertical="center"/>
    </xf>
    <xf numFmtId="0" fontId="0" fillId="8" borderId="0" xfId="0" applyFill="1" applyBorder="1"/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5" fillId="8" borderId="1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44" fontId="0" fillId="0" borderId="0" xfId="1" applyFont="1"/>
    <xf numFmtId="0" fontId="2" fillId="4" borderId="0" xfId="0" applyFont="1" applyFill="1" applyAlignment="1">
      <alignment horizontal="right"/>
    </xf>
    <xf numFmtId="44" fontId="0" fillId="0" borderId="14" xfId="1" applyFont="1" applyBorder="1"/>
    <xf numFmtId="44" fontId="0" fillId="0" borderId="0" xfId="1" applyFont="1" applyBorder="1"/>
    <xf numFmtId="44" fontId="2" fillId="3" borderId="0" xfId="1" applyFont="1" applyFill="1"/>
    <xf numFmtId="0" fontId="2" fillId="16" borderId="0" xfId="0" applyFont="1" applyFill="1" applyAlignment="1">
      <alignment horizontal="center"/>
    </xf>
    <xf numFmtId="0" fontId="36" fillId="7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6" borderId="3" xfId="0" applyFont="1" applyFill="1" applyBorder="1" applyAlignment="1"/>
    <xf numFmtId="166" fontId="0" fillId="0" borderId="0" xfId="1" applyNumberFormat="1" applyFont="1" applyAlignment="1"/>
    <xf numFmtId="167" fontId="0" fillId="0" borderId="0" xfId="1" applyNumberFormat="1" applyFont="1" applyAlignment="1"/>
    <xf numFmtId="44" fontId="11" fillId="8" borderId="9" xfId="1" applyFont="1" applyFill="1" applyBorder="1" applyAlignment="1">
      <alignment horizontal="center" vertical="center"/>
    </xf>
    <xf numFmtId="44" fontId="11" fillId="0" borderId="9" xfId="1" applyFont="1" applyFill="1" applyBorder="1" applyAlignment="1">
      <alignment horizontal="center" vertical="center"/>
    </xf>
    <xf numFmtId="0" fontId="37" fillId="0" borderId="0" xfId="0" applyFont="1"/>
    <xf numFmtId="14" fontId="26" fillId="8" borderId="9" xfId="0" applyNumberFormat="1" applyFont="1" applyFill="1" applyBorder="1"/>
    <xf numFmtId="14" fontId="26" fillId="8" borderId="0" xfId="0" applyNumberFormat="1" applyFont="1" applyFill="1" applyBorder="1"/>
    <xf numFmtId="0" fontId="2" fillId="6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11" borderId="2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6" fillId="0" borderId="9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0" fillId="7" borderId="12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ont="1" applyFill="1" applyAlignment="1">
      <alignment horizontal="left"/>
    </xf>
    <xf numFmtId="166" fontId="0" fillId="0" borderId="0" xfId="1" applyNumberFormat="1" applyFont="1"/>
    <xf numFmtId="0" fontId="36" fillId="7" borderId="0" xfId="0" applyFont="1" applyFill="1" applyAlignment="1">
      <alignment horizontal="center"/>
    </xf>
    <xf numFmtId="167" fontId="0" fillId="0" borderId="0" xfId="1" applyNumberFormat="1" applyFont="1"/>
    <xf numFmtId="0" fontId="2" fillId="16" borderId="0" xfId="0" applyFont="1" applyFill="1" applyAlignment="1">
      <alignment horizontal="center"/>
    </xf>
    <xf numFmtId="0" fontId="17" fillId="12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16" fillId="12" borderId="15" xfId="0" applyFont="1" applyFill="1" applyBorder="1" applyAlignment="1">
      <alignment horizontal="center"/>
    </xf>
    <xf numFmtId="0" fontId="16" fillId="12" borderId="16" xfId="0" applyFont="1" applyFill="1" applyBorder="1" applyAlignment="1">
      <alignment horizontal="center"/>
    </xf>
    <xf numFmtId="0" fontId="17" fillId="12" borderId="17" xfId="0" applyFont="1" applyFill="1" applyBorder="1" applyAlignment="1">
      <alignment horizontal="center"/>
    </xf>
    <xf numFmtId="0" fontId="17" fillId="12" borderId="18" xfId="0" applyFont="1" applyFill="1" applyBorder="1" applyAlignment="1">
      <alignment horizontal="center"/>
    </xf>
    <xf numFmtId="0" fontId="34" fillId="0" borderId="19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25" fillId="5" borderId="0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25" fillId="5" borderId="9" xfId="0" applyFont="1" applyFill="1" applyBorder="1" applyAlignment="1">
      <alignment horizontal="center"/>
    </xf>
    <xf numFmtId="0" fontId="33" fillId="9" borderId="21" xfId="0" applyFont="1" applyFill="1" applyBorder="1" applyAlignment="1">
      <alignment horizontal="center" vertical="center"/>
    </xf>
    <xf numFmtId="0" fontId="33" fillId="9" borderId="22" xfId="0" applyFont="1" applyFill="1" applyBorder="1" applyAlignment="1">
      <alignment horizontal="center" vertical="center"/>
    </xf>
    <xf numFmtId="0" fontId="33" fillId="9" borderId="23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/>
    </xf>
  </cellXfs>
  <cellStyles count="4">
    <cellStyle name="Moeda" xfId="1" builtinId="4"/>
    <cellStyle name="Normal" xfId="0" builtinId="0"/>
    <cellStyle name="Normal 3" xfId="2"/>
    <cellStyle name="Vírgula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85726</xdr:rowOff>
    </xdr:from>
    <xdr:to>
      <xdr:col>13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731520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PASSAGEM AÉREA</a:t>
          </a:r>
        </a:p>
        <a:p>
          <a:pPr algn="ctr"/>
          <a:r>
            <a:rPr lang="pt-BR" sz="1800" b="1" baseline="0"/>
            <a:t>PREPARAÇÃO DA SELEÇÃO DE GOALBALL FEMININO - 2014/2015</a:t>
          </a:r>
        </a:p>
      </xdr:txBody>
    </xdr:sp>
    <xdr:clientData/>
  </xdr:twoCellAnchor>
  <xdr:twoCellAnchor>
    <xdr:from>
      <xdr:col>0</xdr:col>
      <xdr:colOff>152400</xdr:colOff>
      <xdr:row>0</xdr:row>
      <xdr:rowOff>161925</xdr:rowOff>
    </xdr:from>
    <xdr:to>
      <xdr:col>0</xdr:col>
      <xdr:colOff>771524</xdr:colOff>
      <xdr:row>4</xdr:row>
      <xdr:rowOff>114300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161925"/>
          <a:ext cx="619124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85726</xdr:rowOff>
    </xdr:from>
    <xdr:to>
      <xdr:col>12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1104900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HOSPEDAGEM</a:t>
          </a:r>
        </a:p>
        <a:p>
          <a:pPr algn="ctr"/>
          <a:r>
            <a:rPr lang="pt-BR" sz="1800" b="1" baseline="0"/>
            <a:t>PREPARAÇÃO DA SELEÇÃO DE GOALBALL FEMININO - 2014</a:t>
          </a:r>
        </a:p>
      </xdr:txBody>
    </xdr:sp>
    <xdr:clientData/>
  </xdr:twoCellAnchor>
  <xdr:twoCellAnchor>
    <xdr:from>
      <xdr:col>2</xdr:col>
      <xdr:colOff>295275</xdr:colOff>
      <xdr:row>1</xdr:row>
      <xdr:rowOff>0</xdr:rowOff>
    </xdr:from>
    <xdr:to>
      <xdr:col>2</xdr:col>
      <xdr:colOff>962025</xdr:colOff>
      <xdr:row>5</xdr:row>
      <xdr:rowOff>73632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190500"/>
          <a:ext cx="666750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1076325</xdr:colOff>
      <xdr:row>1</xdr:row>
      <xdr:rowOff>104776</xdr:rowOff>
    </xdr:from>
    <xdr:to>
      <xdr:col>14</xdr:col>
      <xdr:colOff>733425</xdr:colOff>
      <xdr:row>5</xdr:row>
      <xdr:rowOff>38100</xdr:rowOff>
    </xdr:to>
    <xdr:sp macro="" textlink="">
      <xdr:nvSpPr>
        <xdr:cNvPr id="2" name="CaixaDeTexto 1"/>
        <xdr:cNvSpPr txBox="1"/>
      </xdr:nvSpPr>
      <xdr:spPr>
        <a:xfrm>
          <a:off x="1685925" y="295276"/>
          <a:ext cx="813435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ALIMENTAÇÃO</a:t>
          </a:r>
        </a:p>
        <a:p>
          <a:pPr algn="ctr"/>
          <a:r>
            <a:rPr lang="pt-BR" sz="1800" b="1" baseline="0"/>
            <a:t>PREPARAÇÃO DA SELEÇÃO DE GOALBALL FEMININO - 2014</a:t>
          </a:r>
        </a:p>
      </xdr:txBody>
    </xdr:sp>
    <xdr:clientData/>
  </xdr:twoCellAnchor>
  <xdr:twoCellAnchor>
    <xdr:from>
      <xdr:col>2</xdr:col>
      <xdr:colOff>257175</xdr:colOff>
      <xdr:row>0</xdr:row>
      <xdr:rowOff>133350</xdr:rowOff>
    </xdr:from>
    <xdr:to>
      <xdr:col>2</xdr:col>
      <xdr:colOff>885825</xdr:colOff>
      <xdr:row>5</xdr:row>
      <xdr:rowOff>16482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133350"/>
          <a:ext cx="628650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104776</xdr:rowOff>
    </xdr:from>
    <xdr:to>
      <xdr:col>13</xdr:col>
      <xdr:colOff>733425</xdr:colOff>
      <xdr:row>5</xdr:row>
      <xdr:rowOff>38100</xdr:rowOff>
    </xdr:to>
    <xdr:sp macro="" textlink="">
      <xdr:nvSpPr>
        <xdr:cNvPr id="2" name="CaixaDeTexto 1"/>
        <xdr:cNvSpPr txBox="1"/>
      </xdr:nvSpPr>
      <xdr:spPr>
        <a:xfrm>
          <a:off x="1685925" y="295276"/>
          <a:ext cx="9229725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TRANSPORTE</a:t>
          </a:r>
        </a:p>
        <a:p>
          <a:pPr algn="ctr"/>
          <a:r>
            <a:rPr lang="pt-BR" sz="1800" b="1" baseline="0"/>
            <a:t>PREPARAÇÃO DA SELEÇÃO DE GOALBALL FEMININO - 2014</a:t>
          </a:r>
        </a:p>
      </xdr:txBody>
    </xdr:sp>
    <xdr:clientData/>
  </xdr:twoCellAnchor>
  <xdr:twoCellAnchor>
    <xdr:from>
      <xdr:col>2</xdr:col>
      <xdr:colOff>0</xdr:colOff>
      <xdr:row>0</xdr:row>
      <xdr:rowOff>114300</xdr:rowOff>
    </xdr:from>
    <xdr:to>
      <xdr:col>2</xdr:col>
      <xdr:colOff>0</xdr:colOff>
      <xdr:row>4</xdr:row>
      <xdr:rowOff>187932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4300"/>
          <a:ext cx="563306" cy="8520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28575</xdr:rowOff>
    </xdr:from>
    <xdr:to>
      <xdr:col>2</xdr:col>
      <xdr:colOff>1171575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9075"/>
          <a:ext cx="6667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981075</xdr:colOff>
      <xdr:row>1</xdr:row>
      <xdr:rowOff>47625</xdr:rowOff>
    </xdr:from>
    <xdr:to>
      <xdr:col>13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066925" y="238125"/>
          <a:ext cx="675322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</a:t>
          </a:r>
        </a:p>
        <a:p>
          <a:pPr algn="ctr"/>
          <a:r>
            <a:rPr lang="pt-BR" sz="1400" b="1" baseline="0"/>
            <a:t> - </a:t>
          </a:r>
          <a:endParaRPr lang="pt-BR" sz="1400" b="1"/>
        </a:p>
      </xdr:txBody>
    </xdr:sp>
    <xdr:clientData/>
  </xdr:twoCellAnchor>
  <xdr:twoCellAnchor>
    <xdr:from>
      <xdr:col>4</xdr:col>
      <xdr:colOff>0</xdr:colOff>
      <xdr:row>1</xdr:row>
      <xdr:rowOff>47625</xdr:rowOff>
    </xdr:from>
    <xdr:to>
      <xdr:col>15</xdr:col>
      <xdr:colOff>220133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2066925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- 2014</a:t>
          </a:r>
        </a:p>
        <a:p>
          <a:pPr algn="ctr"/>
          <a:r>
            <a:rPr lang="pt-BR" sz="1400" b="1" baseline="0"/>
            <a:t> MODALIDADE:  GOALBALL FEMININO</a:t>
          </a:r>
          <a:endParaRPr lang="pt-BR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1076325</xdr:colOff>
      <xdr:row>1</xdr:row>
      <xdr:rowOff>104776</xdr:rowOff>
    </xdr:from>
    <xdr:to>
      <xdr:col>11</xdr:col>
      <xdr:colOff>733425</xdr:colOff>
      <xdr:row>5</xdr:row>
      <xdr:rowOff>38100</xdr:rowOff>
    </xdr:to>
    <xdr:sp macro="" textlink="">
      <xdr:nvSpPr>
        <xdr:cNvPr id="2" name="CaixaDeTexto 1"/>
        <xdr:cNvSpPr txBox="1"/>
      </xdr:nvSpPr>
      <xdr:spPr>
        <a:xfrm>
          <a:off x="1685925" y="295276"/>
          <a:ext cx="1015365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PRÓ LABORE</a:t>
          </a:r>
        </a:p>
        <a:p>
          <a:pPr algn="ctr"/>
          <a:r>
            <a:rPr lang="pt-BR" sz="1800" b="1" baseline="0"/>
            <a:t>PREPARAÇÃO DA SELEÇÃO DE GOALBALL FEMININO - 2014</a:t>
          </a:r>
        </a:p>
      </xdr:txBody>
    </xdr:sp>
    <xdr:clientData/>
  </xdr:twoCellAnchor>
  <xdr:twoCellAnchor>
    <xdr:from>
      <xdr:col>0</xdr:col>
      <xdr:colOff>0</xdr:colOff>
      <xdr:row>0</xdr:row>
      <xdr:rowOff>114300</xdr:rowOff>
    </xdr:from>
    <xdr:to>
      <xdr:col>0</xdr:col>
      <xdr:colOff>247650</xdr:colOff>
      <xdr:row>4</xdr:row>
      <xdr:rowOff>187932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059" y="114300"/>
          <a:ext cx="730191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85726</xdr:rowOff>
    </xdr:from>
    <xdr:to>
      <xdr:col>10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731520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CONSOLIDADO GERAL</a:t>
          </a:r>
        </a:p>
        <a:p>
          <a:pPr algn="ctr"/>
          <a:r>
            <a:rPr lang="pt-BR" sz="1800" b="1" baseline="0"/>
            <a:t>PREPARAÇÃO DA SELEÇÃO DE GOALBALL FEMININO - 2014/2015</a:t>
          </a:r>
        </a:p>
      </xdr:txBody>
    </xdr:sp>
    <xdr:clientData/>
  </xdr:twoCellAnchor>
  <xdr:twoCellAnchor>
    <xdr:from>
      <xdr:col>0</xdr:col>
      <xdr:colOff>127059</xdr:colOff>
      <xdr:row>0</xdr:row>
      <xdr:rowOff>114300</xdr:rowOff>
    </xdr:from>
    <xdr:to>
      <xdr:col>1</xdr:col>
      <xdr:colOff>295274</xdr:colOff>
      <xdr:row>4</xdr:row>
      <xdr:rowOff>187932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059" y="114300"/>
          <a:ext cx="777815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ICONV\Projetos_2013\1.%20PROJETO%20PREPARA&#199;&#195;O%20DAS%20SELE&#199;&#213;ES%20RIO%202016%20(2013)\7.%20FUTEBOL%20DE%205\FUTEBOL%20DE%205_Projetado%20e%20Realizado%20A&#231;&#245;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Pró Labore"/>
      <sheetName val="Contrapartida"/>
      <sheetName val="Consolidado Geral"/>
    </sheetNames>
    <sheetDataSet>
      <sheetData sheetId="0">
        <row r="20">
          <cell r="E20">
            <v>9803</v>
          </cell>
        </row>
        <row r="208">
          <cell r="J208">
            <v>0</v>
          </cell>
        </row>
      </sheetData>
      <sheetData sheetId="1">
        <row r="18">
          <cell r="F18">
            <v>11760</v>
          </cell>
        </row>
        <row r="125">
          <cell r="L125">
            <v>0</v>
          </cell>
        </row>
      </sheetData>
      <sheetData sheetId="2">
        <row r="20">
          <cell r="F20">
            <v>18144</v>
          </cell>
        </row>
        <row r="126">
          <cell r="L126">
            <v>0</v>
          </cell>
        </row>
      </sheetData>
      <sheetData sheetId="3">
        <row r="20">
          <cell r="F20">
            <v>8800</v>
          </cell>
        </row>
        <row r="125">
          <cell r="L125">
            <v>0</v>
          </cell>
        </row>
      </sheetData>
      <sheetData sheetId="4">
        <row r="20">
          <cell r="H20">
            <v>6048</v>
          </cell>
        </row>
        <row r="143">
          <cell r="P143">
            <v>0</v>
          </cell>
        </row>
      </sheetData>
      <sheetData sheetId="5">
        <row r="20">
          <cell r="F20">
            <v>3916.8</v>
          </cell>
        </row>
        <row r="23">
          <cell r="L23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O156"/>
  <sheetViews>
    <sheetView showGridLines="0" topLeftCell="A82" workbookViewId="0">
      <selection activeCell="A172" sqref="A172"/>
    </sheetView>
  </sheetViews>
  <sheetFormatPr defaultRowHeight="15" x14ac:dyDescent="0.25"/>
  <cols>
    <col min="1" max="1" width="41.7109375" bestFit="1" customWidth="1"/>
    <col min="2" max="2" width="17.7109375" customWidth="1"/>
    <col min="3" max="3" width="15.42578125" customWidth="1"/>
    <col min="4" max="4" width="12.42578125" customWidth="1"/>
    <col min="5" max="5" width="12.7109375" customWidth="1"/>
    <col min="6" max="6" width="13.5703125" customWidth="1"/>
    <col min="7" max="7" width="11.42578125" hidden="1" customWidth="1"/>
    <col min="8" max="8" width="12.7109375" bestFit="1" customWidth="1"/>
    <col min="10" max="10" width="34.28515625" bestFit="1" customWidth="1"/>
    <col min="12" max="12" width="11.85546875" customWidth="1"/>
    <col min="13" max="13" width="12.140625" bestFit="1" customWidth="1"/>
    <col min="14" max="14" width="10.85546875" customWidth="1"/>
    <col min="15" max="15" width="12.140625" bestFit="1" customWidth="1"/>
    <col min="16" max="16" width="10.7109375" bestFit="1" customWidth="1"/>
  </cols>
  <sheetData>
    <row r="8" spans="1:15" ht="28.5" x14ac:dyDescent="0.45">
      <c r="A8" s="194" t="s">
        <v>0</v>
      </c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</row>
    <row r="9" spans="1:15" x14ac:dyDescent="0.25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</row>
    <row r="10" spans="1:15" ht="15.75" x14ac:dyDescent="0.25">
      <c r="A10" s="183" t="s">
        <v>127</v>
      </c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</row>
    <row r="11" spans="1:15" x14ac:dyDescent="0.25">
      <c r="A11" s="69" t="s">
        <v>144</v>
      </c>
      <c r="B11" s="69"/>
      <c r="C11" s="69"/>
      <c r="D11" s="69"/>
      <c r="E11" s="1" t="s">
        <v>82</v>
      </c>
      <c r="F11" s="1"/>
      <c r="G11" s="71">
        <v>10</v>
      </c>
      <c r="H11" s="71"/>
      <c r="I11" s="72"/>
      <c r="J11" s="71" t="s">
        <v>86</v>
      </c>
      <c r="K11" s="1" t="s">
        <v>36</v>
      </c>
      <c r="L11" s="71"/>
      <c r="M11" s="71"/>
      <c r="N11" s="71"/>
      <c r="O11" s="71"/>
    </row>
    <row r="12" spans="1:15" x14ac:dyDescent="0.25">
      <c r="A12" s="60" t="s">
        <v>25</v>
      </c>
      <c r="B12" s="162"/>
      <c r="C12" s="162"/>
      <c r="D12" s="162"/>
      <c r="E12" s="1" t="s">
        <v>37</v>
      </c>
      <c r="F12" s="1"/>
      <c r="G12" s="71"/>
      <c r="H12" s="71"/>
      <c r="I12" s="72"/>
      <c r="J12" s="60" t="s">
        <v>25</v>
      </c>
      <c r="K12" s="1" t="s">
        <v>84</v>
      </c>
      <c r="L12" s="71"/>
      <c r="M12" s="71"/>
      <c r="N12" s="71"/>
      <c r="O12" s="71"/>
    </row>
    <row r="13" spans="1:15" ht="16.5" thickBot="1" x14ac:dyDescent="0.3">
      <c r="A13" s="179" t="s">
        <v>5</v>
      </c>
      <c r="B13" s="179"/>
      <c r="C13" s="179"/>
      <c r="D13" s="179"/>
      <c r="E13" s="179"/>
      <c r="F13" s="179"/>
      <c r="G13" s="179"/>
      <c r="H13" s="179"/>
      <c r="I13" s="72"/>
      <c r="J13" s="179" t="s">
        <v>6</v>
      </c>
      <c r="K13" s="179"/>
      <c r="L13" s="179"/>
      <c r="M13" s="179"/>
      <c r="N13" s="179"/>
      <c r="O13" s="179"/>
    </row>
    <row r="14" spans="1:15" ht="27" x14ac:dyDescent="0.25">
      <c r="A14" s="2" t="s">
        <v>7</v>
      </c>
      <c r="B14" s="2" t="s">
        <v>165</v>
      </c>
      <c r="C14" s="2" t="s">
        <v>166</v>
      </c>
      <c r="D14" s="2" t="s">
        <v>43</v>
      </c>
      <c r="E14" s="2" t="s">
        <v>8</v>
      </c>
      <c r="F14" s="3" t="s">
        <v>157</v>
      </c>
      <c r="G14" s="3" t="s">
        <v>158</v>
      </c>
      <c r="H14" s="4" t="s">
        <v>10</v>
      </c>
      <c r="I14" s="72"/>
      <c r="J14" s="2" t="s">
        <v>7</v>
      </c>
      <c r="K14" s="2" t="s">
        <v>8</v>
      </c>
      <c r="L14" s="3" t="s">
        <v>9</v>
      </c>
      <c r="M14" s="91" t="s">
        <v>11</v>
      </c>
      <c r="N14" s="91" t="s">
        <v>12</v>
      </c>
      <c r="O14" s="4" t="s">
        <v>10</v>
      </c>
    </row>
    <row r="15" spans="1:15" ht="15.75" x14ac:dyDescent="0.25">
      <c r="A15" s="180" t="s">
        <v>13</v>
      </c>
      <c r="B15" s="181"/>
      <c r="C15" s="181"/>
      <c r="D15" s="181"/>
      <c r="E15" s="181"/>
      <c r="F15" s="181"/>
      <c r="G15" s="181"/>
      <c r="H15" s="182"/>
      <c r="I15" s="72"/>
      <c r="J15" s="180" t="s">
        <v>13</v>
      </c>
      <c r="K15" s="181"/>
      <c r="L15" s="181"/>
      <c r="M15" s="181"/>
      <c r="N15" s="181"/>
      <c r="O15" s="182"/>
    </row>
    <row r="16" spans="1:15" ht="15.75" x14ac:dyDescent="0.25">
      <c r="A16" s="5" t="s">
        <v>27</v>
      </c>
      <c r="B16" s="5" t="s">
        <v>169</v>
      </c>
      <c r="C16" s="5" t="s">
        <v>168</v>
      </c>
      <c r="D16" s="5" t="s">
        <v>167</v>
      </c>
      <c r="E16" s="5">
        <v>1</v>
      </c>
      <c r="F16" s="166">
        <v>420</v>
      </c>
      <c r="G16" s="6"/>
      <c r="H16" s="93">
        <f>E16*(G16+F16)</f>
        <v>420</v>
      </c>
      <c r="I16" s="72"/>
      <c r="J16" s="5"/>
      <c r="K16" s="11"/>
      <c r="L16" s="9"/>
      <c r="M16" s="10">
        <f>L16*M15</f>
        <v>0</v>
      </c>
      <c r="N16" s="10"/>
      <c r="O16" s="9"/>
    </row>
    <row r="17" spans="1:15" x14ac:dyDescent="0.25">
      <c r="A17" s="5" t="s">
        <v>35</v>
      </c>
      <c r="B17" s="5" t="s">
        <v>170</v>
      </c>
      <c r="C17" s="5" t="s">
        <v>168</v>
      </c>
      <c r="D17" s="5" t="s">
        <v>167</v>
      </c>
      <c r="E17" s="5">
        <v>3</v>
      </c>
      <c r="F17" s="166">
        <v>160</v>
      </c>
      <c r="G17" s="6"/>
      <c r="H17" s="93">
        <f t="shared" ref="H17:H24" si="0">E17*(G17+F17)</f>
        <v>480</v>
      </c>
      <c r="I17" s="72"/>
      <c r="J17" s="5"/>
      <c r="K17" s="5"/>
      <c r="L17" s="9"/>
      <c r="M17" s="9"/>
      <c r="N17" s="9"/>
      <c r="O17" s="9"/>
    </row>
    <row r="18" spans="1:15" x14ac:dyDescent="0.25">
      <c r="A18" s="5" t="s">
        <v>28</v>
      </c>
      <c r="B18" s="5" t="s">
        <v>171</v>
      </c>
      <c r="C18" s="5" t="s">
        <v>168</v>
      </c>
      <c r="D18" s="5" t="s">
        <v>167</v>
      </c>
      <c r="E18" s="5">
        <v>1</v>
      </c>
      <c r="F18" s="166">
        <v>197</v>
      </c>
      <c r="G18" s="6"/>
      <c r="H18" s="93">
        <f t="shared" si="0"/>
        <v>197</v>
      </c>
      <c r="I18" s="72"/>
      <c r="J18" s="5"/>
      <c r="K18" s="5"/>
      <c r="L18" s="9"/>
      <c r="M18" s="9"/>
      <c r="N18" s="9"/>
      <c r="O18" s="9"/>
    </row>
    <row r="19" spans="1:15" x14ac:dyDescent="0.25">
      <c r="A19" s="5" t="s">
        <v>29</v>
      </c>
      <c r="B19" s="5" t="s">
        <v>172</v>
      </c>
      <c r="C19" s="5" t="s">
        <v>168</v>
      </c>
      <c r="D19" s="5" t="s">
        <v>167</v>
      </c>
      <c r="E19" s="11">
        <v>1</v>
      </c>
      <c r="F19" s="166">
        <v>490</v>
      </c>
      <c r="G19" s="6"/>
      <c r="H19" s="93">
        <f t="shared" si="0"/>
        <v>490</v>
      </c>
      <c r="I19" s="72"/>
      <c r="J19" s="5"/>
      <c r="K19" s="5"/>
      <c r="L19" s="9"/>
      <c r="M19" s="9"/>
      <c r="N19" s="9"/>
      <c r="O19" s="9"/>
    </row>
    <row r="20" spans="1:15" x14ac:dyDescent="0.25">
      <c r="A20" s="5" t="s">
        <v>30</v>
      </c>
      <c r="B20" s="5" t="s">
        <v>173</v>
      </c>
      <c r="C20" s="5" t="s">
        <v>168</v>
      </c>
      <c r="D20" s="5" t="s">
        <v>167</v>
      </c>
      <c r="E20" s="11">
        <v>1</v>
      </c>
      <c r="F20" s="166">
        <v>252</v>
      </c>
      <c r="G20" s="6"/>
      <c r="H20" s="93">
        <f t="shared" si="0"/>
        <v>252</v>
      </c>
      <c r="I20" s="72"/>
      <c r="J20" s="5"/>
      <c r="K20" s="11"/>
      <c r="L20" s="9"/>
      <c r="M20" s="9"/>
      <c r="N20" s="9"/>
      <c r="O20" s="9"/>
    </row>
    <row r="21" spans="1:15" x14ac:dyDescent="0.25">
      <c r="A21" s="5" t="s">
        <v>31</v>
      </c>
      <c r="B21" s="5" t="s">
        <v>174</v>
      </c>
      <c r="C21" s="5" t="s">
        <v>168</v>
      </c>
      <c r="D21" s="5" t="s">
        <v>167</v>
      </c>
      <c r="E21" s="11">
        <v>1</v>
      </c>
      <c r="F21" s="166">
        <v>338</v>
      </c>
      <c r="G21" s="6"/>
      <c r="H21" s="93">
        <f t="shared" si="0"/>
        <v>338</v>
      </c>
      <c r="I21" s="72"/>
      <c r="J21" s="5"/>
      <c r="K21" s="11"/>
      <c r="L21" s="9"/>
      <c r="M21" s="9"/>
      <c r="N21" s="9"/>
      <c r="O21" s="9"/>
    </row>
    <row r="22" spans="1:15" ht="16.5" x14ac:dyDescent="0.25">
      <c r="A22" s="5" t="s">
        <v>33</v>
      </c>
      <c r="B22" s="5" t="s">
        <v>175</v>
      </c>
      <c r="C22" s="5" t="s">
        <v>168</v>
      </c>
      <c r="D22" s="5" t="s">
        <v>167</v>
      </c>
      <c r="E22" s="11">
        <v>1</v>
      </c>
      <c r="F22" s="166">
        <v>410</v>
      </c>
      <c r="G22" s="6"/>
      <c r="H22" s="93">
        <f t="shared" si="0"/>
        <v>410</v>
      </c>
      <c r="I22" s="72"/>
      <c r="J22" s="5"/>
      <c r="K22" s="11"/>
      <c r="L22" s="19"/>
      <c r="M22" s="19"/>
      <c r="N22" s="19"/>
      <c r="O22" s="20"/>
    </row>
    <row r="23" spans="1:15" x14ac:dyDescent="0.25">
      <c r="A23" s="5" t="s">
        <v>34</v>
      </c>
      <c r="B23" s="5" t="s">
        <v>176</v>
      </c>
      <c r="C23" s="5" t="s">
        <v>168</v>
      </c>
      <c r="D23" s="5" t="s">
        <v>167</v>
      </c>
      <c r="E23" s="8">
        <v>3</v>
      </c>
      <c r="F23" s="167">
        <v>189</v>
      </c>
      <c r="G23" s="6"/>
      <c r="H23" s="93">
        <f t="shared" si="0"/>
        <v>567</v>
      </c>
      <c r="I23" s="72"/>
      <c r="J23" s="5"/>
      <c r="K23" s="5"/>
      <c r="L23" s="94"/>
      <c r="M23" s="94"/>
      <c r="N23" s="94"/>
      <c r="O23" s="55"/>
    </row>
    <row r="24" spans="1:15" x14ac:dyDescent="0.25">
      <c r="A24" s="5" t="s">
        <v>26</v>
      </c>
      <c r="B24" s="5" t="s">
        <v>177</v>
      </c>
      <c r="C24" s="5" t="s">
        <v>168</v>
      </c>
      <c r="D24" s="5" t="s">
        <v>167</v>
      </c>
      <c r="E24" s="8">
        <v>3</v>
      </c>
      <c r="F24" s="167">
        <v>418</v>
      </c>
      <c r="G24" s="9"/>
      <c r="H24" s="93">
        <f t="shared" si="0"/>
        <v>1254</v>
      </c>
      <c r="I24" s="72"/>
      <c r="J24" s="5"/>
      <c r="K24" s="11"/>
      <c r="L24" s="9"/>
      <c r="M24" s="9"/>
      <c r="N24" s="9"/>
      <c r="O24" s="9"/>
    </row>
    <row r="25" spans="1:15" ht="15.75" x14ac:dyDescent="0.25">
      <c r="A25" s="15" t="s">
        <v>20</v>
      </c>
      <c r="B25" s="163"/>
      <c r="C25" s="163"/>
      <c r="D25" s="163"/>
      <c r="E25" s="58">
        <f>SUM(E16:E24)</f>
        <v>15</v>
      </c>
      <c r="F25" s="151"/>
      <c r="G25" s="16"/>
      <c r="H25" s="117">
        <f>SUM(H16:H24)</f>
        <v>4408</v>
      </c>
      <c r="I25" s="72"/>
      <c r="J25" s="15" t="s">
        <v>20</v>
      </c>
      <c r="K25" s="26">
        <f>SUM(K16:K24)</f>
        <v>0</v>
      </c>
      <c r="L25" s="16"/>
      <c r="M25" s="59"/>
      <c r="N25" s="59"/>
      <c r="O25" s="17">
        <f>SUM(O16:O24)</f>
        <v>0</v>
      </c>
    </row>
    <row r="26" spans="1:15" x14ac:dyDescent="0.25">
      <c r="A26" s="72"/>
      <c r="B26" s="72"/>
      <c r="C26" s="72"/>
      <c r="D26" s="72"/>
      <c r="E26" s="72"/>
      <c r="F26" s="72"/>
      <c r="G26" s="72"/>
      <c r="H26" s="76"/>
      <c r="I26" s="72"/>
      <c r="J26" s="72"/>
      <c r="K26" s="184" t="s">
        <v>24</v>
      </c>
      <c r="L26" s="184"/>
      <c r="M26" s="90"/>
      <c r="N26" s="90"/>
      <c r="O26" s="77"/>
    </row>
    <row r="27" spans="1:15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</row>
    <row r="28" spans="1:15" ht="15.75" x14ac:dyDescent="0.25">
      <c r="A28" s="183" t="s">
        <v>128</v>
      </c>
      <c r="B28" s="183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</row>
    <row r="29" spans="1:15" x14ac:dyDescent="0.25">
      <c r="A29" s="82" t="s">
        <v>145</v>
      </c>
      <c r="B29" s="82"/>
      <c r="C29" s="82"/>
      <c r="D29" s="82"/>
      <c r="E29" s="1" t="s">
        <v>82</v>
      </c>
      <c r="F29" s="1"/>
      <c r="G29" s="71">
        <v>10</v>
      </c>
      <c r="H29" s="71"/>
      <c r="I29" s="72"/>
      <c r="J29" s="71" t="s">
        <v>86</v>
      </c>
      <c r="K29" s="1" t="s">
        <v>82</v>
      </c>
      <c r="L29" s="71"/>
      <c r="M29" s="71"/>
      <c r="N29" s="71"/>
      <c r="O29" s="71"/>
    </row>
    <row r="30" spans="1:15" x14ac:dyDescent="0.25">
      <c r="A30" s="60" t="s">
        <v>25</v>
      </c>
      <c r="B30" s="162"/>
      <c r="C30" s="162"/>
      <c r="D30" s="162"/>
      <c r="E30" s="1" t="s">
        <v>88</v>
      </c>
      <c r="F30" s="1"/>
      <c r="G30" s="71"/>
      <c r="H30" s="71"/>
      <c r="I30" s="72"/>
      <c r="J30" s="60" t="s">
        <v>25</v>
      </c>
      <c r="K30" s="1" t="s">
        <v>4</v>
      </c>
      <c r="L30" s="71"/>
      <c r="M30" s="71"/>
      <c r="N30" s="71"/>
      <c r="O30" s="71"/>
    </row>
    <row r="31" spans="1:15" ht="16.5" thickBot="1" x14ac:dyDescent="0.3">
      <c r="A31" s="179" t="s">
        <v>5</v>
      </c>
      <c r="B31" s="179"/>
      <c r="C31" s="179"/>
      <c r="D31" s="179"/>
      <c r="E31" s="179"/>
      <c r="F31" s="179"/>
      <c r="G31" s="179"/>
      <c r="H31" s="179"/>
      <c r="I31" s="72"/>
      <c r="J31" s="179" t="s">
        <v>6</v>
      </c>
      <c r="K31" s="179"/>
      <c r="L31" s="179"/>
      <c r="M31" s="179"/>
      <c r="N31" s="179"/>
      <c r="O31" s="179"/>
    </row>
    <row r="32" spans="1:15" ht="27" x14ac:dyDescent="0.25">
      <c r="A32" s="2" t="s">
        <v>7</v>
      </c>
      <c r="B32" s="2" t="s">
        <v>165</v>
      </c>
      <c r="C32" s="2" t="s">
        <v>166</v>
      </c>
      <c r="D32" s="2" t="s">
        <v>43</v>
      </c>
      <c r="E32" s="2" t="s">
        <v>8</v>
      </c>
      <c r="F32" s="3" t="s">
        <v>157</v>
      </c>
      <c r="G32" s="3" t="s">
        <v>158</v>
      </c>
      <c r="H32" s="4" t="s">
        <v>10</v>
      </c>
      <c r="I32" s="72"/>
      <c r="J32" s="2" t="s">
        <v>7</v>
      </c>
      <c r="K32" s="2" t="s">
        <v>8</v>
      </c>
      <c r="L32" s="3" t="s">
        <v>9</v>
      </c>
      <c r="M32" s="91" t="s">
        <v>11</v>
      </c>
      <c r="N32" s="91" t="s">
        <v>12</v>
      </c>
      <c r="O32" s="4" t="s">
        <v>10</v>
      </c>
    </row>
    <row r="33" spans="1:15" ht="15.75" x14ac:dyDescent="0.25">
      <c r="A33" s="180" t="s">
        <v>13</v>
      </c>
      <c r="B33" s="181"/>
      <c r="C33" s="181"/>
      <c r="D33" s="181"/>
      <c r="E33" s="181"/>
      <c r="F33" s="181"/>
      <c r="G33" s="181"/>
      <c r="H33" s="182"/>
      <c r="I33" s="72"/>
      <c r="J33" s="180" t="s">
        <v>13</v>
      </c>
      <c r="K33" s="181"/>
      <c r="L33" s="181"/>
      <c r="M33" s="181"/>
      <c r="N33" s="181"/>
      <c r="O33" s="182"/>
    </row>
    <row r="34" spans="1:15" ht="15.75" x14ac:dyDescent="0.25">
      <c r="A34" s="5" t="s">
        <v>27</v>
      </c>
      <c r="B34" s="5" t="s">
        <v>169</v>
      </c>
      <c r="C34" s="5" t="s">
        <v>168</v>
      </c>
      <c r="D34" s="5" t="s">
        <v>167</v>
      </c>
      <c r="E34" s="5">
        <v>1</v>
      </c>
      <c r="F34" s="166">
        <v>420</v>
      </c>
      <c r="G34" s="6"/>
      <c r="H34" s="93">
        <f>E34*(G34+F34)</f>
        <v>420</v>
      </c>
      <c r="I34" s="72"/>
      <c r="J34" s="5"/>
      <c r="K34" s="11"/>
      <c r="L34" s="9"/>
      <c r="M34" s="10">
        <f>L34*M33</f>
        <v>0</v>
      </c>
      <c r="N34" s="10"/>
      <c r="O34" s="9"/>
    </row>
    <row r="35" spans="1:15" x14ac:dyDescent="0.25">
      <c r="A35" s="5" t="s">
        <v>35</v>
      </c>
      <c r="B35" s="5" t="s">
        <v>170</v>
      </c>
      <c r="C35" s="5" t="s">
        <v>168</v>
      </c>
      <c r="D35" s="5" t="s">
        <v>167</v>
      </c>
      <c r="E35" s="5">
        <v>3</v>
      </c>
      <c r="F35" s="166">
        <v>160</v>
      </c>
      <c r="G35" s="6"/>
      <c r="H35" s="93">
        <f t="shared" ref="H35:H42" si="1">E35*(G35+F35)</f>
        <v>480</v>
      </c>
      <c r="I35" s="72"/>
      <c r="J35" s="5"/>
      <c r="K35" s="5"/>
      <c r="L35" s="9"/>
      <c r="M35" s="9"/>
      <c r="N35" s="9"/>
      <c r="O35" s="9"/>
    </row>
    <row r="36" spans="1:15" x14ac:dyDescent="0.25">
      <c r="A36" s="5" t="s">
        <v>28</v>
      </c>
      <c r="B36" s="5" t="s">
        <v>171</v>
      </c>
      <c r="C36" s="5" t="s">
        <v>168</v>
      </c>
      <c r="D36" s="5" t="s">
        <v>167</v>
      </c>
      <c r="E36" s="5">
        <v>1</v>
      </c>
      <c r="F36" s="166">
        <v>197</v>
      </c>
      <c r="G36" s="6"/>
      <c r="H36" s="93">
        <f t="shared" si="1"/>
        <v>197</v>
      </c>
      <c r="I36" s="72"/>
      <c r="J36" s="5"/>
      <c r="K36" s="5"/>
      <c r="L36" s="9"/>
      <c r="M36" s="9"/>
      <c r="N36" s="9"/>
      <c r="O36" s="9"/>
    </row>
    <row r="37" spans="1:15" x14ac:dyDescent="0.25">
      <c r="A37" s="5" t="s">
        <v>29</v>
      </c>
      <c r="B37" s="5" t="s">
        <v>172</v>
      </c>
      <c r="C37" s="5" t="s">
        <v>168</v>
      </c>
      <c r="D37" s="5" t="s">
        <v>167</v>
      </c>
      <c r="E37" s="11">
        <v>1</v>
      </c>
      <c r="F37" s="166">
        <v>490</v>
      </c>
      <c r="G37" s="6"/>
      <c r="H37" s="93">
        <f t="shared" si="1"/>
        <v>490</v>
      </c>
      <c r="I37" s="72"/>
      <c r="J37" s="5"/>
      <c r="K37" s="5"/>
      <c r="L37" s="9"/>
      <c r="M37" s="9"/>
      <c r="N37" s="9"/>
      <c r="O37" s="9"/>
    </row>
    <row r="38" spans="1:15" x14ac:dyDescent="0.25">
      <c r="A38" s="5" t="s">
        <v>30</v>
      </c>
      <c r="B38" s="5" t="s">
        <v>173</v>
      </c>
      <c r="C38" s="5" t="s">
        <v>168</v>
      </c>
      <c r="D38" s="5" t="s">
        <v>167</v>
      </c>
      <c r="E38" s="11">
        <v>1</v>
      </c>
      <c r="F38" s="166">
        <v>252</v>
      </c>
      <c r="G38" s="6"/>
      <c r="H38" s="93">
        <f t="shared" si="1"/>
        <v>252</v>
      </c>
      <c r="I38" s="72"/>
      <c r="J38" s="5"/>
      <c r="K38" s="11"/>
      <c r="L38" s="9"/>
      <c r="M38" s="9"/>
      <c r="N38" s="9"/>
      <c r="O38" s="9"/>
    </row>
    <row r="39" spans="1:15" x14ac:dyDescent="0.25">
      <c r="A39" s="5" t="s">
        <v>31</v>
      </c>
      <c r="B39" s="5" t="s">
        <v>174</v>
      </c>
      <c r="C39" s="5" t="s">
        <v>168</v>
      </c>
      <c r="D39" s="5" t="s">
        <v>167</v>
      </c>
      <c r="E39" s="11">
        <v>1</v>
      </c>
      <c r="F39" s="166">
        <v>338</v>
      </c>
      <c r="G39" s="6"/>
      <c r="H39" s="93">
        <f t="shared" si="1"/>
        <v>338</v>
      </c>
      <c r="I39" s="72"/>
      <c r="J39" s="5"/>
      <c r="K39" s="11"/>
      <c r="L39" s="9"/>
      <c r="M39" s="9"/>
      <c r="N39" s="9"/>
      <c r="O39" s="9"/>
    </row>
    <row r="40" spans="1:15" ht="16.5" x14ac:dyDescent="0.25">
      <c r="A40" s="5" t="s">
        <v>33</v>
      </c>
      <c r="B40" s="5" t="s">
        <v>175</v>
      </c>
      <c r="C40" s="5" t="s">
        <v>168</v>
      </c>
      <c r="D40" s="5" t="s">
        <v>167</v>
      </c>
      <c r="E40" s="11">
        <v>1</v>
      </c>
      <c r="F40" s="166">
        <v>410</v>
      </c>
      <c r="G40" s="6"/>
      <c r="H40" s="93">
        <f t="shared" si="1"/>
        <v>410</v>
      </c>
      <c r="I40" s="72"/>
      <c r="J40" s="5"/>
      <c r="K40" s="11"/>
      <c r="L40" s="19"/>
      <c r="M40" s="19"/>
      <c r="N40" s="19"/>
      <c r="O40" s="20"/>
    </row>
    <row r="41" spans="1:15" x14ac:dyDescent="0.25">
      <c r="A41" s="5" t="s">
        <v>34</v>
      </c>
      <c r="B41" s="5" t="s">
        <v>176</v>
      </c>
      <c r="C41" s="5" t="s">
        <v>168</v>
      </c>
      <c r="D41" s="5" t="s">
        <v>167</v>
      </c>
      <c r="E41" s="8">
        <v>3</v>
      </c>
      <c r="F41" s="167">
        <v>189</v>
      </c>
      <c r="G41" s="6"/>
      <c r="H41" s="93">
        <f t="shared" si="1"/>
        <v>567</v>
      </c>
      <c r="I41" s="72"/>
      <c r="J41" s="5"/>
      <c r="K41" s="5"/>
      <c r="L41" s="94"/>
      <c r="M41" s="94"/>
      <c r="N41" s="94"/>
      <c r="O41" s="55"/>
    </row>
    <row r="42" spans="1:15" x14ac:dyDescent="0.25">
      <c r="A42" s="5" t="s">
        <v>26</v>
      </c>
      <c r="B42" s="5" t="s">
        <v>177</v>
      </c>
      <c r="C42" s="5" t="s">
        <v>168</v>
      </c>
      <c r="D42" s="5" t="s">
        <v>167</v>
      </c>
      <c r="E42" s="8">
        <v>3</v>
      </c>
      <c r="F42" s="167">
        <v>418</v>
      </c>
      <c r="G42" s="9"/>
      <c r="H42" s="93">
        <f t="shared" si="1"/>
        <v>1254</v>
      </c>
      <c r="I42" s="72"/>
      <c r="J42" s="5"/>
      <c r="K42" s="11"/>
      <c r="L42" s="9"/>
      <c r="M42" s="9"/>
      <c r="N42" s="9"/>
      <c r="O42" s="9"/>
    </row>
    <row r="43" spans="1:15" ht="15.75" x14ac:dyDescent="0.25">
      <c r="A43" s="15" t="s">
        <v>20</v>
      </c>
      <c r="B43" s="163"/>
      <c r="C43" s="163"/>
      <c r="D43" s="163"/>
      <c r="E43" s="58">
        <f>SUM(E34:E42)</f>
        <v>15</v>
      </c>
      <c r="F43" s="151"/>
      <c r="G43" s="16"/>
      <c r="H43" s="117">
        <f>SUM(H34:H42)</f>
        <v>4408</v>
      </c>
      <c r="I43" s="72"/>
      <c r="J43" s="15" t="s">
        <v>20</v>
      </c>
      <c r="K43" s="26">
        <f>SUM(K34:K42)</f>
        <v>0</v>
      </c>
      <c r="L43" s="16"/>
      <c r="M43" s="59"/>
      <c r="N43" s="59"/>
      <c r="O43" s="17">
        <f>SUM(O34:O42)</f>
        <v>0</v>
      </c>
    </row>
    <row r="44" spans="1:15" x14ac:dyDescent="0.25">
      <c r="A44" s="72"/>
      <c r="B44" s="72"/>
      <c r="C44" s="72"/>
      <c r="D44" s="72"/>
      <c r="E44" s="72"/>
      <c r="F44" s="72"/>
      <c r="G44" s="72"/>
      <c r="H44" s="76"/>
      <c r="I44" s="72"/>
      <c r="J44" s="72"/>
      <c r="K44" s="192" t="s">
        <v>24</v>
      </c>
      <c r="L44" s="193"/>
      <c r="M44" s="90"/>
      <c r="N44" s="90"/>
      <c r="O44" s="77"/>
    </row>
    <row r="45" spans="1:15" x14ac:dyDescent="0.2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80"/>
      <c r="L45" s="80"/>
      <c r="M45" s="80"/>
      <c r="N45" s="80"/>
      <c r="O45" s="81"/>
    </row>
    <row r="46" spans="1:15" ht="15.75" x14ac:dyDescent="0.25">
      <c r="A46" s="183" t="s">
        <v>129</v>
      </c>
      <c r="B46" s="183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</row>
    <row r="47" spans="1:15" x14ac:dyDescent="0.25">
      <c r="A47" s="69" t="s">
        <v>146</v>
      </c>
      <c r="B47" s="69"/>
      <c r="C47" s="69"/>
      <c r="D47" s="69"/>
      <c r="E47" s="1" t="s">
        <v>82</v>
      </c>
      <c r="F47" s="1"/>
      <c r="G47" s="71">
        <v>10</v>
      </c>
      <c r="H47" s="71"/>
      <c r="I47" s="72"/>
      <c r="J47" s="71" t="s">
        <v>86</v>
      </c>
      <c r="K47" s="1" t="s">
        <v>82</v>
      </c>
      <c r="L47" s="71"/>
      <c r="M47" s="71"/>
      <c r="N47" s="71"/>
      <c r="O47" s="71"/>
    </row>
    <row r="48" spans="1:15" x14ac:dyDescent="0.25">
      <c r="A48" s="60" t="s">
        <v>25</v>
      </c>
      <c r="B48" s="162"/>
      <c r="C48" s="162"/>
      <c r="D48" s="162"/>
      <c r="E48" s="1" t="s">
        <v>83</v>
      </c>
      <c r="F48" s="1"/>
      <c r="G48" s="71"/>
      <c r="H48" s="71"/>
      <c r="I48" s="72"/>
      <c r="J48" s="60" t="s">
        <v>25</v>
      </c>
      <c r="K48" s="1" t="s">
        <v>84</v>
      </c>
      <c r="L48" s="71"/>
      <c r="M48" s="71"/>
      <c r="N48" s="71"/>
      <c r="O48" s="71"/>
    </row>
    <row r="49" spans="1:15" ht="16.5" thickBot="1" x14ac:dyDescent="0.3">
      <c r="A49" s="179" t="s">
        <v>5</v>
      </c>
      <c r="B49" s="179"/>
      <c r="C49" s="179"/>
      <c r="D49" s="179"/>
      <c r="E49" s="179"/>
      <c r="F49" s="179"/>
      <c r="G49" s="179"/>
      <c r="H49" s="179"/>
      <c r="I49" s="72"/>
      <c r="J49" s="179" t="s">
        <v>6</v>
      </c>
      <c r="K49" s="179"/>
      <c r="L49" s="179"/>
      <c r="M49" s="179"/>
      <c r="N49" s="179"/>
      <c r="O49" s="179"/>
    </row>
    <row r="50" spans="1:15" ht="27" x14ac:dyDescent="0.25">
      <c r="A50" s="2" t="s">
        <v>7</v>
      </c>
      <c r="B50" s="2" t="s">
        <v>165</v>
      </c>
      <c r="C50" s="2" t="s">
        <v>166</v>
      </c>
      <c r="D50" s="2" t="s">
        <v>43</v>
      </c>
      <c r="E50" s="2" t="s">
        <v>8</v>
      </c>
      <c r="F50" s="3" t="s">
        <v>157</v>
      </c>
      <c r="G50" s="3" t="s">
        <v>158</v>
      </c>
      <c r="H50" s="4" t="s">
        <v>10</v>
      </c>
      <c r="I50" s="72"/>
      <c r="J50" s="2" t="s">
        <v>7</v>
      </c>
      <c r="K50" s="2" t="s">
        <v>8</v>
      </c>
      <c r="L50" s="3" t="s">
        <v>9</v>
      </c>
      <c r="M50" s="91" t="s">
        <v>11</v>
      </c>
      <c r="N50" s="91" t="s">
        <v>12</v>
      </c>
      <c r="O50" s="4" t="s">
        <v>10</v>
      </c>
    </row>
    <row r="51" spans="1:15" ht="15.75" x14ac:dyDescent="0.25">
      <c r="A51" s="180" t="s">
        <v>13</v>
      </c>
      <c r="B51" s="181"/>
      <c r="C51" s="181"/>
      <c r="D51" s="181"/>
      <c r="E51" s="181"/>
      <c r="F51" s="181"/>
      <c r="G51" s="181"/>
      <c r="H51" s="182"/>
      <c r="I51" s="72"/>
      <c r="J51" s="180" t="s">
        <v>13</v>
      </c>
      <c r="K51" s="181"/>
      <c r="L51" s="181"/>
      <c r="M51" s="181"/>
      <c r="N51" s="181"/>
      <c r="O51" s="182"/>
    </row>
    <row r="52" spans="1:15" ht="15.75" x14ac:dyDescent="0.25">
      <c r="A52" s="5" t="s">
        <v>27</v>
      </c>
      <c r="B52" s="5" t="s">
        <v>169</v>
      </c>
      <c r="C52" s="5" t="s">
        <v>168</v>
      </c>
      <c r="D52" s="5" t="s">
        <v>167</v>
      </c>
      <c r="E52" s="5">
        <v>1</v>
      </c>
      <c r="F52" s="166">
        <v>420</v>
      </c>
      <c r="G52" s="6"/>
      <c r="H52" s="93">
        <f>E52*(G52+F52)</f>
        <v>420</v>
      </c>
      <c r="I52" s="72"/>
      <c r="J52" s="5"/>
      <c r="K52" s="11"/>
      <c r="L52" s="9"/>
      <c r="M52" s="10">
        <f>L52*M51</f>
        <v>0</v>
      </c>
      <c r="N52" s="10"/>
      <c r="O52" s="9"/>
    </row>
    <row r="53" spans="1:15" x14ac:dyDescent="0.25">
      <c r="A53" s="5" t="s">
        <v>35</v>
      </c>
      <c r="B53" s="5" t="s">
        <v>170</v>
      </c>
      <c r="C53" s="5" t="s">
        <v>168</v>
      </c>
      <c r="D53" s="5" t="s">
        <v>167</v>
      </c>
      <c r="E53" s="5">
        <v>3</v>
      </c>
      <c r="F53" s="166">
        <v>160</v>
      </c>
      <c r="G53" s="6"/>
      <c r="H53" s="93">
        <f t="shared" ref="H53:H60" si="2">E53*(G53+F53)</f>
        <v>480</v>
      </c>
      <c r="I53" s="72"/>
      <c r="J53" s="5"/>
      <c r="K53" s="5"/>
      <c r="L53" s="9"/>
      <c r="M53" s="9"/>
      <c r="N53" s="9"/>
      <c r="O53" s="9"/>
    </row>
    <row r="54" spans="1:15" x14ac:dyDescent="0.25">
      <c r="A54" s="5" t="s">
        <v>28</v>
      </c>
      <c r="B54" s="5" t="s">
        <v>171</v>
      </c>
      <c r="C54" s="5" t="s">
        <v>168</v>
      </c>
      <c r="D54" s="5" t="s">
        <v>167</v>
      </c>
      <c r="E54" s="5">
        <v>1</v>
      </c>
      <c r="F54" s="166">
        <v>197</v>
      </c>
      <c r="G54" s="6"/>
      <c r="H54" s="93">
        <f t="shared" si="2"/>
        <v>197</v>
      </c>
      <c r="I54" s="72"/>
      <c r="J54" s="5"/>
      <c r="K54" s="5"/>
      <c r="L54" s="9"/>
      <c r="M54" s="9"/>
      <c r="N54" s="9"/>
      <c r="O54" s="9"/>
    </row>
    <row r="55" spans="1:15" x14ac:dyDescent="0.25">
      <c r="A55" s="5" t="s">
        <v>29</v>
      </c>
      <c r="B55" s="5" t="s">
        <v>172</v>
      </c>
      <c r="C55" s="5" t="s">
        <v>168</v>
      </c>
      <c r="D55" s="5" t="s">
        <v>167</v>
      </c>
      <c r="E55" s="11">
        <v>1</v>
      </c>
      <c r="F55" s="166">
        <v>490</v>
      </c>
      <c r="G55" s="6"/>
      <c r="H55" s="93">
        <f t="shared" si="2"/>
        <v>490</v>
      </c>
      <c r="I55" s="72"/>
      <c r="J55" s="5"/>
      <c r="K55" s="5"/>
      <c r="L55" s="9"/>
      <c r="M55" s="9"/>
      <c r="N55" s="9"/>
      <c r="O55" s="9"/>
    </row>
    <row r="56" spans="1:15" x14ac:dyDescent="0.25">
      <c r="A56" s="5" t="s">
        <v>30</v>
      </c>
      <c r="B56" s="5" t="s">
        <v>173</v>
      </c>
      <c r="C56" s="5" t="s">
        <v>168</v>
      </c>
      <c r="D56" s="5" t="s">
        <v>167</v>
      </c>
      <c r="E56" s="11">
        <v>1</v>
      </c>
      <c r="F56" s="166">
        <v>252</v>
      </c>
      <c r="G56" s="6"/>
      <c r="H56" s="93">
        <f t="shared" si="2"/>
        <v>252</v>
      </c>
      <c r="I56" s="72"/>
      <c r="J56" s="5"/>
      <c r="K56" s="11"/>
      <c r="L56" s="9"/>
      <c r="M56" s="9"/>
      <c r="N56" s="9"/>
      <c r="O56" s="9"/>
    </row>
    <row r="57" spans="1:15" x14ac:dyDescent="0.25">
      <c r="A57" s="5" t="s">
        <v>31</v>
      </c>
      <c r="B57" s="5" t="s">
        <v>174</v>
      </c>
      <c r="C57" s="5" t="s">
        <v>168</v>
      </c>
      <c r="D57" s="5" t="s">
        <v>167</v>
      </c>
      <c r="E57" s="11">
        <v>1</v>
      </c>
      <c r="F57" s="166">
        <v>338</v>
      </c>
      <c r="G57" s="6"/>
      <c r="H57" s="93">
        <f t="shared" si="2"/>
        <v>338</v>
      </c>
      <c r="I57" s="72"/>
      <c r="J57" s="5"/>
      <c r="K57" s="11"/>
      <c r="L57" s="9"/>
      <c r="M57" s="9"/>
      <c r="N57" s="9"/>
      <c r="O57" s="9"/>
    </row>
    <row r="58" spans="1:15" x14ac:dyDescent="0.25">
      <c r="A58" s="5" t="s">
        <v>33</v>
      </c>
      <c r="B58" s="5" t="s">
        <v>175</v>
      </c>
      <c r="C58" s="5" t="s">
        <v>168</v>
      </c>
      <c r="D58" s="5" t="s">
        <v>167</v>
      </c>
      <c r="E58" s="11">
        <v>1</v>
      </c>
      <c r="F58" s="166">
        <v>410</v>
      </c>
      <c r="G58" s="6"/>
      <c r="H58" s="93">
        <f t="shared" si="2"/>
        <v>410</v>
      </c>
      <c r="I58" s="72"/>
      <c r="J58" s="5"/>
      <c r="K58" s="5"/>
      <c r="L58" s="94"/>
      <c r="M58" s="94"/>
      <c r="N58" s="94"/>
      <c r="O58" s="55"/>
    </row>
    <row r="59" spans="1:15" x14ac:dyDescent="0.25">
      <c r="A59" s="5" t="s">
        <v>34</v>
      </c>
      <c r="B59" s="5" t="s">
        <v>176</v>
      </c>
      <c r="C59" s="5" t="s">
        <v>168</v>
      </c>
      <c r="D59" s="5" t="s">
        <v>167</v>
      </c>
      <c r="E59" s="8">
        <v>3</v>
      </c>
      <c r="F59" s="167">
        <v>189</v>
      </c>
      <c r="G59" s="6"/>
      <c r="H59" s="93">
        <f t="shared" si="2"/>
        <v>567</v>
      </c>
      <c r="I59" s="72"/>
      <c r="J59" s="5"/>
      <c r="K59" s="11"/>
      <c r="L59" s="9"/>
      <c r="M59" s="9"/>
      <c r="N59" s="9"/>
      <c r="O59" s="9"/>
    </row>
    <row r="60" spans="1:15" ht="15.75" x14ac:dyDescent="0.25">
      <c r="A60" s="5" t="s">
        <v>26</v>
      </c>
      <c r="B60" s="5" t="s">
        <v>177</v>
      </c>
      <c r="C60" s="5" t="s">
        <v>168</v>
      </c>
      <c r="D60" s="5" t="s">
        <v>167</v>
      </c>
      <c r="E60" s="8">
        <v>3</v>
      </c>
      <c r="F60" s="167">
        <v>418</v>
      </c>
      <c r="G60" s="9"/>
      <c r="H60" s="93">
        <f t="shared" si="2"/>
        <v>1254</v>
      </c>
      <c r="I60" s="72"/>
      <c r="J60" s="21"/>
      <c r="K60" s="22"/>
      <c r="L60" s="23"/>
      <c r="M60" s="23"/>
      <c r="N60" s="23"/>
      <c r="O60" s="24"/>
    </row>
    <row r="61" spans="1:15" ht="15.75" x14ac:dyDescent="0.25">
      <c r="A61" s="15" t="s">
        <v>20</v>
      </c>
      <c r="B61" s="163"/>
      <c r="C61" s="163"/>
      <c r="D61" s="163"/>
      <c r="E61" s="58">
        <f>SUM(E52:E60)</f>
        <v>15</v>
      </c>
      <c r="F61" s="151"/>
      <c r="G61" s="16"/>
      <c r="H61" s="117">
        <f>SUM(H52:H60)</f>
        <v>4408</v>
      </c>
      <c r="I61" s="72"/>
      <c r="J61" s="15" t="s">
        <v>20</v>
      </c>
      <c r="K61" s="26">
        <f>SUM(K52:K60)</f>
        <v>0</v>
      </c>
      <c r="L61" s="16"/>
      <c r="M61" s="59"/>
      <c r="N61" s="59"/>
      <c r="O61" s="17">
        <f>SUM(O52:O60)</f>
        <v>0</v>
      </c>
    </row>
    <row r="62" spans="1:15" x14ac:dyDescent="0.25">
      <c r="A62" s="72"/>
      <c r="B62" s="72"/>
      <c r="C62" s="72"/>
      <c r="D62" s="72"/>
      <c r="E62" s="72"/>
      <c r="F62" s="72"/>
      <c r="G62" s="72"/>
      <c r="H62" s="76"/>
      <c r="I62" s="72"/>
      <c r="J62" s="72"/>
      <c r="K62" s="184" t="s">
        <v>24</v>
      </c>
      <c r="L62" s="184"/>
      <c r="M62" s="90"/>
      <c r="N62" s="90"/>
      <c r="O62" s="77"/>
    </row>
    <row r="63" spans="1:15" x14ac:dyDescent="0.25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80"/>
      <c r="L63" s="80"/>
      <c r="M63" s="80"/>
      <c r="N63" s="80"/>
      <c r="O63" s="81"/>
    </row>
    <row r="64" spans="1:15" ht="15.75" x14ac:dyDescent="0.25">
      <c r="A64" s="183" t="s">
        <v>130</v>
      </c>
      <c r="B64" s="183"/>
      <c r="C64" s="183"/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</row>
    <row r="65" spans="1:15" x14ac:dyDescent="0.25">
      <c r="A65" s="82" t="s">
        <v>147</v>
      </c>
      <c r="B65" s="82"/>
      <c r="C65" s="82"/>
      <c r="D65" s="82"/>
      <c r="E65" s="1" t="s">
        <v>82</v>
      </c>
      <c r="F65" s="1"/>
      <c r="G65" s="71">
        <v>10</v>
      </c>
      <c r="H65" s="71"/>
      <c r="I65" s="72"/>
      <c r="J65" s="71" t="s">
        <v>86</v>
      </c>
      <c r="K65" s="1" t="s">
        <v>82</v>
      </c>
      <c r="L65" s="71"/>
      <c r="M65" s="71"/>
      <c r="N65" s="71"/>
      <c r="O65" s="71"/>
    </row>
    <row r="66" spans="1:15" x14ac:dyDescent="0.25">
      <c r="A66" s="60" t="s">
        <v>25</v>
      </c>
      <c r="B66" s="162"/>
      <c r="C66" s="162"/>
      <c r="D66" s="162"/>
      <c r="E66" s="1" t="s">
        <v>89</v>
      </c>
      <c r="F66" s="1"/>
      <c r="G66" s="71"/>
      <c r="H66" s="71"/>
      <c r="I66" s="72"/>
      <c r="J66" s="60" t="s">
        <v>25</v>
      </c>
      <c r="K66" s="1" t="s">
        <v>84</v>
      </c>
      <c r="L66" s="71"/>
      <c r="M66" s="71"/>
      <c r="N66" s="71"/>
      <c r="O66" s="71"/>
    </row>
    <row r="67" spans="1:15" ht="16.5" thickBot="1" x14ac:dyDescent="0.3">
      <c r="A67" s="179" t="s">
        <v>5</v>
      </c>
      <c r="B67" s="179"/>
      <c r="C67" s="179"/>
      <c r="D67" s="179"/>
      <c r="E67" s="179"/>
      <c r="F67" s="179"/>
      <c r="G67" s="179"/>
      <c r="H67" s="179"/>
      <c r="I67" s="72"/>
      <c r="J67" s="179" t="s">
        <v>6</v>
      </c>
      <c r="K67" s="179"/>
      <c r="L67" s="179"/>
      <c r="M67" s="179"/>
      <c r="N67" s="179"/>
      <c r="O67" s="179"/>
    </row>
    <row r="68" spans="1:15" ht="27" x14ac:dyDescent="0.25">
      <c r="A68" s="2" t="s">
        <v>7</v>
      </c>
      <c r="B68" s="2" t="s">
        <v>165</v>
      </c>
      <c r="C68" s="2" t="s">
        <v>166</v>
      </c>
      <c r="D68" s="2" t="s">
        <v>43</v>
      </c>
      <c r="E68" s="2" t="s">
        <v>8</v>
      </c>
      <c r="F68" s="3" t="s">
        <v>157</v>
      </c>
      <c r="G68" s="3" t="s">
        <v>158</v>
      </c>
      <c r="H68" s="4" t="s">
        <v>10</v>
      </c>
      <c r="I68" s="72"/>
      <c r="J68" s="2" t="s">
        <v>7</v>
      </c>
      <c r="K68" s="2" t="s">
        <v>8</v>
      </c>
      <c r="L68" s="3" t="s">
        <v>9</v>
      </c>
      <c r="M68" s="91" t="s">
        <v>11</v>
      </c>
      <c r="N68" s="91" t="s">
        <v>12</v>
      </c>
      <c r="O68" s="4" t="s">
        <v>10</v>
      </c>
    </row>
    <row r="69" spans="1:15" ht="15.75" x14ac:dyDescent="0.25">
      <c r="A69" s="180" t="s">
        <v>13</v>
      </c>
      <c r="B69" s="181"/>
      <c r="C69" s="181"/>
      <c r="D69" s="181"/>
      <c r="E69" s="181"/>
      <c r="F69" s="181"/>
      <c r="G69" s="181"/>
      <c r="H69" s="182"/>
      <c r="I69" s="72"/>
      <c r="J69" s="180" t="s">
        <v>13</v>
      </c>
      <c r="K69" s="181"/>
      <c r="L69" s="181"/>
      <c r="M69" s="181"/>
      <c r="N69" s="181"/>
      <c r="O69" s="182"/>
    </row>
    <row r="70" spans="1:15" ht="15.75" x14ac:dyDescent="0.25">
      <c r="A70" s="5" t="s">
        <v>27</v>
      </c>
      <c r="B70" s="5" t="s">
        <v>169</v>
      </c>
      <c r="C70" s="5" t="s">
        <v>168</v>
      </c>
      <c r="D70" s="5" t="s">
        <v>167</v>
      </c>
      <c r="E70" s="5">
        <v>1</v>
      </c>
      <c r="F70" s="166">
        <v>420</v>
      </c>
      <c r="G70" s="6"/>
      <c r="H70" s="92">
        <f>E70*(G70+F70)</f>
        <v>420</v>
      </c>
      <c r="I70" s="72"/>
      <c r="J70" s="5"/>
      <c r="K70" s="11"/>
      <c r="L70" s="9"/>
      <c r="M70" s="10">
        <f>L70*M69</f>
        <v>0</v>
      </c>
      <c r="N70" s="10"/>
      <c r="O70" s="9"/>
    </row>
    <row r="71" spans="1:15" x14ac:dyDescent="0.25">
      <c r="A71" s="5" t="s">
        <v>35</v>
      </c>
      <c r="B71" s="5" t="s">
        <v>170</v>
      </c>
      <c r="C71" s="5" t="s">
        <v>168</v>
      </c>
      <c r="D71" s="5" t="s">
        <v>167</v>
      </c>
      <c r="E71" s="5">
        <v>3</v>
      </c>
      <c r="F71" s="166">
        <v>160</v>
      </c>
      <c r="G71" s="6"/>
      <c r="H71" s="92">
        <f t="shared" ref="H71:H78" si="3">E71*(G71+F71)</f>
        <v>480</v>
      </c>
      <c r="I71" s="72"/>
      <c r="J71" s="5"/>
      <c r="K71" s="5"/>
      <c r="L71" s="9"/>
      <c r="M71" s="9"/>
      <c r="N71" s="9"/>
      <c r="O71" s="9"/>
    </row>
    <row r="72" spans="1:15" x14ac:dyDescent="0.25">
      <c r="A72" s="5" t="s">
        <v>28</v>
      </c>
      <c r="B72" s="5" t="s">
        <v>171</v>
      </c>
      <c r="C72" s="5" t="s">
        <v>168</v>
      </c>
      <c r="D72" s="5" t="s">
        <v>167</v>
      </c>
      <c r="E72" s="5">
        <v>1</v>
      </c>
      <c r="F72" s="166">
        <v>197</v>
      </c>
      <c r="G72" s="6"/>
      <c r="H72" s="92">
        <f t="shared" si="3"/>
        <v>197</v>
      </c>
      <c r="I72" s="72"/>
      <c r="J72" s="5"/>
      <c r="K72" s="5"/>
      <c r="L72" s="9"/>
      <c r="M72" s="9"/>
      <c r="N72" s="9"/>
      <c r="O72" s="9"/>
    </row>
    <row r="73" spans="1:15" x14ac:dyDescent="0.25">
      <c r="A73" s="5" t="s">
        <v>29</v>
      </c>
      <c r="B73" s="5" t="s">
        <v>172</v>
      </c>
      <c r="C73" s="5" t="s">
        <v>168</v>
      </c>
      <c r="D73" s="5" t="s">
        <v>167</v>
      </c>
      <c r="E73" s="11">
        <v>1</v>
      </c>
      <c r="F73" s="166">
        <v>490</v>
      </c>
      <c r="G73" s="6"/>
      <c r="H73" s="92">
        <f t="shared" si="3"/>
        <v>490</v>
      </c>
      <c r="I73" s="72"/>
      <c r="J73" s="5"/>
      <c r="K73" s="5"/>
      <c r="L73" s="9"/>
      <c r="M73" s="9"/>
      <c r="N73" s="9"/>
      <c r="O73" s="9"/>
    </row>
    <row r="74" spans="1:15" x14ac:dyDescent="0.25">
      <c r="A74" s="5" t="s">
        <v>30</v>
      </c>
      <c r="B74" s="5" t="s">
        <v>173</v>
      </c>
      <c r="C74" s="5" t="s">
        <v>168</v>
      </c>
      <c r="D74" s="5" t="s">
        <v>167</v>
      </c>
      <c r="E74" s="11">
        <v>1</v>
      </c>
      <c r="F74" s="166">
        <v>252</v>
      </c>
      <c r="G74" s="6"/>
      <c r="H74" s="92">
        <f t="shared" si="3"/>
        <v>252</v>
      </c>
      <c r="I74" s="72"/>
      <c r="J74" s="5"/>
      <c r="K74" s="11"/>
      <c r="L74" s="9"/>
      <c r="M74" s="9"/>
      <c r="N74" s="9"/>
      <c r="O74" s="9"/>
    </row>
    <row r="75" spans="1:15" x14ac:dyDescent="0.25">
      <c r="A75" s="5" t="s">
        <v>31</v>
      </c>
      <c r="B75" s="5" t="s">
        <v>174</v>
      </c>
      <c r="C75" s="5" t="s">
        <v>168</v>
      </c>
      <c r="D75" s="5" t="s">
        <v>167</v>
      </c>
      <c r="E75" s="11">
        <v>1</v>
      </c>
      <c r="F75" s="166">
        <v>338</v>
      </c>
      <c r="G75" s="6"/>
      <c r="H75" s="92">
        <f t="shared" si="3"/>
        <v>338</v>
      </c>
      <c r="I75" s="72"/>
      <c r="J75" s="5"/>
      <c r="K75" s="11"/>
      <c r="L75" s="9"/>
      <c r="M75" s="9"/>
      <c r="N75" s="9"/>
      <c r="O75" s="9"/>
    </row>
    <row r="76" spans="1:15" x14ac:dyDescent="0.25">
      <c r="A76" s="5" t="s">
        <v>32</v>
      </c>
      <c r="B76" s="5" t="s">
        <v>178</v>
      </c>
      <c r="C76" s="5" t="s">
        <v>168</v>
      </c>
      <c r="D76" s="5" t="s">
        <v>167</v>
      </c>
      <c r="E76" s="11">
        <v>1</v>
      </c>
      <c r="F76" s="166">
        <v>410</v>
      </c>
      <c r="G76" s="6"/>
      <c r="H76" s="92">
        <f t="shared" si="3"/>
        <v>410</v>
      </c>
      <c r="I76" s="72"/>
      <c r="J76" s="5"/>
      <c r="K76" s="11"/>
      <c r="L76" s="9"/>
      <c r="M76" s="9"/>
      <c r="N76" s="9"/>
      <c r="O76" s="9"/>
    </row>
    <row r="77" spans="1:15" x14ac:dyDescent="0.25">
      <c r="A77" s="5" t="s">
        <v>34</v>
      </c>
      <c r="B77" s="5" t="s">
        <v>176</v>
      </c>
      <c r="C77" s="5" t="s">
        <v>168</v>
      </c>
      <c r="D77" s="5" t="s">
        <v>167</v>
      </c>
      <c r="E77" s="8">
        <v>3</v>
      </c>
      <c r="F77" s="167">
        <v>189</v>
      </c>
      <c r="G77" s="6"/>
      <c r="H77" s="92">
        <f t="shared" si="3"/>
        <v>567</v>
      </c>
      <c r="I77" s="72"/>
      <c r="J77" s="5"/>
      <c r="K77" s="5"/>
      <c r="L77" s="94"/>
      <c r="M77" s="94"/>
      <c r="N77" s="94"/>
      <c r="O77" s="55"/>
    </row>
    <row r="78" spans="1:15" x14ac:dyDescent="0.25">
      <c r="A78" s="5" t="s">
        <v>26</v>
      </c>
      <c r="B78" s="5" t="s">
        <v>177</v>
      </c>
      <c r="C78" s="5" t="s">
        <v>168</v>
      </c>
      <c r="D78" s="5" t="s">
        <v>167</v>
      </c>
      <c r="E78" s="8">
        <v>3</v>
      </c>
      <c r="F78" s="167">
        <v>418</v>
      </c>
      <c r="G78" s="9"/>
      <c r="H78" s="92">
        <f t="shared" si="3"/>
        <v>1254</v>
      </c>
      <c r="I78" s="72"/>
      <c r="J78" s="5"/>
      <c r="K78" s="11"/>
      <c r="L78" s="9"/>
      <c r="M78" s="9"/>
      <c r="N78" s="9"/>
      <c r="O78" s="9"/>
    </row>
    <row r="79" spans="1:15" ht="15.75" x14ac:dyDescent="0.25">
      <c r="A79" s="15" t="s">
        <v>20</v>
      </c>
      <c r="B79" s="163"/>
      <c r="C79" s="163"/>
      <c r="D79" s="163"/>
      <c r="E79" s="58">
        <f>SUM(E70:E78)</f>
        <v>15</v>
      </c>
      <c r="F79" s="151"/>
      <c r="G79" s="16"/>
      <c r="H79" s="117">
        <f>SUM(H70:H78)</f>
        <v>4408</v>
      </c>
      <c r="I79" s="72"/>
      <c r="J79" s="15" t="s">
        <v>20</v>
      </c>
      <c r="K79" s="26">
        <f>SUM(K70:K78)</f>
        <v>0</v>
      </c>
      <c r="L79" s="16"/>
      <c r="M79" s="59"/>
      <c r="N79" s="59"/>
      <c r="O79" s="17">
        <f>SUM(O70:O78)</f>
        <v>0</v>
      </c>
    </row>
    <row r="80" spans="1:15" x14ac:dyDescent="0.25">
      <c r="A80" s="72"/>
      <c r="B80" s="72"/>
      <c r="C80" s="72"/>
      <c r="D80" s="72"/>
      <c r="E80" s="72"/>
      <c r="F80" s="72"/>
      <c r="G80" s="72"/>
      <c r="H80" s="76"/>
      <c r="I80" s="72"/>
      <c r="J80" s="72"/>
      <c r="K80" s="184" t="s">
        <v>24</v>
      </c>
      <c r="L80" s="184"/>
      <c r="M80" s="90"/>
      <c r="N80" s="90"/>
      <c r="O80" s="77"/>
    </row>
    <row r="81" spans="1:15" ht="15.75" x14ac:dyDescent="0.25">
      <c r="A81" s="183" t="s">
        <v>131</v>
      </c>
      <c r="B81" s="183"/>
      <c r="C81" s="183"/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</row>
    <row r="82" spans="1:15" x14ac:dyDescent="0.25">
      <c r="A82" s="82" t="s">
        <v>111</v>
      </c>
      <c r="B82" s="82"/>
      <c r="C82" s="82"/>
      <c r="D82" s="82"/>
      <c r="E82" s="1" t="s">
        <v>87</v>
      </c>
      <c r="F82" s="1"/>
      <c r="G82" s="71"/>
      <c r="H82" s="71"/>
      <c r="I82" s="72"/>
      <c r="J82" s="71" t="s">
        <v>86</v>
      </c>
      <c r="K82" s="1"/>
      <c r="L82" s="71"/>
      <c r="M82" s="71"/>
      <c r="N82" s="71"/>
      <c r="O82" s="71"/>
    </row>
    <row r="83" spans="1:15" x14ac:dyDescent="0.25">
      <c r="A83" s="60" t="s">
        <v>1</v>
      </c>
      <c r="B83" s="162"/>
      <c r="C83" s="162"/>
      <c r="D83" s="162"/>
      <c r="E83" s="1" t="s">
        <v>2</v>
      </c>
      <c r="F83" s="1"/>
      <c r="G83" s="71"/>
      <c r="H83" s="71"/>
      <c r="I83" s="72"/>
      <c r="J83" s="154" t="s">
        <v>1</v>
      </c>
      <c r="K83" s="1" t="s">
        <v>4</v>
      </c>
      <c r="L83" s="71"/>
      <c r="M83" s="71"/>
      <c r="N83" s="71"/>
      <c r="O83" s="71"/>
    </row>
    <row r="84" spans="1:15" ht="16.5" thickBot="1" x14ac:dyDescent="0.3">
      <c r="A84" s="179" t="s">
        <v>5</v>
      </c>
      <c r="B84" s="179"/>
      <c r="C84" s="179"/>
      <c r="D84" s="179"/>
      <c r="E84" s="179"/>
      <c r="F84" s="179"/>
      <c r="G84" s="179"/>
      <c r="H84" s="179"/>
      <c r="I84" s="72"/>
      <c r="J84" s="188" t="s">
        <v>6</v>
      </c>
      <c r="K84" s="189"/>
      <c r="L84" s="189"/>
      <c r="M84" s="189"/>
      <c r="N84" s="189"/>
      <c r="O84" s="190"/>
    </row>
    <row r="85" spans="1:15" ht="27" x14ac:dyDescent="0.25">
      <c r="A85" s="2" t="s">
        <v>7</v>
      </c>
      <c r="B85" s="2" t="s">
        <v>165</v>
      </c>
      <c r="C85" s="2" t="s">
        <v>166</v>
      </c>
      <c r="D85" s="2" t="s">
        <v>43</v>
      </c>
      <c r="E85" s="2" t="s">
        <v>8</v>
      </c>
      <c r="F85" s="3" t="s">
        <v>157</v>
      </c>
      <c r="G85" s="3" t="s">
        <v>158</v>
      </c>
      <c r="H85" s="4" t="s">
        <v>10</v>
      </c>
      <c r="I85" s="72"/>
      <c r="J85" s="83" t="s">
        <v>7</v>
      </c>
      <c r="K85" s="83" t="s">
        <v>8</v>
      </c>
      <c r="L85" s="84" t="s">
        <v>9</v>
      </c>
      <c r="M85" s="85" t="s">
        <v>11</v>
      </c>
      <c r="N85" s="85" t="s">
        <v>12</v>
      </c>
      <c r="O85" s="86" t="s">
        <v>10</v>
      </c>
    </row>
    <row r="86" spans="1:15" ht="15.75" x14ac:dyDescent="0.25">
      <c r="A86" s="180" t="s">
        <v>13</v>
      </c>
      <c r="B86" s="181"/>
      <c r="C86" s="181"/>
      <c r="D86" s="181"/>
      <c r="E86" s="181"/>
      <c r="F86" s="181"/>
      <c r="G86" s="181"/>
      <c r="H86" s="182"/>
      <c r="I86" s="72"/>
      <c r="J86" s="180" t="s">
        <v>13</v>
      </c>
      <c r="K86" s="181"/>
      <c r="L86" s="181"/>
      <c r="M86" s="191"/>
      <c r="N86" s="191"/>
      <c r="O86" s="182"/>
    </row>
    <row r="87" spans="1:15" ht="15.75" x14ac:dyDescent="0.25">
      <c r="A87" s="5" t="s">
        <v>15</v>
      </c>
      <c r="B87" s="5" t="s">
        <v>177</v>
      </c>
      <c r="C87" s="5" t="s">
        <v>176</v>
      </c>
      <c r="D87" s="5" t="s">
        <v>167</v>
      </c>
      <c r="E87" s="87">
        <v>2</v>
      </c>
      <c r="F87" s="166">
        <v>530</v>
      </c>
      <c r="G87" s="6"/>
      <c r="H87" s="6">
        <f>F87*E87</f>
        <v>1060</v>
      </c>
      <c r="I87" s="72"/>
      <c r="J87" s="7"/>
      <c r="K87" s="8"/>
      <c r="L87" s="9"/>
      <c r="M87" s="10">
        <f>L87*M86</f>
        <v>0</v>
      </c>
      <c r="N87" s="10"/>
      <c r="O87" s="9"/>
    </row>
    <row r="88" spans="1:15" x14ac:dyDescent="0.25">
      <c r="A88" s="5" t="s">
        <v>16</v>
      </c>
      <c r="B88" s="5" t="s">
        <v>168</v>
      </c>
      <c r="C88" s="5" t="s">
        <v>176</v>
      </c>
      <c r="D88" s="5" t="s">
        <v>167</v>
      </c>
      <c r="E88" s="5">
        <v>4</v>
      </c>
      <c r="F88" s="166">
        <v>346.9</v>
      </c>
      <c r="G88" s="6"/>
      <c r="H88" s="6">
        <f t="shared" ref="H88:H90" si="4">F88*E88</f>
        <v>1387.6</v>
      </c>
      <c r="I88" s="72"/>
      <c r="J88" s="7"/>
      <c r="K88" s="8"/>
      <c r="L88" s="9"/>
      <c r="M88" s="9"/>
      <c r="N88" s="9"/>
      <c r="O88" s="9"/>
    </row>
    <row r="89" spans="1:15" x14ac:dyDescent="0.25">
      <c r="A89" s="5" t="s">
        <v>17</v>
      </c>
      <c r="B89" s="5" t="s">
        <v>169</v>
      </c>
      <c r="C89" s="5" t="s">
        <v>176</v>
      </c>
      <c r="D89" s="5" t="s">
        <v>167</v>
      </c>
      <c r="E89" s="5">
        <v>1</v>
      </c>
      <c r="F89" s="166">
        <v>350</v>
      </c>
      <c r="G89" s="6"/>
      <c r="H89" s="6">
        <f t="shared" si="4"/>
        <v>350</v>
      </c>
      <c r="I89" s="72"/>
      <c r="J89" s="7"/>
      <c r="K89" s="8"/>
      <c r="L89" s="9"/>
      <c r="M89" s="9"/>
      <c r="N89" s="9"/>
      <c r="O89" s="9"/>
    </row>
    <row r="90" spans="1:15" ht="15.75" x14ac:dyDescent="0.25">
      <c r="A90" s="5" t="s">
        <v>18</v>
      </c>
      <c r="B90" s="5" t="s">
        <v>171</v>
      </c>
      <c r="C90" s="5" t="s">
        <v>176</v>
      </c>
      <c r="D90" s="5" t="s">
        <v>167</v>
      </c>
      <c r="E90" s="11">
        <v>2</v>
      </c>
      <c r="F90" s="166">
        <v>410</v>
      </c>
      <c r="G90" s="6"/>
      <c r="H90" s="6">
        <f t="shared" si="4"/>
        <v>820</v>
      </c>
      <c r="I90" s="72"/>
      <c r="J90" s="12"/>
      <c r="K90" s="13"/>
      <c r="L90" s="14"/>
      <c r="M90" s="14"/>
      <c r="N90" s="14"/>
      <c r="O90" s="14"/>
    </row>
    <row r="91" spans="1:15" ht="15.75" x14ac:dyDescent="0.25">
      <c r="A91" s="15" t="s">
        <v>19</v>
      </c>
      <c r="B91" s="15"/>
      <c r="C91" s="15"/>
      <c r="D91" s="15"/>
      <c r="E91" s="88">
        <f>SUM(E87:E90)</f>
        <v>9</v>
      </c>
      <c r="F91" s="152"/>
      <c r="G91" s="16"/>
      <c r="H91" s="141">
        <f>SUM(H87:H90)</f>
        <v>3617.6</v>
      </c>
      <c r="I91" s="72"/>
      <c r="J91" s="185" t="s">
        <v>20</v>
      </c>
      <c r="K91" s="186"/>
      <c r="L91" s="187"/>
      <c r="M91" s="59"/>
      <c r="N91" s="59"/>
      <c r="O91" s="17">
        <f>SUM(O87:O90)</f>
        <v>0</v>
      </c>
    </row>
    <row r="92" spans="1:15" x14ac:dyDescent="0.25">
      <c r="A92" s="82" t="s">
        <v>77</v>
      </c>
      <c r="B92" s="82"/>
      <c r="C92" s="82"/>
      <c r="D92" s="82"/>
      <c r="E92" s="1" t="s">
        <v>87</v>
      </c>
      <c r="F92" s="1"/>
      <c r="G92" s="71"/>
      <c r="H92" s="71"/>
      <c r="I92" s="72"/>
      <c r="J92" s="71" t="s">
        <v>86</v>
      </c>
      <c r="K92" s="1" t="s">
        <v>82</v>
      </c>
      <c r="L92" s="71"/>
      <c r="M92" s="71"/>
      <c r="N92" s="71"/>
      <c r="O92" s="71"/>
    </row>
    <row r="93" spans="1:15" x14ac:dyDescent="0.25">
      <c r="A93" s="60" t="s">
        <v>3</v>
      </c>
      <c r="B93" s="162"/>
      <c r="C93" s="162"/>
      <c r="D93" s="162"/>
      <c r="E93" s="1" t="s">
        <v>2</v>
      </c>
      <c r="F93" s="1"/>
      <c r="G93" s="71"/>
      <c r="H93" s="71"/>
      <c r="I93" s="72"/>
      <c r="J93" s="60" t="s">
        <v>3</v>
      </c>
      <c r="K93" s="1" t="s">
        <v>84</v>
      </c>
      <c r="L93" s="71"/>
      <c r="M93" s="71"/>
      <c r="N93" s="71"/>
      <c r="O93" s="71"/>
    </row>
    <row r="94" spans="1:15" ht="15.75" x14ac:dyDescent="0.25">
      <c r="A94" s="180" t="s">
        <v>14</v>
      </c>
      <c r="B94" s="181"/>
      <c r="C94" s="181"/>
      <c r="D94" s="181"/>
      <c r="E94" s="181"/>
      <c r="F94" s="181"/>
      <c r="G94" s="181"/>
      <c r="H94" s="182"/>
      <c r="I94" s="72"/>
      <c r="J94" s="180" t="s">
        <v>14</v>
      </c>
      <c r="K94" s="181"/>
      <c r="L94" s="181"/>
      <c r="M94" s="181"/>
      <c r="N94" s="181"/>
      <c r="O94" s="182"/>
    </row>
    <row r="95" spans="1:15" ht="15.75" x14ac:dyDescent="0.25">
      <c r="A95" s="5" t="s">
        <v>21</v>
      </c>
      <c r="B95" s="5" t="s">
        <v>179</v>
      </c>
      <c r="C95" s="5" t="s">
        <v>180</v>
      </c>
      <c r="D95" s="5" t="s">
        <v>167</v>
      </c>
      <c r="E95" s="5">
        <v>12</v>
      </c>
      <c r="F95" s="166">
        <v>4165</v>
      </c>
      <c r="G95" s="6"/>
      <c r="H95" s="57">
        <f>E95*(G95+F95)</f>
        <v>49980</v>
      </c>
      <c r="I95" s="72"/>
      <c r="J95" s="7"/>
      <c r="K95" s="8"/>
      <c r="L95" s="9"/>
      <c r="M95" s="10">
        <f>L95*M94</f>
        <v>0</v>
      </c>
      <c r="N95" s="10"/>
      <c r="O95" s="9"/>
    </row>
    <row r="96" spans="1:15" x14ac:dyDescent="0.25">
      <c r="A96" s="5"/>
      <c r="B96" s="5"/>
      <c r="C96" s="5"/>
      <c r="D96" s="5"/>
      <c r="E96" s="5"/>
      <c r="F96" s="5"/>
      <c r="G96" s="6"/>
      <c r="H96" s="6"/>
      <c r="I96" s="72"/>
      <c r="J96" s="7"/>
      <c r="K96" s="8"/>
      <c r="L96" s="9"/>
      <c r="M96" s="9"/>
      <c r="N96" s="9"/>
      <c r="O96" s="9"/>
    </row>
    <row r="97" spans="1:15" ht="15.75" x14ac:dyDescent="0.25">
      <c r="A97" s="15" t="s">
        <v>22</v>
      </c>
      <c r="B97" s="15"/>
      <c r="C97" s="15"/>
      <c r="D97" s="15"/>
      <c r="E97" s="88">
        <f>SUM(E95:E96)</f>
        <v>12</v>
      </c>
      <c r="F97" s="152"/>
      <c r="G97" s="16"/>
      <c r="H97" s="142">
        <f>SUM(H95:H96)</f>
        <v>49980</v>
      </c>
      <c r="I97" s="72"/>
      <c r="J97" s="185" t="s">
        <v>20</v>
      </c>
      <c r="K97" s="186"/>
      <c r="L97" s="187"/>
      <c r="M97" s="59"/>
      <c r="N97" s="59"/>
      <c r="O97" s="17">
        <f>SUM(O95:O96)</f>
        <v>0</v>
      </c>
    </row>
    <row r="98" spans="1:15" x14ac:dyDescent="0.25">
      <c r="A98" s="15" t="s">
        <v>23</v>
      </c>
      <c r="B98" s="163"/>
      <c r="C98" s="163"/>
      <c r="D98" s="163"/>
      <c r="E98" s="58">
        <f>E95+E91</f>
        <v>21</v>
      </c>
      <c r="F98" s="151"/>
      <c r="G98" s="16"/>
      <c r="H98" s="89">
        <f>H95+H91</f>
        <v>53597.599999999999</v>
      </c>
      <c r="I98" s="72"/>
      <c r="J98" s="72"/>
      <c r="K98" s="184" t="s">
        <v>24</v>
      </c>
      <c r="L98" s="184"/>
      <c r="M98" s="90"/>
      <c r="N98" s="90"/>
      <c r="O98" s="77"/>
    </row>
    <row r="99" spans="1:15" x14ac:dyDescent="0.25">
      <c r="A99" s="72"/>
      <c r="B99" s="72"/>
      <c r="C99" s="72"/>
      <c r="D99" s="72"/>
      <c r="E99" s="72"/>
      <c r="F99" s="72"/>
      <c r="G99" s="72"/>
      <c r="H99" s="76"/>
      <c r="I99" s="72"/>
      <c r="J99" s="72"/>
      <c r="K99" s="80"/>
      <c r="L99" s="80"/>
      <c r="M99" s="80"/>
      <c r="N99" s="80"/>
      <c r="O99" s="81"/>
    </row>
    <row r="100" spans="1:15" ht="15.75" x14ac:dyDescent="0.25">
      <c r="A100" s="183" t="s">
        <v>132</v>
      </c>
      <c r="B100" s="183"/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</row>
    <row r="101" spans="1:15" x14ac:dyDescent="0.25">
      <c r="A101" s="82" t="s">
        <v>148</v>
      </c>
      <c r="B101" s="82"/>
      <c r="C101" s="82"/>
      <c r="D101" s="82"/>
      <c r="E101" s="1" t="s">
        <v>82</v>
      </c>
      <c r="F101" s="1"/>
      <c r="G101" s="71">
        <v>15</v>
      </c>
      <c r="H101" s="71"/>
      <c r="I101" s="72"/>
      <c r="J101" s="71" t="s">
        <v>86</v>
      </c>
      <c r="K101" s="1" t="s">
        <v>82</v>
      </c>
      <c r="L101" s="71"/>
      <c r="M101" s="71"/>
      <c r="N101" s="71"/>
      <c r="O101" s="71"/>
    </row>
    <row r="102" spans="1:15" x14ac:dyDescent="0.25">
      <c r="A102" s="127" t="s">
        <v>25</v>
      </c>
      <c r="B102" s="162"/>
      <c r="C102" s="162"/>
      <c r="D102" s="162"/>
      <c r="E102" s="1" t="s">
        <v>89</v>
      </c>
      <c r="F102" s="1"/>
      <c r="G102" s="71"/>
      <c r="H102" s="71"/>
      <c r="I102" s="72"/>
      <c r="J102" s="127" t="s">
        <v>25</v>
      </c>
      <c r="K102" s="1" t="s">
        <v>84</v>
      </c>
      <c r="L102" s="71"/>
      <c r="M102" s="71"/>
      <c r="N102" s="71"/>
      <c r="O102" s="71"/>
    </row>
    <row r="103" spans="1:15" ht="16.5" thickBot="1" x14ac:dyDescent="0.3">
      <c r="A103" s="179" t="s">
        <v>5</v>
      </c>
      <c r="B103" s="179"/>
      <c r="C103" s="179"/>
      <c r="D103" s="179"/>
      <c r="E103" s="179"/>
      <c r="F103" s="179"/>
      <c r="G103" s="179"/>
      <c r="H103" s="179"/>
      <c r="I103" s="72"/>
      <c r="J103" s="179" t="s">
        <v>6</v>
      </c>
      <c r="K103" s="179"/>
      <c r="L103" s="179"/>
      <c r="M103" s="179"/>
      <c r="N103" s="179"/>
      <c r="O103" s="179"/>
    </row>
    <row r="104" spans="1:15" ht="27" x14ac:dyDescent="0.25">
      <c r="A104" s="2" t="s">
        <v>7</v>
      </c>
      <c r="B104" s="2" t="s">
        <v>165</v>
      </c>
      <c r="C104" s="2" t="s">
        <v>166</v>
      </c>
      <c r="D104" s="2" t="s">
        <v>43</v>
      </c>
      <c r="E104" s="2" t="s">
        <v>8</v>
      </c>
      <c r="F104" s="3" t="s">
        <v>157</v>
      </c>
      <c r="G104" s="3" t="s">
        <v>158</v>
      </c>
      <c r="H104" s="4" t="s">
        <v>10</v>
      </c>
      <c r="I104" s="72"/>
      <c r="J104" s="2" t="s">
        <v>7</v>
      </c>
      <c r="K104" s="2" t="s">
        <v>8</v>
      </c>
      <c r="L104" s="3" t="s">
        <v>9</v>
      </c>
      <c r="M104" s="91" t="s">
        <v>11</v>
      </c>
      <c r="N104" s="91" t="s">
        <v>12</v>
      </c>
      <c r="O104" s="4" t="s">
        <v>10</v>
      </c>
    </row>
    <row r="105" spans="1:15" ht="15.75" x14ac:dyDescent="0.25">
      <c r="A105" s="180" t="s">
        <v>13</v>
      </c>
      <c r="B105" s="181"/>
      <c r="C105" s="181"/>
      <c r="D105" s="181"/>
      <c r="E105" s="181"/>
      <c r="F105" s="181"/>
      <c r="G105" s="181"/>
      <c r="H105" s="182"/>
      <c r="I105" s="72"/>
      <c r="J105" s="180" t="s">
        <v>13</v>
      </c>
      <c r="K105" s="181"/>
      <c r="L105" s="181"/>
      <c r="M105" s="181"/>
      <c r="N105" s="181"/>
      <c r="O105" s="182"/>
    </row>
    <row r="106" spans="1:15" ht="15.75" x14ac:dyDescent="0.25">
      <c r="A106" s="5" t="s">
        <v>27</v>
      </c>
      <c r="B106" s="5" t="s">
        <v>169</v>
      </c>
      <c r="C106" s="5" t="s">
        <v>168</v>
      </c>
      <c r="D106" s="5" t="s">
        <v>167</v>
      </c>
      <c r="E106" s="5">
        <v>1</v>
      </c>
      <c r="F106" s="166">
        <v>420</v>
      </c>
      <c r="G106" s="6"/>
      <c r="H106" s="92">
        <f>E106*(G106+F106)</f>
        <v>420</v>
      </c>
      <c r="I106" s="72"/>
      <c r="J106" s="5"/>
      <c r="K106" s="11"/>
      <c r="L106" s="9"/>
      <c r="M106" s="10">
        <f>L106*M105</f>
        <v>0</v>
      </c>
      <c r="N106" s="10"/>
      <c r="O106" s="9"/>
    </row>
    <row r="107" spans="1:15" x14ac:dyDescent="0.25">
      <c r="A107" s="5" t="s">
        <v>35</v>
      </c>
      <c r="B107" s="5" t="s">
        <v>170</v>
      </c>
      <c r="C107" s="5" t="s">
        <v>168</v>
      </c>
      <c r="D107" s="5" t="s">
        <v>167</v>
      </c>
      <c r="E107" s="5">
        <v>3</v>
      </c>
      <c r="F107" s="166">
        <v>160</v>
      </c>
      <c r="G107" s="6"/>
      <c r="H107" s="92">
        <f t="shared" ref="H107:H114" si="5">E107*(G107+F107)</f>
        <v>480</v>
      </c>
      <c r="I107" s="72"/>
      <c r="J107" s="5"/>
      <c r="K107" s="5"/>
      <c r="L107" s="9"/>
      <c r="M107" s="9"/>
      <c r="N107" s="9"/>
      <c r="O107" s="9"/>
    </row>
    <row r="108" spans="1:15" x14ac:dyDescent="0.25">
      <c r="A108" s="5" t="s">
        <v>28</v>
      </c>
      <c r="B108" s="5" t="s">
        <v>171</v>
      </c>
      <c r="C108" s="5" t="s">
        <v>168</v>
      </c>
      <c r="D108" s="5" t="s">
        <v>167</v>
      </c>
      <c r="E108" s="5">
        <v>1</v>
      </c>
      <c r="F108" s="166">
        <v>197</v>
      </c>
      <c r="G108" s="6"/>
      <c r="H108" s="92">
        <f t="shared" si="5"/>
        <v>197</v>
      </c>
      <c r="I108" s="72"/>
      <c r="J108" s="5"/>
      <c r="K108" s="5"/>
      <c r="L108" s="9"/>
      <c r="M108" s="9"/>
      <c r="N108" s="9"/>
      <c r="O108" s="9"/>
    </row>
    <row r="109" spans="1:15" x14ac:dyDescent="0.25">
      <c r="A109" s="5" t="s">
        <v>29</v>
      </c>
      <c r="B109" s="5" t="s">
        <v>172</v>
      </c>
      <c r="C109" s="5" t="s">
        <v>168</v>
      </c>
      <c r="D109" s="5" t="s">
        <v>167</v>
      </c>
      <c r="E109" s="11">
        <v>1</v>
      </c>
      <c r="F109" s="166">
        <v>490</v>
      </c>
      <c r="G109" s="6"/>
      <c r="H109" s="92">
        <f t="shared" si="5"/>
        <v>490</v>
      </c>
      <c r="I109" s="72"/>
      <c r="J109" s="5"/>
      <c r="K109" s="5"/>
      <c r="L109" s="9"/>
      <c r="M109" s="9"/>
      <c r="N109" s="9"/>
      <c r="O109" s="9"/>
    </row>
    <row r="110" spans="1:15" x14ac:dyDescent="0.25">
      <c r="A110" s="5" t="s">
        <v>30</v>
      </c>
      <c r="B110" s="5" t="s">
        <v>173</v>
      </c>
      <c r="C110" s="5" t="s">
        <v>168</v>
      </c>
      <c r="D110" s="5" t="s">
        <v>167</v>
      </c>
      <c r="E110" s="11">
        <v>1</v>
      </c>
      <c r="F110" s="166">
        <v>252</v>
      </c>
      <c r="G110" s="6"/>
      <c r="H110" s="92">
        <f t="shared" si="5"/>
        <v>252</v>
      </c>
      <c r="I110" s="72"/>
      <c r="J110" s="5"/>
      <c r="K110" s="11"/>
      <c r="L110" s="9"/>
      <c r="M110" s="9"/>
      <c r="N110" s="9"/>
      <c r="O110" s="9"/>
    </row>
    <row r="111" spans="1:15" x14ac:dyDescent="0.25">
      <c r="A111" s="5" t="s">
        <v>31</v>
      </c>
      <c r="B111" s="5" t="s">
        <v>174</v>
      </c>
      <c r="C111" s="5" t="s">
        <v>168</v>
      </c>
      <c r="D111" s="5" t="s">
        <v>167</v>
      </c>
      <c r="E111" s="11">
        <v>1</v>
      </c>
      <c r="F111" s="166">
        <v>338</v>
      </c>
      <c r="G111" s="6"/>
      <c r="H111" s="92">
        <f t="shared" si="5"/>
        <v>338</v>
      </c>
      <c r="I111" s="72"/>
      <c r="J111" s="5"/>
      <c r="K111" s="11"/>
      <c r="L111" s="9"/>
      <c r="M111" s="9"/>
      <c r="N111" s="9"/>
      <c r="O111" s="9"/>
    </row>
    <row r="112" spans="1:15" x14ac:dyDescent="0.25">
      <c r="A112" s="5" t="s">
        <v>32</v>
      </c>
      <c r="B112" s="5" t="s">
        <v>178</v>
      </c>
      <c r="C112" s="5" t="s">
        <v>168</v>
      </c>
      <c r="D112" s="5" t="s">
        <v>167</v>
      </c>
      <c r="E112" s="11">
        <v>1</v>
      </c>
      <c r="F112" s="166">
        <v>410</v>
      </c>
      <c r="G112" s="6"/>
      <c r="H112" s="92">
        <f t="shared" si="5"/>
        <v>410</v>
      </c>
      <c r="I112" s="72"/>
      <c r="J112" s="5"/>
      <c r="K112" s="11"/>
      <c r="L112" s="9"/>
      <c r="M112" s="9"/>
      <c r="N112" s="9"/>
      <c r="O112" s="9"/>
    </row>
    <row r="113" spans="1:15" x14ac:dyDescent="0.25">
      <c r="A113" s="5" t="s">
        <v>34</v>
      </c>
      <c r="B113" s="5" t="s">
        <v>176</v>
      </c>
      <c r="C113" s="5" t="s">
        <v>168</v>
      </c>
      <c r="D113" s="5" t="s">
        <v>167</v>
      </c>
      <c r="E113" s="8">
        <v>3</v>
      </c>
      <c r="F113" s="167">
        <v>189</v>
      </c>
      <c r="G113" s="6"/>
      <c r="H113" s="92">
        <f t="shared" si="5"/>
        <v>567</v>
      </c>
      <c r="I113" s="72"/>
      <c r="J113" s="5"/>
      <c r="K113" s="5"/>
      <c r="L113" s="94"/>
      <c r="M113" s="94"/>
      <c r="N113" s="94"/>
      <c r="O113" s="55"/>
    </row>
    <row r="114" spans="1:15" x14ac:dyDescent="0.25">
      <c r="A114" s="5" t="s">
        <v>26</v>
      </c>
      <c r="B114" s="5" t="s">
        <v>177</v>
      </c>
      <c r="C114" s="5" t="s">
        <v>168</v>
      </c>
      <c r="D114" s="5" t="s">
        <v>167</v>
      </c>
      <c r="E114" s="8">
        <v>3</v>
      </c>
      <c r="F114" s="167">
        <v>418</v>
      </c>
      <c r="G114" s="9"/>
      <c r="H114" s="92">
        <f t="shared" si="5"/>
        <v>1254</v>
      </c>
      <c r="I114" s="72"/>
      <c r="J114" s="5"/>
      <c r="K114" s="11"/>
      <c r="L114" s="9"/>
      <c r="M114" s="9"/>
      <c r="N114" s="9"/>
      <c r="O114" s="9"/>
    </row>
    <row r="115" spans="1:15" ht="15.75" x14ac:dyDescent="0.25">
      <c r="A115" s="15" t="s">
        <v>20</v>
      </c>
      <c r="B115" s="163"/>
      <c r="C115" s="163"/>
      <c r="D115" s="163"/>
      <c r="E115" s="125">
        <f>SUM(E106:E114)</f>
        <v>15</v>
      </c>
      <c r="F115" s="151"/>
      <c r="G115" s="16"/>
      <c r="H115" s="117">
        <f>SUM(H106:H114)</f>
        <v>4408</v>
      </c>
      <c r="I115" s="72"/>
      <c r="J115" s="15" t="s">
        <v>20</v>
      </c>
      <c r="K115" s="26">
        <f>SUM(K106:K114)</f>
        <v>0</v>
      </c>
      <c r="L115" s="16"/>
      <c r="M115" s="126"/>
      <c r="N115" s="126"/>
      <c r="O115" s="17">
        <f>SUM(O106:O114)</f>
        <v>0</v>
      </c>
    </row>
    <row r="116" spans="1:15" x14ac:dyDescent="0.25">
      <c r="A116" s="72"/>
      <c r="B116" s="72"/>
      <c r="C116" s="72"/>
      <c r="D116" s="72"/>
      <c r="E116" s="72"/>
      <c r="F116" s="72"/>
      <c r="G116" s="72"/>
      <c r="H116" s="76"/>
      <c r="I116" s="72"/>
      <c r="J116" s="72"/>
      <c r="K116" s="80"/>
      <c r="L116" s="80"/>
      <c r="M116" s="80"/>
      <c r="N116" s="80"/>
      <c r="O116" s="81"/>
    </row>
    <row r="117" spans="1:15" x14ac:dyDescent="0.25">
      <c r="A117" s="72"/>
      <c r="B117" s="72"/>
      <c r="C117" s="72"/>
      <c r="D117" s="72"/>
      <c r="E117" s="72"/>
      <c r="F117" s="72"/>
      <c r="G117" s="72"/>
      <c r="H117" s="76"/>
      <c r="I117" s="72"/>
      <c r="J117" s="72"/>
      <c r="K117" s="80"/>
      <c r="L117" s="80"/>
      <c r="M117" s="80"/>
      <c r="N117" s="80"/>
      <c r="O117" s="81"/>
    </row>
    <row r="118" spans="1:15" ht="15.75" x14ac:dyDescent="0.25">
      <c r="A118" s="183" t="s">
        <v>133</v>
      </c>
      <c r="B118" s="183"/>
      <c r="C118" s="183"/>
      <c r="D118" s="183"/>
      <c r="E118" s="183"/>
      <c r="F118" s="183"/>
      <c r="G118" s="183"/>
      <c r="H118" s="183"/>
      <c r="I118" s="183"/>
      <c r="J118" s="183"/>
      <c r="K118" s="183"/>
      <c r="L118" s="183"/>
      <c r="M118" s="183"/>
      <c r="N118" s="183"/>
      <c r="O118" s="183"/>
    </row>
    <row r="119" spans="1:15" x14ac:dyDescent="0.25">
      <c r="A119" s="82" t="s">
        <v>149</v>
      </c>
      <c r="B119" s="82"/>
      <c r="C119" s="82"/>
      <c r="D119" s="82"/>
      <c r="E119" s="1" t="s">
        <v>82</v>
      </c>
      <c r="F119" s="1"/>
      <c r="G119" s="71">
        <v>10</v>
      </c>
      <c r="H119" s="71"/>
      <c r="I119" s="72"/>
      <c r="J119" s="71" t="s">
        <v>86</v>
      </c>
      <c r="K119" s="1" t="s">
        <v>82</v>
      </c>
      <c r="L119" s="71"/>
      <c r="M119" s="71"/>
      <c r="N119" s="71"/>
      <c r="O119" s="71"/>
    </row>
    <row r="120" spans="1:15" x14ac:dyDescent="0.25">
      <c r="A120" s="127" t="s">
        <v>25</v>
      </c>
      <c r="B120" s="162"/>
      <c r="C120" s="162"/>
      <c r="D120" s="162"/>
      <c r="E120" s="1" t="s">
        <v>89</v>
      </c>
      <c r="F120" s="1"/>
      <c r="G120" s="71"/>
      <c r="H120" s="71"/>
      <c r="I120" s="72"/>
      <c r="J120" s="127" t="s">
        <v>25</v>
      </c>
      <c r="K120" s="1" t="s">
        <v>84</v>
      </c>
      <c r="L120" s="71"/>
      <c r="M120" s="71"/>
      <c r="N120" s="71"/>
      <c r="O120" s="71"/>
    </row>
    <row r="121" spans="1:15" ht="16.5" thickBot="1" x14ac:dyDescent="0.3">
      <c r="A121" s="179" t="s">
        <v>5</v>
      </c>
      <c r="B121" s="179"/>
      <c r="C121" s="179"/>
      <c r="D121" s="179"/>
      <c r="E121" s="179"/>
      <c r="F121" s="179"/>
      <c r="G121" s="179"/>
      <c r="H121" s="179"/>
      <c r="I121" s="72"/>
      <c r="J121" s="179" t="s">
        <v>6</v>
      </c>
      <c r="K121" s="179"/>
      <c r="L121" s="179"/>
      <c r="M121" s="179"/>
      <c r="N121" s="179"/>
      <c r="O121" s="179"/>
    </row>
    <row r="122" spans="1:15" ht="27" x14ac:dyDescent="0.25">
      <c r="A122" s="2" t="s">
        <v>7</v>
      </c>
      <c r="B122" s="2" t="s">
        <v>165</v>
      </c>
      <c r="C122" s="2" t="s">
        <v>166</v>
      </c>
      <c r="D122" s="2" t="s">
        <v>43</v>
      </c>
      <c r="E122" s="2" t="s">
        <v>8</v>
      </c>
      <c r="F122" s="3" t="s">
        <v>157</v>
      </c>
      <c r="G122" s="3" t="s">
        <v>158</v>
      </c>
      <c r="H122" s="4" t="s">
        <v>10</v>
      </c>
      <c r="I122" s="72"/>
      <c r="J122" s="2" t="s">
        <v>7</v>
      </c>
      <c r="K122" s="2" t="s">
        <v>8</v>
      </c>
      <c r="L122" s="3" t="s">
        <v>9</v>
      </c>
      <c r="M122" s="91" t="s">
        <v>11</v>
      </c>
      <c r="N122" s="91" t="s">
        <v>12</v>
      </c>
      <c r="O122" s="4" t="s">
        <v>10</v>
      </c>
    </row>
    <row r="123" spans="1:15" ht="15.75" x14ac:dyDescent="0.25">
      <c r="A123" s="180" t="s">
        <v>13</v>
      </c>
      <c r="B123" s="181"/>
      <c r="C123" s="181"/>
      <c r="D123" s="181"/>
      <c r="E123" s="181"/>
      <c r="F123" s="181"/>
      <c r="G123" s="181"/>
      <c r="H123" s="182"/>
      <c r="I123" s="72"/>
      <c r="J123" s="180" t="s">
        <v>13</v>
      </c>
      <c r="K123" s="181"/>
      <c r="L123" s="181"/>
      <c r="M123" s="181"/>
      <c r="N123" s="181"/>
      <c r="O123" s="182"/>
    </row>
    <row r="124" spans="1:15" ht="15.75" x14ac:dyDescent="0.25">
      <c r="A124" s="5" t="s">
        <v>27</v>
      </c>
      <c r="B124" s="5" t="s">
        <v>169</v>
      </c>
      <c r="C124" s="5" t="s">
        <v>168</v>
      </c>
      <c r="D124" s="5" t="s">
        <v>167</v>
      </c>
      <c r="E124" s="5">
        <v>1</v>
      </c>
      <c r="F124" s="166">
        <v>420</v>
      </c>
      <c r="G124" s="6"/>
      <c r="H124" s="92">
        <f>E124*(G124+F124)</f>
        <v>420</v>
      </c>
      <c r="I124" s="72"/>
      <c r="J124" s="5"/>
      <c r="K124" s="11"/>
      <c r="L124" s="9"/>
      <c r="M124" s="10">
        <f>L124*M123</f>
        <v>0</v>
      </c>
      <c r="N124" s="10"/>
      <c r="O124" s="9"/>
    </row>
    <row r="125" spans="1:15" x14ac:dyDescent="0.25">
      <c r="A125" s="5" t="s">
        <v>35</v>
      </c>
      <c r="B125" s="5" t="s">
        <v>170</v>
      </c>
      <c r="C125" s="5" t="s">
        <v>168</v>
      </c>
      <c r="D125" s="5" t="s">
        <v>167</v>
      </c>
      <c r="E125" s="5">
        <v>3</v>
      </c>
      <c r="F125" s="166">
        <v>160</v>
      </c>
      <c r="G125" s="6"/>
      <c r="H125" s="92">
        <f t="shared" ref="H125:H132" si="6">E125*(G125+F125)</f>
        <v>480</v>
      </c>
      <c r="I125" s="72"/>
      <c r="J125" s="5"/>
      <c r="K125" s="5"/>
      <c r="L125" s="9"/>
      <c r="M125" s="9"/>
      <c r="N125" s="9"/>
      <c r="O125" s="9"/>
    </row>
    <row r="126" spans="1:15" x14ac:dyDescent="0.25">
      <c r="A126" s="5" t="s">
        <v>28</v>
      </c>
      <c r="B126" s="5" t="s">
        <v>171</v>
      </c>
      <c r="C126" s="5" t="s">
        <v>168</v>
      </c>
      <c r="D126" s="5" t="s">
        <v>167</v>
      </c>
      <c r="E126" s="5">
        <v>1</v>
      </c>
      <c r="F126" s="166">
        <v>197</v>
      </c>
      <c r="G126" s="6"/>
      <c r="H126" s="92">
        <f t="shared" si="6"/>
        <v>197</v>
      </c>
      <c r="I126" s="72"/>
      <c r="J126" s="5"/>
      <c r="K126" s="5"/>
      <c r="L126" s="9"/>
      <c r="M126" s="9"/>
      <c r="N126" s="9"/>
      <c r="O126" s="9"/>
    </row>
    <row r="127" spans="1:15" x14ac:dyDescent="0.25">
      <c r="A127" s="5" t="s">
        <v>29</v>
      </c>
      <c r="B127" s="5" t="s">
        <v>172</v>
      </c>
      <c r="C127" s="5" t="s">
        <v>168</v>
      </c>
      <c r="D127" s="5" t="s">
        <v>167</v>
      </c>
      <c r="E127" s="11">
        <v>1</v>
      </c>
      <c r="F127" s="166">
        <v>490</v>
      </c>
      <c r="G127" s="6"/>
      <c r="H127" s="92">
        <f t="shared" si="6"/>
        <v>490</v>
      </c>
      <c r="I127" s="72"/>
      <c r="J127" s="5"/>
      <c r="K127" s="5"/>
      <c r="L127" s="9"/>
      <c r="M127" s="9"/>
      <c r="N127" s="9"/>
      <c r="O127" s="9"/>
    </row>
    <row r="128" spans="1:15" x14ac:dyDescent="0.25">
      <c r="A128" s="5" t="s">
        <v>30</v>
      </c>
      <c r="B128" s="5" t="s">
        <v>173</v>
      </c>
      <c r="C128" s="5" t="s">
        <v>168</v>
      </c>
      <c r="D128" s="5" t="s">
        <v>167</v>
      </c>
      <c r="E128" s="11">
        <v>1</v>
      </c>
      <c r="F128" s="166">
        <v>252</v>
      </c>
      <c r="G128" s="6"/>
      <c r="H128" s="92">
        <f t="shared" si="6"/>
        <v>252</v>
      </c>
      <c r="I128" s="72"/>
      <c r="J128" s="5"/>
      <c r="K128" s="11"/>
      <c r="L128" s="9"/>
      <c r="M128" s="9"/>
      <c r="N128" s="9"/>
      <c r="O128" s="9"/>
    </row>
    <row r="129" spans="1:15" x14ac:dyDescent="0.25">
      <c r="A129" s="5" t="s">
        <v>31</v>
      </c>
      <c r="B129" s="5" t="s">
        <v>174</v>
      </c>
      <c r="C129" s="5" t="s">
        <v>168</v>
      </c>
      <c r="D129" s="5" t="s">
        <v>167</v>
      </c>
      <c r="E129" s="11">
        <v>1</v>
      </c>
      <c r="F129" s="166">
        <v>338</v>
      </c>
      <c r="G129" s="6"/>
      <c r="H129" s="92">
        <f t="shared" si="6"/>
        <v>338</v>
      </c>
      <c r="I129" s="72"/>
      <c r="J129" s="5"/>
      <c r="K129" s="11"/>
      <c r="L129" s="9"/>
      <c r="M129" s="9"/>
      <c r="N129" s="9"/>
      <c r="O129" s="9"/>
    </row>
    <row r="130" spans="1:15" x14ac:dyDescent="0.25">
      <c r="A130" s="5" t="s">
        <v>32</v>
      </c>
      <c r="B130" s="5" t="s">
        <v>178</v>
      </c>
      <c r="C130" s="5" t="s">
        <v>168</v>
      </c>
      <c r="D130" s="5" t="s">
        <v>167</v>
      </c>
      <c r="E130" s="11">
        <v>1</v>
      </c>
      <c r="F130" s="166">
        <v>410</v>
      </c>
      <c r="G130" s="6"/>
      <c r="H130" s="92">
        <f t="shared" si="6"/>
        <v>410</v>
      </c>
      <c r="I130" s="72"/>
      <c r="J130" s="5"/>
      <c r="K130" s="11"/>
      <c r="L130" s="9"/>
      <c r="M130" s="9"/>
      <c r="N130" s="9"/>
      <c r="O130" s="9"/>
    </row>
    <row r="131" spans="1:15" x14ac:dyDescent="0.25">
      <c r="A131" s="5" t="s">
        <v>34</v>
      </c>
      <c r="B131" s="5" t="s">
        <v>176</v>
      </c>
      <c r="C131" s="5" t="s">
        <v>168</v>
      </c>
      <c r="D131" s="5" t="s">
        <v>167</v>
      </c>
      <c r="E131" s="8">
        <v>3</v>
      </c>
      <c r="F131" s="167">
        <v>189</v>
      </c>
      <c r="G131" s="6"/>
      <c r="H131" s="92">
        <f t="shared" si="6"/>
        <v>567</v>
      </c>
      <c r="I131" s="72"/>
      <c r="J131" s="5"/>
      <c r="K131" s="5"/>
      <c r="L131" s="94"/>
      <c r="M131" s="94"/>
      <c r="N131" s="94"/>
      <c r="O131" s="55"/>
    </row>
    <row r="132" spans="1:15" x14ac:dyDescent="0.25">
      <c r="A132" s="5" t="s">
        <v>26</v>
      </c>
      <c r="B132" s="5" t="s">
        <v>177</v>
      </c>
      <c r="C132" s="5" t="s">
        <v>168</v>
      </c>
      <c r="D132" s="5" t="s">
        <v>167</v>
      </c>
      <c r="E132" s="8">
        <v>3</v>
      </c>
      <c r="F132" s="167">
        <v>418</v>
      </c>
      <c r="G132" s="9"/>
      <c r="H132" s="92">
        <f t="shared" si="6"/>
        <v>1254</v>
      </c>
      <c r="I132" s="72"/>
      <c r="J132" s="5"/>
      <c r="K132" s="11"/>
      <c r="L132" s="9"/>
      <c r="M132" s="9"/>
      <c r="N132" s="9"/>
      <c r="O132" s="9"/>
    </row>
    <row r="133" spans="1:15" ht="15.75" x14ac:dyDescent="0.25">
      <c r="A133" s="15" t="s">
        <v>20</v>
      </c>
      <c r="B133" s="163"/>
      <c r="C133" s="163"/>
      <c r="D133" s="163"/>
      <c r="E133" s="125">
        <f>SUM(E124:E132)</f>
        <v>15</v>
      </c>
      <c r="F133" s="151"/>
      <c r="G133" s="16"/>
      <c r="H133" s="117">
        <f>SUM(H124:H132)</f>
        <v>4408</v>
      </c>
      <c r="I133" s="72"/>
      <c r="J133" s="15" t="s">
        <v>20</v>
      </c>
      <c r="K133" s="26">
        <f>SUM(K124:K132)</f>
        <v>0</v>
      </c>
      <c r="L133" s="16"/>
      <c r="M133" s="126"/>
      <c r="N133" s="126"/>
      <c r="O133" s="17">
        <f>SUM(O124:O132)</f>
        <v>0</v>
      </c>
    </row>
    <row r="134" spans="1:15" x14ac:dyDescent="0.25">
      <c r="A134" s="72"/>
      <c r="B134" s="72"/>
      <c r="C134" s="72"/>
      <c r="D134" s="72"/>
      <c r="E134" s="72"/>
      <c r="F134" s="72"/>
      <c r="G134" s="72"/>
      <c r="H134" s="76"/>
      <c r="I134" s="72"/>
      <c r="J134" s="72"/>
      <c r="K134" s="80"/>
      <c r="L134" s="80"/>
      <c r="M134" s="80"/>
      <c r="N134" s="80"/>
      <c r="O134" s="81"/>
    </row>
    <row r="135" spans="1:15" x14ac:dyDescent="0.25">
      <c r="A135" s="72"/>
      <c r="B135" s="72"/>
      <c r="C135" s="72"/>
      <c r="D135" s="72"/>
      <c r="E135" s="72"/>
      <c r="F135" s="72"/>
      <c r="G135" s="72"/>
      <c r="H135" s="76"/>
      <c r="I135" s="72"/>
      <c r="J135" s="72"/>
      <c r="K135" s="80"/>
      <c r="L135" s="80"/>
      <c r="M135" s="80"/>
      <c r="N135" s="80"/>
      <c r="O135" s="81"/>
    </row>
    <row r="136" spans="1:15" ht="15.75" x14ac:dyDescent="0.25">
      <c r="A136" s="183" t="s">
        <v>134</v>
      </c>
      <c r="B136" s="183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</row>
    <row r="137" spans="1:15" x14ac:dyDescent="0.25">
      <c r="A137" s="82" t="s">
        <v>150</v>
      </c>
      <c r="B137" s="82"/>
      <c r="C137" s="82"/>
      <c r="D137" s="82"/>
      <c r="E137" s="1" t="s">
        <v>82</v>
      </c>
      <c r="F137" s="1"/>
      <c r="G137" s="71">
        <v>15</v>
      </c>
      <c r="H137" s="71"/>
      <c r="I137" s="72"/>
      <c r="J137" s="71" t="s">
        <v>86</v>
      </c>
      <c r="K137" s="1" t="s">
        <v>82</v>
      </c>
      <c r="L137" s="71"/>
      <c r="M137" s="71"/>
      <c r="N137" s="71"/>
      <c r="O137" s="71"/>
    </row>
    <row r="138" spans="1:15" x14ac:dyDescent="0.25">
      <c r="A138" s="127" t="s">
        <v>25</v>
      </c>
      <c r="B138" s="162"/>
      <c r="C138" s="162"/>
      <c r="D138" s="162"/>
      <c r="E138" s="1" t="s">
        <v>89</v>
      </c>
      <c r="F138" s="1"/>
      <c r="G138" s="71"/>
      <c r="H138" s="71"/>
      <c r="I138" s="72"/>
      <c r="J138" s="127" t="s">
        <v>25</v>
      </c>
      <c r="K138" s="1" t="s">
        <v>84</v>
      </c>
      <c r="L138" s="71"/>
      <c r="M138" s="71"/>
      <c r="N138" s="71"/>
      <c r="O138" s="71"/>
    </row>
    <row r="139" spans="1:15" ht="16.5" thickBot="1" x14ac:dyDescent="0.3">
      <c r="A139" s="179" t="s">
        <v>5</v>
      </c>
      <c r="B139" s="179"/>
      <c r="C139" s="179"/>
      <c r="D139" s="179"/>
      <c r="E139" s="179"/>
      <c r="F139" s="179"/>
      <c r="G139" s="179"/>
      <c r="H139" s="179"/>
      <c r="I139" s="72"/>
      <c r="J139" s="179" t="s">
        <v>6</v>
      </c>
      <c r="K139" s="179"/>
      <c r="L139" s="179"/>
      <c r="M139" s="179"/>
      <c r="N139" s="179"/>
      <c r="O139" s="179"/>
    </row>
    <row r="140" spans="1:15" ht="27" x14ac:dyDescent="0.25">
      <c r="A140" s="2" t="s">
        <v>7</v>
      </c>
      <c r="B140" s="2" t="s">
        <v>165</v>
      </c>
      <c r="C140" s="2" t="s">
        <v>166</v>
      </c>
      <c r="D140" s="2" t="s">
        <v>43</v>
      </c>
      <c r="E140" s="2" t="s">
        <v>8</v>
      </c>
      <c r="F140" s="3" t="s">
        <v>157</v>
      </c>
      <c r="G140" s="3" t="s">
        <v>158</v>
      </c>
      <c r="H140" s="4" t="s">
        <v>10</v>
      </c>
      <c r="I140" s="72"/>
      <c r="J140" s="2" t="s">
        <v>7</v>
      </c>
      <c r="K140" s="2" t="s">
        <v>8</v>
      </c>
      <c r="L140" s="3" t="s">
        <v>9</v>
      </c>
      <c r="M140" s="91" t="s">
        <v>11</v>
      </c>
      <c r="N140" s="91" t="s">
        <v>12</v>
      </c>
      <c r="O140" s="4" t="s">
        <v>10</v>
      </c>
    </row>
    <row r="141" spans="1:15" ht="15.75" x14ac:dyDescent="0.25">
      <c r="A141" s="180" t="s">
        <v>13</v>
      </c>
      <c r="B141" s="181"/>
      <c r="C141" s="181"/>
      <c r="D141" s="181"/>
      <c r="E141" s="181"/>
      <c r="F141" s="181"/>
      <c r="G141" s="181"/>
      <c r="H141" s="182"/>
      <c r="I141" s="72"/>
      <c r="J141" s="180" t="s">
        <v>13</v>
      </c>
      <c r="K141" s="181"/>
      <c r="L141" s="181"/>
      <c r="M141" s="181"/>
      <c r="N141" s="181"/>
      <c r="O141" s="182"/>
    </row>
    <row r="142" spans="1:15" ht="15.75" x14ac:dyDescent="0.25">
      <c r="A142" s="5" t="s">
        <v>27</v>
      </c>
      <c r="B142" s="5" t="s">
        <v>169</v>
      </c>
      <c r="C142" s="5" t="s">
        <v>168</v>
      </c>
      <c r="D142" s="5" t="s">
        <v>167</v>
      </c>
      <c r="E142" s="5">
        <v>1</v>
      </c>
      <c r="F142" s="166">
        <v>420</v>
      </c>
      <c r="G142" s="6"/>
      <c r="H142" s="92">
        <f>E142*(G142+F142)</f>
        <v>420</v>
      </c>
      <c r="I142" s="72"/>
      <c r="J142" s="5"/>
      <c r="K142" s="11"/>
      <c r="L142" s="9"/>
      <c r="M142" s="10">
        <f>L142*M141</f>
        <v>0</v>
      </c>
      <c r="N142" s="10"/>
      <c r="O142" s="9"/>
    </row>
    <row r="143" spans="1:15" x14ac:dyDescent="0.25">
      <c r="A143" s="5" t="s">
        <v>35</v>
      </c>
      <c r="B143" s="5" t="s">
        <v>170</v>
      </c>
      <c r="C143" s="5" t="s">
        <v>168</v>
      </c>
      <c r="D143" s="5" t="s">
        <v>167</v>
      </c>
      <c r="E143" s="5">
        <v>3</v>
      </c>
      <c r="F143" s="166">
        <v>160</v>
      </c>
      <c r="G143" s="6"/>
      <c r="H143" s="92">
        <f t="shared" ref="H143:H150" si="7">E143*(G143+F143)</f>
        <v>480</v>
      </c>
      <c r="I143" s="72"/>
      <c r="J143" s="5"/>
      <c r="K143" s="5"/>
      <c r="L143" s="9"/>
      <c r="M143" s="9"/>
      <c r="N143" s="9"/>
      <c r="O143" s="9"/>
    </row>
    <row r="144" spans="1:15" x14ac:dyDescent="0.25">
      <c r="A144" s="5" t="s">
        <v>28</v>
      </c>
      <c r="B144" s="5" t="s">
        <v>171</v>
      </c>
      <c r="C144" s="5" t="s">
        <v>168</v>
      </c>
      <c r="D144" s="5" t="s">
        <v>167</v>
      </c>
      <c r="E144" s="5">
        <v>1</v>
      </c>
      <c r="F144" s="166">
        <v>197</v>
      </c>
      <c r="G144" s="6"/>
      <c r="H144" s="92">
        <f t="shared" si="7"/>
        <v>197</v>
      </c>
      <c r="I144" s="72"/>
      <c r="J144" s="5"/>
      <c r="K144" s="5"/>
      <c r="L144" s="9"/>
      <c r="M144" s="9"/>
      <c r="N144" s="9"/>
      <c r="O144" s="9"/>
    </row>
    <row r="145" spans="1:15" x14ac:dyDescent="0.25">
      <c r="A145" s="5" t="s">
        <v>29</v>
      </c>
      <c r="B145" s="5" t="s">
        <v>172</v>
      </c>
      <c r="C145" s="5" t="s">
        <v>168</v>
      </c>
      <c r="D145" s="5" t="s">
        <v>167</v>
      </c>
      <c r="E145" s="11">
        <v>1</v>
      </c>
      <c r="F145" s="166">
        <v>490</v>
      </c>
      <c r="G145" s="6"/>
      <c r="H145" s="92">
        <f t="shared" si="7"/>
        <v>490</v>
      </c>
      <c r="I145" s="72"/>
      <c r="J145" s="5"/>
      <c r="K145" s="5"/>
      <c r="L145" s="9"/>
      <c r="M145" s="9"/>
      <c r="N145" s="9"/>
      <c r="O145" s="9"/>
    </row>
    <row r="146" spans="1:15" x14ac:dyDescent="0.25">
      <c r="A146" s="5" t="s">
        <v>30</v>
      </c>
      <c r="B146" s="5" t="s">
        <v>173</v>
      </c>
      <c r="C146" s="5" t="s">
        <v>168</v>
      </c>
      <c r="D146" s="5" t="s">
        <v>167</v>
      </c>
      <c r="E146" s="11">
        <v>1</v>
      </c>
      <c r="F146" s="166">
        <v>252</v>
      </c>
      <c r="G146" s="6"/>
      <c r="H146" s="92">
        <f t="shared" si="7"/>
        <v>252</v>
      </c>
      <c r="I146" s="72"/>
      <c r="J146" s="5"/>
      <c r="K146" s="11"/>
      <c r="L146" s="9"/>
      <c r="M146" s="9"/>
      <c r="N146" s="9"/>
      <c r="O146" s="9"/>
    </row>
    <row r="147" spans="1:15" x14ac:dyDescent="0.25">
      <c r="A147" s="5" t="s">
        <v>31</v>
      </c>
      <c r="B147" s="5" t="s">
        <v>174</v>
      </c>
      <c r="C147" s="5" t="s">
        <v>168</v>
      </c>
      <c r="D147" s="5" t="s">
        <v>167</v>
      </c>
      <c r="E147" s="11">
        <v>1</v>
      </c>
      <c r="F147" s="166">
        <v>338</v>
      </c>
      <c r="G147" s="6"/>
      <c r="H147" s="92">
        <f t="shared" si="7"/>
        <v>338</v>
      </c>
      <c r="I147" s="72"/>
      <c r="J147" s="5"/>
      <c r="K147" s="11"/>
      <c r="L147" s="9"/>
      <c r="M147" s="9"/>
      <c r="N147" s="9"/>
      <c r="O147" s="9"/>
    </row>
    <row r="148" spans="1:15" x14ac:dyDescent="0.25">
      <c r="A148" s="5" t="s">
        <v>32</v>
      </c>
      <c r="B148" s="5" t="s">
        <v>178</v>
      </c>
      <c r="C148" s="5" t="s">
        <v>168</v>
      </c>
      <c r="D148" s="5" t="s">
        <v>167</v>
      </c>
      <c r="E148" s="11">
        <v>1</v>
      </c>
      <c r="F148" s="166">
        <v>410</v>
      </c>
      <c r="G148" s="6"/>
      <c r="H148" s="92">
        <f t="shared" si="7"/>
        <v>410</v>
      </c>
      <c r="I148" s="72"/>
      <c r="J148" s="5"/>
      <c r="K148" s="11"/>
      <c r="L148" s="9"/>
      <c r="M148" s="9"/>
      <c r="N148" s="9"/>
      <c r="O148" s="9"/>
    </row>
    <row r="149" spans="1:15" x14ac:dyDescent="0.25">
      <c r="A149" s="5" t="s">
        <v>34</v>
      </c>
      <c r="B149" s="5" t="s">
        <v>176</v>
      </c>
      <c r="C149" s="5" t="s">
        <v>168</v>
      </c>
      <c r="D149" s="5" t="s">
        <v>167</v>
      </c>
      <c r="E149" s="8">
        <v>3</v>
      </c>
      <c r="F149" s="167">
        <v>189</v>
      </c>
      <c r="G149" s="6"/>
      <c r="H149" s="92">
        <f t="shared" si="7"/>
        <v>567</v>
      </c>
      <c r="I149" s="72"/>
      <c r="J149" s="5"/>
      <c r="K149" s="5"/>
      <c r="L149" s="94"/>
      <c r="M149" s="94"/>
      <c r="N149" s="94"/>
      <c r="O149" s="55"/>
    </row>
    <row r="150" spans="1:15" x14ac:dyDescent="0.25">
      <c r="A150" s="5" t="s">
        <v>26</v>
      </c>
      <c r="B150" s="5" t="s">
        <v>177</v>
      </c>
      <c r="C150" s="5" t="s">
        <v>168</v>
      </c>
      <c r="D150" s="5" t="s">
        <v>167</v>
      </c>
      <c r="E150" s="8">
        <v>3</v>
      </c>
      <c r="F150" s="167">
        <v>418</v>
      </c>
      <c r="G150" s="9"/>
      <c r="H150" s="92">
        <f t="shared" si="7"/>
        <v>1254</v>
      </c>
      <c r="I150" s="72"/>
      <c r="J150" s="5"/>
      <c r="K150" s="11"/>
      <c r="L150" s="9"/>
      <c r="M150" s="9"/>
      <c r="N150" s="9"/>
      <c r="O150" s="9"/>
    </row>
    <row r="151" spans="1:15" ht="15.75" x14ac:dyDescent="0.25">
      <c r="A151" s="15" t="s">
        <v>20</v>
      </c>
      <c r="B151" s="163"/>
      <c r="C151" s="163"/>
      <c r="D151" s="163"/>
      <c r="E151" s="125">
        <f>SUM(E142:E150)</f>
        <v>15</v>
      </c>
      <c r="F151" s="151"/>
      <c r="G151" s="16"/>
      <c r="H151" s="117">
        <f>SUM(H142:H150)</f>
        <v>4408</v>
      </c>
      <c r="I151" s="72"/>
      <c r="J151" s="15" t="s">
        <v>20</v>
      </c>
      <c r="K151" s="26">
        <f>SUM(K142:K150)</f>
        <v>0</v>
      </c>
      <c r="L151" s="16"/>
      <c r="M151" s="126"/>
      <c r="N151" s="126"/>
      <c r="O151" s="17">
        <f>SUM(O142:O150)</f>
        <v>0</v>
      </c>
    </row>
    <row r="152" spans="1:15" x14ac:dyDescent="0.25">
      <c r="A152" s="72"/>
      <c r="B152" s="72"/>
      <c r="C152" s="72"/>
      <c r="D152" s="72"/>
      <c r="E152" s="72"/>
      <c r="F152" s="72"/>
      <c r="G152" s="72"/>
      <c r="H152" s="76"/>
      <c r="I152" s="72"/>
      <c r="J152" s="72"/>
      <c r="K152" s="80"/>
      <c r="L152" s="80"/>
      <c r="M152" s="80"/>
      <c r="N152" s="80"/>
      <c r="O152" s="81"/>
    </row>
    <row r="154" spans="1:15" x14ac:dyDescent="0.25">
      <c r="A154" s="176" t="s">
        <v>38</v>
      </c>
      <c r="B154" s="177"/>
      <c r="C154" s="177"/>
      <c r="D154" s="177"/>
      <c r="E154" s="177"/>
      <c r="F154" s="177"/>
      <c r="G154" s="178"/>
      <c r="H154" s="27">
        <f>H151+H133+H115+H91+H79+H61+H43+H25</f>
        <v>34473.599999999999</v>
      </c>
      <c r="J154" s="176" t="s">
        <v>38</v>
      </c>
      <c r="K154" s="177"/>
      <c r="L154" s="178"/>
      <c r="M154" s="27">
        <v>0</v>
      </c>
    </row>
    <row r="155" spans="1:15" x14ac:dyDescent="0.25">
      <c r="A155" s="176" t="s">
        <v>39</v>
      </c>
      <c r="B155" s="177"/>
      <c r="C155" s="177"/>
      <c r="D155" s="177"/>
      <c r="E155" s="177"/>
      <c r="F155" s="177"/>
      <c r="G155" s="178"/>
      <c r="H155" s="27">
        <f>H97</f>
        <v>49980</v>
      </c>
      <c r="J155" s="176" t="s">
        <v>39</v>
      </c>
      <c r="K155" s="177"/>
      <c r="L155" s="178"/>
      <c r="M155" s="27">
        <f>O97+O91</f>
        <v>0</v>
      </c>
    </row>
    <row r="156" spans="1:15" x14ac:dyDescent="0.25">
      <c r="A156" s="173" t="s">
        <v>40</v>
      </c>
      <c r="B156" s="174"/>
      <c r="C156" s="174"/>
      <c r="D156" s="174"/>
      <c r="E156" s="174"/>
      <c r="F156" s="174"/>
      <c r="G156" s="175"/>
      <c r="H156" s="28">
        <f>H154+H155</f>
        <v>84453.6</v>
      </c>
      <c r="J156" s="173" t="s">
        <v>40</v>
      </c>
      <c r="K156" s="174"/>
      <c r="L156" s="175"/>
      <c r="M156" s="28">
        <f>M154+M155</f>
        <v>0</v>
      </c>
    </row>
  </sheetData>
  <mergeCells count="56">
    <mergeCell ref="A8:O8"/>
    <mergeCell ref="A81:O81"/>
    <mergeCell ref="J49:O49"/>
    <mergeCell ref="A51:H51"/>
    <mergeCell ref="J51:O51"/>
    <mergeCell ref="K62:L62"/>
    <mergeCell ref="A67:H67"/>
    <mergeCell ref="A10:O10"/>
    <mergeCell ref="J15:O15"/>
    <mergeCell ref="K26:L26"/>
    <mergeCell ref="A64:O64"/>
    <mergeCell ref="A31:H31"/>
    <mergeCell ref="A46:O46"/>
    <mergeCell ref="A28:O28"/>
    <mergeCell ref="J31:O31"/>
    <mergeCell ref="A33:H33"/>
    <mergeCell ref="J33:O33"/>
    <mergeCell ref="K44:L44"/>
    <mergeCell ref="A49:H49"/>
    <mergeCell ref="A13:H13"/>
    <mergeCell ref="J13:O13"/>
    <mergeCell ref="A15:H15"/>
    <mergeCell ref="J105:O105"/>
    <mergeCell ref="A84:H84"/>
    <mergeCell ref="J84:O84"/>
    <mergeCell ref="A86:H86"/>
    <mergeCell ref="J86:O86"/>
    <mergeCell ref="J67:O67"/>
    <mergeCell ref="A69:H69"/>
    <mergeCell ref="J69:O69"/>
    <mergeCell ref="K80:L80"/>
    <mergeCell ref="A121:H121"/>
    <mergeCell ref="J121:O121"/>
    <mergeCell ref="A118:O118"/>
    <mergeCell ref="J91:L91"/>
    <mergeCell ref="A94:H94"/>
    <mergeCell ref="J94:O94"/>
    <mergeCell ref="J97:L97"/>
    <mergeCell ref="K98:L98"/>
    <mergeCell ref="A100:O100"/>
    <mergeCell ref="A103:H103"/>
    <mergeCell ref="J103:O103"/>
    <mergeCell ref="A105:H105"/>
    <mergeCell ref="J139:O139"/>
    <mergeCell ref="A141:H141"/>
    <mergeCell ref="J141:O141"/>
    <mergeCell ref="A123:H123"/>
    <mergeCell ref="J123:O123"/>
    <mergeCell ref="A136:O136"/>
    <mergeCell ref="A139:H139"/>
    <mergeCell ref="A156:G156"/>
    <mergeCell ref="J154:L154"/>
    <mergeCell ref="J155:L155"/>
    <mergeCell ref="J156:L156"/>
    <mergeCell ref="A155:G155"/>
    <mergeCell ref="A154:G15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O27"/>
  <sheetViews>
    <sheetView showGridLines="0" workbookViewId="0">
      <selection activeCell="A16" sqref="A16:G23"/>
    </sheetView>
  </sheetViews>
  <sheetFormatPr defaultRowHeight="15" x14ac:dyDescent="0.25"/>
  <cols>
    <col min="3" max="3" width="15.5703125" customWidth="1"/>
    <col min="4" max="4" width="20.85546875" customWidth="1"/>
    <col min="5" max="5" width="12.7109375" customWidth="1"/>
    <col min="7" max="7" width="13.28515625" customWidth="1"/>
    <col min="8" max="8" width="18" customWidth="1"/>
    <col min="11" max="11" width="13.85546875" customWidth="1"/>
    <col min="13" max="13" width="13" customWidth="1"/>
    <col min="14" max="14" width="20.140625" customWidth="1"/>
    <col min="15" max="15" width="14.140625" customWidth="1"/>
  </cols>
  <sheetData>
    <row r="8" spans="1:15" ht="28.5" x14ac:dyDescent="0.45">
      <c r="C8" s="194" t="s">
        <v>41</v>
      </c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</row>
    <row r="10" spans="1:15" ht="15.75" x14ac:dyDescent="0.25">
      <c r="C10" s="183" t="s">
        <v>135</v>
      </c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09"/>
    </row>
    <row r="11" spans="1:15" x14ac:dyDescent="0.25">
      <c r="C11" s="71" t="s">
        <v>151</v>
      </c>
      <c r="D11" s="71"/>
      <c r="E11" s="18"/>
      <c r="F11" s="1" t="s">
        <v>82</v>
      </c>
      <c r="G11" s="70">
        <v>9</v>
      </c>
      <c r="H11" s="71"/>
      <c r="I11" s="72"/>
      <c r="J11" s="71" t="s">
        <v>86</v>
      </c>
      <c r="K11" s="71"/>
      <c r="L11" s="1" t="s">
        <v>82</v>
      </c>
      <c r="M11" s="70"/>
      <c r="N11" s="71"/>
      <c r="O11" s="71"/>
    </row>
    <row r="12" spans="1:15" x14ac:dyDescent="0.25">
      <c r="C12" s="198" t="s">
        <v>42</v>
      </c>
      <c r="D12" s="198"/>
      <c r="E12" s="198"/>
      <c r="F12" s="1" t="s">
        <v>83</v>
      </c>
      <c r="G12" s="71"/>
      <c r="H12" s="71"/>
      <c r="I12" s="72"/>
      <c r="J12" s="198" t="s">
        <v>42</v>
      </c>
      <c r="K12" s="198"/>
      <c r="L12" s="1" t="s">
        <v>84</v>
      </c>
      <c r="M12" s="71"/>
      <c r="N12" s="71"/>
      <c r="O12" s="71"/>
    </row>
    <row r="13" spans="1:15" ht="16.5" thickBot="1" x14ac:dyDescent="0.3">
      <c r="C13" s="179" t="s">
        <v>5</v>
      </c>
      <c r="D13" s="179"/>
      <c r="E13" s="179"/>
      <c r="F13" s="179"/>
      <c r="G13" s="179"/>
      <c r="H13" s="179"/>
      <c r="I13" s="72"/>
      <c r="J13" s="197" t="s">
        <v>6</v>
      </c>
      <c r="K13" s="197"/>
      <c r="L13" s="197"/>
      <c r="M13" s="197"/>
      <c r="N13" s="197"/>
      <c r="O13" s="197"/>
    </row>
    <row r="14" spans="1:15" x14ac:dyDescent="0.25">
      <c r="C14" s="2" t="s">
        <v>43</v>
      </c>
      <c r="D14" s="2" t="s">
        <v>181</v>
      </c>
      <c r="E14" s="2" t="s">
        <v>44</v>
      </c>
      <c r="F14" s="2" t="s">
        <v>8</v>
      </c>
      <c r="G14" s="3" t="s">
        <v>45</v>
      </c>
      <c r="H14" s="4" t="s">
        <v>10</v>
      </c>
      <c r="I14" s="72"/>
      <c r="J14" s="106" t="s">
        <v>43</v>
      </c>
      <c r="K14" s="106" t="s">
        <v>44</v>
      </c>
      <c r="L14" s="106" t="s">
        <v>8</v>
      </c>
      <c r="M14" s="107" t="s">
        <v>45</v>
      </c>
      <c r="N14" s="107" t="s">
        <v>46</v>
      </c>
      <c r="O14" s="108" t="s">
        <v>10</v>
      </c>
    </row>
    <row r="15" spans="1:15" ht="15.75" x14ac:dyDescent="0.25">
      <c r="A15" t="s">
        <v>193</v>
      </c>
      <c r="B15" t="s">
        <v>194</v>
      </c>
      <c r="C15" s="180" t="s">
        <v>13</v>
      </c>
      <c r="D15" s="181"/>
      <c r="E15" s="181"/>
      <c r="F15" s="181"/>
      <c r="G15" s="181"/>
      <c r="H15" s="182"/>
      <c r="I15" s="72"/>
      <c r="J15" s="195" t="s">
        <v>13</v>
      </c>
      <c r="K15" s="191"/>
      <c r="L15" s="191"/>
      <c r="M15" s="191"/>
      <c r="N15" s="191"/>
      <c r="O15" s="196"/>
    </row>
    <row r="16" spans="1:15" x14ac:dyDescent="0.25">
      <c r="A16" t="s">
        <v>185</v>
      </c>
      <c r="B16">
        <v>67</v>
      </c>
      <c r="C16" s="5" t="s">
        <v>47</v>
      </c>
      <c r="D16" s="5" t="s">
        <v>182</v>
      </c>
      <c r="E16" s="5">
        <v>9</v>
      </c>
      <c r="F16" s="5">
        <v>20</v>
      </c>
      <c r="G16" s="6">
        <v>318</v>
      </c>
      <c r="H16" s="6">
        <f>E16*G11*G16</f>
        <v>25758</v>
      </c>
      <c r="I16" s="72"/>
      <c r="J16" s="5"/>
      <c r="K16" s="5"/>
      <c r="L16" s="5"/>
      <c r="M16" s="6"/>
      <c r="N16" s="32"/>
      <c r="O16" s="9"/>
    </row>
    <row r="17" spans="1:15" ht="15.75" x14ac:dyDescent="0.25">
      <c r="A17" t="s">
        <v>185</v>
      </c>
      <c r="B17">
        <v>68</v>
      </c>
      <c r="C17" s="5" t="s">
        <v>47</v>
      </c>
      <c r="D17" s="5" t="s">
        <v>182</v>
      </c>
      <c r="E17" s="5">
        <v>9</v>
      </c>
      <c r="F17" s="5">
        <v>20</v>
      </c>
      <c r="G17" s="6">
        <v>318</v>
      </c>
      <c r="H17" s="6" t="e">
        <f>G17*E17*#REF!</f>
        <v>#REF!</v>
      </c>
      <c r="I17" s="72"/>
      <c r="J17" s="7"/>
      <c r="K17" s="7"/>
      <c r="L17" s="8"/>
      <c r="M17" s="9"/>
      <c r="N17" s="10">
        <f>M17*5%</f>
        <v>0</v>
      </c>
      <c r="O17" s="9"/>
    </row>
    <row r="18" spans="1:15" ht="15.75" x14ac:dyDescent="0.25">
      <c r="A18" t="s">
        <v>185</v>
      </c>
      <c r="B18">
        <v>69</v>
      </c>
      <c r="C18" s="5" t="s">
        <v>47</v>
      </c>
      <c r="D18" s="5" t="s">
        <v>182</v>
      </c>
      <c r="E18" s="5">
        <v>9</v>
      </c>
      <c r="F18" s="5">
        <v>20</v>
      </c>
      <c r="G18" s="6">
        <v>318</v>
      </c>
      <c r="H18" s="6" t="e">
        <f>#REF!*E18*G18</f>
        <v>#REF!</v>
      </c>
      <c r="I18" s="72"/>
      <c r="J18" s="7"/>
      <c r="K18" s="7"/>
      <c r="L18" s="8"/>
      <c r="M18" s="9"/>
      <c r="N18" s="10">
        <f>M18*5%</f>
        <v>0</v>
      </c>
      <c r="O18" s="9"/>
    </row>
    <row r="19" spans="1:15" x14ac:dyDescent="0.25">
      <c r="A19" t="s">
        <v>185</v>
      </c>
      <c r="B19">
        <v>70</v>
      </c>
      <c r="C19" s="5" t="s">
        <v>47</v>
      </c>
      <c r="D19" s="5" t="s">
        <v>182</v>
      </c>
      <c r="E19" s="5">
        <v>9</v>
      </c>
      <c r="F19" s="5">
        <v>20</v>
      </c>
      <c r="G19" s="6">
        <v>318</v>
      </c>
      <c r="H19" s="6" t="e">
        <f>#REF!*E19*G19</f>
        <v>#REF!</v>
      </c>
      <c r="I19" s="72"/>
      <c r="J19" s="5"/>
      <c r="K19" s="5"/>
      <c r="L19" s="5"/>
      <c r="M19" s="6"/>
      <c r="N19" s="32"/>
      <c r="O19" s="9"/>
    </row>
    <row r="20" spans="1:15" ht="15.75" x14ac:dyDescent="0.25">
      <c r="A20" t="s">
        <v>185</v>
      </c>
      <c r="B20">
        <v>71</v>
      </c>
      <c r="C20" s="5" t="s">
        <v>47</v>
      </c>
      <c r="D20" s="5" t="s">
        <v>180</v>
      </c>
      <c r="E20" s="5">
        <v>6</v>
      </c>
      <c r="F20" s="5">
        <v>12</v>
      </c>
      <c r="G20" s="6">
        <v>370</v>
      </c>
      <c r="H20" s="6" t="e">
        <f>#REF!*E20*G20</f>
        <v>#REF!</v>
      </c>
      <c r="I20" s="72"/>
      <c r="J20" s="7"/>
      <c r="K20" s="7"/>
      <c r="L20" s="8"/>
      <c r="M20" s="9"/>
      <c r="N20" s="10">
        <f>M20*5%</f>
        <v>0</v>
      </c>
      <c r="O20" s="9"/>
    </row>
    <row r="21" spans="1:15" x14ac:dyDescent="0.25">
      <c r="A21" t="s">
        <v>185</v>
      </c>
      <c r="B21">
        <v>72</v>
      </c>
      <c r="C21" s="5" t="s">
        <v>47</v>
      </c>
      <c r="D21" s="5" t="s">
        <v>182</v>
      </c>
      <c r="E21" s="5">
        <v>14</v>
      </c>
      <c r="F21" s="5">
        <v>20</v>
      </c>
      <c r="G21" s="6">
        <v>318</v>
      </c>
      <c r="H21" s="6" t="e">
        <f>E21*#REF!*G21</f>
        <v>#REF!</v>
      </c>
      <c r="I21" s="72"/>
      <c r="J21" s="5"/>
      <c r="K21" s="5"/>
      <c r="L21" s="5"/>
      <c r="M21" s="6"/>
      <c r="N21" s="32"/>
      <c r="O21" s="9"/>
    </row>
    <row r="22" spans="1:15" x14ac:dyDescent="0.25">
      <c r="A22" t="s">
        <v>185</v>
      </c>
      <c r="B22">
        <v>73</v>
      </c>
      <c r="C22" s="5" t="s">
        <v>47</v>
      </c>
      <c r="D22" s="5" t="s">
        <v>182</v>
      </c>
      <c r="E22" s="5">
        <v>9</v>
      </c>
      <c r="F22" s="5">
        <v>20</v>
      </c>
      <c r="G22" s="6">
        <v>318</v>
      </c>
      <c r="H22" s="6" t="e">
        <f>E22*#REF!*G22</f>
        <v>#REF!</v>
      </c>
      <c r="I22" s="72"/>
      <c r="J22" s="5"/>
      <c r="K22" s="5"/>
      <c r="L22" s="5"/>
      <c r="M22" s="6"/>
      <c r="N22" s="32"/>
      <c r="O22" s="9"/>
    </row>
    <row r="23" spans="1:15" x14ac:dyDescent="0.25">
      <c r="A23" t="s">
        <v>185</v>
      </c>
      <c r="B23">
        <v>74</v>
      </c>
      <c r="C23" s="5" t="s">
        <v>47</v>
      </c>
      <c r="D23" s="5" t="s">
        <v>182</v>
      </c>
      <c r="E23" s="5">
        <v>14</v>
      </c>
      <c r="F23" s="5">
        <v>20</v>
      </c>
      <c r="G23" s="6">
        <v>318</v>
      </c>
      <c r="H23" s="6" t="e">
        <f>E23*#REF!*G23</f>
        <v>#REF!</v>
      </c>
      <c r="I23" s="72"/>
      <c r="J23" s="5"/>
      <c r="K23" s="5"/>
      <c r="L23" s="5"/>
      <c r="M23" s="6"/>
      <c r="N23" s="32"/>
      <c r="O23" s="9"/>
    </row>
    <row r="25" spans="1:15" x14ac:dyDescent="0.25">
      <c r="C25" s="63"/>
      <c r="D25" s="63"/>
    </row>
    <row r="26" spans="1:15" x14ac:dyDescent="0.25">
      <c r="C26" s="63"/>
      <c r="D26" s="63"/>
    </row>
    <row r="27" spans="1:15" x14ac:dyDescent="0.25">
      <c r="C27" s="63"/>
      <c r="D27" s="63"/>
    </row>
  </sheetData>
  <mergeCells count="8">
    <mergeCell ref="C8:O8"/>
    <mergeCell ref="C15:H15"/>
    <mergeCell ref="J15:O15"/>
    <mergeCell ref="C13:H13"/>
    <mergeCell ref="J13:O13"/>
    <mergeCell ref="C10:N10"/>
    <mergeCell ref="C12:E12"/>
    <mergeCell ref="J12:K1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24"/>
  <sheetViews>
    <sheetView showGridLines="0" topLeftCell="A7" workbookViewId="0">
      <selection activeCell="F25" sqref="F25"/>
    </sheetView>
  </sheetViews>
  <sheetFormatPr defaultRowHeight="15" x14ac:dyDescent="0.25"/>
  <cols>
    <col min="3" max="3" width="24.140625" customWidth="1"/>
    <col min="4" max="4" width="22.7109375" customWidth="1"/>
    <col min="5" max="5" width="14.85546875" customWidth="1"/>
    <col min="8" max="8" width="11.7109375" customWidth="1"/>
    <col min="9" max="9" width="20.5703125" customWidth="1"/>
    <col min="11" max="11" width="19.42578125" customWidth="1"/>
    <col min="12" max="12" width="16.28515625" customWidth="1"/>
    <col min="15" max="15" width="18.42578125" customWidth="1"/>
    <col min="16" max="16" width="17.85546875" customWidth="1"/>
  </cols>
  <sheetData>
    <row r="8" spans="1:16" ht="28.5" x14ac:dyDescent="0.45">
      <c r="C8" s="194" t="s">
        <v>0</v>
      </c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</row>
    <row r="10" spans="1:16" ht="15.75" x14ac:dyDescent="0.25">
      <c r="C10" s="183" t="s">
        <v>136</v>
      </c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09"/>
    </row>
    <row r="11" spans="1:16" x14ac:dyDescent="0.25">
      <c r="C11" s="71" t="s">
        <v>153</v>
      </c>
      <c r="D11" s="71"/>
      <c r="E11" s="18"/>
      <c r="F11" s="1" t="s">
        <v>82</v>
      </c>
      <c r="G11" s="1"/>
      <c r="H11" s="70">
        <v>10</v>
      </c>
      <c r="I11" s="71"/>
      <c r="J11" s="72"/>
      <c r="K11" s="71" t="s">
        <v>86</v>
      </c>
      <c r="L11" s="71"/>
      <c r="M11" s="1" t="s">
        <v>82</v>
      </c>
      <c r="N11" s="70"/>
      <c r="O11" s="71"/>
      <c r="P11" s="71"/>
    </row>
    <row r="12" spans="1:16" x14ac:dyDescent="0.25">
      <c r="C12" s="198" t="s">
        <v>48</v>
      </c>
      <c r="D12" s="198"/>
      <c r="E12" s="198"/>
      <c r="F12" s="1" t="s">
        <v>83</v>
      </c>
      <c r="G12" s="1"/>
      <c r="H12" s="71"/>
      <c r="I12" s="71"/>
      <c r="J12" s="72"/>
      <c r="K12" s="198" t="s">
        <v>48</v>
      </c>
      <c r="L12" s="198"/>
      <c r="M12" s="1" t="s">
        <v>84</v>
      </c>
      <c r="N12" s="71"/>
      <c r="O12" s="71"/>
      <c r="P12" s="71"/>
    </row>
    <row r="13" spans="1:16" ht="16.5" thickBot="1" x14ac:dyDescent="0.3">
      <c r="C13" s="179" t="s">
        <v>5</v>
      </c>
      <c r="D13" s="179"/>
      <c r="E13" s="179"/>
      <c r="F13" s="179"/>
      <c r="G13" s="179"/>
      <c r="H13" s="179"/>
      <c r="I13" s="179"/>
      <c r="J13" s="72"/>
      <c r="K13" s="179" t="s">
        <v>6</v>
      </c>
      <c r="L13" s="179"/>
      <c r="M13" s="179"/>
      <c r="N13" s="179"/>
      <c r="O13" s="179"/>
      <c r="P13" s="179"/>
    </row>
    <row r="14" spans="1:16" ht="15.75" thickBot="1" x14ac:dyDescent="0.3">
      <c r="A14" t="s">
        <v>193</v>
      </c>
      <c r="B14" t="s">
        <v>195</v>
      </c>
      <c r="C14" s="2" t="s">
        <v>43</v>
      </c>
      <c r="D14" s="2" t="s">
        <v>181</v>
      </c>
      <c r="E14" s="2" t="s">
        <v>44</v>
      </c>
      <c r="F14" s="2" t="s">
        <v>8</v>
      </c>
      <c r="G14" s="2"/>
      <c r="H14" s="3" t="s">
        <v>45</v>
      </c>
      <c r="I14" s="4" t="s">
        <v>10</v>
      </c>
      <c r="J14" s="72"/>
      <c r="K14" s="2" t="s">
        <v>43</v>
      </c>
      <c r="L14" s="2" t="s">
        <v>44</v>
      </c>
      <c r="M14" s="2" t="s">
        <v>8</v>
      </c>
      <c r="N14" s="3" t="s">
        <v>45</v>
      </c>
      <c r="O14" s="105" t="s">
        <v>46</v>
      </c>
      <c r="P14" s="4" t="s">
        <v>10</v>
      </c>
    </row>
    <row r="15" spans="1:16" ht="15.75" x14ac:dyDescent="0.25">
      <c r="A15" t="s">
        <v>185</v>
      </c>
      <c r="B15">
        <v>67</v>
      </c>
      <c r="C15" s="5">
        <v>1</v>
      </c>
      <c r="D15" s="5" t="s">
        <v>182</v>
      </c>
      <c r="E15" s="5">
        <v>40</v>
      </c>
      <c r="F15" s="5">
        <v>20</v>
      </c>
      <c r="G15" s="5">
        <v>10</v>
      </c>
      <c r="H15" s="6">
        <v>16000</v>
      </c>
      <c r="I15" s="6">
        <f>H11*F15*H15</f>
        <v>3200000</v>
      </c>
      <c r="J15" s="72"/>
      <c r="K15" s="5"/>
      <c r="L15" s="5"/>
      <c r="M15" s="5"/>
      <c r="N15" s="6"/>
      <c r="O15" s="10"/>
      <c r="P15" s="9"/>
    </row>
    <row r="16" spans="1:16" ht="15.75" x14ac:dyDescent="0.25">
      <c r="A16" t="s">
        <v>185</v>
      </c>
      <c r="B16">
        <v>68</v>
      </c>
      <c r="C16" s="5">
        <v>1</v>
      </c>
      <c r="D16" s="5" t="s">
        <v>182</v>
      </c>
      <c r="E16" s="5">
        <v>40</v>
      </c>
      <c r="F16" s="5">
        <v>20</v>
      </c>
      <c r="G16" s="5">
        <v>10</v>
      </c>
      <c r="H16" s="6">
        <v>16000</v>
      </c>
      <c r="I16" s="6" t="e">
        <f>#REF!*F16*H16</f>
        <v>#REF!</v>
      </c>
      <c r="J16" s="72"/>
      <c r="K16" s="7"/>
      <c r="L16" s="7"/>
      <c r="M16" s="8"/>
      <c r="N16" s="9"/>
      <c r="O16" s="10">
        <f>N16*5%</f>
        <v>0</v>
      </c>
      <c r="P16" s="9"/>
    </row>
    <row r="17" spans="1:16" ht="15.75" x14ac:dyDescent="0.25">
      <c r="A17" t="s">
        <v>185</v>
      </c>
      <c r="B17">
        <v>69</v>
      </c>
      <c r="C17" s="5">
        <v>1</v>
      </c>
      <c r="D17" s="5" t="s">
        <v>182</v>
      </c>
      <c r="E17" s="5">
        <v>40</v>
      </c>
      <c r="F17" s="5">
        <v>20</v>
      </c>
      <c r="G17" s="5">
        <v>10</v>
      </c>
      <c r="H17" s="6">
        <v>16000</v>
      </c>
      <c r="I17" s="6" t="e">
        <f>#REF!*F17*H17</f>
        <v>#REF!</v>
      </c>
      <c r="J17" s="72"/>
      <c r="K17" s="7"/>
      <c r="L17" s="7"/>
      <c r="M17" s="8"/>
      <c r="N17" s="9"/>
      <c r="O17" s="10">
        <f>N17*5%</f>
        <v>0</v>
      </c>
      <c r="P17" s="9"/>
    </row>
    <row r="18" spans="1:16" ht="15.75" x14ac:dyDescent="0.25">
      <c r="A18" t="s">
        <v>185</v>
      </c>
      <c r="B18">
        <v>70</v>
      </c>
      <c r="C18" s="5">
        <v>1</v>
      </c>
      <c r="D18" s="5" t="s">
        <v>182</v>
      </c>
      <c r="E18" s="5">
        <v>40</v>
      </c>
      <c r="F18" s="5">
        <v>20</v>
      </c>
      <c r="G18" s="5">
        <v>10</v>
      </c>
      <c r="H18" s="6">
        <v>16000</v>
      </c>
      <c r="I18" s="6" t="e">
        <f>#REF!*F18*H18</f>
        <v>#REF!</v>
      </c>
      <c r="J18" s="72"/>
      <c r="K18" s="5"/>
      <c r="L18" s="5"/>
      <c r="M18" s="5"/>
      <c r="N18" s="6"/>
      <c r="O18" s="10"/>
      <c r="P18" s="9"/>
    </row>
    <row r="19" spans="1:16" ht="15.75" x14ac:dyDescent="0.25">
      <c r="A19" t="s">
        <v>185</v>
      </c>
      <c r="B19">
        <v>71</v>
      </c>
      <c r="C19" s="5">
        <v>1</v>
      </c>
      <c r="D19" s="5" t="s">
        <v>180</v>
      </c>
      <c r="E19" s="5">
        <v>24</v>
      </c>
      <c r="F19" s="5">
        <v>12</v>
      </c>
      <c r="G19" s="5">
        <v>7</v>
      </c>
      <c r="H19" s="6">
        <v>8568</v>
      </c>
      <c r="I19" s="6" t="e">
        <f>#REF!*F19*H19</f>
        <v>#REF!</v>
      </c>
      <c r="J19" s="72"/>
      <c r="K19" s="7"/>
      <c r="L19" s="7"/>
      <c r="M19" s="8"/>
      <c r="N19" s="9"/>
      <c r="O19" s="10">
        <f>N19*5%</f>
        <v>0</v>
      </c>
      <c r="P19" s="9"/>
    </row>
    <row r="20" spans="1:16" ht="15.75" x14ac:dyDescent="0.25">
      <c r="A20" t="s">
        <v>185</v>
      </c>
      <c r="B20">
        <v>72</v>
      </c>
      <c r="C20" s="5">
        <v>1</v>
      </c>
      <c r="D20" s="5" t="s">
        <v>182</v>
      </c>
      <c r="E20" s="5">
        <v>40</v>
      </c>
      <c r="F20" s="5">
        <v>20</v>
      </c>
      <c r="G20" s="5">
        <v>15</v>
      </c>
      <c r="H20" s="6">
        <v>24000</v>
      </c>
      <c r="I20" s="6" t="e">
        <f>#REF!*F20*H20</f>
        <v>#REF!</v>
      </c>
      <c r="J20" s="72"/>
      <c r="K20" s="5"/>
      <c r="L20" s="5"/>
      <c r="M20" s="5"/>
      <c r="N20" s="6"/>
      <c r="O20" s="10"/>
      <c r="P20" s="9"/>
    </row>
    <row r="21" spans="1:16" ht="15.75" x14ac:dyDescent="0.25">
      <c r="A21" t="s">
        <v>185</v>
      </c>
      <c r="B21">
        <v>73</v>
      </c>
      <c r="C21" s="5">
        <v>1</v>
      </c>
      <c r="D21" s="5" t="s">
        <v>182</v>
      </c>
      <c r="E21" s="5">
        <v>40</v>
      </c>
      <c r="F21" s="5">
        <v>20</v>
      </c>
      <c r="G21" s="5">
        <v>10</v>
      </c>
      <c r="H21" s="6">
        <v>16000</v>
      </c>
      <c r="I21" s="6" t="e">
        <f>#REF!*F21*H21</f>
        <v>#REF!</v>
      </c>
      <c r="J21" s="72"/>
      <c r="K21" s="5"/>
      <c r="L21" s="5"/>
      <c r="M21" s="5"/>
      <c r="N21" s="6"/>
      <c r="O21" s="10"/>
      <c r="P21" s="9"/>
    </row>
    <row r="22" spans="1:16" ht="15.75" x14ac:dyDescent="0.25">
      <c r="A22" t="s">
        <v>185</v>
      </c>
      <c r="B22">
        <v>74</v>
      </c>
      <c r="C22" s="5">
        <v>1</v>
      </c>
      <c r="D22" s="5" t="s">
        <v>182</v>
      </c>
      <c r="E22" s="5">
        <v>40</v>
      </c>
      <c r="F22" s="5">
        <v>20</v>
      </c>
      <c r="G22" s="5">
        <v>15</v>
      </c>
      <c r="H22" s="6">
        <v>24000</v>
      </c>
      <c r="I22" s="6" t="e">
        <f>#REF!*F22*H22</f>
        <v>#REF!</v>
      </c>
      <c r="J22" s="72"/>
      <c r="K22" s="5"/>
      <c r="L22" s="5"/>
      <c r="M22" s="5"/>
      <c r="N22" s="6"/>
      <c r="O22" s="10"/>
      <c r="P22" s="9"/>
    </row>
    <row r="23" spans="1:16" x14ac:dyDescent="0.25">
      <c r="C23" s="63"/>
      <c r="D23" s="63"/>
    </row>
    <row r="24" spans="1:16" x14ac:dyDescent="0.25">
      <c r="C24" s="63"/>
      <c r="D24" s="63"/>
    </row>
  </sheetData>
  <mergeCells count="6">
    <mergeCell ref="C8:P8"/>
    <mergeCell ref="C10:O10"/>
    <mergeCell ref="C12:E12"/>
    <mergeCell ref="K12:L12"/>
    <mergeCell ref="C13:I13"/>
    <mergeCell ref="K13:P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O25"/>
  <sheetViews>
    <sheetView showGridLines="0" zoomScale="93" zoomScaleNormal="93" workbookViewId="0">
      <selection activeCell="G39" sqref="G39"/>
    </sheetView>
  </sheetViews>
  <sheetFormatPr defaultRowHeight="15" x14ac:dyDescent="0.25"/>
  <cols>
    <col min="3" max="3" width="22.42578125" customWidth="1"/>
    <col min="4" max="4" width="10.7109375" bestFit="1" customWidth="1"/>
    <col min="7" max="7" width="16" bestFit="1" customWidth="1"/>
    <col min="8" max="8" width="13.7109375" bestFit="1" customWidth="1"/>
    <col min="10" max="10" width="19" customWidth="1"/>
    <col min="11" max="11" width="12.28515625" customWidth="1"/>
    <col min="13" max="13" width="15" customWidth="1"/>
    <col min="14" max="14" width="21.5703125" customWidth="1"/>
    <col min="15" max="15" width="21.28515625" customWidth="1"/>
  </cols>
  <sheetData>
    <row r="8" spans="1:15" ht="28.5" x14ac:dyDescent="0.45"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</row>
    <row r="9" spans="1:15" x14ac:dyDescent="0.25"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</row>
    <row r="10" spans="1:15" ht="15.75" x14ac:dyDescent="0.25"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09"/>
    </row>
    <row r="11" spans="1:15" x14ac:dyDescent="0.25">
      <c r="C11" s="1"/>
      <c r="D11" s="18"/>
      <c r="E11" s="1" t="s">
        <v>82</v>
      </c>
      <c r="F11" s="1"/>
      <c r="G11" s="70">
        <v>10</v>
      </c>
      <c r="H11" s="71"/>
      <c r="I11" s="72"/>
      <c r="J11" s="73" t="s">
        <v>49</v>
      </c>
      <c r="K11" s="71"/>
      <c r="L11" s="1" t="s">
        <v>82</v>
      </c>
      <c r="M11" s="70"/>
      <c r="N11" s="71"/>
      <c r="O11" s="71"/>
    </row>
    <row r="12" spans="1:15" x14ac:dyDescent="0.25">
      <c r="C12" s="198"/>
      <c r="D12" s="198"/>
      <c r="E12" s="1" t="s">
        <v>83</v>
      </c>
      <c r="F12" s="1"/>
      <c r="G12" s="71"/>
      <c r="H12" s="71"/>
      <c r="I12" s="72"/>
      <c r="J12" s="198" t="s">
        <v>50</v>
      </c>
      <c r="K12" s="198"/>
      <c r="L12" s="1" t="s">
        <v>84</v>
      </c>
      <c r="M12" s="71"/>
      <c r="N12" s="71"/>
      <c r="O12" s="71"/>
    </row>
    <row r="13" spans="1:15" ht="16.5" thickBot="1" x14ac:dyDescent="0.3">
      <c r="C13" s="179"/>
      <c r="D13" s="179"/>
      <c r="E13" s="179"/>
      <c r="F13" s="179"/>
      <c r="G13" s="179"/>
      <c r="H13" s="179"/>
      <c r="I13" s="72"/>
      <c r="J13" s="179" t="s">
        <v>6</v>
      </c>
      <c r="K13" s="179"/>
      <c r="L13" s="179"/>
      <c r="M13" s="179"/>
      <c r="N13" s="179"/>
      <c r="O13" s="179"/>
    </row>
    <row r="14" spans="1:15" ht="15.75" thickBot="1" x14ac:dyDescent="0.3">
      <c r="C14" s="2" t="s">
        <v>181</v>
      </c>
      <c r="D14" s="2" t="s">
        <v>44</v>
      </c>
      <c r="E14" s="2" t="s">
        <v>8</v>
      </c>
      <c r="F14" s="2"/>
      <c r="G14" s="3" t="s">
        <v>45</v>
      </c>
      <c r="H14" s="4" t="s">
        <v>10</v>
      </c>
      <c r="I14" s="72"/>
      <c r="J14" s="2" t="s">
        <v>43</v>
      </c>
      <c r="K14" s="2" t="s">
        <v>44</v>
      </c>
      <c r="L14" s="2" t="s">
        <v>8</v>
      </c>
      <c r="M14" s="3" t="s">
        <v>45</v>
      </c>
      <c r="N14" s="105" t="s">
        <v>46</v>
      </c>
      <c r="O14" s="4" t="s">
        <v>10</v>
      </c>
    </row>
    <row r="15" spans="1:15" ht="15.75" x14ac:dyDescent="0.25">
      <c r="A15" t="s">
        <v>193</v>
      </c>
      <c r="B15" t="s">
        <v>195</v>
      </c>
      <c r="C15" s="181"/>
      <c r="D15" s="181"/>
      <c r="E15" s="181"/>
      <c r="F15" s="181"/>
      <c r="G15" s="181"/>
      <c r="H15" s="182"/>
      <c r="I15" s="72"/>
      <c r="J15" s="180" t="s">
        <v>13</v>
      </c>
      <c r="K15" s="181"/>
      <c r="L15" s="181"/>
      <c r="M15" s="181"/>
      <c r="N15" s="181"/>
      <c r="O15" s="182"/>
    </row>
    <row r="16" spans="1:15" ht="15.75" x14ac:dyDescent="0.25">
      <c r="A16" t="s">
        <v>185</v>
      </c>
      <c r="B16">
        <v>67</v>
      </c>
      <c r="C16" s="5" t="s">
        <v>183</v>
      </c>
      <c r="D16" s="5">
        <v>2</v>
      </c>
      <c r="E16" s="5">
        <v>15</v>
      </c>
      <c r="F16" s="5">
        <v>10</v>
      </c>
      <c r="G16" s="6">
        <v>13000</v>
      </c>
      <c r="H16" s="6">
        <f>G11*D16*G16</f>
        <v>260000</v>
      </c>
      <c r="I16" s="72"/>
      <c r="J16" s="5"/>
      <c r="K16" s="5"/>
      <c r="L16" s="5"/>
      <c r="M16" s="6"/>
      <c r="N16" s="10"/>
      <c r="O16" s="9"/>
    </row>
    <row r="17" spans="1:15" ht="15.75" x14ac:dyDescent="0.25">
      <c r="A17" t="s">
        <v>185</v>
      </c>
      <c r="B17">
        <v>68</v>
      </c>
      <c r="C17" s="5" t="s">
        <v>183</v>
      </c>
      <c r="D17" s="5">
        <v>2</v>
      </c>
      <c r="E17" s="5">
        <v>15</v>
      </c>
      <c r="F17" s="5">
        <v>10</v>
      </c>
      <c r="G17" s="6">
        <v>13000</v>
      </c>
      <c r="H17" s="6" t="e">
        <f>#REF!*D17*G17</f>
        <v>#REF!</v>
      </c>
      <c r="I17" s="72"/>
      <c r="J17" s="7"/>
      <c r="K17" s="7"/>
      <c r="L17" s="8"/>
      <c r="M17" s="9"/>
      <c r="N17" s="10">
        <f>M17*5%</f>
        <v>0</v>
      </c>
      <c r="O17" s="9"/>
    </row>
    <row r="18" spans="1:15" ht="15.75" x14ac:dyDescent="0.25">
      <c r="A18" t="s">
        <v>185</v>
      </c>
      <c r="B18">
        <v>69</v>
      </c>
      <c r="C18" s="5" t="s">
        <v>183</v>
      </c>
      <c r="D18" s="5">
        <v>2</v>
      </c>
      <c r="E18" s="5">
        <v>15</v>
      </c>
      <c r="F18" s="5">
        <v>10</v>
      </c>
      <c r="G18" s="6">
        <v>13000</v>
      </c>
      <c r="H18" s="6" t="e">
        <f>#REF!*D18*G18</f>
        <v>#REF!</v>
      </c>
      <c r="I18" s="72"/>
      <c r="J18" s="7"/>
      <c r="K18" s="7"/>
      <c r="L18" s="8"/>
      <c r="M18" s="9"/>
      <c r="N18" s="10">
        <f>M18*5%</f>
        <v>0</v>
      </c>
      <c r="O18" s="9"/>
    </row>
    <row r="19" spans="1:15" ht="15.75" x14ac:dyDescent="0.25">
      <c r="A19" t="s">
        <v>185</v>
      </c>
      <c r="B19">
        <v>70</v>
      </c>
      <c r="C19" s="5" t="s">
        <v>183</v>
      </c>
      <c r="D19" s="5">
        <v>2</v>
      </c>
      <c r="E19" s="5">
        <v>20</v>
      </c>
      <c r="F19" s="5">
        <v>10</v>
      </c>
      <c r="G19" s="6">
        <v>13000</v>
      </c>
      <c r="H19" s="6" t="e">
        <f>#REF!*D19*G19</f>
        <v>#REF!</v>
      </c>
      <c r="I19" s="72"/>
      <c r="J19" s="5"/>
      <c r="K19" s="5"/>
      <c r="L19" s="5"/>
      <c r="M19" s="6"/>
      <c r="N19" s="10"/>
      <c r="O19" s="9"/>
    </row>
    <row r="20" spans="1:15" ht="15.75" x14ac:dyDescent="0.25">
      <c r="A20" t="s">
        <v>185</v>
      </c>
      <c r="B20">
        <v>71</v>
      </c>
      <c r="C20" s="5" t="s">
        <v>180</v>
      </c>
      <c r="D20" s="5">
        <v>2</v>
      </c>
      <c r="E20" s="5">
        <v>12</v>
      </c>
      <c r="F20" s="5">
        <v>7</v>
      </c>
      <c r="G20" s="6">
        <v>14840</v>
      </c>
      <c r="H20" s="6" t="e">
        <f>G20*D20*#REF!</f>
        <v>#REF!</v>
      </c>
      <c r="I20" s="72"/>
      <c r="J20" s="7"/>
      <c r="K20" s="7"/>
      <c r="L20" s="8"/>
      <c r="M20" s="9"/>
      <c r="N20" s="10">
        <f>M20*5%</f>
        <v>0</v>
      </c>
      <c r="O20" s="9"/>
    </row>
    <row r="21" spans="1:15" ht="15.75" x14ac:dyDescent="0.25">
      <c r="A21" t="s">
        <v>185</v>
      </c>
      <c r="B21">
        <v>72</v>
      </c>
      <c r="C21" s="5" t="s">
        <v>183</v>
      </c>
      <c r="D21" s="5">
        <v>2</v>
      </c>
      <c r="E21" s="5">
        <v>20</v>
      </c>
      <c r="F21" s="5">
        <v>10</v>
      </c>
      <c r="G21" s="6">
        <v>13000</v>
      </c>
      <c r="H21" s="6" t="e">
        <f>#REF!*D21*G21</f>
        <v>#REF!</v>
      </c>
      <c r="I21" s="72"/>
      <c r="J21" s="5"/>
      <c r="K21" s="5"/>
      <c r="L21" s="5"/>
      <c r="M21" s="6"/>
      <c r="N21" s="10"/>
      <c r="O21" s="9"/>
    </row>
    <row r="22" spans="1:15" ht="15.75" x14ac:dyDescent="0.25">
      <c r="A22" t="s">
        <v>185</v>
      </c>
      <c r="B22">
        <v>73</v>
      </c>
      <c r="C22" s="5" t="s">
        <v>183</v>
      </c>
      <c r="D22" s="5">
        <v>2</v>
      </c>
      <c r="E22" s="5">
        <v>20</v>
      </c>
      <c r="F22" s="5">
        <v>10</v>
      </c>
      <c r="G22" s="6">
        <v>13000</v>
      </c>
      <c r="H22" s="6" t="e">
        <f>#REF!*D22*G22</f>
        <v>#REF!</v>
      </c>
      <c r="I22" s="72"/>
      <c r="J22" s="5"/>
      <c r="K22" s="5"/>
      <c r="L22" s="5"/>
      <c r="M22" s="6"/>
      <c r="N22" s="10"/>
      <c r="O22" s="9"/>
    </row>
    <row r="23" spans="1:15" ht="15.75" x14ac:dyDescent="0.25">
      <c r="A23" t="s">
        <v>185</v>
      </c>
      <c r="B23">
        <v>74</v>
      </c>
      <c r="C23" s="5" t="s">
        <v>183</v>
      </c>
      <c r="D23" s="5">
        <v>2</v>
      </c>
      <c r="E23" s="5">
        <v>20</v>
      </c>
      <c r="F23" s="5">
        <v>15</v>
      </c>
      <c r="G23" s="6">
        <v>19500</v>
      </c>
      <c r="H23" s="6" t="e">
        <f>#REF!*D23*G23</f>
        <v>#REF!</v>
      </c>
      <c r="I23" s="72"/>
      <c r="J23" s="5"/>
      <c r="K23" s="5"/>
      <c r="L23" s="5"/>
      <c r="M23" s="6"/>
      <c r="N23" s="10"/>
      <c r="O23" s="9"/>
    </row>
    <row r="25" spans="1:15" x14ac:dyDescent="0.25">
      <c r="C25" s="63"/>
    </row>
  </sheetData>
  <mergeCells count="8">
    <mergeCell ref="C13:H13"/>
    <mergeCell ref="J13:O13"/>
    <mergeCell ref="C15:H15"/>
    <mergeCell ref="J15:O15"/>
    <mergeCell ref="C8:O8"/>
    <mergeCell ref="C10:N10"/>
    <mergeCell ref="C12:D12"/>
    <mergeCell ref="J12:K1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25"/>
  <sheetViews>
    <sheetView showGridLines="0" tabSelected="1" workbookViewId="0">
      <selection activeCell="A13" sqref="A13:G13"/>
    </sheetView>
  </sheetViews>
  <sheetFormatPr defaultRowHeight="15" x14ac:dyDescent="0.25"/>
  <cols>
    <col min="3" max="3" width="33" bestFit="1" customWidth="1"/>
    <col min="4" max="4" width="10.42578125" bestFit="1" customWidth="1"/>
    <col min="5" max="5" width="14.7109375" bestFit="1" customWidth="1"/>
    <col min="6" max="6" width="14.7109375" customWidth="1"/>
    <col min="7" max="7" width="13.85546875" bestFit="1" customWidth="1"/>
    <col min="8" max="8" width="12.140625" bestFit="1" customWidth="1"/>
    <col min="10" max="10" width="32.42578125" bestFit="1" customWidth="1"/>
    <col min="11" max="11" width="10.42578125" bestFit="1" customWidth="1"/>
    <col min="12" max="12" width="9.85546875" bestFit="1" customWidth="1"/>
    <col min="13" max="13" width="9.42578125" customWidth="1"/>
    <col min="15" max="15" width="13.28515625" bestFit="1" customWidth="1"/>
  </cols>
  <sheetData>
    <row r="7" spans="1:15" x14ac:dyDescent="0.25">
      <c r="N7" s="61" t="s">
        <v>78</v>
      </c>
      <c r="O7" s="62">
        <f ca="1">NOW()</f>
        <v>41890.945947916669</v>
      </c>
    </row>
    <row r="8" spans="1:15" ht="15.75" x14ac:dyDescent="0.25">
      <c r="C8" s="183" t="s">
        <v>109</v>
      </c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</row>
    <row r="9" spans="1:15" x14ac:dyDescent="0.25">
      <c r="C9" s="69" t="s">
        <v>112</v>
      </c>
      <c r="D9" s="18"/>
      <c r="E9" s="1" t="s">
        <v>105</v>
      </c>
      <c r="F9" s="1"/>
      <c r="G9" s="70"/>
      <c r="H9" s="71"/>
      <c r="I9" s="72"/>
      <c r="J9" s="71" t="s">
        <v>106</v>
      </c>
      <c r="K9" s="71"/>
      <c r="L9" s="1" t="s">
        <v>105</v>
      </c>
      <c r="M9" s="70"/>
      <c r="N9" s="71"/>
      <c r="O9" s="71"/>
    </row>
    <row r="10" spans="1:15" x14ac:dyDescent="0.25">
      <c r="C10" s="115" t="s">
        <v>68</v>
      </c>
      <c r="D10" s="115"/>
      <c r="E10" s="1" t="s">
        <v>107</v>
      </c>
      <c r="F10" s="1"/>
      <c r="G10" s="71" t="s">
        <v>79</v>
      </c>
      <c r="H10" s="71"/>
      <c r="I10" s="72"/>
      <c r="J10" s="115" t="s">
        <v>68</v>
      </c>
      <c r="K10" s="115"/>
      <c r="L10" s="1" t="s">
        <v>107</v>
      </c>
      <c r="M10" s="71"/>
      <c r="N10" s="71"/>
      <c r="O10" s="71"/>
    </row>
    <row r="11" spans="1:15" ht="16.5" thickBot="1" x14ac:dyDescent="0.3">
      <c r="C11" s="110" t="s">
        <v>5</v>
      </c>
      <c r="D11" s="116"/>
      <c r="E11" s="116"/>
      <c r="F11" s="116"/>
      <c r="G11" s="116"/>
      <c r="H11" s="116"/>
      <c r="I11" s="72"/>
      <c r="J11" s="110" t="s">
        <v>6</v>
      </c>
      <c r="K11" s="116"/>
      <c r="L11" s="116"/>
      <c r="M11" s="116"/>
      <c r="N11" s="116"/>
      <c r="O11" s="116"/>
    </row>
    <row r="12" spans="1:15" ht="15.75" thickBot="1" x14ac:dyDescent="0.3">
      <c r="C12" s="2" t="s">
        <v>43</v>
      </c>
      <c r="D12" s="2" t="s">
        <v>44</v>
      </c>
      <c r="E12" s="2" t="s">
        <v>8</v>
      </c>
      <c r="F12" s="2"/>
      <c r="G12" s="3" t="s">
        <v>159</v>
      </c>
      <c r="H12" s="4" t="s">
        <v>10</v>
      </c>
      <c r="I12" s="72"/>
      <c r="J12" s="2" t="s">
        <v>43</v>
      </c>
      <c r="K12" s="2" t="s">
        <v>44</v>
      </c>
      <c r="L12" s="2" t="s">
        <v>8</v>
      </c>
      <c r="M12" s="3" t="s">
        <v>159</v>
      </c>
      <c r="N12" s="105" t="s">
        <v>46</v>
      </c>
      <c r="O12" s="4" t="s">
        <v>10</v>
      </c>
    </row>
    <row r="13" spans="1:15" x14ac:dyDescent="0.25">
      <c r="A13" t="s">
        <v>185</v>
      </c>
      <c r="B13">
        <v>71</v>
      </c>
      <c r="C13" s="5">
        <v>47</v>
      </c>
      <c r="D13" s="5">
        <v>12</v>
      </c>
      <c r="E13" s="11">
        <v>12</v>
      </c>
      <c r="F13" s="11">
        <v>7</v>
      </c>
      <c r="G13" s="51">
        <v>4500</v>
      </c>
      <c r="H13" s="51">
        <f>D13*1*G13</f>
        <v>54000</v>
      </c>
      <c r="I13" s="72"/>
      <c r="J13" s="7"/>
      <c r="K13" s="7"/>
      <c r="L13" s="8"/>
      <c r="M13" s="9"/>
      <c r="N13" s="32">
        <f>M13*5%</f>
        <v>0</v>
      </c>
      <c r="O13" s="9"/>
    </row>
    <row r="14" spans="1:15" x14ac:dyDescent="0.25">
      <c r="C14" s="5"/>
      <c r="D14" s="5"/>
      <c r="E14" s="5"/>
      <c r="F14" s="5"/>
      <c r="G14" s="6"/>
      <c r="H14" s="6"/>
      <c r="I14" s="72"/>
      <c r="J14" s="7"/>
      <c r="K14" s="7"/>
      <c r="L14" s="8"/>
      <c r="M14" s="9"/>
      <c r="N14" s="9"/>
      <c r="O14" s="9"/>
    </row>
    <row r="15" spans="1:15" ht="15.75" x14ac:dyDescent="0.25">
      <c r="C15" s="12"/>
      <c r="D15" s="12"/>
      <c r="E15" s="13"/>
      <c r="F15" s="13"/>
      <c r="G15" s="14"/>
      <c r="H15" s="6"/>
      <c r="I15" s="72"/>
      <c r="J15" s="12"/>
      <c r="K15" s="12"/>
      <c r="L15" s="13"/>
      <c r="M15" s="14"/>
      <c r="N15" s="14"/>
      <c r="O15" s="14"/>
    </row>
    <row r="16" spans="1:15" ht="15.75" x14ac:dyDescent="0.25">
      <c r="C16" s="111" t="s">
        <v>20</v>
      </c>
      <c r="D16" s="112"/>
      <c r="E16" s="112"/>
      <c r="F16" s="171"/>
      <c r="G16" s="113"/>
      <c r="H16" s="117">
        <f>SUM(H13:H15)</f>
        <v>54000</v>
      </c>
      <c r="I16" s="72"/>
      <c r="J16" s="111" t="s">
        <v>20</v>
      </c>
      <c r="K16" s="112"/>
      <c r="L16" s="112"/>
      <c r="M16" s="113"/>
      <c r="N16" s="113"/>
      <c r="O16" s="17">
        <f>SUM(O13:O15)</f>
        <v>0</v>
      </c>
    </row>
    <row r="17" spans="3:15" x14ac:dyDescent="0.25">
      <c r="C17" s="72"/>
      <c r="D17" s="72"/>
      <c r="E17" s="72"/>
      <c r="F17" s="72"/>
      <c r="G17" s="72" t="s">
        <v>69</v>
      </c>
      <c r="H17" s="72"/>
      <c r="I17" s="72"/>
      <c r="J17" s="72"/>
      <c r="K17" s="72"/>
      <c r="L17" s="114" t="s">
        <v>24</v>
      </c>
      <c r="M17" s="114"/>
      <c r="N17" s="114"/>
      <c r="O17" s="77"/>
    </row>
    <row r="19" spans="3:15" x14ac:dyDescent="0.25">
      <c r="C19" s="56" t="s">
        <v>64</v>
      </c>
      <c r="D19" s="56"/>
      <c r="E19" s="56"/>
      <c r="F19" s="172"/>
      <c r="G19" s="56"/>
      <c r="H19" s="56"/>
      <c r="J19" s="56" t="s">
        <v>65</v>
      </c>
      <c r="K19" s="56"/>
      <c r="L19" s="56"/>
      <c r="M19" s="56"/>
      <c r="N19" s="56"/>
      <c r="O19" s="40"/>
    </row>
    <row r="20" spans="3:15" x14ac:dyDescent="0.25">
      <c r="C20" s="49" t="s">
        <v>68</v>
      </c>
      <c r="D20" s="49"/>
      <c r="E20" s="49"/>
      <c r="F20" s="49"/>
      <c r="G20" s="49"/>
      <c r="H20" s="155">
        <f>H16</f>
        <v>54000</v>
      </c>
      <c r="J20" s="49" t="s">
        <v>68</v>
      </c>
      <c r="K20" s="49"/>
      <c r="L20" s="49"/>
      <c r="M20" s="49"/>
      <c r="N20" s="33"/>
      <c r="O20" s="63"/>
    </row>
    <row r="21" spans="3:15" x14ac:dyDescent="0.25">
      <c r="C21" s="56" t="s">
        <v>20</v>
      </c>
      <c r="D21" s="56"/>
      <c r="E21" s="56"/>
      <c r="F21" s="172"/>
      <c r="G21" s="56"/>
      <c r="H21" s="64"/>
      <c r="J21" s="56" t="s">
        <v>20</v>
      </c>
      <c r="K21" s="56"/>
      <c r="L21" s="56"/>
      <c r="M21" s="56"/>
      <c r="N21" s="65"/>
      <c r="O21" s="66">
        <f>O20</f>
        <v>0</v>
      </c>
    </row>
    <row r="24" spans="3:15" x14ac:dyDescent="0.25">
      <c r="C24" s="176" t="s">
        <v>80</v>
      </c>
      <c r="D24" s="177"/>
      <c r="E24" s="177"/>
      <c r="F24" s="177"/>
      <c r="G24" s="178"/>
      <c r="H24" s="67">
        <f>H20</f>
        <v>54000</v>
      </c>
    </row>
    <row r="25" spans="3:15" x14ac:dyDescent="0.25">
      <c r="C25" s="173" t="s">
        <v>40</v>
      </c>
      <c r="D25" s="174"/>
      <c r="E25" s="174"/>
      <c r="F25" s="174"/>
      <c r="G25" s="175"/>
      <c r="H25" s="68">
        <f>H16</f>
        <v>54000</v>
      </c>
    </row>
  </sheetData>
  <mergeCells count="3">
    <mergeCell ref="C8:O8"/>
    <mergeCell ref="C24:G24"/>
    <mergeCell ref="C25:G25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O137"/>
  <sheetViews>
    <sheetView showGridLines="0" topLeftCell="A115" workbookViewId="0">
      <selection activeCell="D133" sqref="D133"/>
    </sheetView>
  </sheetViews>
  <sheetFormatPr defaultRowHeight="15" x14ac:dyDescent="0.25"/>
  <cols>
    <col min="1" max="1" width="41.7109375" bestFit="1" customWidth="1"/>
    <col min="2" max="2" width="17" bestFit="1" customWidth="1"/>
    <col min="3" max="3" width="14.42578125" bestFit="1" customWidth="1"/>
    <col min="4" max="4" width="14.28515625" bestFit="1" customWidth="1"/>
    <col min="5" max="5" width="11.7109375" bestFit="1" customWidth="1"/>
    <col min="6" max="6" width="8" customWidth="1"/>
    <col min="7" max="7" width="14.28515625" bestFit="1" customWidth="1"/>
    <col min="9" max="9" width="27.42578125" customWidth="1"/>
    <col min="10" max="11" width="15.28515625" customWidth="1"/>
    <col min="14" max="14" width="7.42578125" customWidth="1"/>
    <col min="15" max="15" width="15.28515625" customWidth="1"/>
  </cols>
  <sheetData>
    <row r="8" spans="1:15" ht="28.5" x14ac:dyDescent="0.45">
      <c r="A8" s="194" t="s">
        <v>0</v>
      </c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50"/>
    </row>
    <row r="9" spans="1:15" ht="15.75" x14ac:dyDescent="0.25">
      <c r="A9" s="183" t="s">
        <v>136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</row>
    <row r="10" spans="1:15" x14ac:dyDescent="0.25">
      <c r="A10" s="1" t="s">
        <v>123</v>
      </c>
      <c r="B10" s="156" t="s">
        <v>36</v>
      </c>
      <c r="C10" s="200">
        <v>10</v>
      </c>
      <c r="D10" s="200"/>
      <c r="E10" s="200"/>
      <c r="F10" s="200"/>
      <c r="G10" s="200"/>
      <c r="H10" s="72"/>
      <c r="I10" s="73" t="s">
        <v>49</v>
      </c>
      <c r="J10" s="1" t="s">
        <v>82</v>
      </c>
      <c r="K10" s="1"/>
      <c r="L10" s="34"/>
      <c r="M10" s="34"/>
      <c r="N10" s="71"/>
      <c r="O10" s="71"/>
    </row>
    <row r="11" spans="1:15" x14ac:dyDescent="0.25">
      <c r="A11" s="60" t="s">
        <v>51</v>
      </c>
      <c r="B11" s="1" t="s">
        <v>83</v>
      </c>
      <c r="C11" s="1"/>
      <c r="D11" s="1"/>
      <c r="E11" s="1"/>
      <c r="F11" s="71"/>
      <c r="G11" s="71"/>
      <c r="H11" s="72"/>
      <c r="I11" s="60" t="s">
        <v>51</v>
      </c>
      <c r="J11" s="1" t="s">
        <v>84</v>
      </c>
      <c r="K11" s="1"/>
      <c r="L11" s="1"/>
      <c r="M11" s="1"/>
      <c r="N11" s="71"/>
      <c r="O11" s="71"/>
    </row>
    <row r="12" spans="1:15" ht="16.5" thickBot="1" x14ac:dyDescent="0.3">
      <c r="A12" s="179" t="s">
        <v>5</v>
      </c>
      <c r="B12" s="179"/>
      <c r="C12" s="179"/>
      <c r="D12" s="179"/>
      <c r="E12" s="179"/>
      <c r="F12" s="179"/>
      <c r="G12" s="179"/>
      <c r="H12" s="72"/>
      <c r="I12" s="179" t="s">
        <v>6</v>
      </c>
      <c r="J12" s="179"/>
      <c r="K12" s="179"/>
      <c r="L12" s="179"/>
      <c r="M12" s="179"/>
      <c r="N12" s="179"/>
      <c r="O12" s="179"/>
    </row>
    <row r="13" spans="1:15" x14ac:dyDescent="0.25">
      <c r="A13" s="2" t="s">
        <v>52</v>
      </c>
      <c r="B13" s="2" t="s">
        <v>53</v>
      </c>
      <c r="C13" s="35" t="s">
        <v>54</v>
      </c>
      <c r="D13" s="2" t="s">
        <v>55</v>
      </c>
      <c r="E13" s="35" t="s">
        <v>56</v>
      </c>
      <c r="F13" s="3" t="s">
        <v>57</v>
      </c>
      <c r="G13" s="4" t="s">
        <v>10</v>
      </c>
      <c r="H13" s="72"/>
      <c r="I13" s="2" t="s">
        <v>52</v>
      </c>
      <c r="J13" s="2" t="s">
        <v>58</v>
      </c>
      <c r="K13" s="35" t="s">
        <v>54</v>
      </c>
      <c r="L13" s="2" t="s">
        <v>55</v>
      </c>
      <c r="M13" s="35" t="s">
        <v>56</v>
      </c>
      <c r="N13" s="3" t="s">
        <v>57</v>
      </c>
      <c r="O13" s="4" t="s">
        <v>10</v>
      </c>
    </row>
    <row r="14" spans="1:15" x14ac:dyDescent="0.25">
      <c r="A14" s="74" t="s">
        <v>59</v>
      </c>
      <c r="B14" s="36">
        <v>230</v>
      </c>
      <c r="C14" s="36">
        <f>B14*C10*F14</f>
        <v>2300</v>
      </c>
      <c r="D14" s="36">
        <f>B14*20%</f>
        <v>46</v>
      </c>
      <c r="E14" s="36">
        <f>G14-C14</f>
        <v>460</v>
      </c>
      <c r="F14" s="11">
        <v>1</v>
      </c>
      <c r="G14" s="37">
        <f>(B14+D14)*C10*F14</f>
        <v>2760</v>
      </c>
      <c r="H14" s="72"/>
      <c r="I14" s="74"/>
      <c r="J14" s="36"/>
      <c r="K14" s="36"/>
      <c r="L14" s="36"/>
      <c r="M14" s="36"/>
      <c r="N14" s="11"/>
      <c r="O14" s="37"/>
    </row>
    <row r="15" spans="1:15" x14ac:dyDescent="0.25">
      <c r="A15" s="74" t="s">
        <v>60</v>
      </c>
      <c r="B15" s="36">
        <v>230</v>
      </c>
      <c r="C15" s="36">
        <f>B15*C10*F15</f>
        <v>2300</v>
      </c>
      <c r="D15" s="36">
        <f t="shared" ref="D15:D19" si="0">B15*20%</f>
        <v>46</v>
      </c>
      <c r="E15" s="36">
        <f t="shared" ref="E15:E18" si="1">G15-C15</f>
        <v>460</v>
      </c>
      <c r="F15" s="11">
        <v>1</v>
      </c>
      <c r="G15" s="37">
        <f>(B15+D15)*C10*F15</f>
        <v>2760</v>
      </c>
      <c r="H15" s="72"/>
      <c r="I15" s="74"/>
      <c r="J15" s="36"/>
      <c r="K15" s="36"/>
      <c r="L15" s="36"/>
      <c r="M15" s="36"/>
      <c r="N15" s="11"/>
      <c r="O15" s="37"/>
    </row>
    <row r="16" spans="1:15" x14ac:dyDescent="0.25">
      <c r="A16" s="74" t="s">
        <v>108</v>
      </c>
      <c r="B16" s="36">
        <v>260</v>
      </c>
      <c r="C16" s="36">
        <f>B16*4*F16</f>
        <v>1040</v>
      </c>
      <c r="D16" s="36">
        <f t="shared" si="0"/>
        <v>52</v>
      </c>
      <c r="E16" s="36">
        <f t="shared" si="1"/>
        <v>208</v>
      </c>
      <c r="F16" s="11">
        <v>1</v>
      </c>
      <c r="G16" s="37">
        <f>(B16+D16)*4*F16</f>
        <v>1248</v>
      </c>
      <c r="H16" s="72"/>
      <c r="I16" s="74"/>
      <c r="J16" s="36"/>
      <c r="K16" s="36"/>
      <c r="L16" s="36"/>
      <c r="M16" s="36"/>
      <c r="N16" s="11"/>
      <c r="O16" s="37"/>
    </row>
    <row r="17" spans="1:15" x14ac:dyDescent="0.25">
      <c r="A17" s="74" t="s">
        <v>62</v>
      </c>
      <c r="B17" s="36">
        <v>140</v>
      </c>
      <c r="C17" s="36">
        <f>B17*C10*F17</f>
        <v>2800</v>
      </c>
      <c r="D17" s="36">
        <f t="shared" si="0"/>
        <v>28</v>
      </c>
      <c r="E17" s="36">
        <f t="shared" si="1"/>
        <v>560</v>
      </c>
      <c r="F17" s="11">
        <v>2</v>
      </c>
      <c r="G17" s="37">
        <f>(B17+D17)*C10*F17</f>
        <v>3360</v>
      </c>
      <c r="H17" s="72"/>
      <c r="I17" s="74"/>
      <c r="J17" s="36"/>
      <c r="K17" s="36"/>
      <c r="L17" s="36"/>
      <c r="M17" s="36"/>
      <c r="N17" s="11"/>
      <c r="O17" s="37"/>
    </row>
    <row r="18" spans="1:15" x14ac:dyDescent="0.25">
      <c r="A18" s="74" t="s">
        <v>63</v>
      </c>
      <c r="B18" s="36">
        <v>200</v>
      </c>
      <c r="C18" s="36">
        <f>B18*C10*F18</f>
        <v>2000</v>
      </c>
      <c r="D18" s="36">
        <f t="shared" si="0"/>
        <v>40</v>
      </c>
      <c r="E18" s="36">
        <f t="shared" si="1"/>
        <v>400</v>
      </c>
      <c r="F18" s="11">
        <v>1</v>
      </c>
      <c r="G18" s="37">
        <f>(B18+D18)*C10*F18</f>
        <v>2400</v>
      </c>
      <c r="H18" s="72"/>
      <c r="I18" s="74"/>
      <c r="J18" s="36"/>
      <c r="K18" s="36"/>
      <c r="L18" s="36"/>
      <c r="M18" s="36"/>
      <c r="N18" s="11"/>
      <c r="O18" s="37"/>
    </row>
    <row r="19" spans="1:15" x14ac:dyDescent="0.25">
      <c r="A19" s="74" t="s">
        <v>113</v>
      </c>
      <c r="B19" s="36">
        <v>230</v>
      </c>
      <c r="C19" s="36">
        <f>B19*C10*F18</f>
        <v>2300</v>
      </c>
      <c r="D19" s="36">
        <f t="shared" si="0"/>
        <v>46</v>
      </c>
      <c r="E19" s="36">
        <f>G19-C19</f>
        <v>460</v>
      </c>
      <c r="F19" s="11">
        <v>1</v>
      </c>
      <c r="G19" s="37">
        <f>(B19+D19)*F19*C10</f>
        <v>2760</v>
      </c>
      <c r="H19" s="72"/>
      <c r="I19" s="74"/>
      <c r="J19" s="36"/>
      <c r="K19" s="36"/>
      <c r="L19" s="36"/>
      <c r="M19" s="36"/>
      <c r="N19" s="11"/>
      <c r="O19" s="37"/>
    </row>
    <row r="20" spans="1:15" ht="16.5" x14ac:dyDescent="0.25">
      <c r="A20" s="38"/>
      <c r="B20" s="11"/>
      <c r="C20" s="78">
        <f>SUM(C14:C19)</f>
        <v>12740</v>
      </c>
      <c r="D20" s="11"/>
      <c r="E20" s="78">
        <f>SUM(E14:E19)</f>
        <v>2548</v>
      </c>
      <c r="F20" s="6"/>
      <c r="G20" s="6"/>
      <c r="H20" s="72"/>
      <c r="I20" s="25"/>
      <c r="J20" s="39"/>
      <c r="K20" s="39"/>
      <c r="L20" s="39"/>
      <c r="M20" s="39"/>
      <c r="N20" s="19"/>
      <c r="O20" s="20"/>
    </row>
    <row r="21" spans="1:15" ht="15.75" x14ac:dyDescent="0.25">
      <c r="A21" s="185" t="s">
        <v>20</v>
      </c>
      <c r="B21" s="186"/>
      <c r="C21" s="186"/>
      <c r="D21" s="186"/>
      <c r="E21" s="186"/>
      <c r="F21" s="187"/>
      <c r="G21" s="117">
        <f>SUM(G14:G20)</f>
        <v>15288</v>
      </c>
      <c r="H21" s="72"/>
      <c r="I21" s="185" t="s">
        <v>20</v>
      </c>
      <c r="J21" s="186"/>
      <c r="K21" s="186"/>
      <c r="L21" s="186"/>
      <c r="M21" s="186"/>
      <c r="N21" s="187"/>
      <c r="O21" s="17">
        <f>SUM(O14:O20)</f>
        <v>0</v>
      </c>
    </row>
    <row r="22" spans="1:15" x14ac:dyDescent="0.25">
      <c r="A22" s="72"/>
      <c r="B22" s="72"/>
      <c r="C22" s="76"/>
      <c r="D22" s="72"/>
      <c r="E22" s="76"/>
      <c r="F22" s="72"/>
      <c r="G22" s="72"/>
      <c r="H22" s="72"/>
      <c r="I22" s="72"/>
      <c r="J22" s="184" t="s">
        <v>24</v>
      </c>
      <c r="K22" s="184"/>
      <c r="L22" s="184"/>
      <c r="M22" s="184"/>
      <c r="N22" s="184"/>
      <c r="O22" s="77"/>
    </row>
    <row r="23" spans="1:15" x14ac:dyDescent="0.25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</row>
    <row r="24" spans="1:15" ht="15.75" x14ac:dyDescent="0.25">
      <c r="A24" s="183" t="s">
        <v>137</v>
      </c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</row>
    <row r="25" spans="1:15" x14ac:dyDescent="0.25">
      <c r="A25" s="73" t="s">
        <v>118</v>
      </c>
      <c r="B25" s="156" t="s">
        <v>36</v>
      </c>
      <c r="C25" s="200">
        <v>10</v>
      </c>
      <c r="D25" s="200"/>
      <c r="E25" s="200"/>
      <c r="F25" s="200"/>
      <c r="G25" s="200"/>
      <c r="H25" s="72"/>
      <c r="I25" s="73" t="s">
        <v>49</v>
      </c>
      <c r="J25" s="1" t="s">
        <v>82</v>
      </c>
      <c r="K25" s="1"/>
      <c r="L25" s="34"/>
      <c r="M25" s="34"/>
      <c r="N25" s="71"/>
      <c r="O25" s="71"/>
    </row>
    <row r="26" spans="1:15" x14ac:dyDescent="0.25">
      <c r="A26" s="60" t="s">
        <v>51</v>
      </c>
      <c r="B26" s="1" t="s">
        <v>85</v>
      </c>
      <c r="C26" s="1"/>
      <c r="D26" s="1"/>
      <c r="E26" s="1"/>
      <c r="F26" s="71"/>
      <c r="G26" s="71"/>
      <c r="H26" s="72"/>
      <c r="I26" s="60" t="s">
        <v>51</v>
      </c>
      <c r="J26" s="1" t="s">
        <v>84</v>
      </c>
      <c r="K26" s="1"/>
      <c r="L26" s="1"/>
      <c r="M26" s="1"/>
      <c r="N26" s="71"/>
      <c r="O26" s="71"/>
    </row>
    <row r="27" spans="1:15" ht="16.5" thickBot="1" x14ac:dyDescent="0.3">
      <c r="A27" s="179" t="s">
        <v>5</v>
      </c>
      <c r="B27" s="179"/>
      <c r="C27" s="179"/>
      <c r="D27" s="179"/>
      <c r="E27" s="179"/>
      <c r="F27" s="179"/>
      <c r="G27" s="179"/>
      <c r="H27" s="72"/>
      <c r="I27" s="179" t="s">
        <v>6</v>
      </c>
      <c r="J27" s="179"/>
      <c r="K27" s="179"/>
      <c r="L27" s="179"/>
      <c r="M27" s="179"/>
      <c r="N27" s="179"/>
      <c r="O27" s="179"/>
    </row>
    <row r="28" spans="1:15" x14ac:dyDescent="0.25">
      <c r="A28" s="2" t="s">
        <v>52</v>
      </c>
      <c r="B28" s="2" t="s">
        <v>53</v>
      </c>
      <c r="C28" s="35" t="s">
        <v>54</v>
      </c>
      <c r="D28" s="2" t="s">
        <v>55</v>
      </c>
      <c r="E28" s="35" t="s">
        <v>56</v>
      </c>
      <c r="F28" s="3" t="s">
        <v>57</v>
      </c>
      <c r="G28" s="4" t="s">
        <v>10</v>
      </c>
      <c r="H28" s="72"/>
      <c r="I28" s="2" t="s">
        <v>52</v>
      </c>
      <c r="J28" s="2" t="s">
        <v>58</v>
      </c>
      <c r="K28" s="35" t="s">
        <v>54</v>
      </c>
      <c r="L28" s="2" t="s">
        <v>55</v>
      </c>
      <c r="M28" s="35" t="s">
        <v>56</v>
      </c>
      <c r="N28" s="3" t="s">
        <v>57</v>
      </c>
      <c r="O28" s="4" t="s">
        <v>10</v>
      </c>
    </row>
    <row r="29" spans="1:15" x14ac:dyDescent="0.25">
      <c r="A29" s="74" t="s">
        <v>59</v>
      </c>
      <c r="B29" s="36">
        <v>230</v>
      </c>
      <c r="C29" s="36">
        <f>B29*C25*F29</f>
        <v>2300</v>
      </c>
      <c r="D29" s="36">
        <f t="shared" ref="D29:D34" si="2">B29*20%</f>
        <v>46</v>
      </c>
      <c r="E29" s="36">
        <f t="shared" ref="E29:E34" si="3">G29-C29</f>
        <v>460</v>
      </c>
      <c r="F29" s="11">
        <v>1</v>
      </c>
      <c r="G29" s="37">
        <f>(B29+D29)*C25*F29</f>
        <v>2760</v>
      </c>
      <c r="H29" s="72"/>
      <c r="I29" s="74"/>
      <c r="J29" s="36"/>
      <c r="K29" s="36"/>
      <c r="L29" s="36"/>
      <c r="M29" s="36"/>
      <c r="N29" s="11"/>
      <c r="O29" s="37"/>
    </row>
    <row r="30" spans="1:15" x14ac:dyDescent="0.25">
      <c r="A30" s="74" t="s">
        <v>60</v>
      </c>
      <c r="B30" s="36">
        <v>230</v>
      </c>
      <c r="C30" s="36">
        <f>B30*C25*F30</f>
        <v>2300</v>
      </c>
      <c r="D30" s="36">
        <f t="shared" si="2"/>
        <v>46</v>
      </c>
      <c r="E30" s="36">
        <f t="shared" si="3"/>
        <v>460</v>
      </c>
      <c r="F30" s="11">
        <v>1</v>
      </c>
      <c r="G30" s="37">
        <f>(B30+D30)*C25*F30</f>
        <v>2760</v>
      </c>
      <c r="H30" s="72"/>
      <c r="I30" s="74"/>
      <c r="J30" s="36"/>
      <c r="K30" s="36"/>
      <c r="L30" s="36"/>
      <c r="M30" s="36"/>
      <c r="N30" s="11"/>
      <c r="O30" s="37"/>
    </row>
    <row r="31" spans="1:15" x14ac:dyDescent="0.25">
      <c r="A31" s="74" t="s">
        <v>108</v>
      </c>
      <c r="B31" s="36">
        <v>260</v>
      </c>
      <c r="C31" s="36">
        <f>B31*4*F31</f>
        <v>1040</v>
      </c>
      <c r="D31" s="36">
        <f t="shared" si="2"/>
        <v>52</v>
      </c>
      <c r="E31" s="36">
        <f t="shared" si="3"/>
        <v>208</v>
      </c>
      <c r="F31" s="11">
        <v>1</v>
      </c>
      <c r="G31" s="37">
        <f>(B31+D31)*4*F31</f>
        <v>1248</v>
      </c>
      <c r="H31" s="72"/>
      <c r="I31" s="74"/>
      <c r="J31" s="36"/>
      <c r="K31" s="36"/>
      <c r="L31" s="36"/>
      <c r="M31" s="36"/>
      <c r="N31" s="11"/>
      <c r="O31" s="37"/>
    </row>
    <row r="32" spans="1:15" x14ac:dyDescent="0.25">
      <c r="A32" s="74" t="s">
        <v>62</v>
      </c>
      <c r="B32" s="36">
        <v>140</v>
      </c>
      <c r="C32" s="36">
        <f>B32*C25*F32</f>
        <v>2800</v>
      </c>
      <c r="D32" s="36">
        <f t="shared" si="2"/>
        <v>28</v>
      </c>
      <c r="E32" s="36">
        <f t="shared" si="3"/>
        <v>560</v>
      </c>
      <c r="F32" s="11">
        <v>2</v>
      </c>
      <c r="G32" s="37">
        <f>(B32+D32)*C25*F32</f>
        <v>3360</v>
      </c>
      <c r="H32" s="72"/>
      <c r="I32" s="74"/>
      <c r="J32" s="36"/>
      <c r="K32" s="36"/>
      <c r="L32" s="36"/>
      <c r="M32" s="36"/>
      <c r="N32" s="11"/>
      <c r="O32" s="37"/>
    </row>
    <row r="33" spans="1:15" x14ac:dyDescent="0.25">
      <c r="A33" s="74" t="s">
        <v>63</v>
      </c>
      <c r="B33" s="36">
        <v>200</v>
      </c>
      <c r="C33" s="36">
        <f>B33*C25*F33</f>
        <v>2000</v>
      </c>
      <c r="D33" s="36">
        <f t="shared" si="2"/>
        <v>40</v>
      </c>
      <c r="E33" s="36">
        <f t="shared" si="3"/>
        <v>400</v>
      </c>
      <c r="F33" s="11">
        <v>1</v>
      </c>
      <c r="G33" s="37">
        <f>(B33+D33)*C25*F33</f>
        <v>2400</v>
      </c>
      <c r="H33" s="72"/>
      <c r="I33" s="74"/>
      <c r="J33" s="36"/>
      <c r="K33" s="36"/>
      <c r="L33" s="36"/>
      <c r="M33" s="36"/>
      <c r="N33" s="11"/>
      <c r="O33" s="37"/>
    </row>
    <row r="34" spans="1:15" x14ac:dyDescent="0.25">
      <c r="A34" s="74" t="s">
        <v>113</v>
      </c>
      <c r="B34" s="36">
        <v>230</v>
      </c>
      <c r="C34" s="36">
        <f>B34*C25*F33</f>
        <v>2300</v>
      </c>
      <c r="D34" s="36">
        <f t="shared" si="2"/>
        <v>46</v>
      </c>
      <c r="E34" s="36">
        <f t="shared" si="3"/>
        <v>460</v>
      </c>
      <c r="F34" s="11">
        <v>1</v>
      </c>
      <c r="G34" s="37">
        <f>(B34+D34)*F34*C25</f>
        <v>2760</v>
      </c>
      <c r="H34" s="72"/>
      <c r="I34" s="74"/>
      <c r="J34" s="36"/>
      <c r="K34" s="36"/>
      <c r="L34" s="36"/>
      <c r="M34" s="36"/>
      <c r="N34" s="11"/>
      <c r="O34" s="37"/>
    </row>
    <row r="35" spans="1:15" ht="16.5" x14ac:dyDescent="0.25">
      <c r="A35" s="38"/>
      <c r="B35" s="11"/>
      <c r="C35" s="79">
        <f>SUM(C29:C34)</f>
        <v>12740</v>
      </c>
      <c r="D35" s="11"/>
      <c r="E35" s="79">
        <f>SUM(E29:E34)</f>
        <v>2548</v>
      </c>
      <c r="F35" s="6"/>
      <c r="G35" s="6"/>
      <c r="H35" s="72"/>
      <c r="I35" s="25"/>
      <c r="J35" s="39"/>
      <c r="K35" s="39"/>
      <c r="L35" s="39"/>
      <c r="M35" s="39"/>
      <c r="N35" s="19"/>
      <c r="O35" s="20"/>
    </row>
    <row r="36" spans="1:15" ht="15.75" x14ac:dyDescent="0.25">
      <c r="A36" s="185" t="s">
        <v>20</v>
      </c>
      <c r="B36" s="186"/>
      <c r="C36" s="186"/>
      <c r="D36" s="186"/>
      <c r="E36" s="186"/>
      <c r="F36" s="187"/>
      <c r="G36" s="117">
        <f>SUM(G29:G35)</f>
        <v>15288</v>
      </c>
      <c r="H36" s="72"/>
      <c r="I36" s="185" t="s">
        <v>20</v>
      </c>
      <c r="J36" s="186"/>
      <c r="K36" s="186"/>
      <c r="L36" s="186"/>
      <c r="M36" s="186"/>
      <c r="N36" s="187"/>
      <c r="O36" s="17">
        <f>SUM(O29:O35)</f>
        <v>0</v>
      </c>
    </row>
    <row r="37" spans="1:15" x14ac:dyDescent="0.25">
      <c r="A37" s="72"/>
      <c r="B37" s="72"/>
      <c r="C37" s="76"/>
      <c r="D37" s="72"/>
      <c r="E37" s="76"/>
      <c r="F37" s="72"/>
      <c r="G37" s="72"/>
      <c r="H37" s="72"/>
      <c r="I37" s="72"/>
      <c r="J37" s="184" t="s">
        <v>24</v>
      </c>
      <c r="K37" s="184"/>
      <c r="L37" s="184"/>
      <c r="M37" s="184"/>
      <c r="N37" s="184"/>
      <c r="O37" s="77"/>
    </row>
    <row r="38" spans="1:15" x14ac:dyDescent="0.25">
      <c r="A38" s="72"/>
      <c r="B38" s="72"/>
      <c r="C38" s="72"/>
      <c r="D38" s="72"/>
      <c r="E38" s="72"/>
      <c r="F38" s="72"/>
      <c r="G38" s="72"/>
      <c r="H38" s="72"/>
      <c r="I38" s="72"/>
      <c r="J38" s="80"/>
      <c r="K38" s="80"/>
      <c r="L38" s="80"/>
      <c r="M38" s="80"/>
      <c r="N38" s="80"/>
      <c r="O38" s="81"/>
    </row>
    <row r="39" spans="1:15" ht="15.75" x14ac:dyDescent="0.25">
      <c r="A39" s="183" t="s">
        <v>138</v>
      </c>
      <c r="B39" s="183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</row>
    <row r="40" spans="1:15" x14ac:dyDescent="0.25">
      <c r="A40" s="120" t="s">
        <v>124</v>
      </c>
      <c r="B40" s="156" t="s">
        <v>36</v>
      </c>
      <c r="C40" s="200">
        <v>10</v>
      </c>
      <c r="D40" s="200"/>
      <c r="E40" s="200"/>
      <c r="F40" s="200"/>
      <c r="G40" s="200"/>
      <c r="H40" s="72"/>
      <c r="I40" s="71" t="s">
        <v>86</v>
      </c>
      <c r="J40" s="1" t="s">
        <v>82</v>
      </c>
      <c r="K40" s="1"/>
      <c r="L40" s="34"/>
      <c r="M40" s="34"/>
      <c r="N40" s="71"/>
      <c r="O40" s="71"/>
    </row>
    <row r="41" spans="1:15" x14ac:dyDescent="0.25">
      <c r="A41" s="60" t="s">
        <v>51</v>
      </c>
      <c r="B41" s="1" t="s">
        <v>83</v>
      </c>
      <c r="C41" s="1"/>
      <c r="D41" s="1"/>
      <c r="E41" s="1"/>
      <c r="F41" s="71"/>
      <c r="G41" s="71"/>
      <c r="H41" s="72"/>
      <c r="I41" s="60" t="s">
        <v>51</v>
      </c>
      <c r="J41" s="1" t="s">
        <v>84</v>
      </c>
      <c r="K41" s="1"/>
      <c r="L41" s="1"/>
      <c r="M41" s="1"/>
      <c r="N41" s="71"/>
      <c r="O41" s="71"/>
    </row>
    <row r="42" spans="1:15" ht="16.5" thickBot="1" x14ac:dyDescent="0.3">
      <c r="A42" s="179" t="s">
        <v>5</v>
      </c>
      <c r="B42" s="179"/>
      <c r="C42" s="179"/>
      <c r="D42" s="179"/>
      <c r="E42" s="179"/>
      <c r="F42" s="179"/>
      <c r="G42" s="179"/>
      <c r="H42" s="72"/>
      <c r="I42" s="179" t="s">
        <v>6</v>
      </c>
      <c r="J42" s="179"/>
      <c r="K42" s="179"/>
      <c r="L42" s="179"/>
      <c r="M42" s="179"/>
      <c r="N42" s="179"/>
      <c r="O42" s="179"/>
    </row>
    <row r="43" spans="1:15" x14ac:dyDescent="0.25">
      <c r="A43" s="2" t="s">
        <v>52</v>
      </c>
      <c r="B43" s="2" t="s">
        <v>58</v>
      </c>
      <c r="C43" s="35" t="s">
        <v>54</v>
      </c>
      <c r="D43" s="2" t="s">
        <v>55</v>
      </c>
      <c r="E43" s="35" t="s">
        <v>56</v>
      </c>
      <c r="F43" s="3" t="s">
        <v>57</v>
      </c>
      <c r="G43" s="4" t="s">
        <v>10</v>
      </c>
      <c r="H43" s="72"/>
      <c r="I43" s="2" t="s">
        <v>52</v>
      </c>
      <c r="J43" s="2" t="s">
        <v>58</v>
      </c>
      <c r="K43" s="35" t="s">
        <v>54</v>
      </c>
      <c r="L43" s="2" t="s">
        <v>55</v>
      </c>
      <c r="M43" s="35" t="s">
        <v>56</v>
      </c>
      <c r="N43" s="3" t="s">
        <v>57</v>
      </c>
      <c r="O43" s="4" t="s">
        <v>10</v>
      </c>
    </row>
    <row r="44" spans="1:15" x14ac:dyDescent="0.25">
      <c r="A44" s="74" t="s">
        <v>59</v>
      </c>
      <c r="B44" s="36">
        <v>230</v>
      </c>
      <c r="C44" s="36">
        <f>B44*C40*F44</f>
        <v>2300</v>
      </c>
      <c r="D44" s="36">
        <f>B44*20%</f>
        <v>46</v>
      </c>
      <c r="E44" s="36">
        <f>G44-C44</f>
        <v>460</v>
      </c>
      <c r="F44" s="11">
        <v>1</v>
      </c>
      <c r="G44" s="37">
        <f>(B44+D44)*C40*F44</f>
        <v>2760</v>
      </c>
      <c r="H44" s="72"/>
      <c r="I44" s="74"/>
      <c r="J44" s="36"/>
      <c r="K44" s="36"/>
      <c r="L44" s="36"/>
      <c r="M44" s="36"/>
      <c r="N44" s="11"/>
      <c r="O44" s="37"/>
    </row>
    <row r="45" spans="1:15" x14ac:dyDescent="0.25">
      <c r="A45" s="74" t="s">
        <v>60</v>
      </c>
      <c r="B45" s="36">
        <v>230</v>
      </c>
      <c r="C45" s="36">
        <f>B45*C40*F45</f>
        <v>2300</v>
      </c>
      <c r="D45" s="36">
        <f t="shared" ref="D45:D49" si="4">B45*20%</f>
        <v>46</v>
      </c>
      <c r="E45" s="36">
        <f t="shared" ref="E45:E48" si="5">G45-C45</f>
        <v>460</v>
      </c>
      <c r="F45" s="11">
        <v>1</v>
      </c>
      <c r="G45" s="37">
        <f>(B45+D45)*C40*F45</f>
        <v>2760</v>
      </c>
      <c r="H45" s="72"/>
      <c r="I45" s="74"/>
      <c r="J45" s="36"/>
      <c r="K45" s="36"/>
      <c r="L45" s="36"/>
      <c r="M45" s="36"/>
      <c r="N45" s="11"/>
      <c r="O45" s="37"/>
    </row>
    <row r="46" spans="1:15" x14ac:dyDescent="0.25">
      <c r="A46" s="74" t="s">
        <v>108</v>
      </c>
      <c r="B46" s="36">
        <v>260</v>
      </c>
      <c r="C46" s="36">
        <f>B46*4*F46</f>
        <v>1040</v>
      </c>
      <c r="D46" s="36">
        <f t="shared" si="4"/>
        <v>52</v>
      </c>
      <c r="E46" s="36">
        <f t="shared" si="5"/>
        <v>208</v>
      </c>
      <c r="F46" s="11">
        <v>1</v>
      </c>
      <c r="G46" s="37">
        <f>(B46+D46)*4*F46</f>
        <v>1248</v>
      </c>
      <c r="H46" s="72"/>
      <c r="I46" s="74"/>
      <c r="J46" s="36"/>
      <c r="K46" s="36"/>
      <c r="L46" s="36"/>
      <c r="M46" s="36"/>
      <c r="N46" s="11"/>
      <c r="O46" s="37"/>
    </row>
    <row r="47" spans="1:15" x14ac:dyDescent="0.25">
      <c r="A47" s="74" t="s">
        <v>62</v>
      </c>
      <c r="B47" s="36">
        <v>140</v>
      </c>
      <c r="C47" s="36">
        <f>B47*C40*F47</f>
        <v>2800</v>
      </c>
      <c r="D47" s="36">
        <f t="shared" si="4"/>
        <v>28</v>
      </c>
      <c r="E47" s="36">
        <f t="shared" si="5"/>
        <v>560</v>
      </c>
      <c r="F47" s="11">
        <v>2</v>
      </c>
      <c r="G47" s="37">
        <f>(B47+D47)*C40*F47</f>
        <v>3360</v>
      </c>
      <c r="H47" s="72"/>
      <c r="I47" s="74"/>
      <c r="J47" s="36"/>
      <c r="K47" s="36"/>
      <c r="L47" s="36"/>
      <c r="M47" s="36"/>
      <c r="N47" s="11"/>
      <c r="O47" s="37"/>
    </row>
    <row r="48" spans="1:15" x14ac:dyDescent="0.25">
      <c r="A48" s="74" t="s">
        <v>63</v>
      </c>
      <c r="B48" s="36">
        <v>200</v>
      </c>
      <c r="C48" s="36">
        <f>B48*C40*F48</f>
        <v>2000</v>
      </c>
      <c r="D48" s="36">
        <f t="shared" si="4"/>
        <v>40</v>
      </c>
      <c r="E48" s="36">
        <f t="shared" si="5"/>
        <v>400</v>
      </c>
      <c r="F48" s="11">
        <v>1</v>
      </c>
      <c r="G48" s="37">
        <f>(B48+D48)*C40*F48</f>
        <v>2400</v>
      </c>
      <c r="H48" s="72"/>
      <c r="I48" s="74"/>
      <c r="J48" s="36"/>
      <c r="K48" s="36"/>
      <c r="L48" s="36"/>
      <c r="M48" s="36"/>
      <c r="N48" s="11"/>
      <c r="O48" s="37"/>
    </row>
    <row r="49" spans="1:15" x14ac:dyDescent="0.25">
      <c r="A49" s="74" t="s">
        <v>113</v>
      </c>
      <c r="B49" s="36">
        <v>230</v>
      </c>
      <c r="C49" s="36">
        <f>B49*C40*F49</f>
        <v>2300</v>
      </c>
      <c r="D49" s="36">
        <f t="shared" si="4"/>
        <v>46</v>
      </c>
      <c r="E49" s="36">
        <f>G49-C49</f>
        <v>460</v>
      </c>
      <c r="F49" s="11">
        <v>1</v>
      </c>
      <c r="G49" s="37">
        <f>(B49+D49)*F49*C40</f>
        <v>2760</v>
      </c>
      <c r="H49" s="72"/>
      <c r="I49" s="74"/>
      <c r="J49" s="36"/>
      <c r="K49" s="36"/>
      <c r="L49" s="36"/>
      <c r="M49" s="36"/>
      <c r="N49" s="11"/>
      <c r="O49" s="37"/>
    </row>
    <row r="50" spans="1:15" ht="16.5" x14ac:dyDescent="0.25">
      <c r="A50" s="38"/>
      <c r="B50" s="11"/>
      <c r="C50" s="75">
        <f>SUM(C44:C49)</f>
        <v>12740</v>
      </c>
      <c r="D50" s="11"/>
      <c r="E50" s="75">
        <f>SUM(E44:E49)</f>
        <v>2548</v>
      </c>
      <c r="F50" s="6"/>
      <c r="G50" s="6"/>
      <c r="H50" s="72"/>
      <c r="I50" s="25"/>
      <c r="J50" s="39"/>
      <c r="K50" s="39"/>
      <c r="L50" s="39"/>
      <c r="M50" s="39"/>
      <c r="N50" s="19"/>
      <c r="O50" s="20"/>
    </row>
    <row r="51" spans="1:15" ht="15.75" x14ac:dyDescent="0.25">
      <c r="A51" s="185" t="s">
        <v>20</v>
      </c>
      <c r="B51" s="186"/>
      <c r="C51" s="186"/>
      <c r="D51" s="186"/>
      <c r="E51" s="186"/>
      <c r="F51" s="187"/>
      <c r="G51" s="117">
        <f>SUM(G44:G50)</f>
        <v>15288</v>
      </c>
      <c r="H51" s="72"/>
      <c r="I51" s="185" t="s">
        <v>20</v>
      </c>
      <c r="J51" s="186"/>
      <c r="K51" s="186"/>
      <c r="L51" s="186"/>
      <c r="M51" s="186"/>
      <c r="N51" s="187"/>
      <c r="O51" s="17">
        <f>SUM(O44:O50)</f>
        <v>0</v>
      </c>
    </row>
    <row r="52" spans="1:15" x14ac:dyDescent="0.25">
      <c r="A52" s="72"/>
      <c r="B52" s="72"/>
      <c r="C52" s="76"/>
      <c r="D52" s="72"/>
      <c r="E52" s="76"/>
      <c r="F52" s="72"/>
      <c r="G52" s="72"/>
      <c r="H52" s="72"/>
      <c r="I52" s="72"/>
      <c r="J52" s="184" t="s">
        <v>24</v>
      </c>
      <c r="K52" s="184"/>
      <c r="L52" s="184"/>
      <c r="M52" s="184"/>
      <c r="N52" s="184"/>
      <c r="O52" s="77"/>
    </row>
    <row r="53" spans="1:15" x14ac:dyDescent="0.25">
      <c r="A53" s="72"/>
      <c r="B53" s="72"/>
      <c r="C53" s="72"/>
      <c r="D53" s="72"/>
      <c r="E53" s="76"/>
      <c r="F53" s="72"/>
      <c r="G53" s="72"/>
      <c r="H53" s="72"/>
      <c r="I53" s="72"/>
      <c r="J53" s="72"/>
      <c r="K53" s="72"/>
      <c r="L53" s="72"/>
      <c r="M53" s="72"/>
      <c r="N53" s="72"/>
      <c r="O53" s="72"/>
    </row>
    <row r="54" spans="1:15" ht="15.75" x14ac:dyDescent="0.25">
      <c r="A54" s="183" t="s">
        <v>139</v>
      </c>
      <c r="B54" s="183"/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</row>
    <row r="55" spans="1:15" x14ac:dyDescent="0.25">
      <c r="A55" s="69" t="s">
        <v>120</v>
      </c>
      <c r="B55" s="156" t="s">
        <v>36</v>
      </c>
      <c r="C55" s="200">
        <v>10</v>
      </c>
      <c r="D55" s="200"/>
      <c r="E55" s="200"/>
      <c r="F55" s="200"/>
      <c r="G55" s="200"/>
      <c r="H55" s="72"/>
      <c r="I55" s="73" t="s">
        <v>49</v>
      </c>
      <c r="J55" s="1" t="s">
        <v>82</v>
      </c>
      <c r="K55" s="1"/>
      <c r="L55" s="34"/>
      <c r="M55" s="34"/>
      <c r="N55" s="71"/>
      <c r="O55" s="71"/>
    </row>
    <row r="56" spans="1:15" x14ac:dyDescent="0.25">
      <c r="A56" s="60" t="s">
        <v>51</v>
      </c>
      <c r="B56" s="1" t="s">
        <v>83</v>
      </c>
      <c r="C56" s="1"/>
      <c r="D56" s="1"/>
      <c r="E56" s="1"/>
      <c r="F56" s="71"/>
      <c r="G56" s="71"/>
      <c r="H56" s="72"/>
      <c r="I56" s="60" t="s">
        <v>51</v>
      </c>
      <c r="J56" s="1" t="s">
        <v>84</v>
      </c>
      <c r="K56" s="1"/>
      <c r="L56" s="1"/>
      <c r="M56" s="1"/>
      <c r="N56" s="71"/>
      <c r="O56" s="71"/>
    </row>
    <row r="57" spans="1:15" ht="16.5" thickBot="1" x14ac:dyDescent="0.3">
      <c r="A57" s="179" t="s">
        <v>5</v>
      </c>
      <c r="B57" s="179"/>
      <c r="C57" s="179"/>
      <c r="D57" s="179"/>
      <c r="E57" s="179"/>
      <c r="F57" s="179"/>
      <c r="G57" s="179"/>
      <c r="H57" s="72"/>
      <c r="I57" s="179" t="s">
        <v>6</v>
      </c>
      <c r="J57" s="179"/>
      <c r="K57" s="179"/>
      <c r="L57" s="179"/>
      <c r="M57" s="179"/>
      <c r="N57" s="179"/>
      <c r="O57" s="179"/>
    </row>
    <row r="58" spans="1:15" x14ac:dyDescent="0.25">
      <c r="A58" s="2" t="s">
        <v>52</v>
      </c>
      <c r="B58" s="2" t="s">
        <v>58</v>
      </c>
      <c r="C58" s="35" t="s">
        <v>54</v>
      </c>
      <c r="D58" s="2" t="s">
        <v>55</v>
      </c>
      <c r="E58" s="35" t="s">
        <v>56</v>
      </c>
      <c r="F58" s="3" t="s">
        <v>57</v>
      </c>
      <c r="G58" s="4" t="s">
        <v>10</v>
      </c>
      <c r="H58" s="72"/>
      <c r="I58" s="2" t="s">
        <v>52</v>
      </c>
      <c r="J58" s="2" t="s">
        <v>58</v>
      </c>
      <c r="K58" s="35" t="s">
        <v>54</v>
      </c>
      <c r="L58" s="2" t="s">
        <v>55</v>
      </c>
      <c r="M58" s="35" t="s">
        <v>56</v>
      </c>
      <c r="N58" s="3" t="s">
        <v>57</v>
      </c>
      <c r="O58" s="4" t="s">
        <v>10</v>
      </c>
    </row>
    <row r="59" spans="1:15" x14ac:dyDescent="0.25">
      <c r="A59" s="74" t="s">
        <v>59</v>
      </c>
      <c r="B59" s="36">
        <v>230</v>
      </c>
      <c r="C59" s="36">
        <f>B59*C55*F59</f>
        <v>2300</v>
      </c>
      <c r="D59" s="36">
        <f>B59*20%</f>
        <v>46</v>
      </c>
      <c r="E59" s="36">
        <f>G59-C59</f>
        <v>460</v>
      </c>
      <c r="F59" s="11">
        <v>1</v>
      </c>
      <c r="G59" s="37">
        <f>(B59+D59)*C55*F59</f>
        <v>2760</v>
      </c>
      <c r="H59" s="72"/>
      <c r="I59" s="74"/>
      <c r="J59" s="36"/>
      <c r="K59" s="36"/>
      <c r="L59" s="36"/>
      <c r="M59" s="36"/>
      <c r="N59" s="11"/>
      <c r="O59" s="37"/>
    </row>
    <row r="60" spans="1:15" x14ac:dyDescent="0.25">
      <c r="A60" s="74" t="s">
        <v>60</v>
      </c>
      <c r="B60" s="36">
        <v>230</v>
      </c>
      <c r="C60" s="36">
        <f>B60*C55*F60</f>
        <v>2300</v>
      </c>
      <c r="D60" s="36">
        <f t="shared" ref="D60:D64" si="6">B60*20%</f>
        <v>46</v>
      </c>
      <c r="E60" s="36">
        <f t="shared" ref="E60:E63" si="7">G60-C60</f>
        <v>460</v>
      </c>
      <c r="F60" s="11">
        <v>1</v>
      </c>
      <c r="G60" s="37">
        <f>(B60+D60)*C55*F60</f>
        <v>2760</v>
      </c>
      <c r="H60" s="72"/>
      <c r="I60" s="74"/>
      <c r="J60" s="36"/>
      <c r="K60" s="36"/>
      <c r="L60" s="36"/>
      <c r="M60" s="36"/>
      <c r="N60" s="11"/>
      <c r="O60" s="37"/>
    </row>
    <row r="61" spans="1:15" x14ac:dyDescent="0.25">
      <c r="A61" s="74" t="s">
        <v>108</v>
      </c>
      <c r="B61" s="36">
        <v>260</v>
      </c>
      <c r="C61" s="36">
        <f>B61*4*F61</f>
        <v>1040</v>
      </c>
      <c r="D61" s="36">
        <f t="shared" si="6"/>
        <v>52</v>
      </c>
      <c r="E61" s="36">
        <f t="shared" si="7"/>
        <v>208</v>
      </c>
      <c r="F61" s="11">
        <v>1</v>
      </c>
      <c r="G61" s="37">
        <f>(B61+D61)*4*F61</f>
        <v>1248</v>
      </c>
      <c r="H61" s="72"/>
      <c r="I61" s="74"/>
      <c r="J61" s="36"/>
      <c r="K61" s="36"/>
      <c r="L61" s="36"/>
      <c r="M61" s="36"/>
      <c r="N61" s="11"/>
      <c r="O61" s="37"/>
    </row>
    <row r="62" spans="1:15" x14ac:dyDescent="0.25">
      <c r="A62" s="74" t="s">
        <v>62</v>
      </c>
      <c r="B62" s="36">
        <v>140</v>
      </c>
      <c r="C62" s="36">
        <f>B62*C55*F62</f>
        <v>2800</v>
      </c>
      <c r="D62" s="36">
        <f t="shared" si="6"/>
        <v>28</v>
      </c>
      <c r="E62" s="36">
        <f t="shared" si="7"/>
        <v>560</v>
      </c>
      <c r="F62" s="11">
        <v>2</v>
      </c>
      <c r="G62" s="37">
        <f>(B62+D62)*C55*F62</f>
        <v>3360</v>
      </c>
      <c r="H62" s="72"/>
      <c r="I62" s="74"/>
      <c r="J62" s="36"/>
      <c r="K62" s="36"/>
      <c r="L62" s="36"/>
      <c r="M62" s="36"/>
      <c r="N62" s="11"/>
      <c r="O62" s="37"/>
    </row>
    <row r="63" spans="1:15" x14ac:dyDescent="0.25">
      <c r="A63" s="74" t="s">
        <v>63</v>
      </c>
      <c r="B63" s="36">
        <v>200</v>
      </c>
      <c r="C63" s="36">
        <f>B63*C55*F63</f>
        <v>2000</v>
      </c>
      <c r="D63" s="36">
        <f t="shared" si="6"/>
        <v>40</v>
      </c>
      <c r="E63" s="36">
        <f t="shared" si="7"/>
        <v>400</v>
      </c>
      <c r="F63" s="11">
        <v>1</v>
      </c>
      <c r="G63" s="37">
        <f>(B63+D63)*C55*F63</f>
        <v>2400</v>
      </c>
      <c r="H63" s="72"/>
      <c r="I63" s="74"/>
      <c r="J63" s="36"/>
      <c r="K63" s="36"/>
      <c r="L63" s="36"/>
      <c r="M63" s="36"/>
      <c r="N63" s="11"/>
      <c r="O63" s="37"/>
    </row>
    <row r="64" spans="1:15" x14ac:dyDescent="0.25">
      <c r="A64" s="74" t="s">
        <v>114</v>
      </c>
      <c r="B64" s="36">
        <v>230</v>
      </c>
      <c r="C64" s="36">
        <f>B64*C55*F64</f>
        <v>2300</v>
      </c>
      <c r="D64" s="36">
        <f t="shared" si="6"/>
        <v>46</v>
      </c>
      <c r="E64" s="36">
        <f>G64-C64</f>
        <v>460</v>
      </c>
      <c r="F64" s="11">
        <v>1</v>
      </c>
      <c r="G64" s="37">
        <f>(B64+D64)*F64*C55</f>
        <v>2760</v>
      </c>
      <c r="H64" s="72"/>
      <c r="I64" s="74"/>
      <c r="J64" s="36"/>
      <c r="K64" s="36"/>
      <c r="L64" s="36"/>
      <c r="M64" s="36"/>
      <c r="N64" s="11"/>
      <c r="O64" s="37"/>
    </row>
    <row r="65" spans="1:15" ht="16.5" x14ac:dyDescent="0.25">
      <c r="A65" s="38"/>
      <c r="B65" s="11"/>
      <c r="C65" s="75">
        <f>SUM(C59:C64)</f>
        <v>12740</v>
      </c>
      <c r="D65" s="11"/>
      <c r="E65" s="75">
        <f>SUM(E59:E64)</f>
        <v>2548</v>
      </c>
      <c r="F65" s="6"/>
      <c r="G65" s="6"/>
      <c r="H65" s="72"/>
      <c r="I65" s="25"/>
      <c r="J65" s="39"/>
      <c r="K65" s="39"/>
      <c r="L65" s="39"/>
      <c r="M65" s="39"/>
      <c r="N65" s="19"/>
      <c r="O65" s="20"/>
    </row>
    <row r="66" spans="1:15" ht="15.75" x14ac:dyDescent="0.25">
      <c r="A66" s="185" t="s">
        <v>20</v>
      </c>
      <c r="B66" s="186"/>
      <c r="C66" s="186"/>
      <c r="D66" s="186"/>
      <c r="E66" s="186"/>
      <c r="F66" s="187"/>
      <c r="G66" s="117">
        <f>SUM(G59:G65)</f>
        <v>15288</v>
      </c>
      <c r="H66" s="72"/>
      <c r="I66" s="185" t="s">
        <v>20</v>
      </c>
      <c r="J66" s="186"/>
      <c r="K66" s="186"/>
      <c r="L66" s="186"/>
      <c r="M66" s="186"/>
      <c r="N66" s="187"/>
      <c r="O66" s="17">
        <f>SUM(O59:O65)</f>
        <v>0</v>
      </c>
    </row>
    <row r="67" spans="1:15" x14ac:dyDescent="0.25">
      <c r="A67" s="72"/>
      <c r="B67" s="72"/>
      <c r="C67" s="76"/>
      <c r="D67" s="72"/>
      <c r="E67" s="76"/>
      <c r="F67" s="72"/>
      <c r="G67" s="72"/>
      <c r="H67" s="72"/>
      <c r="I67" s="72"/>
      <c r="J67" s="184" t="s">
        <v>24</v>
      </c>
      <c r="K67" s="184"/>
      <c r="L67" s="184"/>
      <c r="M67" s="184"/>
      <c r="N67" s="184"/>
      <c r="O67" s="77"/>
    </row>
    <row r="68" spans="1:15" x14ac:dyDescent="0.25">
      <c r="A68" s="72"/>
      <c r="B68" s="72"/>
      <c r="C68" s="76"/>
      <c r="D68" s="72"/>
      <c r="E68" s="76"/>
      <c r="F68" s="72"/>
      <c r="G68" s="72"/>
      <c r="H68" s="72"/>
      <c r="I68" s="72"/>
      <c r="J68" s="80"/>
      <c r="K68" s="80"/>
      <c r="L68" s="80"/>
      <c r="M68" s="80"/>
      <c r="N68" s="80"/>
      <c r="O68" s="81"/>
    </row>
    <row r="69" spans="1:15" x14ac:dyDescent="0.25">
      <c r="A69" s="72"/>
      <c r="B69" s="72"/>
      <c r="C69" s="76"/>
      <c r="D69" s="72"/>
      <c r="E69" s="76"/>
      <c r="F69" s="72"/>
      <c r="G69" s="72"/>
      <c r="H69" s="72"/>
      <c r="I69" s="72"/>
      <c r="J69" s="80"/>
      <c r="K69" s="80"/>
      <c r="L69" s="80"/>
      <c r="M69" s="80"/>
      <c r="N69" s="80"/>
      <c r="O69" s="81"/>
    </row>
    <row r="70" spans="1:15" ht="15.75" x14ac:dyDescent="0.25">
      <c r="A70" s="183" t="s">
        <v>142</v>
      </c>
      <c r="B70" s="183"/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</row>
    <row r="71" spans="1:15" x14ac:dyDescent="0.25">
      <c r="A71" s="69" t="s">
        <v>121</v>
      </c>
      <c r="B71" s="156" t="s">
        <v>36</v>
      </c>
      <c r="C71" s="200">
        <v>15</v>
      </c>
      <c r="D71" s="200"/>
      <c r="E71" s="200"/>
      <c r="F71" s="200"/>
      <c r="G71" s="200"/>
      <c r="H71" s="72"/>
      <c r="I71" s="73" t="s">
        <v>49</v>
      </c>
      <c r="J71" s="1" t="s">
        <v>82</v>
      </c>
      <c r="K71" s="1"/>
      <c r="L71" s="34"/>
      <c r="M71" s="34"/>
      <c r="N71" s="71"/>
      <c r="O71" s="71"/>
    </row>
    <row r="72" spans="1:15" x14ac:dyDescent="0.25">
      <c r="A72" s="127" t="s">
        <v>51</v>
      </c>
      <c r="B72" s="1" t="s">
        <v>83</v>
      </c>
      <c r="C72" s="1"/>
      <c r="D72" s="1"/>
      <c r="E72" s="1"/>
      <c r="F72" s="71"/>
      <c r="G72" s="71"/>
      <c r="H72" s="72"/>
      <c r="I72" s="127" t="s">
        <v>51</v>
      </c>
      <c r="J72" s="1" t="s">
        <v>84</v>
      </c>
      <c r="K72" s="1"/>
      <c r="L72" s="1"/>
      <c r="M72" s="1"/>
      <c r="N72" s="71"/>
      <c r="O72" s="71"/>
    </row>
    <row r="73" spans="1:15" ht="16.5" thickBot="1" x14ac:dyDescent="0.3">
      <c r="A73" s="179" t="s">
        <v>5</v>
      </c>
      <c r="B73" s="179"/>
      <c r="C73" s="179"/>
      <c r="D73" s="179"/>
      <c r="E73" s="179"/>
      <c r="F73" s="179"/>
      <c r="G73" s="179"/>
      <c r="H73" s="72"/>
      <c r="I73" s="179" t="s">
        <v>6</v>
      </c>
      <c r="J73" s="179"/>
      <c r="K73" s="179"/>
      <c r="L73" s="179"/>
      <c r="M73" s="179"/>
      <c r="N73" s="179"/>
      <c r="O73" s="179"/>
    </row>
    <row r="74" spans="1:15" x14ac:dyDescent="0.25">
      <c r="A74" s="2" t="s">
        <v>52</v>
      </c>
      <c r="B74" s="2" t="s">
        <v>58</v>
      </c>
      <c r="C74" s="35" t="s">
        <v>54</v>
      </c>
      <c r="D74" s="2" t="s">
        <v>55</v>
      </c>
      <c r="E74" s="35" t="s">
        <v>56</v>
      </c>
      <c r="F74" s="3" t="s">
        <v>57</v>
      </c>
      <c r="G74" s="4" t="s">
        <v>10</v>
      </c>
      <c r="H74" s="72"/>
      <c r="I74" s="2" t="s">
        <v>52</v>
      </c>
      <c r="J74" s="2" t="s">
        <v>58</v>
      </c>
      <c r="K74" s="35" t="s">
        <v>54</v>
      </c>
      <c r="L74" s="2" t="s">
        <v>55</v>
      </c>
      <c r="M74" s="35" t="s">
        <v>56</v>
      </c>
      <c r="N74" s="3" t="s">
        <v>57</v>
      </c>
      <c r="O74" s="4" t="s">
        <v>10</v>
      </c>
    </row>
    <row r="75" spans="1:15" x14ac:dyDescent="0.25">
      <c r="A75" s="74" t="s">
        <v>59</v>
      </c>
      <c r="B75" s="36">
        <v>230</v>
      </c>
      <c r="C75" s="36">
        <f>B75*C71*F75</f>
        <v>3450</v>
      </c>
      <c r="D75" s="36">
        <f>B75*20%</f>
        <v>46</v>
      </c>
      <c r="E75" s="36">
        <f>G75-C75</f>
        <v>690</v>
      </c>
      <c r="F75" s="11">
        <v>1</v>
      </c>
      <c r="G75" s="37">
        <f>(B75+D75)*C71*F75</f>
        <v>4140</v>
      </c>
      <c r="H75" s="72"/>
      <c r="I75" s="74"/>
      <c r="J75" s="36"/>
      <c r="K75" s="36"/>
      <c r="L75" s="36"/>
      <c r="M75" s="36"/>
      <c r="N75" s="11"/>
      <c r="O75" s="37"/>
    </row>
    <row r="76" spans="1:15" x14ac:dyDescent="0.25">
      <c r="A76" s="74" t="s">
        <v>60</v>
      </c>
      <c r="B76" s="36">
        <v>230</v>
      </c>
      <c r="C76" s="36">
        <f>B76*C71*F76</f>
        <v>3450</v>
      </c>
      <c r="D76" s="36">
        <f t="shared" ref="D76:D80" si="8">B76*20%</f>
        <v>46</v>
      </c>
      <c r="E76" s="36">
        <f t="shared" ref="E76:E79" si="9">G76-C76</f>
        <v>690</v>
      </c>
      <c r="F76" s="11">
        <v>1</v>
      </c>
      <c r="G76" s="37">
        <f>(B76+D76)*C71*F76</f>
        <v>4140</v>
      </c>
      <c r="H76" s="72"/>
      <c r="I76" s="74"/>
      <c r="J76" s="36"/>
      <c r="K76" s="36"/>
      <c r="L76" s="36"/>
      <c r="M76" s="36"/>
      <c r="N76" s="11"/>
      <c r="O76" s="37"/>
    </row>
    <row r="77" spans="1:15" x14ac:dyDescent="0.25">
      <c r="A77" s="74" t="s">
        <v>108</v>
      </c>
      <c r="B77" s="36">
        <v>260</v>
      </c>
      <c r="C77" s="36">
        <f>B77*4*F77</f>
        <v>1040</v>
      </c>
      <c r="D77" s="36">
        <f t="shared" si="8"/>
        <v>52</v>
      </c>
      <c r="E77" s="36">
        <f t="shared" si="9"/>
        <v>208</v>
      </c>
      <c r="F77" s="11">
        <v>1</v>
      </c>
      <c r="G77" s="37">
        <f>(B77+D77)*4*F77</f>
        <v>1248</v>
      </c>
      <c r="H77" s="72"/>
      <c r="I77" s="74"/>
      <c r="J77" s="36"/>
      <c r="K77" s="36"/>
      <c r="L77" s="36"/>
      <c r="M77" s="36"/>
      <c r="N77" s="11"/>
      <c r="O77" s="37"/>
    </row>
    <row r="78" spans="1:15" x14ac:dyDescent="0.25">
      <c r="A78" s="74" t="s">
        <v>62</v>
      </c>
      <c r="B78" s="36">
        <v>140</v>
      </c>
      <c r="C78" s="36">
        <f>B78*C71*F78</f>
        <v>4200</v>
      </c>
      <c r="D78" s="36">
        <f t="shared" si="8"/>
        <v>28</v>
      </c>
      <c r="E78" s="36">
        <f t="shared" si="9"/>
        <v>840</v>
      </c>
      <c r="F78" s="11">
        <v>2</v>
      </c>
      <c r="G78" s="37">
        <f>(B78+D78)*C71*F78</f>
        <v>5040</v>
      </c>
      <c r="H78" s="72"/>
      <c r="I78" s="74"/>
      <c r="J78" s="36"/>
      <c r="K78" s="36"/>
      <c r="L78" s="36"/>
      <c r="M78" s="36"/>
      <c r="N78" s="11"/>
      <c r="O78" s="37"/>
    </row>
    <row r="79" spans="1:15" x14ac:dyDescent="0.25">
      <c r="A79" s="74" t="s">
        <v>63</v>
      </c>
      <c r="B79" s="36">
        <v>200</v>
      </c>
      <c r="C79" s="36">
        <f>B79*C71*F79</f>
        <v>3000</v>
      </c>
      <c r="D79" s="36">
        <f t="shared" si="8"/>
        <v>40</v>
      </c>
      <c r="E79" s="36">
        <f t="shared" si="9"/>
        <v>600</v>
      </c>
      <c r="F79" s="11">
        <v>1</v>
      </c>
      <c r="G79" s="37">
        <f>(B79+D79)*C71*F79</f>
        <v>3600</v>
      </c>
      <c r="H79" s="72"/>
      <c r="I79" s="74"/>
      <c r="J79" s="36"/>
      <c r="K79" s="36"/>
      <c r="L79" s="36"/>
      <c r="M79" s="36"/>
      <c r="N79" s="11"/>
      <c r="O79" s="37"/>
    </row>
    <row r="80" spans="1:15" x14ac:dyDescent="0.25">
      <c r="A80" s="74" t="s">
        <v>114</v>
      </c>
      <c r="B80" s="36">
        <v>230</v>
      </c>
      <c r="C80" s="36">
        <f>B80*C71*F80</f>
        <v>3450</v>
      </c>
      <c r="D80" s="36">
        <f t="shared" si="8"/>
        <v>46</v>
      </c>
      <c r="E80" s="36">
        <f>G80-C80</f>
        <v>690</v>
      </c>
      <c r="F80" s="11">
        <v>1</v>
      </c>
      <c r="G80" s="37">
        <f>(B80+D80)*F80*C71</f>
        <v>4140</v>
      </c>
      <c r="H80" s="72"/>
      <c r="I80" s="74"/>
      <c r="J80" s="36"/>
      <c r="K80" s="36"/>
      <c r="L80" s="36"/>
      <c r="M80" s="36"/>
      <c r="N80" s="11"/>
      <c r="O80" s="37"/>
    </row>
    <row r="81" spans="1:15" ht="16.5" x14ac:dyDescent="0.25">
      <c r="A81" s="38"/>
      <c r="B81" s="11"/>
      <c r="C81" s="75">
        <f>SUM(C75:C80)</f>
        <v>18590</v>
      </c>
      <c r="D81" s="11"/>
      <c r="E81" s="75">
        <f>SUM(E75:E80)</f>
        <v>3718</v>
      </c>
      <c r="F81" s="6"/>
      <c r="G81" s="6"/>
      <c r="H81" s="72"/>
      <c r="I81" s="25"/>
      <c r="J81" s="39"/>
      <c r="K81" s="39"/>
      <c r="L81" s="39"/>
      <c r="M81" s="39"/>
      <c r="N81" s="19"/>
      <c r="O81" s="20"/>
    </row>
    <row r="82" spans="1:15" ht="15.75" x14ac:dyDescent="0.25">
      <c r="A82" s="185" t="s">
        <v>20</v>
      </c>
      <c r="B82" s="186"/>
      <c r="C82" s="186"/>
      <c r="D82" s="186"/>
      <c r="E82" s="186"/>
      <c r="F82" s="187"/>
      <c r="G82" s="117">
        <f>SUM(G75:G81)</f>
        <v>22308</v>
      </c>
      <c r="H82" s="72"/>
      <c r="I82" s="185" t="s">
        <v>20</v>
      </c>
      <c r="J82" s="186"/>
      <c r="K82" s="186"/>
      <c r="L82" s="186"/>
      <c r="M82" s="186"/>
      <c r="N82" s="187"/>
      <c r="O82" s="17">
        <f>SUM(O75:O81)</f>
        <v>0</v>
      </c>
    </row>
    <row r="83" spans="1:15" x14ac:dyDescent="0.25">
      <c r="A83" s="72"/>
      <c r="B83" s="72"/>
      <c r="C83" s="76"/>
      <c r="D83" s="72"/>
      <c r="E83" s="76"/>
      <c r="F83" s="72"/>
      <c r="G83" s="72"/>
      <c r="H83" s="72"/>
      <c r="I83" s="72"/>
      <c r="J83" s="184" t="s">
        <v>24</v>
      </c>
      <c r="K83" s="184"/>
      <c r="L83" s="184"/>
      <c r="M83" s="184"/>
      <c r="N83" s="184"/>
      <c r="O83" s="77"/>
    </row>
    <row r="84" spans="1:15" x14ac:dyDescent="0.25">
      <c r="A84" s="72"/>
      <c r="B84" s="72"/>
      <c r="C84" s="76"/>
      <c r="D84" s="72"/>
      <c r="E84" s="76"/>
      <c r="F84" s="72"/>
      <c r="G84" s="72"/>
      <c r="H84" s="72"/>
      <c r="I84" s="72"/>
      <c r="J84" s="80"/>
      <c r="K84" s="80"/>
      <c r="L84" s="80"/>
      <c r="M84" s="80"/>
      <c r="N84" s="80"/>
      <c r="O84" s="81"/>
    </row>
    <row r="85" spans="1:15" ht="15.75" x14ac:dyDescent="0.25">
      <c r="A85" s="183" t="s">
        <v>141</v>
      </c>
      <c r="B85" s="183"/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</row>
    <row r="86" spans="1:15" x14ac:dyDescent="0.25">
      <c r="A86" s="69" t="s">
        <v>122</v>
      </c>
      <c r="B86" s="156" t="s">
        <v>36</v>
      </c>
      <c r="C86" s="200">
        <v>10</v>
      </c>
      <c r="D86" s="200"/>
      <c r="E86" s="200"/>
      <c r="F86" s="200"/>
      <c r="G86" s="200"/>
      <c r="H86" s="72"/>
      <c r="I86" s="73" t="s">
        <v>49</v>
      </c>
      <c r="J86" s="1" t="s">
        <v>82</v>
      </c>
      <c r="K86" s="1"/>
      <c r="L86" s="34"/>
      <c r="M86" s="34"/>
      <c r="N86" s="71"/>
      <c r="O86" s="71"/>
    </row>
    <row r="87" spans="1:15" x14ac:dyDescent="0.25">
      <c r="A87" s="127" t="s">
        <v>51</v>
      </c>
      <c r="B87" s="1" t="s">
        <v>83</v>
      </c>
      <c r="C87" s="1"/>
      <c r="D87" s="1"/>
      <c r="E87" s="1"/>
      <c r="F87" s="71"/>
      <c r="G87" s="71"/>
      <c r="H87" s="72"/>
      <c r="I87" s="127" t="s">
        <v>51</v>
      </c>
      <c r="J87" s="1" t="s">
        <v>84</v>
      </c>
      <c r="K87" s="1"/>
      <c r="L87" s="1"/>
      <c r="M87" s="1"/>
      <c r="N87" s="71"/>
      <c r="O87" s="71"/>
    </row>
    <row r="88" spans="1:15" ht="16.5" thickBot="1" x14ac:dyDescent="0.3">
      <c r="A88" s="179" t="s">
        <v>5</v>
      </c>
      <c r="B88" s="179"/>
      <c r="C88" s="179"/>
      <c r="D88" s="179"/>
      <c r="E88" s="179"/>
      <c r="F88" s="179"/>
      <c r="G88" s="179"/>
      <c r="H88" s="72"/>
      <c r="I88" s="179" t="s">
        <v>6</v>
      </c>
      <c r="J88" s="179"/>
      <c r="K88" s="179"/>
      <c r="L88" s="179"/>
      <c r="M88" s="179"/>
      <c r="N88" s="179"/>
      <c r="O88" s="179"/>
    </row>
    <row r="89" spans="1:15" x14ac:dyDescent="0.25">
      <c r="A89" s="2" t="s">
        <v>52</v>
      </c>
      <c r="B89" s="2" t="s">
        <v>58</v>
      </c>
      <c r="C89" s="35" t="s">
        <v>54</v>
      </c>
      <c r="D89" s="2" t="s">
        <v>55</v>
      </c>
      <c r="E89" s="35" t="s">
        <v>56</v>
      </c>
      <c r="F89" s="3" t="s">
        <v>57</v>
      </c>
      <c r="G89" s="4" t="s">
        <v>10</v>
      </c>
      <c r="H89" s="72"/>
      <c r="I89" s="2" t="s">
        <v>52</v>
      </c>
      <c r="J89" s="2" t="s">
        <v>58</v>
      </c>
      <c r="K89" s="35" t="s">
        <v>54</v>
      </c>
      <c r="L89" s="2" t="s">
        <v>55</v>
      </c>
      <c r="M89" s="35" t="s">
        <v>56</v>
      </c>
      <c r="N89" s="3" t="s">
        <v>57</v>
      </c>
      <c r="O89" s="4" t="s">
        <v>10</v>
      </c>
    </row>
    <row r="90" spans="1:15" x14ac:dyDescent="0.25">
      <c r="A90" s="74" t="s">
        <v>59</v>
      </c>
      <c r="B90" s="36">
        <v>230</v>
      </c>
      <c r="C90" s="36">
        <f>B90*C86*F90</f>
        <v>2300</v>
      </c>
      <c r="D90" s="36">
        <f>B90*20%</f>
        <v>46</v>
      </c>
      <c r="E90" s="36">
        <f>G90-C90</f>
        <v>460</v>
      </c>
      <c r="F90" s="11">
        <v>1</v>
      </c>
      <c r="G90" s="37">
        <f>(B90+D90)*C86*F90</f>
        <v>2760</v>
      </c>
      <c r="H90" s="72"/>
      <c r="I90" s="74"/>
      <c r="J90" s="36"/>
      <c r="K90" s="36"/>
      <c r="L90" s="36"/>
      <c r="M90" s="36"/>
      <c r="N90" s="11"/>
      <c r="O90" s="37"/>
    </row>
    <row r="91" spans="1:15" x14ac:dyDescent="0.25">
      <c r="A91" s="74" t="s">
        <v>60</v>
      </c>
      <c r="B91" s="36">
        <v>230</v>
      </c>
      <c r="C91" s="36">
        <f>B91*C86*F91</f>
        <v>2300</v>
      </c>
      <c r="D91" s="36">
        <f t="shared" ref="D91:D95" si="10">B91*20%</f>
        <v>46</v>
      </c>
      <c r="E91" s="36">
        <f t="shared" ref="E91:E94" si="11">G91-C91</f>
        <v>460</v>
      </c>
      <c r="F91" s="11">
        <v>1</v>
      </c>
      <c r="G91" s="37">
        <f>(B91+D91)*C86*F91</f>
        <v>2760</v>
      </c>
      <c r="H91" s="72"/>
      <c r="I91" s="74"/>
      <c r="J91" s="36"/>
      <c r="K91" s="36"/>
      <c r="L91" s="36"/>
      <c r="M91" s="36"/>
      <c r="N91" s="11"/>
      <c r="O91" s="37"/>
    </row>
    <row r="92" spans="1:15" x14ac:dyDescent="0.25">
      <c r="A92" s="74" t="s">
        <v>108</v>
      </c>
      <c r="B92" s="36">
        <v>260</v>
      </c>
      <c r="C92" s="36">
        <f>B92*4*F92</f>
        <v>1040</v>
      </c>
      <c r="D92" s="36">
        <f t="shared" si="10"/>
        <v>52</v>
      </c>
      <c r="E92" s="36">
        <f t="shared" si="11"/>
        <v>208</v>
      </c>
      <c r="F92" s="11">
        <v>1</v>
      </c>
      <c r="G92" s="37">
        <f>(B92+D92)*4*F92</f>
        <v>1248</v>
      </c>
      <c r="H92" s="72"/>
      <c r="I92" s="74"/>
      <c r="J92" s="36"/>
      <c r="K92" s="36"/>
      <c r="L92" s="36"/>
      <c r="M92" s="36"/>
      <c r="N92" s="11"/>
      <c r="O92" s="37"/>
    </row>
    <row r="93" spans="1:15" x14ac:dyDescent="0.25">
      <c r="A93" s="74" t="s">
        <v>62</v>
      </c>
      <c r="B93" s="36">
        <v>140</v>
      </c>
      <c r="C93" s="36">
        <f>B93*C86*F93</f>
        <v>2800</v>
      </c>
      <c r="D93" s="36">
        <f t="shared" si="10"/>
        <v>28</v>
      </c>
      <c r="E93" s="36">
        <f t="shared" si="11"/>
        <v>560</v>
      </c>
      <c r="F93" s="11">
        <v>2</v>
      </c>
      <c r="G93" s="37">
        <f>(B93+D93)*C86*F93</f>
        <v>3360</v>
      </c>
      <c r="H93" s="72"/>
      <c r="I93" s="74"/>
      <c r="J93" s="36"/>
      <c r="K93" s="36"/>
      <c r="L93" s="36"/>
      <c r="M93" s="36"/>
      <c r="N93" s="11"/>
      <c r="O93" s="37"/>
    </row>
    <row r="94" spans="1:15" x14ac:dyDescent="0.25">
      <c r="A94" s="74" t="s">
        <v>63</v>
      </c>
      <c r="B94" s="36">
        <v>200</v>
      </c>
      <c r="C94" s="36">
        <f>B94*C86*F94</f>
        <v>2000</v>
      </c>
      <c r="D94" s="36">
        <f t="shared" si="10"/>
        <v>40</v>
      </c>
      <c r="E94" s="36">
        <f t="shared" si="11"/>
        <v>400</v>
      </c>
      <c r="F94" s="11">
        <v>1</v>
      </c>
      <c r="G94" s="37">
        <f>(B94+D94)*C86*F94</f>
        <v>2400</v>
      </c>
      <c r="H94" s="72"/>
      <c r="I94" s="74"/>
      <c r="J94" s="36"/>
      <c r="K94" s="36"/>
      <c r="L94" s="36"/>
      <c r="M94" s="36"/>
      <c r="N94" s="11"/>
      <c r="O94" s="37"/>
    </row>
    <row r="95" spans="1:15" x14ac:dyDescent="0.25">
      <c r="A95" s="74" t="s">
        <v>114</v>
      </c>
      <c r="B95" s="36">
        <v>230</v>
      </c>
      <c r="C95" s="36">
        <f>B95*C86*F95</f>
        <v>2300</v>
      </c>
      <c r="D95" s="36">
        <f t="shared" si="10"/>
        <v>46</v>
      </c>
      <c r="E95" s="36">
        <f>G95-C95</f>
        <v>460</v>
      </c>
      <c r="F95" s="11">
        <v>1</v>
      </c>
      <c r="G95" s="37">
        <f>(B95+D95)*F95*C86</f>
        <v>2760</v>
      </c>
      <c r="H95" s="72"/>
      <c r="I95" s="74"/>
      <c r="J95" s="36"/>
      <c r="K95" s="36"/>
      <c r="L95" s="36"/>
      <c r="M95" s="36"/>
      <c r="N95" s="11"/>
      <c r="O95" s="37"/>
    </row>
    <row r="96" spans="1:15" ht="16.5" x14ac:dyDescent="0.25">
      <c r="A96" s="38"/>
      <c r="B96" s="11"/>
      <c r="C96" s="75">
        <f>SUM(C90:C95)</f>
        <v>12740</v>
      </c>
      <c r="D96" s="11"/>
      <c r="E96" s="75">
        <f>SUM(E90:E95)</f>
        <v>2548</v>
      </c>
      <c r="F96" s="6"/>
      <c r="G96" s="6"/>
      <c r="H96" s="72"/>
      <c r="I96" s="25"/>
      <c r="J96" s="39"/>
      <c r="K96" s="39"/>
      <c r="L96" s="39"/>
      <c r="M96" s="39"/>
      <c r="N96" s="19"/>
      <c r="O96" s="20"/>
    </row>
    <row r="97" spans="1:15" ht="15.75" x14ac:dyDescent="0.25">
      <c r="A97" s="185" t="s">
        <v>20</v>
      </c>
      <c r="B97" s="186"/>
      <c r="C97" s="186"/>
      <c r="D97" s="186"/>
      <c r="E97" s="186"/>
      <c r="F97" s="187"/>
      <c r="G97" s="117">
        <f>SUM(G90:G96)</f>
        <v>15288</v>
      </c>
      <c r="H97" s="72"/>
      <c r="I97" s="185" t="s">
        <v>20</v>
      </c>
      <c r="J97" s="186"/>
      <c r="K97" s="186"/>
      <c r="L97" s="186"/>
      <c r="M97" s="186"/>
      <c r="N97" s="187"/>
      <c r="O97" s="17">
        <f>SUM(O90:O96)</f>
        <v>0</v>
      </c>
    </row>
    <row r="98" spans="1:15" x14ac:dyDescent="0.25">
      <c r="A98" s="72"/>
      <c r="B98" s="72"/>
      <c r="C98" s="76"/>
      <c r="D98" s="72"/>
      <c r="E98" s="76"/>
      <c r="F98" s="72"/>
      <c r="G98" s="72"/>
      <c r="H98" s="72"/>
      <c r="I98" s="72"/>
      <c r="J98" s="184" t="s">
        <v>24</v>
      </c>
      <c r="K98" s="184"/>
      <c r="L98" s="184"/>
      <c r="M98" s="184"/>
      <c r="N98" s="184"/>
      <c r="O98" s="77"/>
    </row>
    <row r="99" spans="1:15" x14ac:dyDescent="0.25">
      <c r="A99" s="72"/>
      <c r="B99" s="72"/>
      <c r="C99" s="76"/>
      <c r="D99" s="72"/>
      <c r="E99" s="76"/>
      <c r="F99" s="72"/>
      <c r="G99" s="72"/>
      <c r="H99" s="72"/>
      <c r="I99" s="72"/>
      <c r="J99" s="80"/>
      <c r="K99" s="80"/>
      <c r="L99" s="80"/>
      <c r="M99" s="80"/>
      <c r="N99" s="80"/>
      <c r="O99" s="81"/>
    </row>
    <row r="100" spans="1:15" ht="15.75" x14ac:dyDescent="0.25">
      <c r="A100" s="183" t="s">
        <v>140</v>
      </c>
      <c r="B100" s="183"/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</row>
    <row r="101" spans="1:15" x14ac:dyDescent="0.25">
      <c r="A101" s="69" t="s">
        <v>119</v>
      </c>
      <c r="B101" s="156" t="s">
        <v>36</v>
      </c>
      <c r="C101" s="200">
        <v>15</v>
      </c>
      <c r="D101" s="200"/>
      <c r="E101" s="200"/>
      <c r="F101" s="200"/>
      <c r="G101" s="200"/>
      <c r="H101" s="72"/>
      <c r="I101" s="73" t="s">
        <v>49</v>
      </c>
      <c r="J101" s="1" t="s">
        <v>82</v>
      </c>
      <c r="K101" s="1"/>
      <c r="L101" s="34"/>
      <c r="M101" s="34"/>
      <c r="N101" s="71"/>
      <c r="O101" s="71"/>
    </row>
    <row r="102" spans="1:15" x14ac:dyDescent="0.25">
      <c r="A102" s="127" t="s">
        <v>51</v>
      </c>
      <c r="B102" s="1" t="s">
        <v>83</v>
      </c>
      <c r="C102" s="1"/>
      <c r="D102" s="1"/>
      <c r="E102" s="1"/>
      <c r="F102" s="71"/>
      <c r="G102" s="71"/>
      <c r="H102" s="72"/>
      <c r="I102" s="127" t="s">
        <v>51</v>
      </c>
      <c r="J102" s="1" t="s">
        <v>84</v>
      </c>
      <c r="K102" s="1"/>
      <c r="L102" s="1"/>
      <c r="M102" s="1"/>
      <c r="N102" s="71"/>
      <c r="O102" s="71"/>
    </row>
    <row r="103" spans="1:15" ht="16.5" thickBot="1" x14ac:dyDescent="0.3">
      <c r="A103" s="179" t="s">
        <v>5</v>
      </c>
      <c r="B103" s="179"/>
      <c r="C103" s="179"/>
      <c r="D103" s="179"/>
      <c r="E103" s="179"/>
      <c r="F103" s="179"/>
      <c r="G103" s="179"/>
      <c r="H103" s="72"/>
      <c r="I103" s="179" t="s">
        <v>6</v>
      </c>
      <c r="J103" s="179"/>
      <c r="K103" s="179"/>
      <c r="L103" s="179"/>
      <c r="M103" s="179"/>
      <c r="N103" s="179"/>
      <c r="O103" s="179"/>
    </row>
    <row r="104" spans="1:15" x14ac:dyDescent="0.25">
      <c r="A104" s="2" t="s">
        <v>52</v>
      </c>
      <c r="B104" s="2" t="s">
        <v>58</v>
      </c>
      <c r="C104" s="35" t="s">
        <v>54</v>
      </c>
      <c r="D104" s="2" t="s">
        <v>55</v>
      </c>
      <c r="E104" s="35" t="s">
        <v>56</v>
      </c>
      <c r="F104" s="3" t="s">
        <v>57</v>
      </c>
      <c r="G104" s="4" t="s">
        <v>10</v>
      </c>
      <c r="H104" s="72"/>
      <c r="I104" s="2" t="s">
        <v>52</v>
      </c>
      <c r="J104" s="2" t="s">
        <v>58</v>
      </c>
      <c r="K104" s="35" t="s">
        <v>54</v>
      </c>
      <c r="L104" s="2" t="s">
        <v>55</v>
      </c>
      <c r="M104" s="35" t="s">
        <v>56</v>
      </c>
      <c r="N104" s="3" t="s">
        <v>57</v>
      </c>
      <c r="O104" s="4" t="s">
        <v>10</v>
      </c>
    </row>
    <row r="105" spans="1:15" x14ac:dyDescent="0.25">
      <c r="A105" s="74" t="s">
        <v>59</v>
      </c>
      <c r="B105" s="36">
        <v>230</v>
      </c>
      <c r="C105" s="36">
        <f>B105*C101*F105</f>
        <v>3450</v>
      </c>
      <c r="D105" s="36">
        <f>B105*20%</f>
        <v>46</v>
      </c>
      <c r="E105" s="36">
        <f>G105-C105</f>
        <v>690</v>
      </c>
      <c r="F105" s="11">
        <v>1</v>
      </c>
      <c r="G105" s="37">
        <f>(B105+D105)*C101*F105</f>
        <v>4140</v>
      </c>
      <c r="H105" s="72"/>
      <c r="I105" s="74"/>
      <c r="J105" s="36"/>
      <c r="K105" s="36"/>
      <c r="L105" s="36"/>
      <c r="M105" s="36"/>
      <c r="N105" s="11"/>
      <c r="O105" s="37"/>
    </row>
    <row r="106" spans="1:15" x14ac:dyDescent="0.25">
      <c r="A106" s="74" t="s">
        <v>60</v>
      </c>
      <c r="B106" s="36">
        <v>230</v>
      </c>
      <c r="C106" s="36">
        <f>B106*C101*F106</f>
        <v>3450</v>
      </c>
      <c r="D106" s="36">
        <f t="shared" ref="D106:D110" si="12">B106*20%</f>
        <v>46</v>
      </c>
      <c r="E106" s="36">
        <f t="shared" ref="E106:E109" si="13">G106-C106</f>
        <v>690</v>
      </c>
      <c r="F106" s="11">
        <v>1</v>
      </c>
      <c r="G106" s="37">
        <f>(B106+D106)*C101*F106</f>
        <v>4140</v>
      </c>
      <c r="H106" s="72"/>
      <c r="I106" s="74"/>
      <c r="J106" s="36"/>
      <c r="K106" s="36"/>
      <c r="L106" s="36"/>
      <c r="M106" s="36"/>
      <c r="N106" s="11"/>
      <c r="O106" s="37"/>
    </row>
    <row r="107" spans="1:15" x14ac:dyDescent="0.25">
      <c r="A107" s="74" t="s">
        <v>108</v>
      </c>
      <c r="B107" s="36">
        <v>260</v>
      </c>
      <c r="C107" s="36">
        <f>B107*4*F107</f>
        <v>1040</v>
      </c>
      <c r="D107" s="36">
        <f t="shared" si="12"/>
        <v>52</v>
      </c>
      <c r="E107" s="36">
        <f t="shared" si="13"/>
        <v>208</v>
      </c>
      <c r="F107" s="11">
        <v>1</v>
      </c>
      <c r="G107" s="37">
        <f>(B107+D107)*4*F107</f>
        <v>1248</v>
      </c>
      <c r="H107" s="72"/>
      <c r="I107" s="74"/>
      <c r="J107" s="36"/>
      <c r="K107" s="36"/>
      <c r="L107" s="36"/>
      <c r="M107" s="36"/>
      <c r="N107" s="11"/>
      <c r="O107" s="37"/>
    </row>
    <row r="108" spans="1:15" x14ac:dyDescent="0.25">
      <c r="A108" s="74" t="s">
        <v>62</v>
      </c>
      <c r="B108" s="36">
        <v>140</v>
      </c>
      <c r="C108" s="36">
        <f>B108*C101*F108</f>
        <v>4200</v>
      </c>
      <c r="D108" s="36">
        <f t="shared" si="12"/>
        <v>28</v>
      </c>
      <c r="E108" s="36">
        <f t="shared" si="13"/>
        <v>840</v>
      </c>
      <c r="F108" s="11">
        <v>2</v>
      </c>
      <c r="G108" s="37">
        <f>(B108+D108)*C101*F108</f>
        <v>5040</v>
      </c>
      <c r="H108" s="72"/>
      <c r="I108" s="74"/>
      <c r="J108" s="36"/>
      <c r="K108" s="36"/>
      <c r="L108" s="36"/>
      <c r="M108" s="36"/>
      <c r="N108" s="11"/>
      <c r="O108" s="37"/>
    </row>
    <row r="109" spans="1:15" x14ac:dyDescent="0.25">
      <c r="A109" s="74" t="s">
        <v>63</v>
      </c>
      <c r="B109" s="36">
        <v>200</v>
      </c>
      <c r="C109" s="36">
        <f>B109*C101*F109</f>
        <v>3000</v>
      </c>
      <c r="D109" s="36">
        <f t="shared" si="12"/>
        <v>40</v>
      </c>
      <c r="E109" s="36">
        <f t="shared" si="13"/>
        <v>600</v>
      </c>
      <c r="F109" s="11">
        <v>1</v>
      </c>
      <c r="G109" s="37">
        <f>(B109+D109)*C101*F109</f>
        <v>3600</v>
      </c>
      <c r="H109" s="72"/>
      <c r="I109" s="74"/>
      <c r="J109" s="36"/>
      <c r="K109" s="36"/>
      <c r="L109" s="36"/>
      <c r="M109" s="36"/>
      <c r="N109" s="11"/>
      <c r="O109" s="37"/>
    </row>
    <row r="110" spans="1:15" x14ac:dyDescent="0.25">
      <c r="A110" s="74" t="s">
        <v>114</v>
      </c>
      <c r="B110" s="36">
        <v>230</v>
      </c>
      <c r="C110" s="36">
        <f>B110*C101*F110</f>
        <v>3450</v>
      </c>
      <c r="D110" s="36">
        <f t="shared" si="12"/>
        <v>46</v>
      </c>
      <c r="E110" s="36">
        <f>G110-C110</f>
        <v>690</v>
      </c>
      <c r="F110" s="11">
        <v>1</v>
      </c>
      <c r="G110" s="37">
        <f>(B110+D110)*F110*C101</f>
        <v>4140</v>
      </c>
      <c r="H110" s="72"/>
      <c r="I110" s="74"/>
      <c r="J110" s="36"/>
      <c r="K110" s="36"/>
      <c r="L110" s="36"/>
      <c r="M110" s="36"/>
      <c r="N110" s="11"/>
      <c r="O110" s="37"/>
    </row>
    <row r="111" spans="1:15" ht="16.5" x14ac:dyDescent="0.25">
      <c r="A111" s="38"/>
      <c r="B111" s="11"/>
      <c r="C111" s="75">
        <f>SUM(C105:C110)</f>
        <v>18590</v>
      </c>
      <c r="D111" s="11"/>
      <c r="E111" s="75">
        <f>SUM(E105:E110)</f>
        <v>3718</v>
      </c>
      <c r="F111" s="6"/>
      <c r="G111" s="6"/>
      <c r="H111" s="72"/>
      <c r="I111" s="25"/>
      <c r="J111" s="39"/>
      <c r="K111" s="39"/>
      <c r="L111" s="39"/>
      <c r="M111" s="39"/>
      <c r="N111" s="19"/>
      <c r="O111" s="20"/>
    </row>
    <row r="112" spans="1:15" ht="15.75" x14ac:dyDescent="0.25">
      <c r="A112" s="185" t="s">
        <v>20</v>
      </c>
      <c r="B112" s="186"/>
      <c r="C112" s="186"/>
      <c r="D112" s="186"/>
      <c r="E112" s="186"/>
      <c r="F112" s="187"/>
      <c r="G112" s="117">
        <f>SUM(G105:G111)</f>
        <v>22308</v>
      </c>
      <c r="H112" s="72"/>
      <c r="I112" s="185" t="s">
        <v>20</v>
      </c>
      <c r="J112" s="186"/>
      <c r="K112" s="186"/>
      <c r="L112" s="186"/>
      <c r="M112" s="186"/>
      <c r="N112" s="187"/>
      <c r="O112" s="17">
        <f>SUM(O105:O111)</f>
        <v>0</v>
      </c>
    </row>
    <row r="113" spans="1:15" x14ac:dyDescent="0.25">
      <c r="A113" s="72"/>
      <c r="B113" s="72"/>
      <c r="C113" s="76"/>
      <c r="D113" s="72"/>
      <c r="E113" s="76"/>
      <c r="F113" s="72"/>
      <c r="G113" s="72"/>
      <c r="H113" s="72"/>
      <c r="I113" s="72"/>
      <c r="J113" s="184" t="s">
        <v>24</v>
      </c>
      <c r="K113" s="184"/>
      <c r="L113" s="184"/>
      <c r="M113" s="184"/>
      <c r="N113" s="184"/>
      <c r="O113" s="77"/>
    </row>
    <row r="114" spans="1:15" x14ac:dyDescent="0.25">
      <c r="A114" s="72"/>
      <c r="B114" s="72"/>
      <c r="C114" s="76"/>
      <c r="D114" s="72"/>
      <c r="E114" s="76"/>
      <c r="F114" s="72"/>
      <c r="G114" s="72"/>
      <c r="H114" s="72"/>
      <c r="I114" s="72"/>
      <c r="J114" s="80"/>
      <c r="K114" s="80"/>
      <c r="L114" s="80"/>
      <c r="M114" s="80"/>
      <c r="N114" s="80"/>
      <c r="O114" s="81"/>
    </row>
    <row r="116" spans="1:15" x14ac:dyDescent="0.25">
      <c r="A116" s="199" t="s">
        <v>64</v>
      </c>
      <c r="B116" s="199"/>
      <c r="C116" s="199"/>
      <c r="D116" s="199"/>
      <c r="E116" s="199"/>
      <c r="F116" s="199"/>
      <c r="G116" s="199"/>
      <c r="I116" s="199" t="s">
        <v>65</v>
      </c>
      <c r="J116" s="199"/>
      <c r="K116" s="199"/>
      <c r="L116" s="199"/>
      <c r="M116" s="199"/>
      <c r="N116" s="199"/>
      <c r="O116" s="40"/>
    </row>
    <row r="117" spans="1:15" x14ac:dyDescent="0.25">
      <c r="A117" s="41" t="s">
        <v>59</v>
      </c>
      <c r="B117" s="41"/>
      <c r="C117" s="41"/>
      <c r="D117" s="41"/>
      <c r="E117" s="41"/>
      <c r="F117" s="41"/>
      <c r="G117" s="42">
        <f t="shared" ref="G117:G122" si="14">G14+G29+G44+G59+G75+G90+G105</f>
        <v>22080</v>
      </c>
      <c r="I117" s="41" t="s">
        <v>59</v>
      </c>
      <c r="J117" s="41"/>
      <c r="K117" s="41"/>
      <c r="L117" s="41"/>
      <c r="M117" s="41"/>
      <c r="N117" s="41"/>
      <c r="O117" s="157"/>
    </row>
    <row r="118" spans="1:15" x14ac:dyDescent="0.25">
      <c r="A118" s="41" t="s">
        <v>60</v>
      </c>
      <c r="B118" s="41"/>
      <c r="C118" s="41"/>
      <c r="D118" s="41"/>
      <c r="E118" s="41"/>
      <c r="F118" s="41"/>
      <c r="G118" s="42">
        <f t="shared" si="14"/>
        <v>22080</v>
      </c>
      <c r="I118" s="41" t="s">
        <v>60</v>
      </c>
      <c r="J118" s="41"/>
      <c r="K118" s="41"/>
      <c r="L118" s="41"/>
      <c r="M118" s="41"/>
      <c r="N118" s="41"/>
      <c r="O118" s="157"/>
    </row>
    <row r="119" spans="1:15" x14ac:dyDescent="0.25">
      <c r="A119" s="41" t="s">
        <v>61</v>
      </c>
      <c r="B119" s="41"/>
      <c r="C119" s="41"/>
      <c r="D119" s="41"/>
      <c r="E119" s="41"/>
      <c r="F119" s="41"/>
      <c r="G119" s="42">
        <f t="shared" si="14"/>
        <v>8736</v>
      </c>
      <c r="I119" s="41" t="s">
        <v>61</v>
      </c>
      <c r="J119" s="41"/>
      <c r="K119" s="41"/>
      <c r="L119" s="41"/>
      <c r="M119" s="41"/>
      <c r="N119" s="41"/>
      <c r="O119" s="157"/>
    </row>
    <row r="120" spans="1:15" x14ac:dyDescent="0.25">
      <c r="A120" s="41" t="s">
        <v>62</v>
      </c>
      <c r="B120" s="41"/>
      <c r="C120" s="41"/>
      <c r="D120" s="41"/>
      <c r="E120" s="41"/>
      <c r="F120" s="41"/>
      <c r="G120" s="42">
        <f t="shared" si="14"/>
        <v>26880</v>
      </c>
      <c r="I120" s="41" t="s">
        <v>62</v>
      </c>
      <c r="J120" s="41"/>
      <c r="K120" s="41"/>
      <c r="L120" s="41"/>
      <c r="M120" s="41"/>
      <c r="N120" s="41"/>
      <c r="O120" s="157"/>
    </row>
    <row r="121" spans="1:15" x14ac:dyDescent="0.25">
      <c r="A121" s="41" t="s">
        <v>63</v>
      </c>
      <c r="B121" s="41"/>
      <c r="C121" s="41"/>
      <c r="D121" s="41"/>
      <c r="E121" s="41"/>
      <c r="F121" s="41"/>
      <c r="G121" s="42">
        <f t="shared" si="14"/>
        <v>19200</v>
      </c>
      <c r="I121" s="41" t="s">
        <v>63</v>
      </c>
      <c r="J121" s="41"/>
      <c r="K121" s="153"/>
      <c r="L121" s="153"/>
      <c r="M121" s="153"/>
      <c r="N121" s="153"/>
      <c r="O121" s="157"/>
    </row>
    <row r="122" spans="1:15" x14ac:dyDescent="0.25">
      <c r="A122" s="128" t="s">
        <v>114</v>
      </c>
      <c r="B122" s="128"/>
      <c r="C122" s="128"/>
      <c r="D122" s="128"/>
      <c r="E122" s="128"/>
      <c r="F122" s="128"/>
      <c r="G122" s="129">
        <f t="shared" si="14"/>
        <v>22080</v>
      </c>
      <c r="I122" s="128" t="s">
        <v>114</v>
      </c>
      <c r="J122" s="128"/>
      <c r="K122" s="130"/>
      <c r="L122" s="130"/>
      <c r="M122" s="130"/>
      <c r="N122" s="130"/>
      <c r="O122" s="158"/>
    </row>
    <row r="123" spans="1:15" x14ac:dyDescent="0.25">
      <c r="A123" s="199" t="s">
        <v>20</v>
      </c>
      <c r="B123" s="199"/>
      <c r="C123" s="199"/>
      <c r="D123" s="199"/>
      <c r="E123" s="199"/>
      <c r="F123" s="199"/>
      <c r="G123" s="43">
        <f>G117+G118+G119+G120+G121+G122</f>
        <v>121056</v>
      </c>
      <c r="I123" s="199" t="s">
        <v>20</v>
      </c>
      <c r="J123" s="199"/>
      <c r="K123" s="199"/>
      <c r="L123" s="199"/>
      <c r="M123" s="199"/>
      <c r="N123" s="199"/>
      <c r="O123" s="159"/>
    </row>
    <row r="125" spans="1:15" x14ac:dyDescent="0.25">
      <c r="G125" s="33"/>
    </row>
    <row r="126" spans="1:15" x14ac:dyDescent="0.25">
      <c r="A126" s="176" t="s">
        <v>66</v>
      </c>
      <c r="B126" s="177"/>
      <c r="C126" s="177"/>
      <c r="D126" s="177"/>
      <c r="E126" s="177"/>
      <c r="F126" s="178"/>
      <c r="G126" s="44">
        <f>C20+C35+C50+C65+C81+C96+C111</f>
        <v>100880</v>
      </c>
      <c r="I126" s="176" t="s">
        <v>66</v>
      </c>
      <c r="J126" s="177"/>
      <c r="K126" s="177"/>
      <c r="L126" s="177"/>
      <c r="M126" s="177"/>
      <c r="N126" s="178"/>
      <c r="O126" s="44"/>
    </row>
    <row r="127" spans="1:15" x14ac:dyDescent="0.25">
      <c r="A127" s="45" t="s">
        <v>67</v>
      </c>
      <c r="B127" s="46"/>
      <c r="C127" s="46"/>
      <c r="D127" s="46"/>
      <c r="E127" s="46"/>
      <c r="F127" s="47"/>
      <c r="G127" s="44">
        <f>E20+E35+E50+E65+E81+E96+E111</f>
        <v>20176</v>
      </c>
      <c r="I127" s="45" t="s">
        <v>67</v>
      </c>
      <c r="J127" s="46"/>
      <c r="K127" s="46"/>
      <c r="L127" s="46"/>
      <c r="M127" s="46"/>
      <c r="N127" s="47"/>
      <c r="O127" s="44"/>
    </row>
    <row r="128" spans="1:15" x14ac:dyDescent="0.25">
      <c r="A128" s="173" t="s">
        <v>40</v>
      </c>
      <c r="B128" s="174"/>
      <c r="C128" s="174"/>
      <c r="D128" s="174"/>
      <c r="E128" s="174"/>
      <c r="F128" s="175"/>
      <c r="G128" s="48">
        <f>G126+G127</f>
        <v>121056</v>
      </c>
      <c r="I128" s="173" t="s">
        <v>40</v>
      </c>
      <c r="J128" s="174"/>
      <c r="K128" s="174"/>
      <c r="L128" s="174"/>
      <c r="M128" s="174"/>
      <c r="N128" s="175"/>
      <c r="O128" s="48">
        <f>O126+O127</f>
        <v>0</v>
      </c>
    </row>
    <row r="130" spans="1:5" x14ac:dyDescent="0.25">
      <c r="C130" s="121"/>
    </row>
    <row r="131" spans="1:5" x14ac:dyDescent="0.25">
      <c r="A131" s="204" t="s">
        <v>164</v>
      </c>
      <c r="B131" s="204"/>
      <c r="C131" s="204"/>
      <c r="D131" s="204"/>
      <c r="E131" s="160"/>
    </row>
    <row r="132" spans="1:5" x14ac:dyDescent="0.25">
      <c r="A132" s="202" t="s">
        <v>160</v>
      </c>
      <c r="B132" s="202"/>
      <c r="C132" s="202"/>
      <c r="D132" s="202"/>
      <c r="E132" s="161"/>
    </row>
    <row r="133" spans="1:5" x14ac:dyDescent="0.25">
      <c r="A133" s="72" t="s">
        <v>161</v>
      </c>
      <c r="B133" s="72"/>
      <c r="C133" s="72"/>
      <c r="D133" s="164">
        <f>C111+C96+C81+C65+C50+C35+C20</f>
        <v>100880</v>
      </c>
      <c r="E133" s="164"/>
    </row>
    <row r="134" spans="1:5" x14ac:dyDescent="0.25">
      <c r="A134" s="72" t="s">
        <v>162</v>
      </c>
      <c r="B134" s="72"/>
      <c r="C134" s="72"/>
      <c r="D134" s="201"/>
      <c r="E134" s="201"/>
    </row>
    <row r="135" spans="1:5" x14ac:dyDescent="0.25">
      <c r="A135" s="202" t="s">
        <v>163</v>
      </c>
      <c r="B135" s="202"/>
      <c r="C135" s="202"/>
      <c r="D135" s="202"/>
      <c r="E135" s="161"/>
    </row>
    <row r="136" spans="1:5" x14ac:dyDescent="0.25">
      <c r="A136" s="72" t="s">
        <v>161</v>
      </c>
      <c r="B136" s="72"/>
      <c r="C136" s="72"/>
      <c r="D136" s="165">
        <f>E111+E96+E81+E65+E50+E35+E20</f>
        <v>20176</v>
      </c>
      <c r="E136" s="165"/>
    </row>
    <row r="137" spans="1:5" x14ac:dyDescent="0.25">
      <c r="A137" t="s">
        <v>162</v>
      </c>
      <c r="D137" s="203"/>
      <c r="E137" s="203"/>
    </row>
  </sheetData>
  <mergeCells count="63">
    <mergeCell ref="D134:E134"/>
    <mergeCell ref="A135:D135"/>
    <mergeCell ref="D137:E137"/>
    <mergeCell ref="C71:G71"/>
    <mergeCell ref="C86:G86"/>
    <mergeCell ref="C101:G101"/>
    <mergeCell ref="A131:D131"/>
    <mergeCell ref="A132:D132"/>
    <mergeCell ref="A103:G103"/>
    <mergeCell ref="A128:F128"/>
    <mergeCell ref="A123:F123"/>
    <mergeCell ref="J37:N37"/>
    <mergeCell ref="A39:O39"/>
    <mergeCell ref="A42:G42"/>
    <mergeCell ref="J22:N22"/>
    <mergeCell ref="A24:O24"/>
    <mergeCell ref="A27:G27"/>
    <mergeCell ref="I27:O27"/>
    <mergeCell ref="A36:F36"/>
    <mergeCell ref="I36:N36"/>
    <mergeCell ref="I42:O42"/>
    <mergeCell ref="C25:G25"/>
    <mergeCell ref="C40:G40"/>
    <mergeCell ref="A8:N8"/>
    <mergeCell ref="A9:O9"/>
    <mergeCell ref="A12:G12"/>
    <mergeCell ref="I12:O12"/>
    <mergeCell ref="A21:F21"/>
    <mergeCell ref="I21:N21"/>
    <mergeCell ref="C10:G10"/>
    <mergeCell ref="A51:F51"/>
    <mergeCell ref="I51:N51"/>
    <mergeCell ref="J52:N52"/>
    <mergeCell ref="A54:O54"/>
    <mergeCell ref="A57:G57"/>
    <mergeCell ref="I57:O57"/>
    <mergeCell ref="C55:G55"/>
    <mergeCell ref="A66:F66"/>
    <mergeCell ref="I66:N66"/>
    <mergeCell ref="J67:N67"/>
    <mergeCell ref="A116:G116"/>
    <mergeCell ref="I116:N116"/>
    <mergeCell ref="A70:O70"/>
    <mergeCell ref="A73:G73"/>
    <mergeCell ref="I73:O73"/>
    <mergeCell ref="A82:F82"/>
    <mergeCell ref="I82:N82"/>
    <mergeCell ref="J83:N83"/>
    <mergeCell ref="A85:O85"/>
    <mergeCell ref="A88:G88"/>
    <mergeCell ref="A112:F112"/>
    <mergeCell ref="I112:N112"/>
    <mergeCell ref="A100:O100"/>
    <mergeCell ref="I123:N123"/>
    <mergeCell ref="A126:F126"/>
    <mergeCell ref="I126:N126"/>
    <mergeCell ref="I128:N128"/>
    <mergeCell ref="I88:O88"/>
    <mergeCell ref="A97:F97"/>
    <mergeCell ref="I97:N97"/>
    <mergeCell ref="J98:N98"/>
    <mergeCell ref="J113:N113"/>
    <mergeCell ref="I103:O10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25"/>
  <sheetViews>
    <sheetView showGridLines="0" topLeftCell="A10" workbookViewId="0">
      <selection activeCell="E15" sqref="E15"/>
    </sheetView>
  </sheetViews>
  <sheetFormatPr defaultRowHeight="15" x14ac:dyDescent="0.25"/>
  <cols>
    <col min="3" max="3" width="12.140625" customWidth="1"/>
    <col min="5" max="5" width="17.7109375" bestFit="1" customWidth="1"/>
    <col min="11" max="11" width="22.5703125" customWidth="1"/>
  </cols>
  <sheetData>
    <row r="7" spans="1:11" ht="21.75" thickBot="1" x14ac:dyDescent="0.4">
      <c r="A7" s="207" t="s">
        <v>5</v>
      </c>
      <c r="B7" s="207"/>
      <c r="C7" s="207"/>
      <c r="D7" s="207"/>
      <c r="E7" s="207"/>
      <c r="G7" s="208" t="s">
        <v>6</v>
      </c>
      <c r="H7" s="208"/>
      <c r="I7" s="208"/>
      <c r="J7" s="208"/>
      <c r="K7" s="208"/>
    </row>
    <row r="8" spans="1:11" ht="18.75" x14ac:dyDescent="0.3">
      <c r="A8" s="209" t="s">
        <v>70</v>
      </c>
      <c r="B8" s="209"/>
      <c r="C8" s="209"/>
      <c r="D8" s="209"/>
      <c r="E8" s="209"/>
      <c r="G8" s="210" t="s">
        <v>70</v>
      </c>
      <c r="H8" s="210"/>
      <c r="I8" s="210"/>
      <c r="J8" s="210"/>
      <c r="K8" s="210"/>
    </row>
    <row r="9" spans="1:11" x14ac:dyDescent="0.25">
      <c r="A9" s="206" t="s">
        <v>76</v>
      </c>
      <c r="B9" s="206"/>
      <c r="C9" s="206"/>
      <c r="D9" s="206"/>
      <c r="E9" s="52">
        <f>'Passagem Aérea'!$H$156</f>
        <v>84453.6</v>
      </c>
      <c r="G9" s="206" t="s">
        <v>76</v>
      </c>
      <c r="H9" s="206"/>
      <c r="I9" s="206"/>
      <c r="J9" s="206"/>
      <c r="K9" s="52">
        <f>'[1]Passagem Aérea'!J208</f>
        <v>0</v>
      </c>
    </row>
    <row r="10" spans="1:11" x14ac:dyDescent="0.25">
      <c r="A10" s="206" t="s">
        <v>71</v>
      </c>
      <c r="B10" s="206"/>
      <c r="C10" s="206"/>
      <c r="D10" s="206"/>
      <c r="E10" s="52" t="e">
        <f>Hospedagem!#REF!</f>
        <v>#REF!</v>
      </c>
      <c r="G10" s="206" t="s">
        <v>71</v>
      </c>
      <c r="H10" s="206"/>
      <c r="I10" s="206"/>
      <c r="J10" s="206"/>
      <c r="K10" s="52">
        <f>[1]Hospedagem!L125</f>
        <v>0</v>
      </c>
    </row>
    <row r="11" spans="1:11" x14ac:dyDescent="0.25">
      <c r="A11" s="206" t="s">
        <v>72</v>
      </c>
      <c r="B11" s="206"/>
      <c r="C11" s="206"/>
      <c r="D11" s="206"/>
      <c r="E11" s="52" t="e">
        <f>Alimentação!#REF!</f>
        <v>#REF!</v>
      </c>
      <c r="G11" s="206" t="s">
        <v>72</v>
      </c>
      <c r="H11" s="206"/>
      <c r="I11" s="206"/>
      <c r="J11" s="206"/>
      <c r="K11" s="52">
        <f>[1]Alimentação!L126</f>
        <v>0</v>
      </c>
    </row>
    <row r="12" spans="1:11" x14ac:dyDescent="0.25">
      <c r="A12" s="53" t="s">
        <v>73</v>
      </c>
      <c r="B12" s="53"/>
      <c r="C12" s="53"/>
      <c r="D12" s="53"/>
      <c r="E12" s="52" t="e">
        <f>Transporte!#REF!</f>
        <v>#REF!</v>
      </c>
      <c r="G12" s="53" t="s">
        <v>73</v>
      </c>
      <c r="H12" s="53"/>
      <c r="I12" s="53"/>
      <c r="J12" s="53"/>
      <c r="K12" s="52">
        <f>[1]Transporte!L125</f>
        <v>0</v>
      </c>
    </row>
    <row r="13" spans="1:11" x14ac:dyDescent="0.25">
      <c r="A13" s="53" t="s">
        <v>74</v>
      </c>
      <c r="B13" s="53"/>
      <c r="C13" s="53"/>
      <c r="D13" s="53"/>
      <c r="E13" s="52">
        <f>'Pró Labore'!G128</f>
        <v>121056</v>
      </c>
      <c r="G13" s="53" t="s">
        <v>74</v>
      </c>
      <c r="H13" s="53"/>
      <c r="I13" s="53"/>
      <c r="J13" s="53"/>
      <c r="K13" s="52">
        <f>'[1]Pró Labore'!P143</f>
        <v>0</v>
      </c>
    </row>
    <row r="14" spans="1:11" x14ac:dyDescent="0.25">
      <c r="A14" s="206" t="s">
        <v>92</v>
      </c>
      <c r="B14" s="206"/>
      <c r="C14" s="206"/>
      <c r="D14" s="206"/>
      <c r="E14" s="52">
        <f>'Seguro Viagem'!H25</f>
        <v>54000</v>
      </c>
      <c r="G14" s="206" t="s">
        <v>75</v>
      </c>
      <c r="H14" s="206"/>
      <c r="I14" s="206"/>
      <c r="J14" s="206"/>
      <c r="K14" s="52">
        <f>[1]Contrapartida!L23</f>
        <v>0</v>
      </c>
    </row>
    <row r="15" spans="1:11" ht="18.75" x14ac:dyDescent="0.3">
      <c r="A15" s="205" t="s">
        <v>20</v>
      </c>
      <c r="B15" s="205"/>
      <c r="C15" s="205"/>
      <c r="D15" s="205"/>
      <c r="E15" s="54" t="e">
        <f>SUM(E9:E14)</f>
        <v>#REF!</v>
      </c>
      <c r="G15" s="205" t="s">
        <v>20</v>
      </c>
      <c r="H15" s="205"/>
      <c r="I15" s="205"/>
      <c r="J15" s="205"/>
      <c r="K15" s="54">
        <f>SUM(K9:K14)</f>
        <v>0</v>
      </c>
    </row>
    <row r="20" spans="5:11" x14ac:dyDescent="0.25">
      <c r="E20" s="118"/>
    </row>
    <row r="21" spans="5:11" ht="15.75" x14ac:dyDescent="0.25">
      <c r="E21" s="143"/>
      <c r="K21" s="119"/>
    </row>
    <row r="22" spans="5:11" x14ac:dyDescent="0.25">
      <c r="E22" s="143"/>
    </row>
    <row r="23" spans="5:11" x14ac:dyDescent="0.25">
      <c r="E23" s="143"/>
    </row>
    <row r="24" spans="5:11" x14ac:dyDescent="0.25">
      <c r="E24" s="143"/>
    </row>
    <row r="25" spans="5:11" x14ac:dyDescent="0.25">
      <c r="E25" s="143"/>
    </row>
  </sheetData>
  <mergeCells count="14">
    <mergeCell ref="A7:E7"/>
    <mergeCell ref="G7:K7"/>
    <mergeCell ref="A8:E8"/>
    <mergeCell ref="G8:K8"/>
    <mergeCell ref="A9:D9"/>
    <mergeCell ref="G9:J9"/>
    <mergeCell ref="A15:D15"/>
    <mergeCell ref="G15:J15"/>
    <mergeCell ref="A10:D10"/>
    <mergeCell ref="G10:J10"/>
    <mergeCell ref="A11:D11"/>
    <mergeCell ref="G11:J11"/>
    <mergeCell ref="A14:D14"/>
    <mergeCell ref="G14:J14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31" zoomScaleNormal="100" workbookViewId="0">
      <selection activeCell="H58" sqref="H58"/>
    </sheetView>
  </sheetViews>
  <sheetFormatPr defaultRowHeight="18.75" x14ac:dyDescent="0.3"/>
  <cols>
    <col min="2" max="2" width="27.85546875" customWidth="1"/>
    <col min="3" max="3" width="28.28515625" bestFit="1" customWidth="1"/>
    <col min="4" max="5" width="13.28515625" bestFit="1" customWidth="1"/>
    <col min="6" max="6" width="12.85546875" bestFit="1" customWidth="1"/>
    <col min="7" max="7" width="13.28515625" bestFit="1" customWidth="1"/>
    <col min="8" max="8" width="20.140625" style="123" bestFit="1" customWidth="1"/>
    <col min="10" max="10" width="14.42578125" bestFit="1" customWidth="1"/>
    <col min="12" max="12" width="14.42578125" bestFit="1" customWidth="1"/>
  </cols>
  <sheetData>
    <row r="1" spans="1:12" ht="15.75" x14ac:dyDescent="0.25">
      <c r="A1" s="215">
        <v>2</v>
      </c>
      <c r="B1" s="183" t="s">
        <v>100</v>
      </c>
      <c r="C1" s="183"/>
      <c r="D1" s="183"/>
      <c r="E1" s="183"/>
      <c r="F1" s="183"/>
      <c r="G1" s="183"/>
      <c r="H1" s="211" t="s">
        <v>20</v>
      </c>
      <c r="J1" s="63"/>
      <c r="L1" s="63"/>
    </row>
    <row r="2" spans="1:12" ht="15" x14ac:dyDescent="0.25">
      <c r="A2" s="215"/>
      <c r="B2" s="104" t="s">
        <v>154</v>
      </c>
      <c r="C2" s="96" t="s">
        <v>125</v>
      </c>
      <c r="D2" s="97"/>
      <c r="E2" s="97"/>
      <c r="F2" s="97"/>
      <c r="G2" s="97"/>
      <c r="H2" s="212"/>
      <c r="L2" s="63"/>
    </row>
    <row r="3" spans="1:12" ht="15" x14ac:dyDescent="0.25">
      <c r="A3" s="215"/>
      <c r="B3" s="98" t="s">
        <v>25</v>
      </c>
      <c r="C3" s="96" t="s">
        <v>94</v>
      </c>
      <c r="D3" s="97"/>
      <c r="E3" s="97"/>
      <c r="F3" s="97"/>
      <c r="G3" s="97"/>
      <c r="H3" s="212"/>
    </row>
    <row r="4" spans="1:12" ht="15.75" x14ac:dyDescent="0.25">
      <c r="A4" s="215"/>
      <c r="B4" s="214"/>
      <c r="C4" s="214"/>
      <c r="D4" s="214"/>
      <c r="E4" s="214"/>
      <c r="F4" s="214"/>
      <c r="G4" s="214"/>
      <c r="H4" s="212"/>
    </row>
    <row r="5" spans="1:12" ht="15" x14ac:dyDescent="0.25">
      <c r="A5" s="215"/>
      <c r="B5" s="99" t="s">
        <v>91</v>
      </c>
      <c r="C5" s="29" t="s">
        <v>71</v>
      </c>
      <c r="D5" s="30" t="s">
        <v>72</v>
      </c>
      <c r="E5" s="31" t="s">
        <v>73</v>
      </c>
      <c r="F5" s="31" t="s">
        <v>92</v>
      </c>
      <c r="G5" s="31" t="s">
        <v>93</v>
      </c>
      <c r="H5" s="213"/>
    </row>
    <row r="6" spans="1:12" x14ac:dyDescent="0.25">
      <c r="A6" s="215"/>
      <c r="B6" s="100">
        <f>'Passagem Aérea'!H25</f>
        <v>4408</v>
      </c>
      <c r="C6" s="100" t="e">
        <f>Hospedagem!#REF!</f>
        <v>#REF!</v>
      </c>
      <c r="D6" s="101" t="e">
        <f>Alimentação!#REF!</f>
        <v>#REF!</v>
      </c>
      <c r="E6" s="101" t="e">
        <f>Transporte!#REF!</f>
        <v>#REF!</v>
      </c>
      <c r="F6" s="101"/>
      <c r="G6" s="101">
        <f>'Pró Labore'!G21</f>
        <v>15288</v>
      </c>
      <c r="H6" s="122" t="e">
        <f>SUM(B6:G6)</f>
        <v>#REF!</v>
      </c>
    </row>
    <row r="7" spans="1:12" x14ac:dyDescent="0.3">
      <c r="A7" s="102"/>
      <c r="B7" s="103"/>
      <c r="C7" s="103"/>
      <c r="D7" s="103"/>
      <c r="E7" s="103"/>
      <c r="F7" s="103"/>
      <c r="G7" s="103"/>
    </row>
    <row r="8" spans="1:12" ht="15.75" x14ac:dyDescent="0.25">
      <c r="A8" s="215">
        <v>3</v>
      </c>
      <c r="B8" s="183" t="s">
        <v>101</v>
      </c>
      <c r="C8" s="183"/>
      <c r="D8" s="183"/>
      <c r="E8" s="183"/>
      <c r="F8" s="183"/>
      <c r="G8" s="183"/>
      <c r="H8" s="211" t="s">
        <v>20</v>
      </c>
    </row>
    <row r="9" spans="1:12" ht="15" x14ac:dyDescent="0.25">
      <c r="A9" s="215"/>
      <c r="B9" s="104" t="s">
        <v>155</v>
      </c>
      <c r="C9" s="96" t="s">
        <v>125</v>
      </c>
      <c r="D9" s="97"/>
      <c r="E9" s="97"/>
      <c r="F9" s="97"/>
      <c r="G9" s="97"/>
      <c r="H9" s="212"/>
    </row>
    <row r="10" spans="1:12" ht="15" x14ac:dyDescent="0.25">
      <c r="A10" s="215"/>
      <c r="B10" s="98" t="s">
        <v>25</v>
      </c>
      <c r="C10" s="96" t="s">
        <v>90</v>
      </c>
      <c r="D10" s="97"/>
      <c r="E10" s="97"/>
      <c r="F10" s="97"/>
      <c r="G10" s="97"/>
      <c r="H10" s="212"/>
    </row>
    <row r="11" spans="1:12" ht="15.75" x14ac:dyDescent="0.25">
      <c r="A11" s="215"/>
      <c r="B11" s="214"/>
      <c r="C11" s="214"/>
      <c r="D11" s="214"/>
      <c r="E11" s="214"/>
      <c r="F11" s="214"/>
      <c r="G11" s="214"/>
      <c r="H11" s="212"/>
    </row>
    <row r="12" spans="1:12" ht="15" x14ac:dyDescent="0.25">
      <c r="A12" s="215"/>
      <c r="B12" s="99" t="s">
        <v>91</v>
      </c>
      <c r="C12" s="29" t="s">
        <v>71</v>
      </c>
      <c r="D12" s="30" t="s">
        <v>72</v>
      </c>
      <c r="E12" s="31" t="s">
        <v>73</v>
      </c>
      <c r="F12" s="31" t="s">
        <v>92</v>
      </c>
      <c r="G12" s="31" t="s">
        <v>93</v>
      </c>
      <c r="H12" s="213"/>
    </row>
    <row r="13" spans="1:12" x14ac:dyDescent="0.25">
      <c r="A13" s="215"/>
      <c r="B13" s="100">
        <f>'Passagem Aérea'!H43</f>
        <v>4408</v>
      </c>
      <c r="C13" s="100" t="e">
        <f>Hospedagem!#REF!</f>
        <v>#REF!</v>
      </c>
      <c r="D13" s="101" t="e">
        <f>Alimentação!#REF!</f>
        <v>#REF!</v>
      </c>
      <c r="E13" s="101" t="e">
        <f>Transporte!#REF!</f>
        <v>#REF!</v>
      </c>
      <c r="F13" s="101"/>
      <c r="G13" s="101">
        <f>'Pró Labore'!G36</f>
        <v>15288</v>
      </c>
      <c r="H13" s="122" t="e">
        <f>G13+F13+E13+D13+C13+B13</f>
        <v>#REF!</v>
      </c>
    </row>
    <row r="14" spans="1:12" x14ac:dyDescent="0.3">
      <c r="A14" s="102"/>
      <c r="B14" s="103"/>
      <c r="C14" s="103"/>
      <c r="D14" s="103"/>
      <c r="E14" s="103"/>
      <c r="F14" s="103"/>
      <c r="G14" s="103"/>
    </row>
    <row r="15" spans="1:12" ht="15.75" x14ac:dyDescent="0.25">
      <c r="A15" s="215">
        <v>4</v>
      </c>
      <c r="B15" s="183" t="s">
        <v>102</v>
      </c>
      <c r="C15" s="183"/>
      <c r="D15" s="183"/>
      <c r="E15" s="183"/>
      <c r="F15" s="183"/>
      <c r="G15" s="183"/>
      <c r="H15" s="211" t="s">
        <v>20</v>
      </c>
    </row>
    <row r="16" spans="1:12" ht="15" x14ac:dyDescent="0.25">
      <c r="A16" s="215"/>
      <c r="B16" s="95" t="s">
        <v>156</v>
      </c>
      <c r="C16" s="96" t="s">
        <v>125</v>
      </c>
      <c r="D16" s="97"/>
      <c r="E16" s="97"/>
      <c r="F16" s="97"/>
      <c r="G16" s="97"/>
      <c r="H16" s="212"/>
    </row>
    <row r="17" spans="1:10" ht="15" x14ac:dyDescent="0.25">
      <c r="A17" s="215"/>
      <c r="B17" s="98" t="s">
        <v>1</v>
      </c>
      <c r="C17" s="96" t="s">
        <v>95</v>
      </c>
      <c r="D17" s="97"/>
      <c r="E17" s="97"/>
      <c r="F17" s="97"/>
      <c r="G17" s="97"/>
      <c r="H17" s="212"/>
    </row>
    <row r="18" spans="1:10" ht="15.75" x14ac:dyDescent="0.25">
      <c r="A18" s="215"/>
      <c r="B18" s="214"/>
      <c r="C18" s="214"/>
      <c r="D18" s="214"/>
      <c r="E18" s="214"/>
      <c r="F18" s="214"/>
      <c r="G18" s="214"/>
      <c r="H18" s="212"/>
    </row>
    <row r="19" spans="1:10" ht="15" x14ac:dyDescent="0.25">
      <c r="A19" s="215"/>
      <c r="B19" s="99" t="s">
        <v>91</v>
      </c>
      <c r="C19" s="29" t="s">
        <v>71</v>
      </c>
      <c r="D19" s="30" t="s">
        <v>72</v>
      </c>
      <c r="E19" s="31" t="s">
        <v>73</v>
      </c>
      <c r="F19" s="31" t="s">
        <v>92</v>
      </c>
      <c r="G19" s="31" t="s">
        <v>93</v>
      </c>
      <c r="H19" s="213"/>
    </row>
    <row r="20" spans="1:10" x14ac:dyDescent="0.25">
      <c r="A20" s="215"/>
      <c r="B20" s="100">
        <f>'Passagem Aérea'!H61</f>
        <v>4408</v>
      </c>
      <c r="C20" s="100" t="e">
        <f>Hospedagem!#REF!</f>
        <v>#REF!</v>
      </c>
      <c r="D20" s="101" t="e">
        <f>Alimentação!#REF!</f>
        <v>#REF!</v>
      </c>
      <c r="E20" s="101" t="e">
        <f>Transporte!#REF!</f>
        <v>#REF!</v>
      </c>
      <c r="F20" s="101"/>
      <c r="G20" s="101">
        <f>'Pró Labore'!G51</f>
        <v>15288</v>
      </c>
      <c r="H20" s="122" t="e">
        <f>G20+F20+E20+D20+C20+B20</f>
        <v>#REF!</v>
      </c>
    </row>
    <row r="21" spans="1:10" x14ac:dyDescent="0.3">
      <c r="A21" s="102"/>
      <c r="B21" s="103"/>
      <c r="C21" s="103"/>
      <c r="D21" s="103"/>
      <c r="E21" s="103"/>
      <c r="F21" s="103"/>
      <c r="G21" s="103"/>
    </row>
    <row r="22" spans="1:10" ht="15.75" x14ac:dyDescent="0.25">
      <c r="A22" s="215">
        <v>5</v>
      </c>
      <c r="B22" s="183" t="s">
        <v>103</v>
      </c>
      <c r="C22" s="183"/>
      <c r="D22" s="183"/>
      <c r="E22" s="183"/>
      <c r="F22" s="183"/>
      <c r="G22" s="183"/>
      <c r="H22" s="211" t="s">
        <v>20</v>
      </c>
    </row>
    <row r="23" spans="1:10" ht="15" x14ac:dyDescent="0.25">
      <c r="A23" s="215"/>
      <c r="B23" s="95" t="s">
        <v>152</v>
      </c>
      <c r="C23" s="96" t="s">
        <v>125</v>
      </c>
      <c r="D23" s="97"/>
      <c r="E23" s="97"/>
      <c r="F23" s="97"/>
      <c r="G23" s="97"/>
      <c r="H23" s="212"/>
    </row>
    <row r="24" spans="1:10" ht="15" x14ac:dyDescent="0.25">
      <c r="A24" s="215"/>
      <c r="B24" s="98" t="s">
        <v>96</v>
      </c>
      <c r="C24" s="96" t="s">
        <v>97</v>
      </c>
      <c r="D24" s="97"/>
      <c r="E24" s="97"/>
      <c r="F24" s="97"/>
      <c r="G24" s="97"/>
      <c r="H24" s="212"/>
    </row>
    <row r="25" spans="1:10" ht="15.75" x14ac:dyDescent="0.25">
      <c r="A25" s="215"/>
      <c r="B25" s="214"/>
      <c r="C25" s="214"/>
      <c r="D25" s="214"/>
      <c r="E25" s="214"/>
      <c r="F25" s="214"/>
      <c r="G25" s="214"/>
      <c r="H25" s="212"/>
    </row>
    <row r="26" spans="1:10" ht="15" x14ac:dyDescent="0.25">
      <c r="A26" s="215"/>
      <c r="B26" s="99" t="s">
        <v>91</v>
      </c>
      <c r="C26" s="29" t="s">
        <v>71</v>
      </c>
      <c r="D26" s="30" t="s">
        <v>72</v>
      </c>
      <c r="E26" s="31" t="s">
        <v>73</v>
      </c>
      <c r="F26" s="31" t="s">
        <v>92</v>
      </c>
      <c r="G26" s="31" t="s">
        <v>93</v>
      </c>
      <c r="H26" s="213"/>
    </row>
    <row r="27" spans="1:10" x14ac:dyDescent="0.25">
      <c r="A27" s="215"/>
      <c r="B27" s="100">
        <f>'Passagem Aérea'!H79</f>
        <v>4408</v>
      </c>
      <c r="C27" s="100" t="e">
        <f>Hospedagem!#REF!</f>
        <v>#REF!</v>
      </c>
      <c r="D27" s="101" t="e">
        <f>Alimentação!#REF!</f>
        <v>#REF!</v>
      </c>
      <c r="E27" s="101" t="e">
        <f>Transporte!#REF!</f>
        <v>#REF!</v>
      </c>
      <c r="F27" s="101"/>
      <c r="G27" s="101">
        <f>'Pró Labore'!G66</f>
        <v>15288</v>
      </c>
      <c r="H27" s="122" t="e">
        <f>G27+F27+E27+D27+C27+B27</f>
        <v>#REF!</v>
      </c>
      <c r="J27" s="63"/>
    </row>
    <row r="28" spans="1:10" x14ac:dyDescent="0.3">
      <c r="A28" s="135"/>
      <c r="B28" s="103"/>
      <c r="C28" s="103"/>
      <c r="D28" s="103"/>
      <c r="E28" s="103"/>
      <c r="F28" s="103"/>
      <c r="G28" s="103"/>
    </row>
    <row r="29" spans="1:10" ht="15.75" x14ac:dyDescent="0.25">
      <c r="A29" s="215">
        <v>6</v>
      </c>
      <c r="B29" s="221" t="s">
        <v>110</v>
      </c>
      <c r="C29" s="221"/>
      <c r="D29" s="221"/>
      <c r="E29" s="221"/>
      <c r="F29" s="221"/>
      <c r="G29" s="221"/>
      <c r="H29" s="216" t="s">
        <v>20</v>
      </c>
    </row>
    <row r="30" spans="1:10" ht="15" x14ac:dyDescent="0.25">
      <c r="A30" s="215"/>
      <c r="B30" s="136" t="s">
        <v>81</v>
      </c>
      <c r="C30" s="137" t="s">
        <v>98</v>
      </c>
      <c r="D30" s="138"/>
      <c r="E30" s="138"/>
      <c r="F30" s="138"/>
      <c r="G30" s="138"/>
      <c r="H30" s="216"/>
    </row>
    <row r="31" spans="1:10" ht="15" x14ac:dyDescent="0.25">
      <c r="A31" s="215"/>
      <c r="B31" s="139" t="s">
        <v>25</v>
      </c>
      <c r="C31" s="137" t="s">
        <v>99</v>
      </c>
      <c r="D31" s="138"/>
      <c r="E31" s="138"/>
      <c r="F31" s="138"/>
      <c r="G31" s="138"/>
      <c r="H31" s="216"/>
    </row>
    <row r="32" spans="1:10" ht="15.75" x14ac:dyDescent="0.25">
      <c r="A32" s="215"/>
      <c r="B32" s="217"/>
      <c r="C32" s="217"/>
      <c r="D32" s="217"/>
      <c r="E32" s="217"/>
      <c r="F32" s="217"/>
      <c r="G32" s="217"/>
      <c r="H32" s="216"/>
    </row>
    <row r="33" spans="1:8" ht="15" x14ac:dyDescent="0.25">
      <c r="A33" s="215"/>
      <c r="B33" s="29" t="s">
        <v>91</v>
      </c>
      <c r="C33" s="29" t="s">
        <v>71</v>
      </c>
      <c r="D33" s="30" t="s">
        <v>72</v>
      </c>
      <c r="E33" s="31" t="s">
        <v>73</v>
      </c>
      <c r="F33" s="31" t="s">
        <v>92</v>
      </c>
      <c r="G33" s="31" t="s">
        <v>93</v>
      </c>
      <c r="H33" s="216"/>
    </row>
    <row r="34" spans="1:8" x14ac:dyDescent="0.25">
      <c r="A34" s="215"/>
      <c r="B34" s="140">
        <f>'Passagem Aérea'!H98</f>
        <v>53597.599999999999</v>
      </c>
      <c r="C34" s="101" t="e">
        <f>Hospedagem!#REF!</f>
        <v>#REF!</v>
      </c>
      <c r="D34" s="101" t="e">
        <f>Alimentação!#REF!</f>
        <v>#REF!</v>
      </c>
      <c r="E34" s="101" t="e">
        <f>Transporte!#REF!</f>
        <v>#REF!</v>
      </c>
      <c r="F34" s="101">
        <f>'Seguro Viagem'!H16</f>
        <v>54000</v>
      </c>
      <c r="G34" s="101"/>
      <c r="H34" s="122" t="e">
        <f>G34+F34+E34+D34+C34+B34</f>
        <v>#REF!</v>
      </c>
    </row>
    <row r="35" spans="1:8" s="150" customFormat="1" x14ac:dyDescent="0.25">
      <c r="A35" s="148"/>
      <c r="B35" s="147"/>
      <c r="C35" s="146"/>
      <c r="D35" s="146"/>
      <c r="E35" s="146"/>
      <c r="F35" s="146"/>
      <c r="G35" s="146"/>
      <c r="H35" s="149"/>
    </row>
    <row r="36" spans="1:8" ht="15.75" x14ac:dyDescent="0.25">
      <c r="A36" s="215">
        <v>7</v>
      </c>
      <c r="B36" s="183" t="s">
        <v>115</v>
      </c>
      <c r="C36" s="183"/>
      <c r="D36" s="183"/>
      <c r="E36" s="183"/>
      <c r="F36" s="183"/>
      <c r="G36" s="183"/>
      <c r="H36" s="211" t="s">
        <v>20</v>
      </c>
    </row>
    <row r="37" spans="1:8" ht="15" x14ac:dyDescent="0.25">
      <c r="A37" s="215"/>
      <c r="B37" s="95" t="s">
        <v>148</v>
      </c>
      <c r="C37" s="96" t="s">
        <v>98</v>
      </c>
      <c r="D37" s="97"/>
      <c r="E37" s="97"/>
      <c r="F37" s="97"/>
      <c r="G37" s="97"/>
      <c r="H37" s="212"/>
    </row>
    <row r="38" spans="1:8" ht="15" x14ac:dyDescent="0.25">
      <c r="A38" s="215"/>
      <c r="B38" s="98" t="s">
        <v>96</v>
      </c>
      <c r="C38" s="96" t="s">
        <v>97</v>
      </c>
      <c r="D38" s="97"/>
      <c r="E38" s="97"/>
      <c r="F38" s="97"/>
      <c r="G38" s="97"/>
      <c r="H38" s="212"/>
    </row>
    <row r="39" spans="1:8" ht="15.75" x14ac:dyDescent="0.25">
      <c r="A39" s="215"/>
      <c r="B39" s="214"/>
      <c r="C39" s="214"/>
      <c r="D39" s="214"/>
      <c r="E39" s="214"/>
      <c r="F39" s="214"/>
      <c r="G39" s="214"/>
      <c r="H39" s="212"/>
    </row>
    <row r="40" spans="1:8" ht="15" x14ac:dyDescent="0.25">
      <c r="A40" s="215"/>
      <c r="B40" s="99" t="s">
        <v>91</v>
      </c>
      <c r="C40" s="29" t="s">
        <v>71</v>
      </c>
      <c r="D40" s="30" t="s">
        <v>72</v>
      </c>
      <c r="E40" s="31" t="s">
        <v>73</v>
      </c>
      <c r="F40" s="31" t="s">
        <v>92</v>
      </c>
      <c r="G40" s="31" t="s">
        <v>93</v>
      </c>
      <c r="H40" s="213"/>
    </row>
    <row r="41" spans="1:8" x14ac:dyDescent="0.25">
      <c r="A41" s="215"/>
      <c r="B41" s="100">
        <f>'Passagem Aérea'!H115</f>
        <v>4408</v>
      </c>
      <c r="C41" s="100" t="e">
        <f>Hospedagem!#REF!</f>
        <v>#REF!</v>
      </c>
      <c r="D41" s="101" t="e">
        <f>Alimentação!#REF!</f>
        <v>#REF!</v>
      </c>
      <c r="E41" s="101" t="e">
        <f>Transporte!#REF!</f>
        <v>#REF!</v>
      </c>
      <c r="F41" s="101"/>
      <c r="G41" s="101">
        <f>'Pró Labore'!G82</f>
        <v>22308</v>
      </c>
      <c r="H41" s="122" t="e">
        <f>G41+F41+E41+D41+C41+B41</f>
        <v>#REF!</v>
      </c>
    </row>
    <row r="42" spans="1:8" x14ac:dyDescent="0.25">
      <c r="A42" s="134"/>
      <c r="B42" s="131"/>
      <c r="C42" s="132"/>
      <c r="D42" s="132"/>
      <c r="E42" s="132"/>
      <c r="F42" s="132"/>
      <c r="G42" s="132"/>
      <c r="H42" s="133"/>
    </row>
    <row r="43" spans="1:8" ht="15.75" x14ac:dyDescent="0.25">
      <c r="A43" s="215">
        <v>8</v>
      </c>
      <c r="B43" s="183" t="s">
        <v>116</v>
      </c>
      <c r="C43" s="183"/>
      <c r="D43" s="183"/>
      <c r="E43" s="183"/>
      <c r="F43" s="183"/>
      <c r="G43" s="183"/>
      <c r="H43" s="211" t="s">
        <v>20</v>
      </c>
    </row>
    <row r="44" spans="1:8" ht="15" x14ac:dyDescent="0.25">
      <c r="A44" s="215"/>
      <c r="B44" s="95" t="s">
        <v>149</v>
      </c>
      <c r="C44" s="96" t="s">
        <v>125</v>
      </c>
      <c r="D44" s="97"/>
      <c r="E44" s="97"/>
      <c r="F44" s="97"/>
      <c r="G44" s="97"/>
      <c r="H44" s="212"/>
    </row>
    <row r="45" spans="1:8" ht="15" x14ac:dyDescent="0.25">
      <c r="A45" s="215"/>
      <c r="B45" s="98" t="s">
        <v>96</v>
      </c>
      <c r="C45" s="96" t="s">
        <v>97</v>
      </c>
      <c r="D45" s="97"/>
      <c r="E45" s="97"/>
      <c r="F45" s="97"/>
      <c r="G45" s="97"/>
      <c r="H45" s="212"/>
    </row>
    <row r="46" spans="1:8" ht="15.75" x14ac:dyDescent="0.25">
      <c r="A46" s="215"/>
      <c r="B46" s="214"/>
      <c r="C46" s="214"/>
      <c r="D46" s="214"/>
      <c r="E46" s="214"/>
      <c r="F46" s="214"/>
      <c r="G46" s="214"/>
      <c r="H46" s="212"/>
    </row>
    <row r="47" spans="1:8" ht="15" x14ac:dyDescent="0.25">
      <c r="A47" s="215"/>
      <c r="B47" s="99" t="s">
        <v>91</v>
      </c>
      <c r="C47" s="29" t="s">
        <v>71</v>
      </c>
      <c r="D47" s="30" t="s">
        <v>72</v>
      </c>
      <c r="E47" s="31" t="s">
        <v>73</v>
      </c>
      <c r="F47" s="31" t="s">
        <v>92</v>
      </c>
      <c r="G47" s="31" t="s">
        <v>93</v>
      </c>
      <c r="H47" s="213"/>
    </row>
    <row r="48" spans="1:8" x14ac:dyDescent="0.25">
      <c r="A48" s="215"/>
      <c r="B48" s="100">
        <f>'Passagem Aérea'!H133</f>
        <v>4408</v>
      </c>
      <c r="C48" s="100" t="e">
        <f>Hospedagem!#REF!</f>
        <v>#REF!</v>
      </c>
      <c r="D48" s="101" t="e">
        <f>Alimentação!#REF!</f>
        <v>#REF!</v>
      </c>
      <c r="E48" s="101" t="e">
        <f>Transporte!#REF!</f>
        <v>#REF!</v>
      </c>
      <c r="F48" s="101"/>
      <c r="G48" s="101">
        <f>'Pró Labore'!G97</f>
        <v>15288</v>
      </c>
      <c r="H48" s="122" t="e">
        <f>G48+F48+E48+D48+C48+B48</f>
        <v>#REF!</v>
      </c>
    </row>
    <row r="49" spans="1:10" x14ac:dyDescent="0.25">
      <c r="A49" s="134"/>
      <c r="B49" s="131"/>
      <c r="C49" s="132"/>
      <c r="D49" s="132"/>
      <c r="E49" s="132"/>
      <c r="F49" s="132"/>
      <c r="G49" s="132"/>
      <c r="H49" s="133"/>
    </row>
    <row r="50" spans="1:10" ht="15.75" x14ac:dyDescent="0.25">
      <c r="A50" s="215">
        <v>9</v>
      </c>
      <c r="B50" s="183" t="s">
        <v>117</v>
      </c>
      <c r="C50" s="183"/>
      <c r="D50" s="183"/>
      <c r="E50" s="183"/>
      <c r="F50" s="183"/>
      <c r="G50" s="183"/>
      <c r="H50" s="211" t="s">
        <v>20</v>
      </c>
    </row>
    <row r="51" spans="1:10" ht="15" x14ac:dyDescent="0.25">
      <c r="A51" s="215"/>
      <c r="B51" s="95" t="s">
        <v>150</v>
      </c>
      <c r="C51" s="96" t="s">
        <v>98</v>
      </c>
      <c r="D51" s="97"/>
      <c r="E51" s="97"/>
      <c r="F51" s="97"/>
      <c r="G51" s="97"/>
      <c r="H51" s="212"/>
    </row>
    <row r="52" spans="1:10" ht="15" x14ac:dyDescent="0.25">
      <c r="A52" s="215"/>
      <c r="B52" s="98" t="s">
        <v>96</v>
      </c>
      <c r="C52" s="96" t="s">
        <v>97</v>
      </c>
      <c r="D52" s="97"/>
      <c r="E52" s="97"/>
      <c r="F52" s="97"/>
      <c r="G52" s="97"/>
      <c r="H52" s="212"/>
    </row>
    <row r="53" spans="1:10" ht="15.75" x14ac:dyDescent="0.25">
      <c r="A53" s="215"/>
      <c r="B53" s="214"/>
      <c r="C53" s="214"/>
      <c r="D53" s="214"/>
      <c r="E53" s="214"/>
      <c r="F53" s="214"/>
      <c r="G53" s="214"/>
      <c r="H53" s="212"/>
    </row>
    <row r="54" spans="1:10" ht="15" x14ac:dyDescent="0.25">
      <c r="A54" s="215"/>
      <c r="B54" s="99" t="s">
        <v>91</v>
      </c>
      <c r="C54" s="29" t="s">
        <v>71</v>
      </c>
      <c r="D54" s="30" t="s">
        <v>72</v>
      </c>
      <c r="E54" s="31" t="s">
        <v>73</v>
      </c>
      <c r="F54" s="31" t="s">
        <v>92</v>
      </c>
      <c r="G54" s="31" t="s">
        <v>93</v>
      </c>
      <c r="H54" s="213"/>
    </row>
    <row r="55" spans="1:10" x14ac:dyDescent="0.25">
      <c r="A55" s="215"/>
      <c r="B55" s="100">
        <f>'Passagem Aérea'!H151</f>
        <v>4408</v>
      </c>
      <c r="C55" s="100" t="e">
        <f>Hospedagem!#REF!</f>
        <v>#REF!</v>
      </c>
      <c r="D55" s="101" t="e">
        <f>Alimentação!#REF!</f>
        <v>#REF!</v>
      </c>
      <c r="E55" s="101" t="e">
        <f>Transporte!#REF!</f>
        <v>#REF!</v>
      </c>
      <c r="F55" s="101"/>
      <c r="G55" s="101">
        <f>'Pró Labore'!G112</f>
        <v>22308</v>
      </c>
      <c r="H55" s="122" t="e">
        <f>G55+F55+E55+D55+C55+B55</f>
        <v>#REF!</v>
      </c>
    </row>
    <row r="56" spans="1:10" ht="19.5" thickBot="1" x14ac:dyDescent="0.3">
      <c r="A56" s="134"/>
      <c r="B56" s="131"/>
      <c r="C56" s="132"/>
      <c r="D56" s="132"/>
      <c r="E56" s="132"/>
      <c r="F56" s="132"/>
      <c r="G56" s="132"/>
      <c r="H56" s="133"/>
    </row>
    <row r="57" spans="1:10" ht="24" thickBot="1" x14ac:dyDescent="0.3">
      <c r="A57" s="218" t="s">
        <v>104</v>
      </c>
      <c r="B57" s="219"/>
      <c r="C57" s="219"/>
      <c r="D57" s="219"/>
      <c r="E57" s="219"/>
      <c r="F57" s="219"/>
      <c r="G57" s="220"/>
      <c r="H57" s="124" t="e">
        <f>H6+H13+H20+H27+H41+H48+H55+H34</f>
        <v>#REF!</v>
      </c>
      <c r="J57" s="63"/>
    </row>
  </sheetData>
  <mergeCells count="33">
    <mergeCell ref="A57:G57"/>
    <mergeCell ref="B15:G15"/>
    <mergeCell ref="H15:H19"/>
    <mergeCell ref="B18:G18"/>
    <mergeCell ref="A22:A27"/>
    <mergeCell ref="B22:G22"/>
    <mergeCell ref="H22:H26"/>
    <mergeCell ref="B25:G25"/>
    <mergeCell ref="B36:G36"/>
    <mergeCell ref="H36:H40"/>
    <mergeCell ref="B39:G39"/>
    <mergeCell ref="A43:A48"/>
    <mergeCell ref="B43:G43"/>
    <mergeCell ref="H43:H47"/>
    <mergeCell ref="A29:A34"/>
    <mergeCell ref="B29:G29"/>
    <mergeCell ref="A1:A6"/>
    <mergeCell ref="B1:G1"/>
    <mergeCell ref="H1:H5"/>
    <mergeCell ref="B4:G4"/>
    <mergeCell ref="B46:G46"/>
    <mergeCell ref="H50:H54"/>
    <mergeCell ref="B53:G53"/>
    <mergeCell ref="A8:A13"/>
    <mergeCell ref="B8:G8"/>
    <mergeCell ref="H8:H12"/>
    <mergeCell ref="B11:G11"/>
    <mergeCell ref="A15:A20"/>
    <mergeCell ref="A50:A55"/>
    <mergeCell ref="B50:G50"/>
    <mergeCell ref="H29:H33"/>
    <mergeCell ref="B32:G32"/>
    <mergeCell ref="A36:A41"/>
  </mergeCells>
  <pageMargins left="0.51181102362204722" right="0.51181102362204722" top="0.78740157480314965" bottom="0.78740157480314965" header="0.31496062992125984" footer="0.31496062992125984"/>
  <pageSetup paperSize="9" scale="65" orientation="portrait" r:id="rId1"/>
  <colBreaks count="1" manualBreakCount="1">
    <brk id="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D16" sqref="D16"/>
    </sheetView>
  </sheetViews>
  <sheetFormatPr defaultRowHeight="15" x14ac:dyDescent="0.25"/>
  <cols>
    <col min="2" max="3" width="29.85546875" customWidth="1"/>
    <col min="4" max="4" width="19.5703125" bestFit="1" customWidth="1"/>
    <col min="5" max="5" width="55.28515625" customWidth="1"/>
    <col min="7" max="7" width="14.42578125" bestFit="1" customWidth="1"/>
    <col min="9" max="9" width="14.42578125" bestFit="1" customWidth="1"/>
  </cols>
  <sheetData>
    <row r="1" spans="1:6" ht="24" thickBot="1" x14ac:dyDescent="0.3">
      <c r="B1" s="218" t="s">
        <v>143</v>
      </c>
      <c r="C1" s="219"/>
      <c r="D1" s="219"/>
      <c r="E1" s="219"/>
    </row>
    <row r="2" spans="1:6" ht="15" customHeight="1" x14ac:dyDescent="0.25">
      <c r="A2">
        <v>67</v>
      </c>
      <c r="B2" s="169">
        <v>41958</v>
      </c>
      <c r="C2" s="169">
        <v>41967</v>
      </c>
      <c r="D2" s="144" t="s">
        <v>184</v>
      </c>
      <c r="E2" s="145" t="s">
        <v>186</v>
      </c>
      <c r="F2" t="s">
        <v>185</v>
      </c>
    </row>
    <row r="3" spans="1:6" ht="15" customHeight="1" x14ac:dyDescent="0.25">
      <c r="A3">
        <v>68</v>
      </c>
      <c r="B3" s="169">
        <v>42049</v>
      </c>
      <c r="C3" s="169">
        <v>42058</v>
      </c>
      <c r="D3" s="144" t="s">
        <v>184</v>
      </c>
      <c r="E3" s="145" t="s">
        <v>187</v>
      </c>
      <c r="F3" t="s">
        <v>185</v>
      </c>
    </row>
    <row r="4" spans="1:6" ht="15" customHeight="1" x14ac:dyDescent="0.25">
      <c r="A4">
        <v>69</v>
      </c>
      <c r="B4" s="169">
        <v>42077</v>
      </c>
      <c r="C4" s="169">
        <v>42086</v>
      </c>
      <c r="D4" s="144" t="s">
        <v>184</v>
      </c>
      <c r="E4" s="145" t="s">
        <v>126</v>
      </c>
      <c r="F4" t="s">
        <v>185</v>
      </c>
    </row>
    <row r="5" spans="1:6" ht="15" customHeight="1" x14ac:dyDescent="0.25">
      <c r="A5">
        <v>70</v>
      </c>
      <c r="B5" s="169">
        <v>42112</v>
      </c>
      <c r="C5" s="169">
        <v>42121</v>
      </c>
      <c r="D5" s="144" t="s">
        <v>184</v>
      </c>
      <c r="E5" s="145" t="s">
        <v>188</v>
      </c>
      <c r="F5" t="s">
        <v>185</v>
      </c>
    </row>
    <row r="6" spans="1:6" ht="15" customHeight="1" x14ac:dyDescent="0.25">
      <c r="A6">
        <v>71</v>
      </c>
      <c r="B6" s="169">
        <v>42125</v>
      </c>
      <c r="C6" s="170">
        <v>42131</v>
      </c>
      <c r="D6" s="168" t="s">
        <v>180</v>
      </c>
      <c r="E6" s="145" t="s">
        <v>189</v>
      </c>
      <c r="F6" t="s">
        <v>185</v>
      </c>
    </row>
    <row r="7" spans="1:6" ht="15" customHeight="1" x14ac:dyDescent="0.25">
      <c r="A7">
        <v>72</v>
      </c>
      <c r="B7" s="169">
        <v>42134</v>
      </c>
      <c r="C7" s="169">
        <v>42148</v>
      </c>
      <c r="D7" s="144" t="s">
        <v>184</v>
      </c>
      <c r="E7" s="145" t="s">
        <v>190</v>
      </c>
      <c r="F7" t="s">
        <v>185</v>
      </c>
    </row>
    <row r="8" spans="1:6" ht="15" customHeight="1" x14ac:dyDescent="0.25">
      <c r="A8">
        <v>73</v>
      </c>
      <c r="B8" s="169">
        <v>42174</v>
      </c>
      <c r="C8" s="169">
        <v>42183</v>
      </c>
      <c r="D8" s="144" t="s">
        <v>184</v>
      </c>
      <c r="E8" s="145" t="s">
        <v>191</v>
      </c>
      <c r="F8" t="s">
        <v>185</v>
      </c>
    </row>
    <row r="9" spans="1:6" ht="15" customHeight="1" x14ac:dyDescent="0.25">
      <c r="A9">
        <v>74</v>
      </c>
      <c r="B9" s="169">
        <v>42208</v>
      </c>
      <c r="C9" s="169">
        <v>42222</v>
      </c>
      <c r="D9" s="144" t="s">
        <v>184</v>
      </c>
      <c r="E9" s="145" t="s">
        <v>192</v>
      </c>
      <c r="F9" t="s">
        <v>185</v>
      </c>
    </row>
  </sheetData>
  <mergeCells count="1">
    <mergeCell ref="B1:E1"/>
  </mergeCells>
  <pageMargins left="0.51181102362204722" right="0.51181102362204722" top="0.78740157480314965" bottom="0.78740157480314965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</vt:i4>
      </vt:variant>
    </vt:vector>
  </HeadingPairs>
  <TitlesOfParts>
    <vt:vector size="11" baseType="lpstr">
      <vt:lpstr>Passagem Aérea</vt:lpstr>
      <vt:lpstr>Hospedagem</vt:lpstr>
      <vt:lpstr>Alimentação</vt:lpstr>
      <vt:lpstr>Transporte</vt:lpstr>
      <vt:lpstr>Seguro Viagem</vt:lpstr>
      <vt:lpstr>Pró Labore</vt:lpstr>
      <vt:lpstr>Consolidado Geral</vt:lpstr>
      <vt:lpstr>TOTAL EVENTO</vt:lpstr>
      <vt:lpstr>Plan1</vt:lpstr>
      <vt:lpstr>Plan1!Area_de_impressao</vt:lpstr>
      <vt:lpstr>'TOTAL EVENTO'!Area_de_impressao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rejane.lima</dc:creator>
  <cp:lastModifiedBy>Edy</cp:lastModifiedBy>
  <cp:lastPrinted>2014-07-28T17:57:23Z</cp:lastPrinted>
  <dcterms:created xsi:type="dcterms:W3CDTF">2012-12-12T17:51:05Z</dcterms:created>
  <dcterms:modified xsi:type="dcterms:W3CDTF">2014-09-09T01:42:14Z</dcterms:modified>
</cp:coreProperties>
</file>