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ICONV\Projetos 2014_2015\4.AJUSTE PLANO DE TRABALHO_PERÍODO OUT14 A DEZ15\Base DECE_Valores reais\"/>
    </mc:Choice>
  </mc:AlternateContent>
  <bookViews>
    <workbookView xWindow="0" yWindow="0" windowWidth="28800" windowHeight="12435"/>
  </bookViews>
  <sheets>
    <sheet name="Consolidado Geral - Preparação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Print_Area" localSheetId="0">'Consolidado Geral - Preparação '!$A$1:$Q$36</definedName>
  </definedNames>
  <calcPr calcId="152511"/>
</workbook>
</file>

<file path=xl/calcChain.xml><?xml version="1.0" encoding="utf-8"?>
<calcChain xmlns="http://schemas.openxmlformats.org/spreadsheetml/2006/main">
  <c r="Q5" i="1" l="1"/>
  <c r="K17" i="1" l="1"/>
  <c r="J17" i="1"/>
  <c r="I17" i="1"/>
  <c r="H17" i="1"/>
  <c r="G17" i="1"/>
  <c r="F17" i="1"/>
  <c r="E17" i="1"/>
  <c r="D17" i="1"/>
  <c r="C17" i="1"/>
  <c r="M17" i="1"/>
  <c r="H16" i="1" l="1"/>
  <c r="G16" i="1"/>
  <c r="F16" i="1"/>
  <c r="E16" i="1"/>
  <c r="D16" i="1"/>
  <c r="C16" i="1"/>
  <c r="M12" i="1" l="1"/>
  <c r="G12" i="1"/>
  <c r="F12" i="1"/>
  <c r="E12" i="1"/>
  <c r="D12" i="1"/>
  <c r="C12" i="1"/>
  <c r="O33" i="1" l="1"/>
  <c r="N33" i="1"/>
  <c r="O31" i="1"/>
  <c r="N31" i="1"/>
  <c r="L31" i="1"/>
  <c r="K31" i="1"/>
  <c r="H31" i="1"/>
  <c r="F31" i="1"/>
  <c r="D31" i="1"/>
  <c r="C31" i="1"/>
  <c r="O32" i="1"/>
  <c r="N32" i="1"/>
  <c r="O22" i="1"/>
  <c r="N22" i="1"/>
  <c r="O27" i="1" l="1"/>
  <c r="O30" i="1"/>
  <c r="N30" i="1"/>
  <c r="J28" i="1"/>
  <c r="I28" i="1"/>
  <c r="F28" i="1"/>
  <c r="O28" i="1"/>
  <c r="N28" i="1"/>
  <c r="O29" i="1"/>
  <c r="N29" i="1"/>
  <c r="L26" i="1" l="1"/>
  <c r="F26" i="1"/>
  <c r="D14" i="1" l="1"/>
  <c r="C14" i="1"/>
  <c r="O23" i="1" l="1"/>
  <c r="N23" i="1"/>
  <c r="O13" i="1" l="1"/>
  <c r="N13" i="1"/>
  <c r="I13" i="1"/>
  <c r="G13" i="1"/>
  <c r="E13" i="1"/>
  <c r="C13" i="1"/>
  <c r="F10" i="1" l="1"/>
  <c r="C10" i="1"/>
  <c r="O15" i="1" l="1"/>
  <c r="N15" i="1"/>
  <c r="K15" i="1"/>
  <c r="J15" i="1"/>
  <c r="I15" i="1"/>
  <c r="H15" i="1"/>
  <c r="G15" i="1"/>
  <c r="F15" i="1"/>
  <c r="E15" i="1"/>
  <c r="D15" i="1"/>
  <c r="C15" i="1"/>
  <c r="J20" i="1" l="1"/>
  <c r="I20" i="1"/>
  <c r="H20" i="1"/>
  <c r="G20" i="1"/>
  <c r="F20" i="1"/>
  <c r="E20" i="1"/>
  <c r="D20" i="1"/>
  <c r="C20" i="1"/>
  <c r="L20" i="1"/>
  <c r="O20" i="1"/>
  <c r="N20" i="1"/>
  <c r="O19" i="1"/>
  <c r="N19" i="1"/>
  <c r="O16" i="1" l="1"/>
  <c r="N16" i="1"/>
  <c r="O10" i="1" l="1"/>
  <c r="N10" i="1"/>
  <c r="K33" i="1" l="1"/>
  <c r="J33" i="1"/>
  <c r="I33" i="1"/>
  <c r="H33" i="1"/>
  <c r="G33" i="1"/>
  <c r="F33" i="1"/>
  <c r="E33" i="1"/>
  <c r="D33" i="1"/>
  <c r="C33" i="1"/>
  <c r="K32" i="1"/>
  <c r="J32" i="1"/>
  <c r="I32" i="1"/>
  <c r="H32" i="1"/>
  <c r="G32" i="1"/>
  <c r="F32" i="1"/>
  <c r="E32" i="1"/>
  <c r="D32" i="1"/>
  <c r="C32" i="1"/>
  <c r="K30" i="1"/>
  <c r="J30" i="1"/>
  <c r="I30" i="1"/>
  <c r="H30" i="1"/>
  <c r="G30" i="1"/>
  <c r="F30" i="1"/>
  <c r="E30" i="1"/>
  <c r="D30" i="1"/>
  <c r="C30" i="1"/>
  <c r="K29" i="1"/>
  <c r="J29" i="1"/>
  <c r="I29" i="1"/>
  <c r="H29" i="1"/>
  <c r="G29" i="1"/>
  <c r="F29" i="1"/>
  <c r="E29" i="1"/>
  <c r="D29" i="1"/>
  <c r="C29" i="1"/>
  <c r="L28" i="1"/>
  <c r="K28" i="1"/>
  <c r="E28" i="1"/>
  <c r="G28" i="1"/>
  <c r="D28" i="1"/>
  <c r="C28" i="1"/>
  <c r="N27" i="1"/>
  <c r="K27" i="1"/>
  <c r="J27" i="1"/>
  <c r="I27" i="1"/>
  <c r="H27" i="1"/>
  <c r="G27" i="1"/>
  <c r="F27" i="1"/>
  <c r="E27" i="1"/>
  <c r="D27" i="1"/>
  <c r="C27" i="1"/>
  <c r="O26" i="1"/>
  <c r="N26" i="1"/>
  <c r="K26" i="1"/>
  <c r="J26" i="1"/>
  <c r="I26" i="1"/>
  <c r="H26" i="1"/>
  <c r="G26" i="1"/>
  <c r="E26" i="1"/>
  <c r="D26" i="1"/>
  <c r="C26" i="1"/>
  <c r="Q32" i="1" l="1"/>
  <c r="O25" i="1"/>
  <c r="N25" i="1"/>
  <c r="K25" i="1"/>
  <c r="J25" i="1"/>
  <c r="I25" i="1"/>
  <c r="H25" i="1"/>
  <c r="G25" i="1"/>
  <c r="F25" i="1"/>
  <c r="E25" i="1"/>
  <c r="D25" i="1"/>
  <c r="C25" i="1"/>
  <c r="O24" i="1"/>
  <c r="N24" i="1"/>
  <c r="K24" i="1"/>
  <c r="J24" i="1"/>
  <c r="I24" i="1"/>
  <c r="H24" i="1"/>
  <c r="G24" i="1"/>
  <c r="F24" i="1"/>
  <c r="E24" i="1"/>
  <c r="D24" i="1"/>
  <c r="C24" i="1"/>
  <c r="Q24" i="1" l="1"/>
  <c r="K23" i="1"/>
  <c r="J23" i="1"/>
  <c r="I23" i="1"/>
  <c r="H23" i="1"/>
  <c r="G23" i="1"/>
  <c r="F23" i="1"/>
  <c r="E23" i="1"/>
  <c r="D23" i="1"/>
  <c r="C23" i="1"/>
  <c r="M16" i="1"/>
  <c r="Q23" i="1" l="1"/>
  <c r="L22" i="1"/>
  <c r="K22" i="1"/>
  <c r="J22" i="1"/>
  <c r="I22" i="1"/>
  <c r="H22" i="1"/>
  <c r="G22" i="1"/>
  <c r="F22" i="1"/>
  <c r="E22" i="1"/>
  <c r="D22" i="1"/>
  <c r="C22" i="1"/>
  <c r="L21" i="1" l="1"/>
  <c r="K21" i="1"/>
  <c r="J21" i="1"/>
  <c r="H21" i="1"/>
  <c r="F21" i="1"/>
  <c r="D21" i="1"/>
  <c r="C21" i="1"/>
  <c r="K20" i="1"/>
  <c r="Q20" i="1" s="1"/>
  <c r="K19" i="1"/>
  <c r="J19" i="1"/>
  <c r="I19" i="1"/>
  <c r="H19" i="1"/>
  <c r="G19" i="1"/>
  <c r="F19" i="1"/>
  <c r="E19" i="1"/>
  <c r="D19" i="1"/>
  <c r="C19" i="1"/>
  <c r="O18" i="1" l="1"/>
  <c r="N18" i="1"/>
  <c r="K18" i="1"/>
  <c r="J18" i="1"/>
  <c r="I18" i="1"/>
  <c r="H18" i="1"/>
  <c r="G18" i="1"/>
  <c r="F18" i="1"/>
  <c r="E18" i="1"/>
  <c r="D18" i="1"/>
  <c r="C18" i="1"/>
  <c r="O17" i="1" l="1"/>
  <c r="N17" i="1"/>
  <c r="K16" i="1" l="1"/>
  <c r="J16" i="1"/>
  <c r="I16" i="1"/>
  <c r="O14" i="1" l="1"/>
  <c r="N14" i="1"/>
  <c r="K14" i="1"/>
  <c r="J14" i="1"/>
  <c r="I14" i="1"/>
  <c r="H14" i="1"/>
  <c r="G14" i="1"/>
  <c r="F14" i="1"/>
  <c r="E14" i="1"/>
  <c r="M13" i="1" l="1"/>
  <c r="O12" i="1" l="1"/>
  <c r="N12" i="1"/>
  <c r="K12" i="1"/>
  <c r="J12" i="1"/>
  <c r="I12" i="1"/>
  <c r="O11" i="1" l="1"/>
  <c r="N11" i="1"/>
  <c r="N34" i="1" s="1"/>
  <c r="M11" i="1"/>
  <c r="K11" i="1"/>
  <c r="J11" i="1"/>
  <c r="I11" i="1"/>
  <c r="G11" i="1"/>
  <c r="F11" i="1"/>
  <c r="E11" i="1"/>
  <c r="D11" i="1"/>
  <c r="C11" i="1"/>
  <c r="C34" i="1" s="1"/>
  <c r="O34" i="1" l="1"/>
  <c r="K10" i="1"/>
  <c r="K34" i="1" s="1"/>
  <c r="H10" i="1"/>
  <c r="H34" i="1" s="1"/>
  <c r="G10" i="1"/>
  <c r="G34" i="1" s="1"/>
  <c r="F34" i="1"/>
  <c r="E10" i="1"/>
  <c r="E34" i="1" s="1"/>
  <c r="D10" i="1"/>
  <c r="Q11" i="1" l="1"/>
  <c r="Q28" i="1"/>
  <c r="Q17" i="1"/>
  <c r="Q13" i="1"/>
  <c r="Q33" i="1"/>
  <c r="Q19" i="1"/>
  <c r="Q16" i="1"/>
  <c r="P14" i="1"/>
  <c r="Q30" i="1"/>
  <c r="Q15" i="1"/>
  <c r="P34" i="1"/>
  <c r="Q12" i="1"/>
  <c r="Q29" i="1"/>
  <c r="Q22" i="1"/>
  <c r="Q25" i="1"/>
  <c r="Q21" i="1"/>
  <c r="Q26" i="1"/>
  <c r="Q31" i="1"/>
  <c r="Q18" i="1"/>
  <c r="Q14" i="1"/>
  <c r="Q27" i="1"/>
  <c r="L34" i="1"/>
  <c r="D34" i="1"/>
  <c r="M34" i="1" l="1"/>
  <c r="I10" i="1" l="1"/>
  <c r="J10" i="1"/>
  <c r="J34" i="1" s="1"/>
  <c r="I34" i="1" l="1"/>
  <c r="Q10" i="1"/>
  <c r="Q34" i="1" s="1"/>
  <c r="Q35" i="1" s="1"/>
</calcChain>
</file>

<file path=xl/sharedStrings.xml><?xml version="1.0" encoding="utf-8"?>
<sst xmlns="http://schemas.openxmlformats.org/spreadsheetml/2006/main" count="68" uniqueCount="45">
  <si>
    <t>Atletismo</t>
  </si>
  <si>
    <t>Bocha</t>
  </si>
  <si>
    <t>Basquete Masculino</t>
  </si>
  <si>
    <t>Ciclismo</t>
  </si>
  <si>
    <t>Esgrima</t>
  </si>
  <si>
    <t>Futebol de 5</t>
  </si>
  <si>
    <t>Futebol de 7</t>
  </si>
  <si>
    <t>Hipismo</t>
  </si>
  <si>
    <t>Judô</t>
  </si>
  <si>
    <t>Remo</t>
  </si>
  <si>
    <t>Vela</t>
  </si>
  <si>
    <t>MODALIDADE</t>
  </si>
  <si>
    <t>PASSAGEM AÉREA NACIONAL</t>
  </si>
  <si>
    <t>PASSAGEM AÉREA INTERNACIONAL</t>
  </si>
  <si>
    <t>SEGURO VIAGEM</t>
  </si>
  <si>
    <t>TOTAL</t>
  </si>
  <si>
    <t>AQUISIÇÃO DE MATERIAL</t>
  </si>
  <si>
    <t>Halterofilismo</t>
  </si>
  <si>
    <t>Natação</t>
  </si>
  <si>
    <t>Basquete Feminino</t>
  </si>
  <si>
    <t>Goalball Masculino</t>
  </si>
  <si>
    <t>Goalball Feminino</t>
  </si>
  <si>
    <t>Paracanoagem</t>
  </si>
  <si>
    <t>Rugby</t>
  </si>
  <si>
    <t>SOMA GERAL</t>
  </si>
  <si>
    <t>UNIFORMES</t>
  </si>
  <si>
    <t>Voleibol Feminino</t>
  </si>
  <si>
    <t>Voleibol Masculino</t>
  </si>
  <si>
    <t>seq.</t>
  </si>
  <si>
    <t>ParaTriathlon</t>
  </si>
  <si>
    <t>Tênis Cadeira de Rodas</t>
  </si>
  <si>
    <t>Soma por rubrica</t>
  </si>
  <si>
    <t>ESTRUTURA</t>
  </si>
  <si>
    <t>Tiro com Arco</t>
  </si>
  <si>
    <t>Tiro Esportivo</t>
  </si>
  <si>
    <t>HOSPEDAGEM NACIONAL</t>
  </si>
  <si>
    <t>HOSPEDAGEM INTERNACIONAL</t>
  </si>
  <si>
    <t>TRANSPORTE NACIONAL</t>
  </si>
  <si>
    <t>TRANSPORTE INTERNACIONAL</t>
  </si>
  <si>
    <t>ALIMENTAÇÃO NACIONAL</t>
  </si>
  <si>
    <t>ALIMENTAÇÃO INTERNACIONAL</t>
  </si>
  <si>
    <t>PRÓ - LABORE</t>
  </si>
  <si>
    <t>RH PONTUAL</t>
  </si>
  <si>
    <t>TRIBUTOS PONTUAL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</si>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</sst>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[$R$ -416]* #,##0.00_);_([$R$ -416]* \(#,##0.00\);_([$R$ -416]* &quot;-&quot;??_);_(@_)"/>
    <numFmt numFmtId="167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2" applyNumberFormat="0" applyFont="0" applyFill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6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NumberFormat="1" applyBorder="1"/>
    <xf numFmtId="0" fontId="6" fillId="0" borderId="0" xfId="0" applyFont="1" applyBorder="1"/>
    <xf numFmtId="0" fontId="0" fillId="0" borderId="0" xfId="0" applyBorder="1"/>
    <xf numFmtId="44" fontId="4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6" fontId="4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7" fontId="0" fillId="2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Font="1" applyFill="1" applyBorder="1" applyAlignment="1">
      <alignment horizontal="center" vertical="center"/>
    </xf>
    <xf numFmtId="167" fontId="0" fillId="2" borderId="1" xfId="6" applyNumberFormat="1" applyFon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22" fontId="6" fillId="0" borderId="0" xfId="0" applyNumberFormat="1" applyFont="1"/>
    <xf numFmtId="0" fontId="0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6" fontId="9" fillId="4" borderId="1" xfId="0" applyNumberFormat="1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166" fontId="7" fillId="4" borderId="1" xfId="0" applyNumberFormat="1" applyFont="1" applyFill="1" applyBorder="1"/>
    <xf numFmtId="0" fontId="0" fillId="0" borderId="5" xfId="0" applyFont="1" applyBorder="1" applyAlignment="1">
      <alignment horizontal="center" vertical="center"/>
    </xf>
  </cellXfs>
  <cellStyles count="7">
    <cellStyle name="EvenBodyShade" xfId="4"/>
    <cellStyle name="Moeda" xfId="6" builtinId="4"/>
    <cellStyle name="Moeda 2" xfId="3"/>
    <cellStyle name="Normal" xfId="0" builtinId="0"/>
    <cellStyle name="Normal 2" xfId="1"/>
    <cellStyle name="Normal 3" xfId="5"/>
    <cellStyle name="Separador de milhares 2" xfId="2"/>
  </cellStyles>
  <dxfs count="0"/>
  <tableStyles count="0" defaultTableStyle="TableStyleMedium9" defaultPivotStyle="PivotStyleLight16"/>
  <colors>
    <mruColors>
      <color rgb="FFFF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28575</xdr:rowOff>
    </xdr:from>
    <xdr:to>
      <xdr:col>17</xdr:col>
      <xdr:colOff>0</xdr:colOff>
      <xdr:row>6</xdr:row>
      <xdr:rowOff>142875</xdr:rowOff>
    </xdr:to>
    <xdr:sp macro="" textlink="">
      <xdr:nvSpPr>
        <xdr:cNvPr id="2" name="CaixaDeTexto 1"/>
        <xdr:cNvSpPr txBox="1"/>
      </xdr:nvSpPr>
      <xdr:spPr>
        <a:xfrm>
          <a:off x="0" y="981075"/>
          <a:ext cx="14181666" cy="3048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600" b="1"/>
            <a:t>PROJETADO</a:t>
          </a:r>
        </a:p>
        <a:p>
          <a:endParaRPr lang="pt-BR" sz="1100"/>
        </a:p>
      </xdr:txBody>
    </xdr:sp>
    <xdr:clientData/>
  </xdr:twoCellAnchor>
  <xdr:twoCellAnchor>
    <xdr:from>
      <xdr:col>1</xdr:col>
      <xdr:colOff>209550</xdr:colOff>
      <xdr:row>0</xdr:row>
      <xdr:rowOff>133351</xdr:rowOff>
    </xdr:from>
    <xdr:to>
      <xdr:col>1</xdr:col>
      <xdr:colOff>1073944</xdr:colOff>
      <xdr:row>4</xdr:row>
      <xdr:rowOff>366714</xdr:rowOff>
    </xdr:to>
    <xdr:pic>
      <xdr:nvPicPr>
        <xdr:cNvPr id="4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133351"/>
          <a:ext cx="864394" cy="10334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819150</xdr:colOff>
      <xdr:row>0</xdr:row>
      <xdr:rowOff>76199</xdr:rowOff>
    </xdr:from>
    <xdr:to>
      <xdr:col>15</xdr:col>
      <xdr:colOff>0</xdr:colOff>
      <xdr:row>4</xdr:row>
      <xdr:rowOff>142874</xdr:rowOff>
    </xdr:to>
    <xdr:sp macro="" textlink="">
      <xdr:nvSpPr>
        <xdr:cNvPr id="5" name="CaixaDeTexto 4"/>
        <xdr:cNvSpPr txBox="1"/>
      </xdr:nvSpPr>
      <xdr:spPr>
        <a:xfrm>
          <a:off x="2200275" y="76199"/>
          <a:ext cx="6400800" cy="828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000" b="1"/>
            <a:t>Consolidado Geral - Cronograma de Ações </a:t>
          </a:r>
        </a:p>
        <a:p>
          <a:pPr algn="ctr"/>
          <a:r>
            <a:rPr lang="pt-BR" sz="2000" b="1"/>
            <a:t>Outubro</a:t>
          </a:r>
          <a:r>
            <a:rPr lang="pt-BR" sz="2000" b="1" baseline="0"/>
            <a:t> </a:t>
          </a:r>
          <a:r>
            <a:rPr lang="pt-BR" sz="2000" b="1"/>
            <a:t>2014</a:t>
          </a:r>
          <a:r>
            <a:rPr lang="pt-BR" sz="2000" b="1" baseline="0"/>
            <a:t> a Dezembro </a:t>
          </a:r>
          <a:r>
            <a:rPr lang="pt-BR" sz="2000" b="1"/>
            <a:t>2015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ATLETISMO%20-%20vers&#227;o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9.GOALBALL%20FEMININO%20-%20vers&#227;o%20fina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0.GOALBALL%20MASCULINO%20-%20vers&#227;o%20fina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1.HALTEROFILISMO%20-%20vers&#227;o%20fina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2.HIPISMO%20-%20vers&#227;o%20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3.JUD&#212;%20-%20vers&#227;o%20fina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4.NATA&#199;&#195;O%20-%20vers&#227;o%20final_MEXER%20ALIMENTA&#199;&#195;O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5.PARACANOAGEM%20-%20vers&#227;o%20fina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.PARATRIATHLON%20-%20vers&#227;o%20fina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7.REMO%20-%20vers&#227;o%20final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8.RUGBY%20EM%20CADEIRA%20DE%20RODAS%20-%20Vers&#227;o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BASQUETE%20FEMININO%20-%20vers&#227;o%20final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9.Te&#770;nis%20em%20CR%20-%20vers&#227;o%20fina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.TIRO%20COM%20ARCO%20-%20vers&#227;o%20fin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1.TIRO%20ESPORTIVO%20-%20vers&#227;o%20fin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2.VELA%20-%20vers&#227;o%20final_COTA&#199;&#195;O%20MATERIAL%20PENDENT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3.VOLEIBOL%20FEMININO%20-%20vers&#227;o%20fina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4.VOLEIBOL%20MASCULINO%20-%20vers&#227;o%20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BASQUETE%20MASCULINO%20-%20vers&#227;o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.BOCHA%20-%20vers&#227;o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.CICLISMO%20-%20vers&#227;o%20fin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iclismo/CICLISMO%20-%20vers&#227;o%20fin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.ESGRIMA%20-%20vers&#227;o%20fin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.FUTEBOL%20DE%20CINCO%20-%20vers&#227;o%20fina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8.FUTEBOL%20DE%20SETE%20-%20vers&#227;o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Pró-Labore"/>
      <sheetName val="Seguro Viagem"/>
      <sheetName val="Consolidado"/>
      <sheetName val="TOTAL EVENTO"/>
      <sheetName val="RESUMO"/>
    </sheetNames>
    <sheetDataSet>
      <sheetData sheetId="0">
        <row r="208">
          <cell r="H208">
            <v>101455.5</v>
          </cell>
        </row>
        <row r="214">
          <cell r="H214">
            <v>318600.26</v>
          </cell>
        </row>
      </sheetData>
      <sheetData sheetId="1">
        <row r="130">
          <cell r="F130">
            <v>301140</v>
          </cell>
        </row>
        <row r="135">
          <cell r="F135">
            <v>348980</v>
          </cell>
        </row>
      </sheetData>
      <sheetData sheetId="2">
        <row r="134">
          <cell r="F134">
            <v>198320</v>
          </cell>
        </row>
        <row r="135">
          <cell r="F135">
            <v>146512</v>
          </cell>
        </row>
      </sheetData>
      <sheetData sheetId="3">
        <row r="131">
          <cell r="F131">
            <v>183890</v>
          </cell>
        </row>
        <row r="132">
          <cell r="F132">
            <v>109400</v>
          </cell>
        </row>
      </sheetData>
      <sheetData sheetId="4">
        <row r="124">
          <cell r="D124">
            <v>52570</v>
          </cell>
        </row>
        <row r="127">
          <cell r="D127">
            <v>10514</v>
          </cell>
        </row>
      </sheetData>
      <sheetData sheetId="5">
        <row r="42">
          <cell r="E42">
            <v>46875</v>
          </cell>
        </row>
      </sheetData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 Labore"/>
      <sheetName val="Consolidado Geral"/>
      <sheetName val="TOTAL EVENTO"/>
      <sheetName val="Plan1"/>
    </sheetNames>
    <sheetDataSet>
      <sheetData sheetId="0">
        <row r="154">
          <cell r="H154">
            <v>34473.599999999999</v>
          </cell>
        </row>
        <row r="155">
          <cell r="H155">
            <v>49980</v>
          </cell>
        </row>
      </sheetData>
      <sheetData sheetId="1">
        <row r="104">
          <cell r="F104">
            <v>232140</v>
          </cell>
        </row>
        <row r="105">
          <cell r="F105">
            <v>13320</v>
          </cell>
        </row>
      </sheetData>
      <sheetData sheetId="2">
        <row r="99">
          <cell r="F99">
            <v>128000</v>
          </cell>
        </row>
        <row r="100">
          <cell r="F100">
            <v>8568</v>
          </cell>
        </row>
      </sheetData>
      <sheetData sheetId="3">
        <row r="108">
          <cell r="F108">
            <v>97500</v>
          </cell>
        </row>
        <row r="109">
          <cell r="F109">
            <v>14840</v>
          </cell>
        </row>
      </sheetData>
      <sheetData sheetId="4">
        <row r="24">
          <cell r="E24">
            <v>4500</v>
          </cell>
        </row>
      </sheetData>
      <sheetData sheetId="5">
        <row r="133">
          <cell r="D133">
            <v>100880</v>
          </cell>
        </row>
        <row r="136">
          <cell r="D136">
            <v>20176</v>
          </cell>
        </row>
      </sheetData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 "/>
      <sheetName val="Pró Labore"/>
      <sheetName val="Consolidado Geral"/>
      <sheetName val="TOTAL EVENTO "/>
      <sheetName val="Plan1"/>
    </sheetNames>
    <sheetDataSet>
      <sheetData sheetId="0">
        <row r="135">
          <cell r="H135">
            <v>35166.399999999994</v>
          </cell>
        </row>
        <row r="136">
          <cell r="H136">
            <v>49980</v>
          </cell>
        </row>
      </sheetData>
      <sheetData sheetId="1">
        <row r="93">
          <cell r="F93">
            <v>210560</v>
          </cell>
        </row>
        <row r="94">
          <cell r="F94">
            <v>13320</v>
          </cell>
        </row>
      </sheetData>
      <sheetData sheetId="2">
        <row r="95">
          <cell r="F95">
            <v>98000</v>
          </cell>
        </row>
        <row r="96">
          <cell r="F96">
            <v>8568</v>
          </cell>
        </row>
      </sheetData>
      <sheetData sheetId="3">
        <row r="94">
          <cell r="F94">
            <v>99400</v>
          </cell>
        </row>
        <row r="95">
          <cell r="F95">
            <v>14840</v>
          </cell>
        </row>
      </sheetData>
      <sheetData sheetId="4">
        <row r="24">
          <cell r="E24">
            <v>4500</v>
          </cell>
        </row>
      </sheetData>
      <sheetData sheetId="5">
        <row r="116">
          <cell r="C116">
            <v>88140</v>
          </cell>
        </row>
        <row r="119">
          <cell r="C119">
            <v>17628</v>
          </cell>
        </row>
      </sheetData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Material Esportivo"/>
      <sheetName val="Consolidado"/>
      <sheetName val="TOTAL EVENTO"/>
      <sheetName val="Plan1"/>
    </sheetNames>
    <sheetDataSet>
      <sheetData sheetId="0">
        <row r="93">
          <cell r="H93">
            <v>43950</v>
          </cell>
        </row>
        <row r="94">
          <cell r="H94">
            <v>62118.3</v>
          </cell>
        </row>
      </sheetData>
      <sheetData sheetId="1">
        <row r="71">
          <cell r="F71">
            <v>130440</v>
          </cell>
        </row>
        <row r="72">
          <cell r="F72">
            <v>32520</v>
          </cell>
        </row>
      </sheetData>
      <sheetData sheetId="2">
        <row r="63">
          <cell r="F63">
            <v>65310</v>
          </cell>
        </row>
        <row r="64">
          <cell r="F64">
            <v>14490</v>
          </cell>
        </row>
      </sheetData>
      <sheetData sheetId="3">
        <row r="69">
          <cell r="F69">
            <v>51940</v>
          </cell>
        </row>
        <row r="70">
          <cell r="F70">
            <v>4690</v>
          </cell>
        </row>
      </sheetData>
      <sheetData sheetId="4">
        <row r="18">
          <cell r="E18">
            <v>11250</v>
          </cell>
        </row>
      </sheetData>
      <sheetData sheetId="5">
        <row r="71">
          <cell r="D71">
            <v>8050</v>
          </cell>
        </row>
        <row r="74">
          <cell r="D74">
            <v>1610</v>
          </cell>
        </row>
      </sheetData>
      <sheetData sheetId="6">
        <row r="31">
          <cell r="D31">
            <v>37804</v>
          </cell>
        </row>
      </sheetData>
      <sheetData sheetId="7"/>
      <sheetData sheetId="8"/>
      <sheetData sheetId="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Material Esportivo"/>
      <sheetName val="Consolidado"/>
      <sheetName val="TOTAL EVENTO"/>
      <sheetName val="Plan1"/>
    </sheetNames>
    <sheetDataSet>
      <sheetData sheetId="0">
        <row r="101">
          <cell r="H101">
            <v>3980</v>
          </cell>
        </row>
        <row r="102">
          <cell r="H102">
            <v>104296.1</v>
          </cell>
        </row>
      </sheetData>
      <sheetData sheetId="1">
        <row r="81">
          <cell r="F81">
            <v>138518</v>
          </cell>
        </row>
      </sheetData>
      <sheetData sheetId="2">
        <row r="74">
          <cell r="F74">
            <v>44432</v>
          </cell>
        </row>
      </sheetData>
      <sheetData sheetId="3">
        <row r="58">
          <cell r="F58">
            <v>150800</v>
          </cell>
        </row>
      </sheetData>
      <sheetData sheetId="4">
        <row r="57">
          <cell r="E57">
            <v>15000</v>
          </cell>
        </row>
      </sheetData>
      <sheetData sheetId="5">
        <row r="19">
          <cell r="D19">
            <v>450000</v>
          </cell>
        </row>
      </sheetData>
      <sheetData sheetId="6"/>
      <sheetData sheetId="7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 "/>
      <sheetName val="Pró Labore"/>
      <sheetName val="MATERIAL ESPORTIVO"/>
      <sheetName val="Consolidado Geral"/>
      <sheetName val="TOTAL EVENTO "/>
    </sheetNames>
    <sheetDataSet>
      <sheetData sheetId="0">
        <row r="137">
          <cell r="H137">
            <v>41470.899999999994</v>
          </cell>
        </row>
        <row r="138">
          <cell r="H138">
            <v>77784.479999999996</v>
          </cell>
        </row>
      </sheetData>
      <sheetData sheetId="1">
        <row r="109">
          <cell r="F109">
            <v>195363</v>
          </cell>
        </row>
        <row r="110">
          <cell r="F110">
            <v>61050</v>
          </cell>
        </row>
      </sheetData>
      <sheetData sheetId="2">
        <row r="108">
          <cell r="F108">
            <v>112000</v>
          </cell>
        </row>
        <row r="109">
          <cell r="F109">
            <v>27456</v>
          </cell>
        </row>
      </sheetData>
      <sheetData sheetId="3">
        <row r="106">
          <cell r="F106">
            <v>79520</v>
          </cell>
        </row>
        <row r="107">
          <cell r="F107">
            <v>29920</v>
          </cell>
        </row>
      </sheetData>
      <sheetData sheetId="4">
        <row r="24">
          <cell r="E24">
            <v>8250</v>
          </cell>
        </row>
      </sheetData>
      <sheetData sheetId="5">
        <row r="117">
          <cell r="D117">
            <v>51520</v>
          </cell>
        </row>
        <row r="119">
          <cell r="D119">
            <v>10304</v>
          </cell>
        </row>
      </sheetData>
      <sheetData sheetId="6">
        <row r="19">
          <cell r="D19">
            <v>113900</v>
          </cell>
        </row>
      </sheetData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Pró-labore"/>
      <sheetName val="Seguro Viagem"/>
      <sheetName val="Consolidado"/>
      <sheetName val="TOTAL EVENTO"/>
      <sheetName val="RESUMO"/>
      <sheetName val="PLANEJAMENTO"/>
    </sheetNames>
    <sheetDataSet>
      <sheetData sheetId="0">
        <row r="173">
          <cell r="H173">
            <v>65230.600000000013</v>
          </cell>
        </row>
        <row r="174">
          <cell r="H174">
            <v>232668.89999999997</v>
          </cell>
        </row>
      </sheetData>
      <sheetData sheetId="1">
        <row r="123">
          <cell r="F123">
            <v>258250</v>
          </cell>
        </row>
        <row r="124">
          <cell r="F124">
            <v>194290</v>
          </cell>
        </row>
      </sheetData>
      <sheetData sheetId="2">
        <row r="127">
          <cell r="E127">
            <v>148880</v>
          </cell>
        </row>
        <row r="128">
          <cell r="E128">
            <v>150696</v>
          </cell>
        </row>
      </sheetData>
      <sheetData sheetId="3">
        <row r="128">
          <cell r="F128">
            <v>139870</v>
          </cell>
        </row>
        <row r="129">
          <cell r="F129">
            <v>162600</v>
          </cell>
        </row>
      </sheetData>
      <sheetData sheetId="4">
        <row r="118">
          <cell r="F118">
            <v>58240</v>
          </cell>
        </row>
        <row r="121">
          <cell r="F121">
            <v>11648</v>
          </cell>
        </row>
      </sheetData>
      <sheetData sheetId="5">
        <row r="45">
          <cell r="E45">
            <v>41625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Consolidado"/>
      <sheetName val="TOTAL EVENTO"/>
      <sheetName val="Plan1"/>
    </sheetNames>
    <sheetDataSet>
      <sheetData sheetId="0">
        <row r="63">
          <cell r="H63">
            <v>9151.7000000000007</v>
          </cell>
        </row>
        <row r="64">
          <cell r="H64">
            <v>73407.83</v>
          </cell>
        </row>
      </sheetData>
      <sheetData sheetId="1">
        <row r="59">
          <cell r="F59">
            <v>78960</v>
          </cell>
        </row>
        <row r="60">
          <cell r="F60">
            <v>159420</v>
          </cell>
        </row>
      </sheetData>
      <sheetData sheetId="2">
        <row r="59">
          <cell r="F59">
            <v>40040</v>
          </cell>
        </row>
        <row r="60">
          <cell r="F60">
            <v>71604</v>
          </cell>
        </row>
      </sheetData>
      <sheetData sheetId="3">
        <row r="58">
          <cell r="F58">
            <v>34840</v>
          </cell>
        </row>
        <row r="59">
          <cell r="F59">
            <v>110740</v>
          </cell>
        </row>
      </sheetData>
      <sheetData sheetId="4">
        <row r="35">
          <cell r="E35">
            <v>14250</v>
          </cell>
        </row>
      </sheetData>
      <sheetData sheetId="5">
        <row r="40">
          <cell r="D40">
            <v>22230</v>
          </cell>
        </row>
        <row r="43">
          <cell r="D43">
            <v>4446</v>
          </cell>
        </row>
      </sheetData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Consolidado"/>
      <sheetName val="TOTAL EVENTO"/>
      <sheetName val="plan1"/>
    </sheetNames>
    <sheetDataSet>
      <sheetData sheetId="0">
        <row r="174">
          <cell r="H174">
            <v>35841.800000000003</v>
          </cell>
        </row>
        <row r="175">
          <cell r="H175">
            <v>115376.44</v>
          </cell>
        </row>
      </sheetData>
      <sheetData sheetId="1">
        <row r="123">
          <cell r="F123">
            <v>49920</v>
          </cell>
        </row>
        <row r="124">
          <cell r="F124">
            <v>88053</v>
          </cell>
        </row>
      </sheetData>
      <sheetData sheetId="2">
        <row r="107">
          <cell r="F107">
            <v>41690</v>
          </cell>
        </row>
        <row r="108">
          <cell r="F108">
            <v>33516</v>
          </cell>
        </row>
      </sheetData>
      <sheetData sheetId="3">
        <row r="122">
          <cell r="F122">
            <v>31700</v>
          </cell>
        </row>
        <row r="123">
          <cell r="F123">
            <v>30280</v>
          </cell>
        </row>
      </sheetData>
      <sheetData sheetId="4">
        <row r="57">
          <cell r="E57">
            <v>20250</v>
          </cell>
        </row>
      </sheetData>
      <sheetData sheetId="5">
        <row r="97">
          <cell r="D97">
            <v>28260</v>
          </cell>
        </row>
        <row r="100">
          <cell r="D100">
            <v>5652</v>
          </cell>
        </row>
      </sheetData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Material Esportivo"/>
      <sheetName val="Consolidado"/>
      <sheetName val="TOTAL EVENTO"/>
      <sheetName val="Plan1"/>
    </sheetNames>
    <sheetDataSet>
      <sheetData sheetId="0">
        <row r="142">
          <cell r="H142">
            <v>23727.8</v>
          </cell>
        </row>
        <row r="143">
          <cell r="H143">
            <v>202280.82</v>
          </cell>
        </row>
      </sheetData>
      <sheetData sheetId="1">
        <row r="105">
          <cell r="F105">
            <v>70086</v>
          </cell>
        </row>
        <row r="106">
          <cell r="F106">
            <v>81066</v>
          </cell>
        </row>
      </sheetData>
      <sheetData sheetId="2">
        <row r="106">
          <cell r="F106">
            <v>38680</v>
          </cell>
        </row>
        <row r="107">
          <cell r="F107">
            <v>32118</v>
          </cell>
        </row>
      </sheetData>
      <sheetData sheetId="3">
        <row r="98">
          <cell r="F98">
            <v>35020</v>
          </cell>
        </row>
        <row r="99">
          <cell r="F99">
            <v>39512</v>
          </cell>
        </row>
      </sheetData>
      <sheetData sheetId="4">
        <row r="61">
          <cell r="E61">
            <v>22500</v>
          </cell>
        </row>
      </sheetData>
      <sheetData sheetId="5">
        <row r="107">
          <cell r="D107">
            <v>58750</v>
          </cell>
        </row>
        <row r="110">
          <cell r="D110">
            <v>11750</v>
          </cell>
        </row>
      </sheetData>
      <sheetData sheetId="6"/>
      <sheetData sheetId="7">
        <row r="19">
          <cell r="D19">
            <v>335965.15899999999</v>
          </cell>
        </row>
      </sheetData>
      <sheetData sheetId="8"/>
      <sheetData sheetId="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Consolidado"/>
      <sheetName val="TOTAL EVENTO"/>
      <sheetName val="Plan1"/>
    </sheetNames>
    <sheetDataSet>
      <sheetData sheetId="0">
        <row r="121">
          <cell r="H121">
            <v>22964</v>
          </cell>
        </row>
        <row r="122">
          <cell r="H122">
            <v>162138.23999999999</v>
          </cell>
        </row>
      </sheetData>
      <sheetData sheetId="1">
        <row r="85">
          <cell r="F85">
            <v>103032</v>
          </cell>
        </row>
        <row r="86">
          <cell r="F86">
            <v>54720</v>
          </cell>
        </row>
      </sheetData>
      <sheetData sheetId="2">
        <row r="84">
          <cell r="F84">
            <v>59520</v>
          </cell>
        </row>
        <row r="85">
          <cell r="F85">
            <v>39024</v>
          </cell>
        </row>
      </sheetData>
      <sheetData sheetId="3">
        <row r="87">
          <cell r="F87">
            <v>15600</v>
          </cell>
        </row>
        <row r="88">
          <cell r="F88">
            <v>42330</v>
          </cell>
        </row>
      </sheetData>
      <sheetData sheetId="4">
        <row r="36">
          <cell r="E36">
            <v>18000</v>
          </cell>
        </row>
      </sheetData>
      <sheetData sheetId="5">
        <row r="109">
          <cell r="D109">
            <v>86490</v>
          </cell>
        </row>
        <row r="111">
          <cell r="D111">
            <v>17074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ns"/>
      <sheetName val="Hospedagem"/>
      <sheetName val="Alimentação"/>
      <sheetName val="Transporte"/>
      <sheetName val="Seguro Viagem"/>
      <sheetName val="Pró Labore (RH)"/>
      <sheetName val="UNIFORMES"/>
      <sheetName val="Consolidado Geral - Bas. Femin"/>
      <sheetName val="Total Evento"/>
      <sheetName val="Plan2"/>
    </sheetNames>
    <sheetDataSet>
      <sheetData sheetId="0">
        <row r="100">
          <cell r="H100">
            <v>47656.2</v>
          </cell>
        </row>
        <row r="101">
          <cell r="H101">
            <v>40269.929999999993</v>
          </cell>
        </row>
      </sheetData>
      <sheetData sheetId="1">
        <row r="68">
          <cell r="F68">
            <v>208148</v>
          </cell>
        </row>
        <row r="69">
          <cell r="F69">
            <v>27520</v>
          </cell>
        </row>
      </sheetData>
      <sheetData sheetId="2">
        <row r="65">
          <cell r="F65">
            <v>101490</v>
          </cell>
        </row>
        <row r="66">
          <cell r="F66">
            <v>13338</v>
          </cell>
        </row>
      </sheetData>
      <sheetData sheetId="3">
        <row r="51">
          <cell r="F51">
            <v>122310</v>
          </cell>
        </row>
      </sheetData>
      <sheetData sheetId="4">
        <row r="20">
          <cell r="E20">
            <v>7125</v>
          </cell>
        </row>
      </sheetData>
      <sheetData sheetId="5">
        <row r="68">
          <cell r="D68">
            <v>63180</v>
          </cell>
        </row>
        <row r="71">
          <cell r="D71">
            <v>12636</v>
          </cell>
        </row>
      </sheetData>
      <sheetData sheetId="6">
        <row r="34">
          <cell r="D34">
            <v>21423</v>
          </cell>
        </row>
      </sheetData>
      <sheetData sheetId="7"/>
      <sheetData sheetId="8"/>
      <sheetData sheetId="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Material Esportivo"/>
      <sheetName val="Consolidado"/>
      <sheetName val="TOTAL EVENTO"/>
      <sheetName val="Plan1"/>
    </sheetNames>
    <sheetDataSet>
      <sheetData sheetId="0">
        <row r="225">
          <cell r="H225">
            <v>37755.599999999999</v>
          </cell>
        </row>
        <row r="226">
          <cell r="H226">
            <v>198535.14999999997</v>
          </cell>
        </row>
      </sheetData>
      <sheetData sheetId="1">
        <row r="171">
          <cell r="F171">
            <v>88992</v>
          </cell>
        </row>
        <row r="172">
          <cell r="F172">
            <v>59562</v>
          </cell>
        </row>
      </sheetData>
      <sheetData sheetId="2">
        <row r="144">
          <cell r="F144">
            <v>45570</v>
          </cell>
        </row>
        <row r="145">
          <cell r="F145">
            <v>31098</v>
          </cell>
        </row>
      </sheetData>
      <sheetData sheetId="3">
        <row r="50">
          <cell r="F50">
            <v>57960</v>
          </cell>
        </row>
      </sheetData>
      <sheetData sheetId="4">
        <row r="102">
          <cell r="E102">
            <v>23250</v>
          </cell>
        </row>
      </sheetData>
      <sheetData sheetId="5">
        <row r="91">
          <cell r="D91">
            <v>63840</v>
          </cell>
        </row>
        <row r="94">
          <cell r="D94">
            <v>12768</v>
          </cell>
        </row>
      </sheetData>
      <sheetData sheetId="6">
        <row r="25">
          <cell r="D25">
            <v>201288</v>
          </cell>
        </row>
      </sheetData>
      <sheetData sheetId="7"/>
      <sheetData sheetId="8"/>
      <sheetData sheetId="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Consolidado"/>
      <sheetName val="TOTAL EVENTO"/>
      <sheetName val="Plan1"/>
    </sheetNames>
    <sheetDataSet>
      <sheetData sheetId="0">
        <row r="126">
          <cell r="H126">
            <v>44903.4</v>
          </cell>
        </row>
        <row r="127">
          <cell r="H127">
            <v>125841.8</v>
          </cell>
        </row>
      </sheetData>
      <sheetData sheetId="1">
        <row r="110">
          <cell r="F110">
            <v>84900</v>
          </cell>
        </row>
        <row r="111">
          <cell r="F111">
            <v>65660</v>
          </cell>
        </row>
      </sheetData>
      <sheetData sheetId="2">
        <row r="73">
          <cell r="F73">
            <v>41832</v>
          </cell>
        </row>
        <row r="74">
          <cell r="F74">
            <v>28200</v>
          </cell>
        </row>
      </sheetData>
      <sheetData sheetId="3">
        <row r="98">
          <cell r="F98">
            <v>38280</v>
          </cell>
        </row>
        <row r="99">
          <cell r="F99">
            <v>32424</v>
          </cell>
        </row>
      </sheetData>
      <sheetData sheetId="4">
        <row r="46">
          <cell r="E46">
            <v>22500</v>
          </cell>
        </row>
      </sheetData>
      <sheetData sheetId="5">
        <row r="79">
          <cell r="D79">
            <v>38520</v>
          </cell>
        </row>
        <row r="82">
          <cell r="D82">
            <v>7704</v>
          </cell>
        </row>
      </sheetData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Consolidado"/>
      <sheetName val="TOTAL EVENTO"/>
      <sheetName val="Plan1"/>
    </sheetNames>
    <sheetDataSet>
      <sheetData sheetId="0">
        <row r="166">
          <cell r="H166">
            <v>42529.7</v>
          </cell>
        </row>
        <row r="167">
          <cell r="H167">
            <v>176600.80000000002</v>
          </cell>
        </row>
      </sheetData>
      <sheetData sheetId="1">
        <row r="115">
          <cell r="F115">
            <v>232110</v>
          </cell>
        </row>
        <row r="116">
          <cell r="F116">
            <v>90230</v>
          </cell>
        </row>
      </sheetData>
      <sheetData sheetId="2">
        <row r="89">
          <cell r="F89">
            <v>137800</v>
          </cell>
        </row>
        <row r="90">
          <cell r="F90">
            <v>48860</v>
          </cell>
        </row>
      </sheetData>
      <sheetData sheetId="3">
        <row r="108">
          <cell r="G108">
            <v>88820</v>
          </cell>
        </row>
        <row r="109">
          <cell r="G109">
            <v>66240</v>
          </cell>
        </row>
      </sheetData>
      <sheetData sheetId="4">
        <row r="35">
          <cell r="E35">
            <v>22500</v>
          </cell>
        </row>
      </sheetData>
      <sheetData sheetId="5">
        <row r="99">
          <cell r="D99">
            <v>33780</v>
          </cell>
        </row>
        <row r="101">
          <cell r="D101">
            <v>6756</v>
          </cell>
        </row>
      </sheetData>
      <sheetData sheetId="6"/>
      <sheetData sheetId="7"/>
      <sheetData sheetId="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Transporte"/>
      <sheetName val="Seguro Viagem"/>
      <sheetName val="Pró-labore"/>
      <sheetName val="Material Esportivo"/>
      <sheetName val="Consolidado"/>
      <sheetName val="TOTAL EVENTO"/>
      <sheetName val="Plan1"/>
    </sheetNames>
    <sheetDataSet>
      <sheetData sheetId="0">
        <row r="133">
          <cell r="H133">
            <v>12830</v>
          </cell>
        </row>
        <row r="134">
          <cell r="H134">
            <v>76495.88</v>
          </cell>
        </row>
      </sheetData>
      <sheetData sheetId="1">
        <row r="50">
          <cell r="F50">
            <v>71540</v>
          </cell>
        </row>
      </sheetData>
      <sheetData sheetId="2">
        <row r="45">
          <cell r="F45">
            <v>134730</v>
          </cell>
        </row>
      </sheetData>
      <sheetData sheetId="3">
        <row r="41">
          <cell r="E41">
            <v>12000</v>
          </cell>
        </row>
      </sheetData>
      <sheetData sheetId="4">
        <row r="73">
          <cell r="G73">
            <v>87000</v>
          </cell>
        </row>
        <row r="74">
          <cell r="G74">
            <v>17400</v>
          </cell>
        </row>
      </sheetData>
      <sheetData sheetId="5">
        <row r="38">
          <cell r="D38">
            <v>895798.74826599995</v>
          </cell>
        </row>
      </sheetData>
      <sheetData sheetId="6"/>
      <sheetData sheetId="7"/>
      <sheetData sheetId="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Consolidado"/>
      <sheetName val="TOTAL EVENTO"/>
      <sheetName val="Plan1"/>
    </sheetNames>
    <sheetDataSet>
      <sheetData sheetId="0">
        <row r="90">
          <cell r="H90">
            <v>20737</v>
          </cell>
        </row>
        <row r="91">
          <cell r="H91">
            <v>107425.59999999999</v>
          </cell>
        </row>
      </sheetData>
      <sheetData sheetId="1">
        <row r="67">
          <cell r="F67">
            <v>193600</v>
          </cell>
        </row>
        <row r="68">
          <cell r="F68">
            <v>53938</v>
          </cell>
        </row>
      </sheetData>
      <sheetData sheetId="2">
        <row r="64">
          <cell r="F64">
            <v>134400</v>
          </cell>
        </row>
        <row r="65">
          <cell r="F65">
            <v>23400</v>
          </cell>
        </row>
      </sheetData>
      <sheetData sheetId="3">
        <row r="64">
          <cell r="F64">
            <v>88400</v>
          </cell>
        </row>
        <row r="65">
          <cell r="F65">
            <v>50640</v>
          </cell>
        </row>
      </sheetData>
      <sheetData sheetId="4">
        <row r="29">
          <cell r="E29">
            <v>15000</v>
          </cell>
        </row>
      </sheetData>
      <sheetData sheetId="5">
        <row r="68">
          <cell r="D68">
            <v>24900</v>
          </cell>
        </row>
        <row r="70">
          <cell r="D70">
            <v>4980</v>
          </cell>
        </row>
      </sheetData>
      <sheetData sheetId="6"/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Consolidado"/>
      <sheetName val="TOTAL EVENTO"/>
      <sheetName val="Plan1"/>
    </sheetNames>
    <sheetDataSet>
      <sheetData sheetId="0">
        <row r="85">
          <cell r="H85">
            <v>13063</v>
          </cell>
        </row>
        <row r="86">
          <cell r="H86">
            <v>63395.200000000004</v>
          </cell>
        </row>
      </sheetData>
      <sheetData sheetId="1">
        <row r="69">
          <cell r="F69">
            <v>245520</v>
          </cell>
        </row>
        <row r="70">
          <cell r="F70">
            <v>15200</v>
          </cell>
        </row>
      </sheetData>
      <sheetData sheetId="2">
        <row r="64">
          <cell r="F64">
            <v>140800</v>
          </cell>
        </row>
        <row r="65">
          <cell r="F65">
            <v>8900</v>
          </cell>
        </row>
      </sheetData>
      <sheetData sheetId="3">
        <row r="64">
          <cell r="F64">
            <v>113600</v>
          </cell>
        </row>
        <row r="65">
          <cell r="F65">
            <v>16500</v>
          </cell>
        </row>
      </sheetData>
      <sheetData sheetId="4">
        <row r="19">
          <cell r="E19">
            <v>7500</v>
          </cell>
        </row>
      </sheetData>
      <sheetData sheetId="5">
        <row r="82">
          <cell r="D82">
            <v>45000</v>
          </cell>
        </row>
        <row r="85">
          <cell r="D85">
            <v>9000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s"/>
      <sheetName val="Hospedagem"/>
      <sheetName val="Alimentação"/>
      <sheetName val="Transporte"/>
      <sheetName val="Uniformes"/>
      <sheetName val="Seguro Viagem"/>
      <sheetName val="Pró Labore"/>
      <sheetName val="Consolidado Geral"/>
      <sheetName val="TOTAL EVENTO"/>
      <sheetName val="Plan1"/>
    </sheetNames>
    <sheetDataSet>
      <sheetData sheetId="0">
        <row r="102">
          <cell r="H102">
            <v>48950.400000000001</v>
          </cell>
        </row>
        <row r="103">
          <cell r="H103">
            <v>42389.399999999994</v>
          </cell>
        </row>
      </sheetData>
      <sheetData sheetId="1">
        <row r="82">
          <cell r="F82">
            <v>364325</v>
          </cell>
        </row>
        <row r="83">
          <cell r="F83">
            <v>28000</v>
          </cell>
        </row>
      </sheetData>
      <sheetData sheetId="2">
        <row r="65">
          <cell r="F65">
            <v>226230</v>
          </cell>
        </row>
        <row r="66">
          <cell r="F66">
            <v>14040</v>
          </cell>
        </row>
      </sheetData>
      <sheetData sheetId="3">
        <row r="61">
          <cell r="F61">
            <v>159390</v>
          </cell>
        </row>
      </sheetData>
      <sheetData sheetId="4">
        <row r="31">
          <cell r="D31">
            <v>19825</v>
          </cell>
        </row>
      </sheetData>
      <sheetData sheetId="5">
        <row r="24">
          <cell r="E24">
            <v>7500</v>
          </cell>
        </row>
      </sheetData>
      <sheetData sheetId="6">
        <row r="93">
          <cell r="D93">
            <v>99660</v>
          </cell>
        </row>
        <row r="96">
          <cell r="D96">
            <v>19932</v>
          </cell>
        </row>
      </sheetData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Pró-labore"/>
      <sheetName val="Uniformes"/>
      <sheetName val="Consolidado"/>
      <sheetName val="TOTAL EVENTO"/>
      <sheetName val="Plan1"/>
    </sheetNames>
    <sheetDataSet>
      <sheetData sheetId="0">
        <row r="172">
          <cell r="H172">
            <v>80001.400000000009</v>
          </cell>
        </row>
      </sheetData>
      <sheetData sheetId="1">
        <row r="148">
          <cell r="F148">
            <v>350320</v>
          </cell>
        </row>
      </sheetData>
      <sheetData sheetId="2">
        <row r="138">
          <cell r="F138">
            <v>233280</v>
          </cell>
        </row>
      </sheetData>
      <sheetData sheetId="3">
        <row r="150">
          <cell r="F150">
            <v>176080</v>
          </cell>
        </row>
      </sheetData>
      <sheetData sheetId="4">
        <row r="194">
          <cell r="D194">
            <v>193860</v>
          </cell>
        </row>
        <row r="197">
          <cell r="D197">
            <v>38772</v>
          </cell>
        </row>
      </sheetData>
      <sheetData sheetId="5">
        <row r="33">
          <cell r="D33">
            <v>68590</v>
          </cell>
        </row>
      </sheetData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 "/>
      <sheetName val="Hospedagem"/>
      <sheetName val="Alimentação"/>
      <sheetName val="Transporte"/>
      <sheetName val="Seguro Viagem"/>
      <sheetName val="Pró-labore"/>
      <sheetName val="Material Esportivo"/>
      <sheetName val="Consolidado Geral"/>
      <sheetName val="Total Evento"/>
      <sheetName val="Plan1"/>
    </sheetNames>
    <sheetDataSet>
      <sheetData sheetId="0">
        <row r="170">
          <cell r="I170">
            <v>34109</v>
          </cell>
        </row>
        <row r="171">
          <cell r="I171">
            <v>81544</v>
          </cell>
        </row>
      </sheetData>
      <sheetData sheetId="1">
        <row r="123">
          <cell r="H123">
            <v>361410</v>
          </cell>
        </row>
        <row r="124">
          <cell r="H124">
            <v>65963.850000000006</v>
          </cell>
        </row>
      </sheetData>
      <sheetData sheetId="2">
        <row r="144">
          <cell r="H144">
            <v>695400</v>
          </cell>
        </row>
        <row r="145">
          <cell r="H145">
            <v>48280</v>
          </cell>
        </row>
      </sheetData>
      <sheetData sheetId="3">
        <row r="130">
          <cell r="H130">
            <v>259720</v>
          </cell>
        </row>
        <row r="131">
          <cell r="H131">
            <v>69150</v>
          </cell>
        </row>
      </sheetData>
      <sheetData sheetId="4">
        <row r="44">
          <cell r="F44">
            <v>16500</v>
          </cell>
        </row>
      </sheetData>
      <sheetData sheetId="5">
        <row r="106">
          <cell r="C106">
            <v>33600</v>
          </cell>
        </row>
        <row r="109">
          <cell r="C109">
            <v>6720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 "/>
      <sheetName val="Hospedagem"/>
      <sheetName val="Alimentação"/>
      <sheetName val="Transporte"/>
      <sheetName val="Seguro Viagem"/>
      <sheetName val="Pró-labore"/>
      <sheetName val="Material Esportivo"/>
      <sheetName val="Consolidado Geral"/>
      <sheetName val="Total Evento"/>
      <sheetName val="Plan1"/>
    </sheetNames>
    <sheetDataSet>
      <sheetData sheetId="0">
        <row r="169">
          <cell r="E169">
            <v>94070.62</v>
          </cell>
        </row>
      </sheetData>
      <sheetData sheetId="1">
        <row r="124">
          <cell r="G124">
            <v>498960</v>
          </cell>
        </row>
      </sheetData>
      <sheetData sheetId="2">
        <row r="145">
          <cell r="G145">
            <v>319100</v>
          </cell>
        </row>
      </sheetData>
      <sheetData sheetId="3">
        <row r="131">
          <cell r="F131">
            <v>286250</v>
          </cell>
        </row>
      </sheetData>
      <sheetData sheetId="4">
        <row r="45">
          <cell r="F45">
            <v>10752</v>
          </cell>
        </row>
      </sheetData>
      <sheetData sheetId="5">
        <row r="100">
          <cell r="G100">
            <v>40320</v>
          </cell>
        </row>
      </sheetData>
      <sheetData sheetId="6">
        <row r="129">
          <cell r="E129">
            <v>88242.3</v>
          </cell>
        </row>
      </sheetData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Pró-labore"/>
      <sheetName val="Consolidado"/>
      <sheetName val="TOTAL EVENTO"/>
      <sheetName val="Plan1"/>
    </sheetNames>
    <sheetDataSet>
      <sheetData sheetId="0">
        <row r="203">
          <cell r="H203">
            <v>56741.3</v>
          </cell>
        </row>
        <row r="204">
          <cell r="H204">
            <v>234950.66</v>
          </cell>
        </row>
      </sheetData>
      <sheetData sheetId="1">
        <row r="169">
          <cell r="F169">
            <v>147540</v>
          </cell>
        </row>
        <row r="170">
          <cell r="F170">
            <v>131692</v>
          </cell>
        </row>
      </sheetData>
      <sheetData sheetId="2">
        <row r="147">
          <cell r="F147">
            <v>105200</v>
          </cell>
        </row>
        <row r="148">
          <cell r="F148">
            <v>72884</v>
          </cell>
        </row>
      </sheetData>
      <sheetData sheetId="3">
        <row r="158">
          <cell r="G158">
            <v>78400</v>
          </cell>
        </row>
        <row r="159">
          <cell r="G159">
            <v>120328</v>
          </cell>
        </row>
      </sheetData>
      <sheetData sheetId="4">
        <row r="72">
          <cell r="E72">
            <v>36750</v>
          </cell>
        </row>
      </sheetData>
      <sheetData sheetId="5">
        <row r="130">
          <cell r="C130">
            <v>66480</v>
          </cell>
        </row>
        <row r="133">
          <cell r="C133">
            <v>13296</v>
          </cell>
        </row>
      </sheetData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Pró Labore"/>
      <sheetName val="Seguro Viagem "/>
      <sheetName val="Uniformes"/>
      <sheetName val="Consolidado Geral"/>
      <sheetName val="TOTAL EVENTO"/>
      <sheetName val="Plan1"/>
      <sheetName val="MATERIAL ESPORTIVO"/>
    </sheetNames>
    <sheetDataSet>
      <sheetData sheetId="0">
        <row r="182">
          <cell r="H182">
            <v>62337.5</v>
          </cell>
        </row>
        <row r="183">
          <cell r="H183">
            <v>70230.16</v>
          </cell>
        </row>
      </sheetData>
      <sheetData sheetId="1">
        <row r="104">
          <cell r="F104">
            <v>198352</v>
          </cell>
        </row>
        <row r="105">
          <cell r="F105">
            <v>84296.54</v>
          </cell>
        </row>
      </sheetData>
      <sheetData sheetId="2">
        <row r="106">
          <cell r="F106">
            <v>107520</v>
          </cell>
        </row>
        <row r="107">
          <cell r="F107">
            <v>25520</v>
          </cell>
        </row>
      </sheetData>
      <sheetData sheetId="3">
        <row r="105">
          <cell r="F105">
            <v>72800</v>
          </cell>
        </row>
        <row r="106">
          <cell r="F106">
            <v>33600</v>
          </cell>
        </row>
      </sheetData>
      <sheetData sheetId="4">
        <row r="136">
          <cell r="C136">
            <v>72880</v>
          </cell>
        </row>
        <row r="139">
          <cell r="C139">
            <v>15056</v>
          </cell>
        </row>
      </sheetData>
      <sheetData sheetId="5">
        <row r="24">
          <cell r="E24">
            <v>8250</v>
          </cell>
        </row>
      </sheetData>
      <sheetData sheetId="6">
        <row r="35">
          <cell r="D35">
            <v>35961</v>
          </cell>
        </row>
      </sheetData>
      <sheetData sheetId="7"/>
      <sheetData sheetId="8"/>
      <sheetData sheetId="9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Pró-labore"/>
      <sheetName val="Seguro Viagem"/>
      <sheetName val="Uniformes"/>
      <sheetName val="Consolidado"/>
      <sheetName val="TOTAL EVENTO"/>
      <sheetName val="Plan1"/>
      <sheetName val="Material Esportivo"/>
    </sheetNames>
    <sheetDataSet>
      <sheetData sheetId="0">
        <row r="66">
          <cell r="H66">
            <v>33568.200000000004</v>
          </cell>
        </row>
        <row r="67">
          <cell r="H67">
            <v>13610.25</v>
          </cell>
        </row>
      </sheetData>
      <sheetData sheetId="1">
        <row r="63">
          <cell r="F63">
            <v>149640</v>
          </cell>
        </row>
        <row r="64">
          <cell r="F64">
            <v>33800</v>
          </cell>
        </row>
      </sheetData>
      <sheetData sheetId="2">
        <row r="59">
          <cell r="F59">
            <v>73760</v>
          </cell>
        </row>
        <row r="60">
          <cell r="F60">
            <v>13200</v>
          </cell>
        </row>
      </sheetData>
      <sheetData sheetId="3">
        <row r="62">
          <cell r="F62">
            <v>95140</v>
          </cell>
        </row>
        <row r="63">
          <cell r="F63">
            <v>7920</v>
          </cell>
        </row>
      </sheetData>
      <sheetData sheetId="4">
        <row r="85">
          <cell r="D85">
            <v>84360</v>
          </cell>
        </row>
        <row r="88">
          <cell r="D88">
            <v>16872</v>
          </cell>
        </row>
      </sheetData>
      <sheetData sheetId="5">
        <row r="19">
          <cell r="E19">
            <v>9375</v>
          </cell>
        </row>
      </sheetData>
      <sheetData sheetId="6">
        <row r="44">
          <cell r="D44">
            <v>107552</v>
          </cell>
        </row>
      </sheetData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R40"/>
  <sheetViews>
    <sheetView showGridLines="0" tabSelected="1" topLeftCell="C22" zoomScale="90" zoomScaleNormal="90" workbookViewId="0">
      <selection activeCell="G42" sqref="G42"/>
    </sheetView>
  </sheetViews>
  <sheetFormatPr defaultRowHeight="15.75" x14ac:dyDescent="0.25"/>
  <cols>
    <col min="1" max="1" width="4.42578125" customWidth="1"/>
    <col min="2" max="2" width="20.7109375" bestFit="1" customWidth="1"/>
    <col min="3" max="3" width="19.5703125" bestFit="1" customWidth="1"/>
    <col min="4" max="4" width="20.7109375" bestFit="1" customWidth="1"/>
    <col min="5" max="5" width="20.7109375" customWidth="1"/>
    <col min="6" max="7" width="19.85546875" customWidth="1"/>
    <col min="8" max="8" width="17" bestFit="1" customWidth="1"/>
    <col min="9" max="9" width="17" customWidth="1"/>
    <col min="10" max="10" width="17" bestFit="1" customWidth="1"/>
    <col min="11" max="11" width="15.85546875" customWidth="1"/>
    <col min="12" max="12" width="17" bestFit="1" customWidth="1"/>
    <col min="13" max="13" width="15" customWidth="1"/>
    <col min="14" max="14" width="16.7109375" bestFit="1" customWidth="1"/>
    <col min="15" max="15" width="15" customWidth="1"/>
    <col min="16" max="16" width="15.28515625" customWidth="1"/>
    <col min="17" max="17" width="23.42578125" style="1" bestFit="1" customWidth="1"/>
  </cols>
  <sheetData>
    <row r="5" spans="1:18" ht="31.5" customHeight="1" x14ac:dyDescent="0.25">
      <c r="Q5" s="18">
        <f ca="1">NOW()</f>
        <v>41880.522418518522</v>
      </c>
    </row>
    <row r="8" spans="1:18" ht="25.5" customHeight="1" x14ac:dyDescent="0.25">
      <c r="A8" s="22" t="s">
        <v>28</v>
      </c>
      <c r="B8" s="22" t="s">
        <v>11</v>
      </c>
      <c r="C8" s="23" t="s">
        <v>12</v>
      </c>
      <c r="D8" s="23" t="s">
        <v>13</v>
      </c>
      <c r="E8" s="23" t="s">
        <v>35</v>
      </c>
      <c r="F8" s="23" t="s">
        <v>36</v>
      </c>
      <c r="G8" s="23" t="s">
        <v>37</v>
      </c>
      <c r="H8" s="23" t="s">
        <v>38</v>
      </c>
      <c r="I8" s="23" t="s">
        <v>39</v>
      </c>
      <c r="J8" s="23" t="s">
        <v>40</v>
      </c>
      <c r="K8" s="23" t="s">
        <v>14</v>
      </c>
      <c r="L8" s="23" t="s">
        <v>16</v>
      </c>
      <c r="M8" s="23" t="s">
        <v>25</v>
      </c>
      <c r="N8" s="24" t="s">
        <v>41</v>
      </c>
      <c r="O8" s="25"/>
      <c r="P8" s="23" t="s">
        <v>32</v>
      </c>
      <c r="Q8" s="23" t="s">
        <v>15</v>
      </c>
    </row>
    <row r="9" spans="1:18" ht="25.5" x14ac:dyDescent="0.25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6" t="s">
        <v>42</v>
      </c>
      <c r="O9" s="26" t="s">
        <v>43</v>
      </c>
      <c r="P9" s="23"/>
      <c r="Q9" s="23"/>
    </row>
    <row r="10" spans="1:18" s="9" customFormat="1" ht="27.95" customHeight="1" x14ac:dyDescent="0.25">
      <c r="A10" s="12">
        <v>1</v>
      </c>
      <c r="B10" s="7" t="s">
        <v>0</v>
      </c>
      <c r="C10" s="13">
        <f>'[1]Passagem Aérea'!$H$208</f>
        <v>101455.5</v>
      </c>
      <c r="D10" s="13">
        <f>'[1]Passagem Aérea'!$H$214</f>
        <v>318600.26</v>
      </c>
      <c r="E10" s="13">
        <f>[1]Hospedagem!$F$135</f>
        <v>348980</v>
      </c>
      <c r="F10" s="13">
        <f>[1]Hospedagem!$F$130</f>
        <v>301140</v>
      </c>
      <c r="G10" s="13">
        <f>[1]Transporte!$F$131</f>
        <v>183890</v>
      </c>
      <c r="H10" s="13">
        <f>[1]Transporte!$F$132</f>
        <v>109400</v>
      </c>
      <c r="I10" s="13">
        <f>[1]Alimentação!$F$134</f>
        <v>198320</v>
      </c>
      <c r="J10" s="13">
        <f>[1]Alimentação!$F$135</f>
        <v>146512</v>
      </c>
      <c r="K10" s="13">
        <f>'[1]Seguro Viagem'!$E$42</f>
        <v>46875</v>
      </c>
      <c r="L10" s="14"/>
      <c r="M10" s="14"/>
      <c r="N10" s="15">
        <f>'[1]Pró-Labore'!$D$124</f>
        <v>52570</v>
      </c>
      <c r="O10" s="15">
        <f>'[1]Pró-Labore'!$D$127</f>
        <v>10514</v>
      </c>
      <c r="P10" s="14"/>
      <c r="Q10" s="8">
        <f t="shared" ref="Q10:Q33" si="0">SUM(C10:P10)</f>
        <v>1818256.76</v>
      </c>
      <c r="R10" s="9" t="s">
        <v>44</v>
      </c>
    </row>
    <row r="11" spans="1:18" s="9" customFormat="1" ht="27.95" customHeight="1" x14ac:dyDescent="0.25">
      <c r="A11" s="19">
        <v>2</v>
      </c>
      <c r="B11" s="7" t="s">
        <v>19</v>
      </c>
      <c r="C11" s="13">
        <f>[2]Passagens!$H$100</f>
        <v>47656.2</v>
      </c>
      <c r="D11" s="13">
        <f>[2]Passagens!$H$101</f>
        <v>40269.929999999993</v>
      </c>
      <c r="E11" s="13">
        <f>[2]Hospedagem!$F$68</f>
        <v>208148</v>
      </c>
      <c r="F11" s="13">
        <f>[2]Hospedagem!$F$69</f>
        <v>27520</v>
      </c>
      <c r="G11" s="13">
        <f>[2]Transporte!$F$51</f>
        <v>122310</v>
      </c>
      <c r="H11" s="14"/>
      <c r="I11" s="13">
        <f>[2]Alimentação!$F$65</f>
        <v>101490</v>
      </c>
      <c r="J11" s="13">
        <f>[2]Alimentação!$F$66</f>
        <v>13338</v>
      </c>
      <c r="K11" s="13">
        <f>'[2]Seguro Viagem'!$E$20</f>
        <v>7125</v>
      </c>
      <c r="L11" s="14"/>
      <c r="M11" s="13">
        <f>[2]UNIFORMES!$D$34</f>
        <v>21423</v>
      </c>
      <c r="N11" s="13">
        <f>'[2]Pró Labore (RH)'!$D$68</f>
        <v>63180</v>
      </c>
      <c r="O11" s="13">
        <f>'[2]Pró Labore (RH)'!$D$71</f>
        <v>12636</v>
      </c>
      <c r="P11" s="14"/>
      <c r="Q11" s="8">
        <f t="shared" si="0"/>
        <v>665096.13</v>
      </c>
      <c r="R11" s="9" t="s">
        <v>44</v>
      </c>
    </row>
    <row r="12" spans="1:18" s="9" customFormat="1" ht="27.95" customHeight="1" x14ac:dyDescent="0.25">
      <c r="A12" s="19"/>
      <c r="B12" s="7" t="s">
        <v>2</v>
      </c>
      <c r="C12" s="13">
        <f>'[3]Passagem Aéreas'!$H$102</f>
        <v>48950.400000000001</v>
      </c>
      <c r="D12" s="13">
        <f>'[3]Passagem Aéreas'!$H$103</f>
        <v>42389.399999999994</v>
      </c>
      <c r="E12" s="13">
        <f>[3]Hospedagem!$F$82</f>
        <v>364325</v>
      </c>
      <c r="F12" s="13">
        <f>[3]Hospedagem!$F$83</f>
        <v>28000</v>
      </c>
      <c r="G12" s="13">
        <f>[3]Transporte!$F$61</f>
        <v>159390</v>
      </c>
      <c r="H12" s="14"/>
      <c r="I12" s="13">
        <f>[3]Alimentação!$F$65</f>
        <v>226230</v>
      </c>
      <c r="J12" s="13">
        <f>[3]Alimentação!$F$66</f>
        <v>14040</v>
      </c>
      <c r="K12" s="13">
        <f>'[3]Seguro Viagem'!$E$24</f>
        <v>7500</v>
      </c>
      <c r="L12" s="14"/>
      <c r="M12" s="13">
        <f>[3]Uniformes!$D$31</f>
        <v>19825</v>
      </c>
      <c r="N12" s="13">
        <f>'[3]Pró Labore'!$D$93</f>
        <v>99660</v>
      </c>
      <c r="O12" s="13">
        <f>'[3]Pró Labore'!$D$96</f>
        <v>19932</v>
      </c>
      <c r="P12" s="14"/>
      <c r="Q12" s="8">
        <f t="shared" si="0"/>
        <v>1030241.8</v>
      </c>
      <c r="R12" s="9" t="s">
        <v>44</v>
      </c>
    </row>
    <row r="13" spans="1:18" s="9" customFormat="1" ht="27.95" customHeight="1" x14ac:dyDescent="0.25">
      <c r="A13" s="12">
        <v>3</v>
      </c>
      <c r="B13" s="7" t="s">
        <v>1</v>
      </c>
      <c r="C13" s="13">
        <f>'[4]Passagem Aérea'!$H$172</f>
        <v>80001.400000000009</v>
      </c>
      <c r="D13" s="14"/>
      <c r="E13" s="13">
        <f>[4]Hospedagem!$F$148</f>
        <v>350320</v>
      </c>
      <c r="F13" s="14"/>
      <c r="G13" s="13">
        <f>[4]Transporte!$F$150</f>
        <v>176080</v>
      </c>
      <c r="H13" s="14"/>
      <c r="I13" s="13">
        <f>[4]Alimentação!$F$138</f>
        <v>233280</v>
      </c>
      <c r="J13" s="14"/>
      <c r="K13" s="14"/>
      <c r="L13" s="14"/>
      <c r="M13" s="13">
        <f>[4]Uniformes!$D$33</f>
        <v>68590</v>
      </c>
      <c r="N13" s="13">
        <f>'[4]Pró-labore'!$D$194</f>
        <v>193860</v>
      </c>
      <c r="O13" s="13">
        <f>'[4]Pró-labore'!$D$197</f>
        <v>38772</v>
      </c>
      <c r="P13" s="14"/>
      <c r="Q13" s="10">
        <f t="shared" si="0"/>
        <v>1140903.3999999999</v>
      </c>
      <c r="R13" s="9" t="s">
        <v>44</v>
      </c>
    </row>
    <row r="14" spans="1:18" s="9" customFormat="1" ht="27.95" customHeight="1" x14ac:dyDescent="0.25">
      <c r="A14" s="12">
        <v>4</v>
      </c>
      <c r="B14" s="7" t="s">
        <v>3</v>
      </c>
      <c r="C14" s="13">
        <f>'[5]Passagem Aérea '!$I$170</f>
        <v>34109</v>
      </c>
      <c r="D14" s="13">
        <f>'[5]Passagem Aérea '!$I$171</f>
        <v>81544</v>
      </c>
      <c r="E14" s="13">
        <f>[5]Hospedagem!$H$123</f>
        <v>361410</v>
      </c>
      <c r="F14" s="13">
        <f>[5]Hospedagem!$H$124</f>
        <v>65963.850000000006</v>
      </c>
      <c r="G14" s="13">
        <f>[5]Transporte!$H$130</f>
        <v>259720</v>
      </c>
      <c r="H14" s="13">
        <f>[5]Transporte!$H$131</f>
        <v>69150</v>
      </c>
      <c r="I14" s="13">
        <f>[5]Alimentação!$H$144</f>
        <v>695400</v>
      </c>
      <c r="J14" s="13">
        <f>[5]Alimentação!$H$145</f>
        <v>48280</v>
      </c>
      <c r="K14" s="13">
        <f>'[5]Seguro Viagem'!$F$44</f>
        <v>16500</v>
      </c>
      <c r="L14" s="14"/>
      <c r="M14" s="14"/>
      <c r="N14" s="15">
        <f>'[5]Pró-labore'!$C$106</f>
        <v>33600</v>
      </c>
      <c r="O14" s="15">
        <f>'[5]Pró-labore'!$C$109</f>
        <v>6720</v>
      </c>
      <c r="P14" s="13">
        <f>'[6]Material Esportivo'!$E$129</f>
        <v>88242.3</v>
      </c>
      <c r="Q14" s="10">
        <f t="shared" si="0"/>
        <v>1760639.1500000001</v>
      </c>
      <c r="R14" s="9" t="s">
        <v>44</v>
      </c>
    </row>
    <row r="15" spans="1:18" s="9" customFormat="1" ht="27.95" customHeight="1" x14ac:dyDescent="0.25">
      <c r="A15" s="12">
        <v>5</v>
      </c>
      <c r="B15" s="7" t="s">
        <v>4</v>
      </c>
      <c r="C15" s="13">
        <f>'[7]Passagem Aérea'!$H$203</f>
        <v>56741.3</v>
      </c>
      <c r="D15" s="13">
        <f>'[7]Passagem Aérea'!$H$204</f>
        <v>234950.66</v>
      </c>
      <c r="E15" s="13">
        <f>[7]Hospedagem!$F$169</f>
        <v>147540</v>
      </c>
      <c r="F15" s="13">
        <f>[7]Hospedagem!$F$170</f>
        <v>131692</v>
      </c>
      <c r="G15" s="13">
        <f>[7]Transporte!$G$158</f>
        <v>78400</v>
      </c>
      <c r="H15" s="13">
        <f>[7]Transporte!$G$159</f>
        <v>120328</v>
      </c>
      <c r="I15" s="13">
        <f>[7]Alimentação!$F$147</f>
        <v>105200</v>
      </c>
      <c r="J15" s="13">
        <f>[7]Alimentação!$F$148</f>
        <v>72884</v>
      </c>
      <c r="K15" s="13">
        <f>'[7]Seguro Viagem'!$E$72</f>
        <v>36750</v>
      </c>
      <c r="L15" s="14"/>
      <c r="M15" s="14"/>
      <c r="N15" s="15">
        <f>'[7]Pró-labore'!$C$130</f>
        <v>66480</v>
      </c>
      <c r="O15" s="15">
        <f>'[7]Pró-labore'!$C$133</f>
        <v>13296</v>
      </c>
      <c r="P15" s="14"/>
      <c r="Q15" s="10">
        <f t="shared" si="0"/>
        <v>1064261.96</v>
      </c>
      <c r="R15" s="9" t="s">
        <v>44</v>
      </c>
    </row>
    <row r="16" spans="1:18" s="9" customFormat="1" ht="27.95" customHeight="1" x14ac:dyDescent="0.25">
      <c r="A16" s="12">
        <v>6</v>
      </c>
      <c r="B16" s="7" t="s">
        <v>5</v>
      </c>
      <c r="C16" s="13">
        <f>'[8]Passagem Aérea'!$H$182</f>
        <v>62337.5</v>
      </c>
      <c r="D16" s="13">
        <f>'[8]Passagem Aérea'!$H$183</f>
        <v>70230.16</v>
      </c>
      <c r="E16" s="13">
        <f>[8]Hospedagem!$F$104</f>
        <v>198352</v>
      </c>
      <c r="F16" s="13">
        <f>[8]Hospedagem!$F$105</f>
        <v>84296.54</v>
      </c>
      <c r="G16" s="13">
        <f>[8]Transporte!$F$105</f>
        <v>72800</v>
      </c>
      <c r="H16" s="13">
        <f>[8]Transporte!$F$106</f>
        <v>33600</v>
      </c>
      <c r="I16" s="13">
        <f>[8]Alimentação!$F$106</f>
        <v>107520</v>
      </c>
      <c r="J16" s="13">
        <f>[8]Alimentação!$F$107</f>
        <v>25520</v>
      </c>
      <c r="K16" s="13">
        <f>'[8]Seguro Viagem '!$E$24</f>
        <v>8250</v>
      </c>
      <c r="L16" s="14"/>
      <c r="M16" s="15">
        <f>[8]Uniformes!$D$35</f>
        <v>35961</v>
      </c>
      <c r="N16" s="15">
        <f>'[8]Pró Labore'!$C$136</f>
        <v>72880</v>
      </c>
      <c r="O16" s="15">
        <f>'[8]Pró Labore'!$C$139</f>
        <v>15056</v>
      </c>
      <c r="P16" s="14"/>
      <c r="Q16" s="10">
        <f t="shared" si="0"/>
        <v>786803.19999999995</v>
      </c>
      <c r="R16" s="9" t="s">
        <v>44</v>
      </c>
    </row>
    <row r="17" spans="1:18" s="9" customFormat="1" ht="27.95" customHeight="1" x14ac:dyDescent="0.25">
      <c r="A17" s="12">
        <v>7</v>
      </c>
      <c r="B17" s="7" t="s">
        <v>6</v>
      </c>
      <c r="C17" s="13">
        <f>'[9]Passagem Aérea'!$H$66</f>
        <v>33568.200000000004</v>
      </c>
      <c r="D17" s="13">
        <f>'[9]Passagem Aérea'!$H$67</f>
        <v>13610.25</v>
      </c>
      <c r="E17" s="13">
        <f>[9]Hospedagem!$F$63</f>
        <v>149640</v>
      </c>
      <c r="F17" s="13">
        <f>[9]Hospedagem!$F$64</f>
        <v>33800</v>
      </c>
      <c r="G17" s="13">
        <f>[9]Transporte!$F$62</f>
        <v>95140</v>
      </c>
      <c r="H17" s="15">
        <f>[9]Transporte!$F$63</f>
        <v>7920</v>
      </c>
      <c r="I17" s="13">
        <f>[9]Alimentação!$F$59</f>
        <v>73760</v>
      </c>
      <c r="J17" s="13">
        <f>[9]Alimentação!$F$60</f>
        <v>13200</v>
      </c>
      <c r="K17" s="13">
        <f>'[9]Seguro Viagem'!$E$19</f>
        <v>9375</v>
      </c>
      <c r="L17" s="14"/>
      <c r="M17" s="13">
        <f>[9]Uniformes!$D$44</f>
        <v>107552</v>
      </c>
      <c r="N17" s="16">
        <f>'[9]Pró-labore'!$D$85</f>
        <v>84360</v>
      </c>
      <c r="O17" s="16">
        <f>'[9]Pró-labore'!$D$88</f>
        <v>16872</v>
      </c>
      <c r="P17" s="14"/>
      <c r="Q17" s="10">
        <f t="shared" si="0"/>
        <v>638797.44999999995</v>
      </c>
      <c r="R17" s="9" t="s">
        <v>44</v>
      </c>
    </row>
    <row r="18" spans="1:18" s="9" customFormat="1" ht="27.95" customHeight="1" x14ac:dyDescent="0.25">
      <c r="A18" s="19">
        <v>8</v>
      </c>
      <c r="B18" s="7" t="s">
        <v>21</v>
      </c>
      <c r="C18" s="13">
        <f>'[10]Passagem Aérea'!$H$154</f>
        <v>34473.599999999999</v>
      </c>
      <c r="D18" s="13">
        <f>'[10]Passagem Aérea'!$H$155</f>
        <v>49980</v>
      </c>
      <c r="E18" s="13">
        <f>[10]Hospedagem!$F$104</f>
        <v>232140</v>
      </c>
      <c r="F18" s="13">
        <f>[10]Hospedagem!$F$105</f>
        <v>13320</v>
      </c>
      <c r="G18" s="13">
        <f>[10]Transporte!$F$108</f>
        <v>97500</v>
      </c>
      <c r="H18" s="13">
        <f>[10]Transporte!$F$109</f>
        <v>14840</v>
      </c>
      <c r="I18" s="13">
        <f>[10]Alimentação!$F$99</f>
        <v>128000</v>
      </c>
      <c r="J18" s="13">
        <f>[10]Alimentação!$F$100</f>
        <v>8568</v>
      </c>
      <c r="K18" s="13">
        <f>'[10]Seguro Viagem'!$E$24</f>
        <v>4500</v>
      </c>
      <c r="L18" s="14"/>
      <c r="M18" s="14"/>
      <c r="N18" s="15">
        <f>'[10]Pró Labore'!$D$133</f>
        <v>100880</v>
      </c>
      <c r="O18" s="15">
        <f>'[10]Pró Labore'!$D$136</f>
        <v>20176</v>
      </c>
      <c r="P18" s="14"/>
      <c r="Q18" s="10">
        <f t="shared" si="0"/>
        <v>704377.6</v>
      </c>
      <c r="R18" s="9" t="s">
        <v>44</v>
      </c>
    </row>
    <row r="19" spans="1:18" s="9" customFormat="1" ht="27.95" customHeight="1" x14ac:dyDescent="0.25">
      <c r="A19" s="19"/>
      <c r="B19" s="7" t="s">
        <v>20</v>
      </c>
      <c r="C19" s="13">
        <f>'[11]Passagem Aérea'!$H$135</f>
        <v>35166.399999999994</v>
      </c>
      <c r="D19" s="13">
        <f>'[11]Passagem Aérea'!$H$136</f>
        <v>49980</v>
      </c>
      <c r="E19" s="13">
        <f>[11]Hospedagem!$F$93</f>
        <v>210560</v>
      </c>
      <c r="F19" s="13">
        <f>[11]Hospedagem!$F$94</f>
        <v>13320</v>
      </c>
      <c r="G19" s="13">
        <f>[11]Transporte!$F$94</f>
        <v>99400</v>
      </c>
      <c r="H19" s="13">
        <f>[11]Transporte!$F$95</f>
        <v>14840</v>
      </c>
      <c r="I19" s="13">
        <f>[11]Alimentação!$F$95</f>
        <v>98000</v>
      </c>
      <c r="J19" s="13">
        <f>[11]Alimentação!$F$96</f>
        <v>8568</v>
      </c>
      <c r="K19" s="13">
        <f>'[11]Seguro Viagem '!$E$24</f>
        <v>4500</v>
      </c>
      <c r="L19" s="14"/>
      <c r="M19" s="14"/>
      <c r="N19" s="15">
        <f>'[11]Pró Labore'!$C$116</f>
        <v>88140</v>
      </c>
      <c r="O19" s="15">
        <f>'[11]Pró Labore'!$C$119</f>
        <v>17628</v>
      </c>
      <c r="P19" s="14"/>
      <c r="Q19" s="11">
        <f t="shared" si="0"/>
        <v>640102.40000000002</v>
      </c>
      <c r="R19" s="9" t="s">
        <v>44</v>
      </c>
    </row>
    <row r="20" spans="1:18" s="9" customFormat="1" ht="27.95" customHeight="1" x14ac:dyDescent="0.25">
      <c r="A20" s="12">
        <v>9</v>
      </c>
      <c r="B20" s="7" t="s">
        <v>17</v>
      </c>
      <c r="C20" s="13">
        <f>'[12]Passagem Aérea'!$H$93</f>
        <v>43950</v>
      </c>
      <c r="D20" s="13">
        <f>'[12]Passagem Aérea'!$H$94</f>
        <v>62118.3</v>
      </c>
      <c r="E20" s="13">
        <f>[12]Hospedagem!$F$71</f>
        <v>130440</v>
      </c>
      <c r="F20" s="13">
        <f>[12]Hospedagem!$F$72</f>
        <v>32520</v>
      </c>
      <c r="G20" s="13">
        <f>[12]Transporte!$F$69</f>
        <v>51940</v>
      </c>
      <c r="H20" s="13">
        <f>[12]Transporte!$F$70</f>
        <v>4690</v>
      </c>
      <c r="I20" s="13">
        <f>[12]Alimentação!$F$63</f>
        <v>65310</v>
      </c>
      <c r="J20" s="13">
        <f>[12]Alimentação!$F$64</f>
        <v>14490</v>
      </c>
      <c r="K20" s="13">
        <f>'[12]Seguro Viagem'!$E$18</f>
        <v>11250</v>
      </c>
      <c r="L20" s="13">
        <f>'[12]Material Esportivo'!$D$31</f>
        <v>37804</v>
      </c>
      <c r="M20" s="14"/>
      <c r="N20" s="15">
        <f>'[12]Pró-labore'!$D$71</f>
        <v>8050</v>
      </c>
      <c r="O20" s="15">
        <f>'[12]Pró-labore'!$D$74</f>
        <v>1610</v>
      </c>
      <c r="P20" s="14"/>
      <c r="Q20" s="11">
        <f>SUM(C20:P20)</f>
        <v>464172.3</v>
      </c>
      <c r="R20" s="9" t="s">
        <v>44</v>
      </c>
    </row>
    <row r="21" spans="1:18" s="9" customFormat="1" ht="27.95" customHeight="1" x14ac:dyDescent="0.25">
      <c r="A21" s="12">
        <v>10</v>
      </c>
      <c r="B21" s="7" t="s">
        <v>7</v>
      </c>
      <c r="C21" s="13">
        <f>'[13]Passagem Aérea'!$H$101</f>
        <v>3980</v>
      </c>
      <c r="D21" s="13">
        <f>'[13]Passagem Aérea'!$H$102</f>
        <v>104296.1</v>
      </c>
      <c r="E21" s="14"/>
      <c r="F21" s="13">
        <f>[13]Hospedagem!$F$81</f>
        <v>138518</v>
      </c>
      <c r="G21" s="14"/>
      <c r="H21" s="13">
        <f>[13]Transporte!$F$58</f>
        <v>150800</v>
      </c>
      <c r="I21" s="14"/>
      <c r="J21" s="13">
        <f>[13]Alimentação!$F$74</f>
        <v>44432</v>
      </c>
      <c r="K21" s="13">
        <f>'[13]Seguro Viagem'!$E$57</f>
        <v>15000</v>
      </c>
      <c r="L21" s="13">
        <f>'[13]Material Esportivo'!$D$19</f>
        <v>450000</v>
      </c>
      <c r="M21" s="14"/>
      <c r="N21" s="14"/>
      <c r="O21" s="14"/>
      <c r="P21" s="14"/>
      <c r="Q21" s="11">
        <f t="shared" si="0"/>
        <v>907026.1</v>
      </c>
      <c r="R21" s="9" t="s">
        <v>44</v>
      </c>
    </row>
    <row r="22" spans="1:18" s="9" customFormat="1" ht="27.95" customHeight="1" x14ac:dyDescent="0.25">
      <c r="A22" s="12">
        <v>11</v>
      </c>
      <c r="B22" s="7" t="s">
        <v>8</v>
      </c>
      <c r="C22" s="13">
        <f>'[14]Passagem Aérea'!$H$137</f>
        <v>41470.899999999994</v>
      </c>
      <c r="D22" s="13">
        <f>'[14]Passagem Aérea'!$H$138</f>
        <v>77784.479999999996</v>
      </c>
      <c r="E22" s="13">
        <f>[14]Hospedagem!$F$109</f>
        <v>195363</v>
      </c>
      <c r="F22" s="13">
        <f>[14]Hospedagem!$F$110</f>
        <v>61050</v>
      </c>
      <c r="G22" s="13">
        <f>[14]Transporte!$F$106</f>
        <v>79520</v>
      </c>
      <c r="H22" s="13">
        <f>[14]Transporte!$F$107</f>
        <v>29920</v>
      </c>
      <c r="I22" s="15">
        <f>[14]Alimentação!$F$108</f>
        <v>112000</v>
      </c>
      <c r="J22" s="13">
        <f>[14]Alimentação!$F$109</f>
        <v>27456</v>
      </c>
      <c r="K22" s="13">
        <f>'[14]Seguro Viagem '!$E$24</f>
        <v>8250</v>
      </c>
      <c r="L22" s="13">
        <f>'[14]MATERIAL ESPORTIVO'!$D$19</f>
        <v>113900</v>
      </c>
      <c r="M22" s="14"/>
      <c r="N22" s="17">
        <f>'[14]Pró Labore'!$D$117</f>
        <v>51520</v>
      </c>
      <c r="O22" s="15">
        <f>'[14]Pró Labore'!$D$119</f>
        <v>10304</v>
      </c>
      <c r="P22" s="14"/>
      <c r="Q22" s="10">
        <f t="shared" si="0"/>
        <v>808538.38</v>
      </c>
      <c r="R22" s="9" t="s">
        <v>44</v>
      </c>
    </row>
    <row r="23" spans="1:18" s="9" customFormat="1" ht="27.95" customHeight="1" x14ac:dyDescent="0.25">
      <c r="A23" s="12">
        <v>12</v>
      </c>
      <c r="B23" s="7" t="s">
        <v>18</v>
      </c>
      <c r="C23" s="13">
        <f>'[15]Passagem Aérea'!$H$173</f>
        <v>65230.600000000013</v>
      </c>
      <c r="D23" s="13">
        <f>'[15]Passagem Aérea'!$H$174</f>
        <v>232668.89999999997</v>
      </c>
      <c r="E23" s="13">
        <f>[15]Hospedagem!$F$123</f>
        <v>258250</v>
      </c>
      <c r="F23" s="13">
        <f>[15]Hospedagem!$F$124</f>
        <v>194290</v>
      </c>
      <c r="G23" s="13">
        <f>[15]Transporte!$F$128</f>
        <v>139870</v>
      </c>
      <c r="H23" s="13">
        <f>[15]Transporte!$F$129</f>
        <v>162600</v>
      </c>
      <c r="I23" s="13">
        <f>[15]Alimentação!$E$127</f>
        <v>148880</v>
      </c>
      <c r="J23" s="13">
        <f>[15]Alimentação!$E$128</f>
        <v>150696</v>
      </c>
      <c r="K23" s="13">
        <f>'[15]Seguro Viagem'!$E$45</f>
        <v>41625</v>
      </c>
      <c r="L23" s="14"/>
      <c r="M23" s="14"/>
      <c r="N23" s="15">
        <f>'[15]Pró-labore'!$F$118</f>
        <v>58240</v>
      </c>
      <c r="O23" s="15">
        <f>'[15]Pró-labore'!$F$121</f>
        <v>11648</v>
      </c>
      <c r="P23" s="14"/>
      <c r="Q23" s="8">
        <f>SUM(C23:P23)</f>
        <v>1463998.5</v>
      </c>
      <c r="R23" s="9" t="s">
        <v>44</v>
      </c>
    </row>
    <row r="24" spans="1:18" s="9" customFormat="1" ht="27.95" customHeight="1" x14ac:dyDescent="0.25">
      <c r="A24" s="12">
        <v>13</v>
      </c>
      <c r="B24" s="7" t="s">
        <v>22</v>
      </c>
      <c r="C24" s="13">
        <f>'[16]Passagem Aérea'!$H$63</f>
        <v>9151.7000000000007</v>
      </c>
      <c r="D24" s="13">
        <f>'[16]Passagem Aérea'!$H$64</f>
        <v>73407.83</v>
      </c>
      <c r="E24" s="13">
        <f>[16]Hospedagem!$F$59</f>
        <v>78960</v>
      </c>
      <c r="F24" s="13">
        <f>[16]Hospedagem!$F$60</f>
        <v>159420</v>
      </c>
      <c r="G24" s="13">
        <f>[16]Transporte!$F$58</f>
        <v>34840</v>
      </c>
      <c r="H24" s="13">
        <f>[16]Transporte!$F$59</f>
        <v>110740</v>
      </c>
      <c r="I24" s="13">
        <f>[16]Alimentação!$F$59</f>
        <v>40040</v>
      </c>
      <c r="J24" s="13">
        <f>[16]Alimentação!$F$60</f>
        <v>71604</v>
      </c>
      <c r="K24" s="13">
        <f>'[16]Seguro Viagem'!$E$35</f>
        <v>14250</v>
      </c>
      <c r="L24" s="14"/>
      <c r="M24" s="14"/>
      <c r="N24" s="15">
        <f>'[16]Pró-labore'!$D$40</f>
        <v>22230</v>
      </c>
      <c r="O24" s="15">
        <f>'[16]Pró-labore'!$D$43</f>
        <v>4446</v>
      </c>
      <c r="P24" s="14"/>
      <c r="Q24" s="10">
        <f>SUM(C24:P24)</f>
        <v>619089.53</v>
      </c>
      <c r="R24" s="9" t="s">
        <v>44</v>
      </c>
    </row>
    <row r="25" spans="1:18" s="9" customFormat="1" ht="27.95" customHeight="1" x14ac:dyDescent="0.25">
      <c r="A25" s="12">
        <v>14</v>
      </c>
      <c r="B25" s="7" t="s">
        <v>29</v>
      </c>
      <c r="C25" s="13">
        <f>'[17]Passagem Aérea'!$H$174</f>
        <v>35841.800000000003</v>
      </c>
      <c r="D25" s="13">
        <f>'[17]Passagem Aérea'!$H$175</f>
        <v>115376.44</v>
      </c>
      <c r="E25" s="13">
        <f>[17]Hospedagem!$F$123</f>
        <v>49920</v>
      </c>
      <c r="F25" s="13">
        <f>[17]Hospedagem!$F$124</f>
        <v>88053</v>
      </c>
      <c r="G25" s="13">
        <f>[17]Transporte!$F$122</f>
        <v>31700</v>
      </c>
      <c r="H25" s="13">
        <f>[17]Transporte!$F$123</f>
        <v>30280</v>
      </c>
      <c r="I25" s="13">
        <f>[17]Alimentação!$F$107</f>
        <v>41690</v>
      </c>
      <c r="J25" s="13">
        <f>[17]Alimentação!$F$108</f>
        <v>33516</v>
      </c>
      <c r="K25" s="13">
        <f>'[17]Seguro Viagem'!$E$57</f>
        <v>20250</v>
      </c>
      <c r="L25" s="14"/>
      <c r="M25" s="14"/>
      <c r="N25" s="15">
        <f>'[17]Pró-labore'!$D$97</f>
        <v>28260</v>
      </c>
      <c r="O25" s="15">
        <f>'[17]Pró-labore'!$D$100</f>
        <v>5652</v>
      </c>
      <c r="P25" s="14"/>
      <c r="Q25" s="10">
        <f t="shared" si="0"/>
        <v>480539.24</v>
      </c>
      <c r="R25" s="9" t="s">
        <v>44</v>
      </c>
    </row>
    <row r="26" spans="1:18" s="9" customFormat="1" ht="27.95" customHeight="1" x14ac:dyDescent="0.25">
      <c r="A26" s="12">
        <v>15</v>
      </c>
      <c r="B26" s="7" t="s">
        <v>9</v>
      </c>
      <c r="C26" s="13">
        <f>'[18]Passagem Aérea'!$H$142</f>
        <v>23727.8</v>
      </c>
      <c r="D26" s="13">
        <f>'[18]Passagem Aérea'!$H$143</f>
        <v>202280.82</v>
      </c>
      <c r="E26" s="13">
        <f>[18]Hospedagem!$F$105</f>
        <v>70086</v>
      </c>
      <c r="F26" s="13">
        <f>[18]Hospedagem!$F$106</f>
        <v>81066</v>
      </c>
      <c r="G26" s="13">
        <f>[18]Transporte!$F$98</f>
        <v>35020</v>
      </c>
      <c r="H26" s="13">
        <f>[18]Transporte!$F$99</f>
        <v>39512</v>
      </c>
      <c r="I26" s="13">
        <f>[18]Alimentação!$F$106</f>
        <v>38680</v>
      </c>
      <c r="J26" s="13">
        <f>[18]Alimentação!$F$107</f>
        <v>32118</v>
      </c>
      <c r="K26" s="13">
        <f>'[18]Seguro Viagem'!$E$61</f>
        <v>22500</v>
      </c>
      <c r="L26" s="13">
        <f>[18]Consolidado!$D$19</f>
        <v>335965.15899999999</v>
      </c>
      <c r="M26" s="14"/>
      <c r="N26" s="15">
        <f>'[18]Pró-labore'!$D$107</f>
        <v>58750</v>
      </c>
      <c r="O26" s="15">
        <f>'[18]Pró-labore'!$D$110</f>
        <v>11750</v>
      </c>
      <c r="P26" s="14"/>
      <c r="Q26" s="10">
        <f t="shared" si="0"/>
        <v>951455.77899999998</v>
      </c>
      <c r="R26" s="9" t="s">
        <v>44</v>
      </c>
    </row>
    <row r="27" spans="1:18" s="9" customFormat="1" ht="27.95" customHeight="1" x14ac:dyDescent="0.25">
      <c r="A27" s="12">
        <v>16</v>
      </c>
      <c r="B27" s="7" t="s">
        <v>23</v>
      </c>
      <c r="C27" s="13">
        <f>'[19]Passagem Aérea'!$H$121</f>
        <v>22964</v>
      </c>
      <c r="D27" s="13">
        <f>'[19]Passagem Aérea'!$H$122</f>
        <v>162138.23999999999</v>
      </c>
      <c r="E27" s="13">
        <f>[19]Hospedagem!$F$85</f>
        <v>103032</v>
      </c>
      <c r="F27" s="13">
        <f>[19]Hospedagem!$F$86</f>
        <v>54720</v>
      </c>
      <c r="G27" s="13">
        <f>[19]Transporte!$F$87</f>
        <v>15600</v>
      </c>
      <c r="H27" s="13">
        <f>[19]Transporte!$F$88</f>
        <v>42330</v>
      </c>
      <c r="I27" s="13">
        <f>[19]Alimentação!$F$84</f>
        <v>59520</v>
      </c>
      <c r="J27" s="13">
        <f>[19]Alimentação!$F$85</f>
        <v>39024</v>
      </c>
      <c r="K27" s="13">
        <f>'[19]Seguro Viagem'!$E$36</f>
        <v>18000</v>
      </c>
      <c r="L27" s="14"/>
      <c r="M27" s="14"/>
      <c r="N27" s="15">
        <f>'[19]Pró-labore'!$D$109</f>
        <v>86490</v>
      </c>
      <c r="O27" s="15">
        <f>'[19]Pró-labore'!$D$111</f>
        <v>17074</v>
      </c>
      <c r="P27" s="14"/>
      <c r="Q27" s="10">
        <f t="shared" si="0"/>
        <v>620892.24</v>
      </c>
      <c r="R27" s="9" t="s">
        <v>44</v>
      </c>
    </row>
    <row r="28" spans="1:18" s="9" customFormat="1" ht="27.95" customHeight="1" x14ac:dyDescent="0.25">
      <c r="A28" s="12">
        <v>17</v>
      </c>
      <c r="B28" s="7" t="s">
        <v>30</v>
      </c>
      <c r="C28" s="13">
        <f>'[20]Passagem Aérea'!$H$225</f>
        <v>37755.599999999999</v>
      </c>
      <c r="D28" s="13">
        <f>'[20]Passagem Aérea'!$H$226</f>
        <v>198535.14999999997</v>
      </c>
      <c r="E28" s="13">
        <f>[20]Hospedagem!$F$171</f>
        <v>88992</v>
      </c>
      <c r="F28" s="13">
        <f>[20]Hospedagem!$F$172</f>
        <v>59562</v>
      </c>
      <c r="G28" s="13">
        <f>[20]Transporte!$F$50</f>
        <v>57960</v>
      </c>
      <c r="H28" s="14"/>
      <c r="I28" s="13">
        <f>[20]Alimentação!$F$144</f>
        <v>45570</v>
      </c>
      <c r="J28" s="13">
        <f>[20]Alimentação!$F$145</f>
        <v>31098</v>
      </c>
      <c r="K28" s="13">
        <f>'[20]Seguro Viagem'!$E$102</f>
        <v>23250</v>
      </c>
      <c r="L28" s="13">
        <f>'[20]Material Esportivo'!$D$25</f>
        <v>201288</v>
      </c>
      <c r="M28" s="14"/>
      <c r="N28" s="15">
        <f>'[20]Pró-labore'!$D$91</f>
        <v>63840</v>
      </c>
      <c r="O28" s="15">
        <f>'[20]Pró-labore'!$D$94</f>
        <v>12768</v>
      </c>
      <c r="P28" s="14"/>
      <c r="Q28" s="10">
        <f t="shared" si="0"/>
        <v>820618.75</v>
      </c>
      <c r="R28" s="9" t="s">
        <v>44</v>
      </c>
    </row>
    <row r="29" spans="1:18" s="9" customFormat="1" ht="27.95" customHeight="1" x14ac:dyDescent="0.25">
      <c r="A29" s="12">
        <v>18</v>
      </c>
      <c r="B29" s="7" t="s">
        <v>33</v>
      </c>
      <c r="C29" s="13">
        <f>'[21]Passagem Aérea'!$H$126</f>
        <v>44903.4</v>
      </c>
      <c r="D29" s="13">
        <f>'[21]Passagem Aérea'!$H$127</f>
        <v>125841.8</v>
      </c>
      <c r="E29" s="13">
        <f>[21]Hospedagem!$F$110</f>
        <v>84900</v>
      </c>
      <c r="F29" s="13">
        <f>[21]Hospedagem!$F$111</f>
        <v>65660</v>
      </c>
      <c r="G29" s="13">
        <f>[21]Transporte!$F$98</f>
        <v>38280</v>
      </c>
      <c r="H29" s="13">
        <f>[21]Transporte!$F$99</f>
        <v>32424</v>
      </c>
      <c r="I29" s="13">
        <f>[21]Alimentação!$F$73</f>
        <v>41832</v>
      </c>
      <c r="J29" s="13">
        <f>[21]Alimentação!$F$74</f>
        <v>28200</v>
      </c>
      <c r="K29" s="13">
        <f>'[21]Seguro Viagem'!$E$46</f>
        <v>22500</v>
      </c>
      <c r="L29" s="14"/>
      <c r="M29" s="14"/>
      <c r="N29" s="15">
        <f>'[21]Pró-labore'!$D$79</f>
        <v>38520</v>
      </c>
      <c r="O29" s="15">
        <f>'[21]Pró-labore'!$D$82</f>
        <v>7704</v>
      </c>
      <c r="P29" s="14"/>
      <c r="Q29" s="10">
        <f t="shared" si="0"/>
        <v>530765.19999999995</v>
      </c>
      <c r="R29" s="9" t="s">
        <v>44</v>
      </c>
    </row>
    <row r="30" spans="1:18" s="9" customFormat="1" ht="27.95" customHeight="1" x14ac:dyDescent="0.25">
      <c r="A30" s="12">
        <v>19</v>
      </c>
      <c r="B30" s="7" t="s">
        <v>34</v>
      </c>
      <c r="C30" s="13">
        <f>'[22]Passagem Aérea'!$H$166</f>
        <v>42529.7</v>
      </c>
      <c r="D30" s="13">
        <f>'[22]Passagem Aérea'!$H$167</f>
        <v>176600.80000000002</v>
      </c>
      <c r="E30" s="13">
        <f>[22]Hospedagem!$F$115</f>
        <v>232110</v>
      </c>
      <c r="F30" s="13">
        <f>[22]Hospedagem!$F$116</f>
        <v>90230</v>
      </c>
      <c r="G30" s="13">
        <f>[22]Transporte!$G$108</f>
        <v>88820</v>
      </c>
      <c r="H30" s="13">
        <f>[22]Transporte!$G$109</f>
        <v>66240</v>
      </c>
      <c r="I30" s="13">
        <f>[22]Alimentação!$F$89</f>
        <v>137800</v>
      </c>
      <c r="J30" s="13">
        <f>[22]Alimentação!$F$90</f>
        <v>48860</v>
      </c>
      <c r="K30" s="13">
        <f>'[22]Seguro Viagem'!$E$35</f>
        <v>22500</v>
      </c>
      <c r="L30" s="14"/>
      <c r="M30" s="14"/>
      <c r="N30" s="15">
        <f>'[22]Pró-labore'!$D$99</f>
        <v>33780</v>
      </c>
      <c r="O30" s="15">
        <f>'[22]Pró-labore'!$D$101</f>
        <v>6756</v>
      </c>
      <c r="P30" s="14"/>
      <c r="Q30" s="8">
        <f t="shared" si="0"/>
        <v>946226.5</v>
      </c>
      <c r="R30" s="9" t="s">
        <v>44</v>
      </c>
    </row>
    <row r="31" spans="1:18" s="9" customFormat="1" ht="27.95" customHeight="1" x14ac:dyDescent="0.25">
      <c r="A31" s="12">
        <v>20</v>
      </c>
      <c r="B31" s="7" t="s">
        <v>10</v>
      </c>
      <c r="C31" s="13">
        <f>'[23]Passagem Aérea'!$H$133</f>
        <v>12830</v>
      </c>
      <c r="D31" s="13">
        <f>'[23]Passagem Aérea'!$H$134</f>
        <v>76495.88</v>
      </c>
      <c r="E31" s="14"/>
      <c r="F31" s="13">
        <f>[23]Hospedagem!$F$50</f>
        <v>71540</v>
      </c>
      <c r="G31" s="14"/>
      <c r="H31" s="13">
        <f>[23]Transporte!$F$45</f>
        <v>134730</v>
      </c>
      <c r="I31" s="14"/>
      <c r="J31" s="14"/>
      <c r="K31" s="13">
        <f>'[23]Seguro Viagem'!$E$41</f>
        <v>12000</v>
      </c>
      <c r="L31" s="13">
        <f>'[23]Material Esportivo'!$D$38</f>
        <v>895798.74826599995</v>
      </c>
      <c r="M31" s="14"/>
      <c r="N31" s="13">
        <f>'[23]Pró-labore'!$G$73</f>
        <v>87000</v>
      </c>
      <c r="O31" s="13">
        <f>'[23]Pró-labore'!$G$74</f>
        <v>17400</v>
      </c>
      <c r="P31" s="14"/>
      <c r="Q31" s="10">
        <f t="shared" si="0"/>
        <v>1307794.628266</v>
      </c>
      <c r="R31" s="9" t="s">
        <v>44</v>
      </c>
    </row>
    <row r="32" spans="1:18" s="9" customFormat="1" ht="27.95" customHeight="1" x14ac:dyDescent="0.25">
      <c r="A32" s="19">
        <v>21</v>
      </c>
      <c r="B32" s="7" t="s">
        <v>26</v>
      </c>
      <c r="C32" s="13">
        <f>'[24]Passagem Aérea'!$H$90</f>
        <v>20737</v>
      </c>
      <c r="D32" s="13">
        <f>'[24]Passagem Aérea'!$H$91</f>
        <v>107425.59999999999</v>
      </c>
      <c r="E32" s="13">
        <f>[24]Hospedagem!$F$67</f>
        <v>193600</v>
      </c>
      <c r="F32" s="13">
        <f>[24]Hospedagem!$F$68</f>
        <v>53938</v>
      </c>
      <c r="G32" s="13">
        <f>[24]Transporte!$F$64</f>
        <v>88400</v>
      </c>
      <c r="H32" s="13">
        <f>[24]Transporte!$F$65</f>
        <v>50640</v>
      </c>
      <c r="I32" s="13">
        <f>[24]Alimentação!$F$64</f>
        <v>134400</v>
      </c>
      <c r="J32" s="13">
        <f>[24]Alimentação!$F$65</f>
        <v>23400</v>
      </c>
      <c r="K32" s="13">
        <f>'[24]Seguro Viagem'!$E$29</f>
        <v>15000</v>
      </c>
      <c r="L32" s="14"/>
      <c r="M32" s="14"/>
      <c r="N32" s="15">
        <f>'[24]Pró-labore'!$D$68</f>
        <v>24900</v>
      </c>
      <c r="O32" s="15">
        <f>'[24]Pró-labore'!$D$70</f>
        <v>4980</v>
      </c>
      <c r="P32" s="14"/>
      <c r="Q32" s="11">
        <f>SUM(C32:P32)</f>
        <v>717420.6</v>
      </c>
      <c r="R32" s="9" t="s">
        <v>44</v>
      </c>
    </row>
    <row r="33" spans="1:18" s="9" customFormat="1" ht="27.95" customHeight="1" x14ac:dyDescent="0.25">
      <c r="A33" s="19"/>
      <c r="B33" s="7" t="s">
        <v>27</v>
      </c>
      <c r="C33" s="13">
        <f>'[25]Passagem Aérea'!$H$85</f>
        <v>13063</v>
      </c>
      <c r="D33" s="13">
        <f>'[25]Passagem Aérea'!$H$86</f>
        <v>63395.200000000004</v>
      </c>
      <c r="E33" s="13">
        <f>[25]Hospedagem!$F$69</f>
        <v>245520</v>
      </c>
      <c r="F33" s="13">
        <f>[25]Hospedagem!$F$70</f>
        <v>15200</v>
      </c>
      <c r="G33" s="13">
        <f>[25]Transporte!$F$64</f>
        <v>113600</v>
      </c>
      <c r="H33" s="13">
        <f>[25]Transporte!$F$65</f>
        <v>16500</v>
      </c>
      <c r="I33" s="13">
        <f>[25]Alimentação!$F$64</f>
        <v>140800</v>
      </c>
      <c r="J33" s="13">
        <f>[25]Alimentação!$F$65</f>
        <v>8900</v>
      </c>
      <c r="K33" s="13">
        <f>'[25]Seguro Viagem'!$E$19</f>
        <v>7500</v>
      </c>
      <c r="L33" s="14"/>
      <c r="M33" s="14"/>
      <c r="N33" s="15">
        <f>'[25]Pró-labore'!$D$82</f>
        <v>45000</v>
      </c>
      <c r="O33" s="15">
        <f>'[25]Pró-labore'!$D$85</f>
        <v>9000</v>
      </c>
      <c r="P33" s="14"/>
      <c r="Q33" s="11">
        <f t="shared" si="0"/>
        <v>678478.2</v>
      </c>
      <c r="R33" s="9" t="s">
        <v>44</v>
      </c>
    </row>
    <row r="34" spans="1:18" ht="27.95" customHeight="1" x14ac:dyDescent="0.25">
      <c r="A34" s="20" t="s">
        <v>31</v>
      </c>
      <c r="B34" s="20"/>
      <c r="C34" s="21">
        <f>SUM(C10:C33)</f>
        <v>952595</v>
      </c>
      <c r="D34" s="21">
        <f t="shared" ref="D34:M34" si="1">SUM(D10:D33)</f>
        <v>2679920.1999999997</v>
      </c>
      <c r="E34" s="21">
        <f>SUM(E10:E33)</f>
        <v>4302588</v>
      </c>
      <c r="F34" s="21">
        <f t="shared" ref="F34:K34" si="2">SUM(F10:F33)</f>
        <v>1864819.3900000001</v>
      </c>
      <c r="G34" s="21">
        <f t="shared" si="2"/>
        <v>2120180</v>
      </c>
      <c r="H34" s="21">
        <f t="shared" si="2"/>
        <v>1241484</v>
      </c>
      <c r="I34" s="21">
        <f t="shared" si="2"/>
        <v>2973722</v>
      </c>
      <c r="J34" s="21">
        <f t="shared" si="2"/>
        <v>904704</v>
      </c>
      <c r="K34" s="21">
        <f t="shared" si="2"/>
        <v>395250</v>
      </c>
      <c r="L34" s="21">
        <f t="shared" si="1"/>
        <v>2034755.9072659998</v>
      </c>
      <c r="M34" s="21">
        <f t="shared" si="1"/>
        <v>253351</v>
      </c>
      <c r="N34" s="21">
        <f>SUM(N10:N33)</f>
        <v>1462190</v>
      </c>
      <c r="O34" s="21">
        <f>SUM(O10:O33)</f>
        <v>292694</v>
      </c>
      <c r="P34" s="21">
        <f t="shared" ref="P34:Q34" si="3">SUM(P10:P33)</f>
        <v>88242.3</v>
      </c>
      <c r="Q34" s="21">
        <f t="shared" si="3"/>
        <v>21566495.797265999</v>
      </c>
    </row>
    <row r="35" spans="1:18" ht="27.95" customHeight="1" x14ac:dyDescent="0.35">
      <c r="A35" s="29"/>
      <c r="B35" s="27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8">
        <f>Q34</f>
        <v>21566495.797265999</v>
      </c>
    </row>
    <row r="36" spans="1:18" x14ac:dyDescent="0.25">
      <c r="A36" s="2"/>
      <c r="Q36" s="6"/>
    </row>
    <row r="37" spans="1:18" x14ac:dyDescent="0.25">
      <c r="P37" s="3"/>
      <c r="Q37" s="4"/>
    </row>
    <row r="38" spans="1:18" x14ac:dyDescent="0.25">
      <c r="P38" s="5"/>
      <c r="Q38" s="4"/>
    </row>
    <row r="39" spans="1:18" x14ac:dyDescent="0.25">
      <c r="P39" s="5"/>
      <c r="Q39" s="4"/>
    </row>
    <row r="40" spans="1:18" x14ac:dyDescent="0.25">
      <c r="P40" s="5"/>
      <c r="Q40" s="4"/>
    </row>
  </sheetData>
  <sortState ref="B4:B21">
    <sortCondition ref="B4"/>
  </sortState>
  <mergeCells count="21">
    <mergeCell ref="B35:P35"/>
    <mergeCell ref="K8:K9"/>
    <mergeCell ref="B8:B9"/>
    <mergeCell ref="C8:C9"/>
    <mergeCell ref="D8:D9"/>
    <mergeCell ref="F8:F9"/>
    <mergeCell ref="A34:B34"/>
    <mergeCell ref="A11:A12"/>
    <mergeCell ref="A18:A19"/>
    <mergeCell ref="A32:A33"/>
    <mergeCell ref="A8:A9"/>
    <mergeCell ref="E8:E9"/>
    <mergeCell ref="G8:G9"/>
    <mergeCell ref="I8:I9"/>
    <mergeCell ref="N8:O8"/>
    <mergeCell ref="M8:M9"/>
    <mergeCell ref="H8:H9"/>
    <mergeCell ref="Q8:Q9"/>
    <mergeCell ref="L8:L9"/>
    <mergeCell ref="J8:J9"/>
    <mergeCell ref="P8:P9"/>
  </mergeCells>
  <pageMargins left="0.19685039370078741" right="0.19685039370078741" top="0.23622047244094491" bottom="0.78740157480314965" header="0.31496062992125984" footer="0.31496062992125984"/>
  <pageSetup scale="45" orientation="landscape" r:id="rId1"/>
  <ignoredErrors>
    <ignoredError sqref="Q2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Consolidado Geral - Preparação </vt:lpstr>
      <vt:lpstr>'Consolidado Geral - Preparação 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PARTELLI</dc:creator>
  <cp:lastModifiedBy>Daniel Grota Romanello</cp:lastModifiedBy>
  <cp:lastPrinted>2014-08-29T13:37:55Z</cp:lastPrinted>
  <dcterms:created xsi:type="dcterms:W3CDTF">2012-03-23T20:38:56Z</dcterms:created>
  <dcterms:modified xsi:type="dcterms:W3CDTF">2014-08-29T17:12:05Z</dcterms:modified>
</cp:coreProperties>
</file>