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dz/Documents/Princeton/Senior/ORF411/OJ/not_grapefruit/decisions/"/>
    </mc:Choice>
  </mc:AlternateContent>
  <bookViews>
    <workbookView xWindow="0" yWindow="460" windowWidth="28800" windowHeight="17460" tabRatio="500" activeTab="4"/>
  </bookViews>
  <sheets>
    <sheet name="basic_info" sheetId="1" r:id="rId1"/>
    <sheet name="facilities" sheetId="2" r:id="rId2"/>
    <sheet name="raw_materials" sheetId="3" r:id="rId3"/>
    <sheet name="shipping_manufacturing" sheetId="4" r:id="rId4"/>
    <sheet name="pricing" sheetId="5" r:id="rId5"/>
  </sheets>
  <externalReferences>
    <externalReference r:id="rId6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" l="1"/>
  <c r="N41" i="4"/>
  <c r="N40" i="4"/>
  <c r="N39" i="4"/>
  <c r="N38" i="4"/>
  <c r="M41" i="4"/>
  <c r="M40" i="4"/>
  <c r="M39" i="4"/>
  <c r="M38" i="4"/>
  <c r="L41" i="4"/>
  <c r="L40" i="4"/>
  <c r="L39" i="4"/>
  <c r="L38" i="4"/>
  <c r="K41" i="4"/>
  <c r="K40" i="4"/>
  <c r="K39" i="4"/>
  <c r="K38" i="4"/>
  <c r="J41" i="4"/>
  <c r="J40" i="4"/>
  <c r="J39" i="4"/>
  <c r="J38" i="4"/>
  <c r="I41" i="4"/>
  <c r="I40" i="4"/>
  <c r="I39" i="4"/>
  <c r="I38" i="4"/>
  <c r="H41" i="4"/>
  <c r="H40" i="4"/>
  <c r="H39" i="4"/>
  <c r="H38" i="4"/>
  <c r="G41" i="4"/>
  <c r="G40" i="4"/>
  <c r="G39" i="4"/>
  <c r="G38" i="4"/>
  <c r="F41" i="4"/>
  <c r="F40" i="4"/>
  <c r="F39" i="4"/>
  <c r="F38" i="4"/>
  <c r="E41" i="4"/>
  <c r="E40" i="4"/>
  <c r="E39" i="4"/>
  <c r="E38" i="4"/>
  <c r="D41" i="4"/>
  <c r="D40" i="4"/>
  <c r="D39" i="4"/>
  <c r="D38" i="4"/>
  <c r="C41" i="4"/>
  <c r="C40" i="4"/>
  <c r="C39" i="4"/>
  <c r="C38" i="4"/>
  <c r="C30" i="4"/>
  <c r="C29" i="4"/>
  <c r="C28" i="4"/>
  <c r="C27" i="4"/>
  <c r="C47" i="3"/>
  <c r="D47" i="3"/>
  <c r="E47" i="3"/>
  <c r="F47" i="3"/>
  <c r="G47" i="3"/>
  <c r="H47" i="3"/>
  <c r="I47" i="3"/>
  <c r="J47" i="3"/>
  <c r="K47" i="3"/>
  <c r="L47" i="3"/>
  <c r="M47" i="3"/>
  <c r="N47" i="3"/>
  <c r="N48" i="3"/>
  <c r="M48" i="3"/>
  <c r="L48" i="3"/>
  <c r="K48" i="3"/>
  <c r="J48" i="3"/>
  <c r="I48" i="3"/>
  <c r="H48" i="3"/>
  <c r="G48" i="3"/>
  <c r="F48" i="3"/>
  <c r="E48" i="3"/>
  <c r="D48" i="3"/>
  <c r="C48" i="3"/>
  <c r="K31" i="4"/>
  <c r="J31" i="4"/>
  <c r="I31" i="4"/>
  <c r="H31" i="4"/>
  <c r="G31" i="4"/>
  <c r="F31" i="4"/>
  <c r="E31" i="4"/>
  <c r="D31" i="4"/>
  <c r="C31" i="4"/>
  <c r="I19" i="4"/>
  <c r="J19" i="4"/>
  <c r="G19" i="4"/>
  <c r="H19" i="4"/>
  <c r="E19" i="4"/>
  <c r="F19" i="4"/>
  <c r="C19" i="4"/>
  <c r="D19" i="4"/>
  <c r="K11" i="4"/>
  <c r="K10" i="4"/>
  <c r="K9" i="4"/>
  <c r="C8" i="4"/>
  <c r="G8" i="4"/>
  <c r="K8" i="4"/>
  <c r="E7" i="4"/>
  <c r="I7" i="4"/>
  <c r="K7" i="4"/>
  <c r="D6" i="4"/>
  <c r="F6" i="4"/>
  <c r="H6" i="4"/>
  <c r="K6" i="4"/>
  <c r="O48" i="3"/>
  <c r="O47" i="3"/>
  <c r="P41" i="3"/>
  <c r="C41" i="3"/>
  <c r="P40" i="3"/>
  <c r="C40" i="3"/>
  <c r="P39" i="3"/>
  <c r="C39" i="3"/>
  <c r="P38" i="3"/>
  <c r="C38" i="3"/>
  <c r="P37" i="3"/>
  <c r="C37" i="3"/>
  <c r="P36" i="3"/>
  <c r="C36" i="3"/>
  <c r="P35" i="3"/>
  <c r="C35" i="3"/>
  <c r="P34" i="3"/>
  <c r="C34" i="3"/>
  <c r="P33" i="3"/>
  <c r="C33" i="3"/>
  <c r="P32" i="3"/>
  <c r="C32" i="3"/>
  <c r="P31" i="3"/>
  <c r="C31" i="3"/>
  <c r="P30" i="3"/>
  <c r="C30" i="3"/>
  <c r="N28" i="3"/>
  <c r="L28" i="3"/>
  <c r="J28" i="3"/>
  <c r="H28" i="3"/>
  <c r="F28" i="3"/>
  <c r="D28" i="3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G74" i="2"/>
  <c r="C75" i="2"/>
  <c r="G75" i="2"/>
  <c r="C76" i="2"/>
  <c r="G76" i="2"/>
  <c r="C77" i="2"/>
  <c r="G77" i="2"/>
  <c r="C78" i="2"/>
  <c r="G78" i="2"/>
  <c r="C79" i="2"/>
  <c r="G79" i="2"/>
  <c r="C80" i="2"/>
  <c r="G80" i="2"/>
  <c r="C81" i="2"/>
  <c r="G81" i="2"/>
  <c r="C82" i="2"/>
  <c r="G82" i="2"/>
  <c r="C83" i="2"/>
  <c r="G83" i="2"/>
  <c r="C84" i="2"/>
  <c r="G84" i="2"/>
  <c r="C85" i="2"/>
  <c r="G85" i="2"/>
  <c r="C86" i="2"/>
  <c r="G86" i="2"/>
  <c r="G87" i="2"/>
  <c r="C88" i="2"/>
  <c r="G88" i="2"/>
  <c r="C89" i="2"/>
  <c r="G89" i="2"/>
  <c r="C90" i="2"/>
  <c r="G90" i="2"/>
  <c r="C91" i="2"/>
  <c r="G91" i="2"/>
  <c r="C92" i="2"/>
  <c r="G92" i="2"/>
  <c r="C93" i="2"/>
  <c r="G93" i="2"/>
  <c r="C94" i="2"/>
  <c r="G94" i="2"/>
  <c r="C95" i="2"/>
  <c r="G95" i="2"/>
  <c r="C96" i="2"/>
  <c r="G96" i="2"/>
  <c r="C97" i="2"/>
  <c r="G97" i="2"/>
  <c r="C98" i="2"/>
  <c r="G98" i="2"/>
  <c r="C99" i="2"/>
  <c r="G99" i="2"/>
  <c r="C100" i="2"/>
  <c r="G100" i="2"/>
  <c r="C101" i="2"/>
  <c r="G101" i="2"/>
  <c r="C102" i="2"/>
  <c r="G102" i="2"/>
  <c r="C103" i="2"/>
  <c r="G103" i="2"/>
  <c r="C104" i="2"/>
  <c r="G104" i="2"/>
  <c r="C105" i="2"/>
  <c r="G105" i="2"/>
  <c r="C106" i="2"/>
  <c r="G106" i="2"/>
  <c r="G107" i="2"/>
  <c r="D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D31" i="2"/>
  <c r="G30" i="2"/>
  <c r="G29" i="2"/>
  <c r="G28" i="2"/>
  <c r="G27" i="2"/>
  <c r="G26" i="2"/>
  <c r="G25" i="2"/>
  <c r="G24" i="2"/>
  <c r="G23" i="2"/>
  <c r="G22" i="2"/>
  <c r="G21" i="2"/>
  <c r="G6" i="2"/>
  <c r="G7" i="2"/>
  <c r="G8" i="2"/>
  <c r="G9" i="2"/>
  <c r="G10" i="2"/>
  <c r="G11" i="2"/>
  <c r="G12" i="2"/>
  <c r="G13" i="2"/>
  <c r="G14" i="2"/>
  <c r="G15" i="2"/>
  <c r="G16" i="2"/>
  <c r="D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<sst xmlns="http://schemas.openxmlformats.org/spreadsheetml/2006/main" count="525" uniqueCount="167">
  <si>
    <t>Basic Information</t>
  </si>
  <si>
    <t>Company Name</t>
  </si>
  <si>
    <t>notgrapefruit</t>
  </si>
  <si>
    <t>Year</t>
  </si>
  <si>
    <t>Facilities</t>
  </si>
  <si>
    <t>Plants(tons)</t>
  </si>
  <si>
    <t>Location</t>
  </si>
  <si>
    <t>Buy/Sell capacity</t>
  </si>
  <si>
    <t>This year</t>
  </si>
  <si>
    <t>Next year</t>
  </si>
  <si>
    <t>P01</t>
  </si>
  <si>
    <t/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</si>
  <si>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</si>
  <si>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</si>
  <si>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</si>
  <si>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</si>
  <si>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</si>
  <si>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</si>
  <si>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</si>
  <si>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</si>
  <si>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</si>
  <si>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</si>
  <si>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</si>
  <si>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TankCars(unit of cars)</t>
  </si>
  <si>
    <t>Buy/Sell tankcars</t>
  </si>
  <si>
    <t>TankCars</t>
  </si>
  <si>
    <t>Storages(tons)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</si>
  <si>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</si>
  <si>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</si>
  <si>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</si>
  <si>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</si>
  <si>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</si>
  <si>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</si>
  <si>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</si>
  <si>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</si>
  <si>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</si>
  <si>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</si>
  <si>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</si>
  <si>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</si>
  <si>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</si>
  <si>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</si>
  <si>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</si>
  <si>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</si>
  <si>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</si>
  <si>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</si>
  <si>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</si>
  <si>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</si>
  <si>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</si>
  <si>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</si>
  <si>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</si>
  <si>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</si>
  <si>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</si>
  <si>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</si>
  <si>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</si>
  <si>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</si>
  <si>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</si>
  <si>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</si>
  <si>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</si>
  <si>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</si>
  <si>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</si>
  <si>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</si>
  <si>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</si>
  <si>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</si>
  <si>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</si>
  <si>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</si>
  <si>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</si>
  <si>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</si>
  <si>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</si>
  <si>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</si>
  <si>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</si>
  <si>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</si>
  <si>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</si>
  <si>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</si>
  <si>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</si>
  <si>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</si>
  <si>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</si>
  <si>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</si>
  <si>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</si>
  <si>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</si>
  <si>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</si>
  <si>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</si>
  <si>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</si>
  <si>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</si>
  <si>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</si>
  <si>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</si>
  <si>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</si>
  <si>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</si>
  <si>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</si>
  <si>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</si>
  <si>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</si>
  <si>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</si>
  <si>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</si>
  <si>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</si>
  <si>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</si>
  <si>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</si>
  <si>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</si>
  <si>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</si>
  <si>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</si>
  <si>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</si>
  <si>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Raw Materials</t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</si>
  <si>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</si>
  <si>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</si>
  <si>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</si>
  <si>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</si>
  <si>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</si>
  <si>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</si>
  <si>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</si>
  <si>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</si>
  <si>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</si>
  <si>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</si>
  <si>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</si>
  <si>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</si>
  <si>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</si>
  <si>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</si>
  <si>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</si>
  <si>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</si>
  <si>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</si>
  <si>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</si>
  <si>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</si>
  <si>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</si>
  <si>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Quantity Multipliers(unit, $/lb)</t>
  </si>
  <si>
    <t>Grove:Multiplier</t>
  </si>
  <si>
    <t>Multiplier</t>
  </si>
  <si>
    <t>Price 1</t>
  </si>
  <si>
    <t>Price 2</t>
  </si>
  <si>
    <t>Price 3</t>
  </si>
  <si>
    <t xml:space="preserve"> </t>
  </si>
  <si>
    <t>Purchases at the Futures Market(tons) (ORA and FCOJ)</t>
  </si>
  <si>
    <t>Type</t>
  </si>
  <si>
    <t>Maturity</t>
  </si>
  <si>
    <t>Price</t>
  </si>
  <si>
    <t>Quantity</t>
  </si>
  <si>
    <t>Sum</t>
  </si>
  <si>
    <t>ORA Contracts</t>
  </si>
  <si>
    <t>Matured Amount:</t>
  </si>
  <si>
    <t>FCOJ Contracts</t>
  </si>
  <si>
    <t>Arrival of matured ORA Futures and FCOJ Futures(%)</t>
  </si>
  <si>
    <t>Type:Month</t>
  </si>
  <si>
    <t>Shipping</t>
  </si>
  <si>
    <t>Ship ORA from Groves to Plants or Storages(%)</t>
  </si>
  <si>
    <t>From:To</t>
  </si>
  <si>
    <r>
      <t xml:space="preserve">FLA </t>
    </r>
    <r>
      <rPr>
        <i/>
        <sz val="10"/>
        <rFont val="Arial"/>
        <family val="2"/>
      </rPr>
      <t>(spot &amp; futures)</t>
    </r>
  </si>
  <si>
    <t>Manufacturing</t>
  </si>
  <si>
    <t>Process ORA into POJ or FCOJ(%)</t>
  </si>
  <si>
    <t>Plant</t>
  </si>
  <si>
    <t>Product</t>
  </si>
  <si>
    <t>POJ</t>
  </si>
  <si>
    <t>FCOJ</t>
  </si>
  <si>
    <t>Proportion</t>
  </si>
  <si>
    <t>Ship FCOJ (futures) from FLA to Storages; Ship POJ, FCOJ from Plants to Storages(%)</t>
  </si>
  <si>
    <t>From</t>
  </si>
  <si>
    <t>Futures</t>
  </si>
  <si>
    <t>Reconstitution</t>
  </si>
  <si>
    <t>Reconstitute FCOJ into ROJ at Storages(%)</t>
  </si>
  <si>
    <t>Storage:Month</t>
  </si>
  <si>
    <t>Pricing</t>
  </si>
  <si>
    <t>Pricing for each product in each region($/lb)</t>
  </si>
  <si>
    <t>ORA</t>
  </si>
  <si>
    <t>Region:Month</t>
  </si>
  <si>
    <t>NE</t>
  </si>
  <si>
    <t>MA</t>
  </si>
  <si>
    <t>SE</t>
  </si>
  <si>
    <t>MW</t>
  </si>
  <si>
    <t>DS</t>
  </si>
  <si>
    <t>NW</t>
  </si>
  <si>
    <t>SW</t>
  </si>
  <si>
    <t>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</si>
</sst>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 applyAlignment="1">
      <alignment horizontal="right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7" xfId="0" applyFill="1" applyBorder="1" applyAlignment="1" applyProtection="1">
      <protection locked="0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/>
    <xf numFmtId="0" fontId="0" fillId="3" borderId="5" xfId="0" applyFill="1" applyBorder="1" applyAlignment="1"/>
    <xf numFmtId="0" fontId="0" fillId="2" borderId="3" xfId="0" applyFill="1" applyBorder="1" applyAlignment="1"/>
    <xf numFmtId="0" fontId="3" fillId="2" borderId="0" xfId="0" applyFont="1" applyFill="1" applyBorder="1" applyAlignment="1"/>
    <xf numFmtId="0" fontId="0" fillId="0" borderId="7" xfId="0" applyBorder="1" applyAlignment="1" applyProtection="1">
      <protection locked="0"/>
    </xf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12" xfId="0" applyFill="1" applyBorder="1" applyAlignment="1"/>
    <xf numFmtId="0" fontId="3" fillId="2" borderId="0" xfId="0" applyFont="1" applyFill="1" applyAlignment="1"/>
    <xf numFmtId="0" fontId="0" fillId="0" borderId="0" xfId="0" applyNumberFormat="1" applyAlignment="1"/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7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0" borderId="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3" borderId="15" xfId="0" applyNumberFormat="1" applyFill="1" applyBorder="1" applyAlignment="1"/>
    <xf numFmtId="0" fontId="0" fillId="2" borderId="4" xfId="0" applyNumberFormat="1" applyFill="1" applyBorder="1" applyAlignment="1"/>
    <xf numFmtId="0" fontId="0" fillId="2" borderId="6" xfId="0" applyNumberFormat="1" applyFill="1" applyBorder="1" applyAlignment="1"/>
    <xf numFmtId="0" fontId="0" fillId="2" borderId="5" xfId="0" applyNumberFormat="1" applyFill="1" applyBorder="1" applyAlignment="1"/>
    <xf numFmtId="0" fontId="0" fillId="2" borderId="0" xfId="0" applyNumberFormat="1" applyFill="1" applyBorder="1" applyAlignment="1"/>
    <xf numFmtId="0" fontId="0" fillId="3" borderId="10" xfId="0" applyNumberFormat="1" applyFill="1" applyBorder="1" applyAlignment="1"/>
    <xf numFmtId="0" fontId="5" fillId="0" borderId="15" xfId="0" applyNumberFormat="1" applyFont="1" applyFill="1" applyBorder="1" applyAlignment="1" applyProtection="1">
      <protection locked="0"/>
    </xf>
    <xf numFmtId="0" fontId="5" fillId="0" borderId="7" xfId="0" applyNumberFormat="1" applyFont="1" applyFill="1" applyBorder="1" applyAlignment="1" applyProtection="1">
      <protection locked="0"/>
    </xf>
    <xf numFmtId="0" fontId="0" fillId="0" borderId="0" xfId="0" applyNumberFormat="1" applyFill="1" applyAlignment="1"/>
    <xf numFmtId="0" fontId="0" fillId="0" borderId="0" xfId="0" applyNumberFormat="1" applyFill="1" applyBorder="1" applyAlignment="1"/>
    <xf numFmtId="0" fontId="0" fillId="2" borderId="3" xfId="0" applyNumberFormat="1" applyFill="1" applyBorder="1" applyAlignment="1"/>
    <xf numFmtId="0" fontId="5" fillId="2" borderId="3" xfId="0" applyNumberFormat="1" applyFont="1" applyFill="1" applyBorder="1" applyAlignment="1"/>
    <xf numFmtId="0" fontId="0" fillId="3" borderId="0" xfId="0" applyNumberFormat="1" applyFill="1" applyBorder="1" applyAlignment="1"/>
    <xf numFmtId="0" fontId="0" fillId="3" borderId="11" xfId="0" applyNumberFormat="1" applyFill="1" applyBorder="1" applyAlignment="1"/>
    <xf numFmtId="0" fontId="0" fillId="3" borderId="8" xfId="0" applyNumberFormat="1" applyFill="1" applyBorder="1" applyAlignment="1"/>
    <xf numFmtId="0" fontId="0" fillId="3" borderId="9" xfId="0" applyNumberFormat="1" applyFill="1" applyBorder="1" applyAlignment="1"/>
    <xf numFmtId="0" fontId="0" fillId="0" borderId="8" xfId="0" applyNumberFormat="1" applyBorder="1" applyAlignment="1"/>
    <xf numFmtId="0" fontId="0" fillId="0" borderId="9" xfId="0" applyNumberFormat="1" applyBorder="1" applyAlignment="1">
      <alignment horizontal="right"/>
    </xf>
    <xf numFmtId="0" fontId="0" fillId="4" borderId="8" xfId="0" applyNumberFormat="1" applyFill="1" applyBorder="1" applyAlignment="1"/>
    <xf numFmtId="0" fontId="0" fillId="4" borderId="0" xfId="0" applyNumberFormat="1" applyFill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0" borderId="7" xfId="0" applyNumberFormat="1" applyFill="1" applyBorder="1" applyAlignment="1" applyProtection="1">
      <protection locked="0"/>
    </xf>
    <xf numFmtId="0" fontId="0" fillId="3" borderId="4" xfId="0" applyNumberFormat="1" applyFill="1" applyBorder="1" applyAlignment="1"/>
    <xf numFmtId="0" fontId="0" fillId="4" borderId="4" xfId="0" applyNumberFormat="1" applyFill="1" applyBorder="1" applyAlignment="1"/>
    <xf numFmtId="0" fontId="0" fillId="4" borderId="6" xfId="0" applyNumberFormat="1" applyFill="1" applyBorder="1" applyAlignment="1"/>
    <xf numFmtId="0" fontId="0" fillId="0" borderId="6" xfId="0" applyNumberFormat="1" applyBorder="1" applyAlignment="1"/>
    <xf numFmtId="0" fontId="0" fillId="0" borderId="5" xfId="0" applyNumberFormat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3" borderId="2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3" borderId="26" xfId="0" applyNumberFormat="1" applyFill="1" applyBorder="1" applyAlignment="1"/>
    <xf numFmtId="0" fontId="0" fillId="0" borderId="25" xfId="0" applyNumberFormat="1" applyBorder="1" applyAlignment="1"/>
    <xf numFmtId="0" fontId="0" fillId="0" borderId="7" xfId="0" applyNumberFormat="1" applyBorder="1" applyAlignment="1" applyProtection="1">
      <protection locked="0"/>
    </xf>
    <xf numFmtId="0" fontId="2" fillId="2" borderId="0" xfId="0" applyNumberFormat="1" applyFont="1" applyFill="1" applyBorder="1" applyAlignment="1"/>
    <xf numFmtId="0" fontId="0" fillId="0" borderId="1" xfId="0" applyNumberFormat="1" applyFill="1" applyBorder="1" applyAlignment="1" applyProtection="1">
      <protection locked="0"/>
    </xf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protection locked="0"/>
    </xf>
    <xf numFmtId="0" fontId="0" fillId="3" borderId="7" xfId="0" applyNumberFormat="1" applyFill="1" applyBorder="1" applyAlignment="1" applyProtection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10" xfId="0" applyNumberFormat="1" applyFill="1" applyBorder="1" applyAlignment="1" applyProtection="1">
      <protection locked="0"/>
    </xf>
    <xf numFmtId="0" fontId="0" fillId="3" borderId="11" xfId="0" applyNumberFormat="1" applyFill="1" applyBorder="1" applyAlignment="1" applyProtection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3" fillId="3" borderId="7" xfId="0" applyNumberFormat="1" applyFont="1" applyFill="1" applyBorder="1" applyAlignment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grapefruit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"/>
      <sheetName val="facilities"/>
      <sheetName val="raw_materials"/>
      <sheetName val="shipping_manufacturing"/>
      <sheetName val="pricing"/>
    </sheetNames>
    <sheetDataSet>
      <sheetData sheetId="0">
        <row r="5">
          <cell r="D5">
            <v>2018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E6" sqref="E6"/>
    </sheetView>
  </sheetViews>
  <sheetFormatPr baseColWidth="10" defaultRowHeight="16" x14ac:dyDescent="0.2"/>
  <sheetData>
    <row r="2" spans="2:6" x14ac:dyDescent="0.2">
      <c r="B2" s="1" t="s">
        <v>0</v>
      </c>
    </row>
    <row r="3" spans="2:6" x14ac:dyDescent="0.2">
      <c r="B3" s="2"/>
      <c r="C3" s="3"/>
      <c r="D3" s="3"/>
      <c r="E3" s="3"/>
      <c r="F3" s="3"/>
    </row>
    <row r="4" spans="2:6" x14ac:dyDescent="0.2">
      <c r="B4" s="4"/>
      <c r="C4" s="5" t="s">
        <v>1</v>
      </c>
      <c r="D4" s="96" t="s">
        <v>2</v>
      </c>
      <c r="E4" s="97"/>
      <c r="F4" s="98"/>
    </row>
    <row r="5" spans="2:6" x14ac:dyDescent="0.2">
      <c r="B5" s="6"/>
      <c r="C5" s="7" t="s">
        <v>3</v>
      </c>
      <c r="D5" s="99">
        <v>2019</v>
      </c>
      <c r="E5" s="100"/>
      <c r="F5" s="101"/>
    </row>
    <row r="6" spans="2:6" x14ac:dyDescent="0.2">
      <c r="B6" s="3"/>
      <c r="C6" s="3"/>
      <c r="D6" s="3"/>
      <c r="E6" s="3"/>
      <c r="F6" s="3"/>
    </row>
  </sheetData>
  <mergeCells count="2"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62" workbookViewId="0">
      <selection activeCell="D66" sqref="D66"/>
    </sheetView>
  </sheetViews>
  <sheetFormatPr baseColWidth="10" defaultRowHeight="16" x14ac:dyDescent="0.2"/>
  <sheetData>
    <row r="1" spans="1:8" x14ac:dyDescent="0.2">
      <c r="A1" s="8"/>
      <c r="B1" s="8"/>
      <c r="C1" s="8"/>
      <c r="D1" s="8"/>
      <c r="E1" s="8"/>
      <c r="F1" s="8"/>
      <c r="G1" s="8"/>
      <c r="H1" s="8"/>
    </row>
    <row r="2" spans="1:8" x14ac:dyDescent="0.2">
      <c r="A2" s="8"/>
      <c r="B2" s="9" t="s">
        <v>4</v>
      </c>
      <c r="C2" s="8"/>
      <c r="D2" s="8"/>
      <c r="E2" s="8"/>
      <c r="F2" s="8"/>
      <c r="G2" s="8"/>
      <c r="H2" s="8"/>
    </row>
    <row r="3" spans="1:8" x14ac:dyDescent="0.2">
      <c r="A3" s="8"/>
      <c r="B3" s="10" t="s">
        <v>5</v>
      </c>
      <c r="C3" s="8"/>
      <c r="D3" s="8"/>
      <c r="E3" s="8"/>
      <c r="F3" s="8"/>
      <c r="G3" s="8"/>
      <c r="H3" s="8"/>
    </row>
    <row r="4" spans="1:8" x14ac:dyDescent="0.2">
      <c r="A4" s="8"/>
      <c r="B4" s="11"/>
      <c r="C4" s="12"/>
      <c r="D4" s="12"/>
      <c r="E4" s="12"/>
      <c r="F4" s="12"/>
      <c r="G4" s="12"/>
      <c r="H4" s="12"/>
    </row>
    <row r="5" spans="1:8" x14ac:dyDescent="0.2">
      <c r="A5" s="8"/>
      <c r="B5" s="13" t="s">
        <v>6</v>
      </c>
      <c r="C5" s="13" t="s">
        <v>7</v>
      </c>
      <c r="D5" s="13" t="s">
        <v>8</v>
      </c>
      <c r="E5" s="13"/>
      <c r="F5" s="13"/>
      <c r="G5" s="13" t="s">
        <v>9</v>
      </c>
      <c r="H5" s="13"/>
    </row>
    <row r="6" spans="1:8" x14ac:dyDescent="0.2">
      <c r="A6" s="8"/>
      <c r="B6" s="14" t="s">
        <v>10</v>
      </c>
      <c r="C6" s="15"/>
      <c r="D6" s="16">
        <v>0</v>
      </c>
      <c r="E6" s="16" t="s">
        <v>11</v>
      </c>
      <c r="F6" s="16" t="s">
        <v>12</v>
      </c>
      <c r="G6" s="16">
        <f t="shared" ref="G6:G15" si="0">$D6+$C6</f>
        <v>0</v>
      </c>
      <c r="H6" s="17" t="str">
        <f t="shared" ref="H6:H15" si="1">IF(AND($D6=0, $G6&gt;0),"new", IF(AND($D6&gt;0, $G6=0),"sold",""))</f>
        <v/>
      </c>
    </row>
    <row r="7" spans="1:8" x14ac:dyDescent="0.2">
      <c r="A7" s="8"/>
      <c r="B7" s="14" t="s">
        <v>13</v>
      </c>
      <c r="C7" s="15"/>
      <c r="D7" s="16">
        <v>250</v>
      </c>
      <c r="E7" s="16" t="s">
        <v>11</v>
      </c>
      <c r="F7" s="16" t="s">
        <v>12</v>
      </c>
      <c r="G7" s="16">
        <f t="shared" si="0"/>
        <v>250</v>
      </c>
      <c r="H7" s="18" t="str">
        <f t="shared" si="1"/>
        <v/>
      </c>
    </row>
    <row r="8" spans="1:8" x14ac:dyDescent="0.2">
      <c r="A8" s="8"/>
      <c r="B8" s="14" t="s">
        <v>14</v>
      </c>
      <c r="C8" s="15"/>
      <c r="D8" s="16">
        <v>750</v>
      </c>
      <c r="E8" s="16" t="s">
        <v>11</v>
      </c>
      <c r="F8" s="16" t="s">
        <v>12</v>
      </c>
      <c r="G8" s="16">
        <f t="shared" si="0"/>
        <v>750</v>
      </c>
      <c r="H8" s="18" t="str">
        <f t="shared" si="1"/>
        <v/>
      </c>
    </row>
    <row r="9" spans="1:8" x14ac:dyDescent="0.2">
      <c r="A9" s="8"/>
      <c r="B9" s="14" t="s">
        <v>15</v>
      </c>
      <c r="C9" s="15"/>
      <c r="D9" s="16">
        <v>0</v>
      </c>
      <c r="E9" s="16" t="s">
        <v>11</v>
      </c>
      <c r="F9" s="16" t="s">
        <v>12</v>
      </c>
      <c r="G9" s="16">
        <f t="shared" si="0"/>
        <v>0</v>
      </c>
      <c r="H9" s="18" t="str">
        <f t="shared" si="1"/>
        <v/>
      </c>
    </row>
    <row r="10" spans="1:8" x14ac:dyDescent="0.2">
      <c r="A10" s="8"/>
      <c r="B10" s="14" t="s">
        <v>16</v>
      </c>
      <c r="C10" s="15"/>
      <c r="D10" s="16">
        <v>250</v>
      </c>
      <c r="E10" s="16" t="s">
        <v>11</v>
      </c>
      <c r="F10" s="16" t="s">
        <v>12</v>
      </c>
      <c r="G10" s="16">
        <f t="shared" si="0"/>
        <v>250</v>
      </c>
      <c r="H10" s="18" t="str">
        <f t="shared" si="1"/>
        <v/>
      </c>
    </row>
    <row r="11" spans="1:8" x14ac:dyDescent="0.2">
      <c r="A11" s="8"/>
      <c r="B11" s="14" t="s">
        <v>17</v>
      </c>
      <c r="C11" s="15"/>
      <c r="D11" s="16">
        <v>0</v>
      </c>
      <c r="E11" s="16" t="s">
        <v>11</v>
      </c>
      <c r="F11" s="16" t="s">
        <v>12</v>
      </c>
      <c r="G11" s="16">
        <f t="shared" si="0"/>
        <v>0</v>
      </c>
      <c r="H11" s="18" t="str">
        <f t="shared" si="1"/>
        <v/>
      </c>
    </row>
    <row r="12" spans="1:8" x14ac:dyDescent="0.2">
      <c r="A12" s="8"/>
      <c r="B12" s="14" t="s">
        <v>18</v>
      </c>
      <c r="C12" s="15"/>
      <c r="D12" s="16">
        <v>0</v>
      </c>
      <c r="E12" s="16" t="s">
        <v>11</v>
      </c>
      <c r="F12" s="16" t="s">
        <v>12</v>
      </c>
      <c r="G12" s="16">
        <f t="shared" si="0"/>
        <v>0</v>
      </c>
      <c r="H12" s="18" t="str">
        <f t="shared" si="1"/>
        <v/>
      </c>
    </row>
    <row r="13" spans="1:8" x14ac:dyDescent="0.2">
      <c r="A13" s="8"/>
      <c r="B13" s="14" t="s">
        <v>19</v>
      </c>
      <c r="C13" s="15"/>
      <c r="D13" s="16">
        <v>0</v>
      </c>
      <c r="E13" s="16" t="s">
        <v>11</v>
      </c>
      <c r="F13" s="16" t="s">
        <v>12</v>
      </c>
      <c r="G13" s="16">
        <f t="shared" si="0"/>
        <v>0</v>
      </c>
      <c r="H13" s="18" t="str">
        <f t="shared" si="1"/>
        <v/>
      </c>
    </row>
    <row r="14" spans="1:8" x14ac:dyDescent="0.2">
      <c r="A14" s="8"/>
      <c r="B14" s="14" t="s">
        <v>20</v>
      </c>
      <c r="C14" s="15"/>
      <c r="D14" s="16">
        <v>250</v>
      </c>
      <c r="E14" s="16" t="s">
        <v>11</v>
      </c>
      <c r="F14" s="16" t="s">
        <v>12</v>
      </c>
      <c r="G14" s="16">
        <f t="shared" si="0"/>
        <v>250</v>
      </c>
      <c r="H14" s="18" t="str">
        <f t="shared" si="1"/>
        <v/>
      </c>
    </row>
    <row r="15" spans="1:8" x14ac:dyDescent="0.2">
      <c r="A15" s="8"/>
      <c r="B15" s="19" t="s">
        <v>21</v>
      </c>
      <c r="C15" s="15"/>
      <c r="D15" s="16">
        <v>0</v>
      </c>
      <c r="E15" s="16" t="s">
        <v>11</v>
      </c>
      <c r="F15" s="20" t="s">
        <v>12</v>
      </c>
      <c r="G15" s="16">
        <f t="shared" si="0"/>
        <v>0</v>
      </c>
      <c r="H15" s="21" t="str">
        <f t="shared" si="1"/>
        <v/>
      </c>
    </row>
    <row r="16" spans="1:8" x14ac:dyDescent="0.2">
      <c r="A16" s="8"/>
      <c r="B16" s="22"/>
      <c r="C16" s="22"/>
      <c r="D16" s="22">
        <f>COUNTIF($D$6:$D$15,"&gt;0")</f>
        <v>4</v>
      </c>
      <c r="E16" s="22" t="s">
        <v>22</v>
      </c>
      <c r="F16" s="12"/>
      <c r="G16" s="22">
        <f>COUNTIF(G6:G15,"&gt;0")</f>
        <v>4</v>
      </c>
      <c r="H16" s="23" t="s">
        <v>22</v>
      </c>
    </row>
    <row r="17" spans="1:8" x14ac:dyDescent="0.2">
      <c r="A17" s="8"/>
      <c r="B17" s="8"/>
      <c r="C17" s="8"/>
      <c r="D17" s="8"/>
      <c r="E17" s="8"/>
      <c r="F17" s="8"/>
      <c r="G17" s="8"/>
      <c r="H17" s="8"/>
    </row>
    <row r="18" spans="1:8" x14ac:dyDescent="0.2">
      <c r="A18" s="8"/>
      <c r="B18" s="10" t="s">
        <v>23</v>
      </c>
      <c r="C18" s="8"/>
      <c r="D18" s="8"/>
      <c r="E18" s="8"/>
      <c r="F18" s="8"/>
      <c r="G18" s="8"/>
      <c r="H18" s="8"/>
    </row>
    <row r="19" spans="1:8" x14ac:dyDescent="0.2">
      <c r="A19" s="8"/>
      <c r="B19" s="11"/>
      <c r="C19" s="12"/>
      <c r="D19" s="12"/>
      <c r="E19" s="12"/>
      <c r="F19" s="12"/>
      <c r="G19" s="12"/>
      <c r="H19" s="12"/>
    </row>
    <row r="20" spans="1:8" x14ac:dyDescent="0.2">
      <c r="A20" s="8"/>
      <c r="B20" s="13" t="s">
        <v>6</v>
      </c>
      <c r="C20" s="13" t="s">
        <v>24</v>
      </c>
      <c r="D20" s="13" t="s">
        <v>8</v>
      </c>
      <c r="E20" s="13"/>
      <c r="F20" s="13"/>
      <c r="G20" s="13" t="s">
        <v>9</v>
      </c>
      <c r="H20" s="13"/>
    </row>
    <row r="21" spans="1:8" x14ac:dyDescent="0.2">
      <c r="A21" s="8"/>
      <c r="B21" s="14" t="s">
        <v>10</v>
      </c>
      <c r="C21" s="24"/>
      <c r="D21" s="16">
        <v>0</v>
      </c>
      <c r="E21" s="16"/>
      <c r="F21" s="16" t="s">
        <v>12</v>
      </c>
      <c r="G21" s="16">
        <f t="shared" ref="G21:G30" si="2">$D21+$C21</f>
        <v>0</v>
      </c>
      <c r="H21" s="18"/>
    </row>
    <row r="22" spans="1:8" x14ac:dyDescent="0.2">
      <c r="A22" s="8"/>
      <c r="B22" s="14" t="s">
        <v>13</v>
      </c>
      <c r="C22" s="24"/>
      <c r="D22" s="16">
        <v>17</v>
      </c>
      <c r="E22" s="16"/>
      <c r="F22" s="16" t="s">
        <v>12</v>
      </c>
      <c r="G22" s="16">
        <f t="shared" si="2"/>
        <v>17</v>
      </c>
      <c r="H22" s="18"/>
    </row>
    <row r="23" spans="1:8" x14ac:dyDescent="0.2">
      <c r="A23" s="8"/>
      <c r="B23" s="14" t="s">
        <v>14</v>
      </c>
      <c r="C23" s="24"/>
      <c r="D23" s="16">
        <v>50</v>
      </c>
      <c r="E23" s="16"/>
      <c r="F23" s="16" t="s">
        <v>12</v>
      </c>
      <c r="G23" s="16">
        <f t="shared" si="2"/>
        <v>50</v>
      </c>
      <c r="H23" s="18"/>
    </row>
    <row r="24" spans="1:8" x14ac:dyDescent="0.2">
      <c r="A24" s="8"/>
      <c r="B24" s="14" t="s">
        <v>15</v>
      </c>
      <c r="C24" s="24"/>
      <c r="D24" s="16">
        <v>0</v>
      </c>
      <c r="E24" s="16"/>
      <c r="F24" s="16" t="s">
        <v>12</v>
      </c>
      <c r="G24" s="16">
        <f t="shared" si="2"/>
        <v>0</v>
      </c>
      <c r="H24" s="18"/>
    </row>
    <row r="25" spans="1:8" x14ac:dyDescent="0.2">
      <c r="A25" s="8"/>
      <c r="B25" s="14" t="s">
        <v>16</v>
      </c>
      <c r="C25" s="24"/>
      <c r="D25" s="16">
        <v>17</v>
      </c>
      <c r="E25" s="16"/>
      <c r="F25" s="16" t="s">
        <v>12</v>
      </c>
      <c r="G25" s="16">
        <f t="shared" si="2"/>
        <v>17</v>
      </c>
      <c r="H25" s="18"/>
    </row>
    <row r="26" spans="1:8" x14ac:dyDescent="0.2">
      <c r="A26" s="8"/>
      <c r="B26" s="14" t="s">
        <v>17</v>
      </c>
      <c r="C26" s="24"/>
      <c r="D26" s="16">
        <v>0</v>
      </c>
      <c r="E26" s="16"/>
      <c r="F26" s="16" t="s">
        <v>12</v>
      </c>
      <c r="G26" s="16">
        <f t="shared" si="2"/>
        <v>0</v>
      </c>
      <c r="H26" s="18"/>
    </row>
    <row r="27" spans="1:8" x14ac:dyDescent="0.2">
      <c r="A27" s="8"/>
      <c r="B27" s="14" t="s">
        <v>18</v>
      </c>
      <c r="C27" s="24"/>
      <c r="D27" s="16">
        <v>0</v>
      </c>
      <c r="E27" s="16"/>
      <c r="F27" s="16" t="s">
        <v>12</v>
      </c>
      <c r="G27" s="16">
        <f t="shared" si="2"/>
        <v>0</v>
      </c>
      <c r="H27" s="18"/>
    </row>
    <row r="28" spans="1:8" x14ac:dyDescent="0.2">
      <c r="A28" s="8"/>
      <c r="B28" s="14" t="s">
        <v>19</v>
      </c>
      <c r="C28" s="24"/>
      <c r="D28" s="16">
        <v>0</v>
      </c>
      <c r="E28" s="16"/>
      <c r="F28" s="16" t="s">
        <v>12</v>
      </c>
      <c r="G28" s="16">
        <f t="shared" si="2"/>
        <v>0</v>
      </c>
      <c r="H28" s="18"/>
    </row>
    <row r="29" spans="1:8" x14ac:dyDescent="0.2">
      <c r="A29" s="8"/>
      <c r="B29" s="14" t="s">
        <v>20</v>
      </c>
      <c r="C29" s="24"/>
      <c r="D29" s="16">
        <v>17</v>
      </c>
      <c r="E29" s="16"/>
      <c r="F29" s="16" t="s">
        <v>12</v>
      </c>
      <c r="G29" s="16">
        <f t="shared" si="2"/>
        <v>17</v>
      </c>
      <c r="H29" s="18"/>
    </row>
    <row r="30" spans="1:8" x14ac:dyDescent="0.2">
      <c r="A30" s="8"/>
      <c r="B30" s="19" t="s">
        <v>21</v>
      </c>
      <c r="C30" s="24"/>
      <c r="D30" s="16">
        <v>0</v>
      </c>
      <c r="E30" s="16"/>
      <c r="F30" s="20" t="s">
        <v>12</v>
      </c>
      <c r="G30" s="16">
        <f t="shared" si="2"/>
        <v>0</v>
      </c>
      <c r="H30" s="21"/>
    </row>
    <row r="31" spans="1:8" x14ac:dyDescent="0.2">
      <c r="A31" s="8"/>
      <c r="B31" s="22"/>
      <c r="C31" s="22"/>
      <c r="D31" s="22">
        <f>SUM($D$21:$D$30)</f>
        <v>101</v>
      </c>
      <c r="E31" s="22" t="s">
        <v>25</v>
      </c>
      <c r="F31" s="22"/>
      <c r="G31" s="22"/>
      <c r="H31" s="25"/>
    </row>
    <row r="32" spans="1:8" x14ac:dyDescent="0.2">
      <c r="A32" s="8"/>
      <c r="B32" s="8"/>
      <c r="C32" s="8"/>
      <c r="D32" s="8"/>
      <c r="E32" s="8"/>
      <c r="F32" s="8"/>
      <c r="G32" s="8"/>
      <c r="H32" s="8"/>
    </row>
    <row r="33" spans="1:8" x14ac:dyDescent="0.2">
      <c r="A33" s="8"/>
      <c r="B33" s="10" t="s">
        <v>26</v>
      </c>
      <c r="C33" s="8"/>
      <c r="D33" s="8"/>
      <c r="E33" s="8"/>
      <c r="F33" s="8"/>
      <c r="G33" s="8"/>
      <c r="H33" s="8"/>
    </row>
    <row r="34" spans="1:8" x14ac:dyDescent="0.2">
      <c r="A34" s="8"/>
      <c r="B34" s="11"/>
      <c r="C34" s="12"/>
      <c r="D34" s="12"/>
      <c r="E34" s="12"/>
      <c r="F34" s="12"/>
      <c r="G34" s="12"/>
      <c r="H34" s="12"/>
    </row>
    <row r="35" spans="1:8" x14ac:dyDescent="0.2">
      <c r="A35" s="8"/>
      <c r="B35" s="13" t="s">
        <v>6</v>
      </c>
      <c r="C35" s="13" t="s">
        <v>7</v>
      </c>
      <c r="D35" s="26" t="s">
        <v>8</v>
      </c>
      <c r="E35" s="26"/>
      <c r="F35" s="26"/>
      <c r="G35" s="27" t="s">
        <v>9</v>
      </c>
      <c r="H35" s="13"/>
    </row>
    <row r="36" spans="1:8" x14ac:dyDescent="0.2">
      <c r="A36" s="8"/>
      <c r="B36" s="28" t="s">
        <v>27</v>
      </c>
      <c r="C36" s="15"/>
      <c r="D36" s="28">
        <v>0</v>
      </c>
      <c r="E36" s="29" t="s">
        <v>11</v>
      </c>
      <c r="F36" s="29" t="s">
        <v>12</v>
      </c>
      <c r="G36" s="16">
        <f t="shared" ref="G36:G99" si="3">$D36+$C36</f>
        <v>0</v>
      </c>
      <c r="H36" s="18" t="str">
        <f t="shared" ref="H36:H99" si="4">IF(AND($D36=0, $G36&gt;0),"new", IF(AND($D36&gt;0, $G36=0),"sold",""))</f>
        <v/>
      </c>
    </row>
    <row r="37" spans="1:8" x14ac:dyDescent="0.2">
      <c r="A37" s="8"/>
      <c r="B37" s="14" t="s">
        <v>28</v>
      </c>
      <c r="C37" s="15"/>
      <c r="D37" s="14">
        <v>0</v>
      </c>
      <c r="E37" s="16" t="s">
        <v>11</v>
      </c>
      <c r="F37" s="16" t="s">
        <v>12</v>
      </c>
      <c r="G37" s="16">
        <f t="shared" si="3"/>
        <v>0</v>
      </c>
      <c r="H37" s="18" t="str">
        <f t="shared" si="4"/>
        <v/>
      </c>
    </row>
    <row r="38" spans="1:8" x14ac:dyDescent="0.2">
      <c r="A38" s="8"/>
      <c r="B38" s="14" t="s">
        <v>29</v>
      </c>
      <c r="C38" s="15"/>
      <c r="D38" s="14">
        <v>0</v>
      </c>
      <c r="E38" s="16" t="s">
        <v>11</v>
      </c>
      <c r="F38" s="16" t="s">
        <v>12</v>
      </c>
      <c r="G38" s="16">
        <f t="shared" si="3"/>
        <v>0</v>
      </c>
      <c r="H38" s="18" t="str">
        <f t="shared" si="4"/>
        <v/>
      </c>
    </row>
    <row r="39" spans="1:8" x14ac:dyDescent="0.2">
      <c r="A39" s="8"/>
      <c r="B39" s="14" t="s">
        <v>30</v>
      </c>
      <c r="C39" s="15"/>
      <c r="D39" s="14">
        <v>0</v>
      </c>
      <c r="E39" s="16" t="s">
        <v>11</v>
      </c>
      <c r="F39" s="16" t="s">
        <v>12</v>
      </c>
      <c r="G39" s="16">
        <f t="shared" si="3"/>
        <v>0</v>
      </c>
      <c r="H39" s="18" t="str">
        <f t="shared" si="4"/>
        <v/>
      </c>
    </row>
    <row r="40" spans="1:8" x14ac:dyDescent="0.2">
      <c r="A40" s="8"/>
      <c r="B40" s="14" t="s">
        <v>31</v>
      </c>
      <c r="C40" s="15"/>
      <c r="D40" s="14">
        <v>0</v>
      </c>
      <c r="E40" s="16"/>
      <c r="F40" s="16" t="s">
        <v>12</v>
      </c>
      <c r="G40" s="16">
        <f t="shared" si="3"/>
        <v>0</v>
      </c>
      <c r="H40" s="18" t="str">
        <f t="shared" si="4"/>
        <v/>
      </c>
    </row>
    <row r="41" spans="1:8" x14ac:dyDescent="0.2">
      <c r="A41" s="8"/>
      <c r="B41" s="14" t="s">
        <v>32</v>
      </c>
      <c r="C41" s="15"/>
      <c r="D41" s="14">
        <v>0</v>
      </c>
      <c r="E41" s="16" t="s">
        <v>11</v>
      </c>
      <c r="F41" s="16" t="s">
        <v>12</v>
      </c>
      <c r="G41" s="16">
        <f t="shared" si="3"/>
        <v>0</v>
      </c>
      <c r="H41" s="18" t="str">
        <f t="shared" si="4"/>
        <v/>
      </c>
    </row>
    <row r="42" spans="1:8" x14ac:dyDescent="0.2">
      <c r="A42" s="8"/>
      <c r="B42" s="14" t="s">
        <v>33</v>
      </c>
      <c r="C42" s="15"/>
      <c r="D42" s="14">
        <v>0</v>
      </c>
      <c r="E42" s="16" t="s">
        <v>11</v>
      </c>
      <c r="F42" s="16" t="s">
        <v>12</v>
      </c>
      <c r="G42" s="16">
        <f t="shared" si="3"/>
        <v>0</v>
      </c>
      <c r="H42" s="18" t="str">
        <f t="shared" si="4"/>
        <v/>
      </c>
    </row>
    <row r="43" spans="1:8" x14ac:dyDescent="0.2">
      <c r="A43" s="8"/>
      <c r="B43" s="14" t="s">
        <v>34</v>
      </c>
      <c r="C43" s="15"/>
      <c r="D43" s="14">
        <v>0</v>
      </c>
      <c r="E43" s="16" t="s">
        <v>11</v>
      </c>
      <c r="F43" s="16" t="s">
        <v>12</v>
      </c>
      <c r="G43" s="16">
        <f t="shared" si="3"/>
        <v>0</v>
      </c>
      <c r="H43" s="18" t="str">
        <f t="shared" si="4"/>
        <v/>
      </c>
    </row>
    <row r="44" spans="1:8" x14ac:dyDescent="0.2">
      <c r="A44" s="8"/>
      <c r="B44" s="14" t="s">
        <v>35</v>
      </c>
      <c r="C44" s="15"/>
      <c r="D44" s="14">
        <v>0</v>
      </c>
      <c r="E44" s="16" t="s">
        <v>11</v>
      </c>
      <c r="F44" s="16" t="s">
        <v>12</v>
      </c>
      <c r="G44" s="16">
        <f t="shared" si="3"/>
        <v>0</v>
      </c>
      <c r="H44" s="18" t="str">
        <f t="shared" si="4"/>
        <v/>
      </c>
    </row>
    <row r="45" spans="1:8" x14ac:dyDescent="0.2">
      <c r="A45" s="8"/>
      <c r="B45" s="14" t="s">
        <v>36</v>
      </c>
      <c r="C45" s="15"/>
      <c r="D45" s="14">
        <v>0</v>
      </c>
      <c r="E45" s="16" t="s">
        <v>11</v>
      </c>
      <c r="F45" s="16" t="s">
        <v>12</v>
      </c>
      <c r="G45" s="16">
        <f t="shared" si="3"/>
        <v>0</v>
      </c>
      <c r="H45" s="18" t="str">
        <f t="shared" si="4"/>
        <v/>
      </c>
    </row>
    <row r="46" spans="1:8" x14ac:dyDescent="0.2">
      <c r="A46" s="8"/>
      <c r="B46" s="14" t="s">
        <v>37</v>
      </c>
      <c r="C46" s="15"/>
      <c r="D46" s="14">
        <v>0</v>
      </c>
      <c r="E46" s="16" t="s">
        <v>11</v>
      </c>
      <c r="F46" s="16" t="s">
        <v>12</v>
      </c>
      <c r="G46" s="16">
        <f t="shared" si="3"/>
        <v>0</v>
      </c>
      <c r="H46" s="18" t="str">
        <f t="shared" si="4"/>
        <v/>
      </c>
    </row>
    <row r="47" spans="1:8" x14ac:dyDescent="0.2">
      <c r="A47" s="8"/>
      <c r="B47" s="14" t="s">
        <v>38</v>
      </c>
      <c r="C47" s="15"/>
      <c r="D47" s="14">
        <v>0</v>
      </c>
      <c r="E47" s="16" t="s">
        <v>11</v>
      </c>
      <c r="F47" s="16" t="s">
        <v>12</v>
      </c>
      <c r="G47" s="16">
        <f t="shared" si="3"/>
        <v>0</v>
      </c>
      <c r="H47" s="18" t="str">
        <f t="shared" si="4"/>
        <v/>
      </c>
    </row>
    <row r="48" spans="1:8" x14ac:dyDescent="0.2">
      <c r="A48" s="8"/>
      <c r="B48" s="14" t="s">
        <v>39</v>
      </c>
      <c r="C48" s="15"/>
      <c r="D48" s="14">
        <v>0</v>
      </c>
      <c r="E48" s="16" t="s">
        <v>11</v>
      </c>
      <c r="F48" s="16" t="s">
        <v>12</v>
      </c>
      <c r="G48" s="16">
        <f t="shared" si="3"/>
        <v>0</v>
      </c>
      <c r="H48" s="18" t="str">
        <f t="shared" si="4"/>
        <v/>
      </c>
    </row>
    <row r="49" spans="1:8" x14ac:dyDescent="0.2">
      <c r="A49" s="8"/>
      <c r="B49" s="14" t="s">
        <v>40</v>
      </c>
      <c r="C49" s="15"/>
      <c r="D49" s="14">
        <v>0</v>
      </c>
      <c r="E49" s="16" t="s">
        <v>11</v>
      </c>
      <c r="F49" s="16" t="s">
        <v>12</v>
      </c>
      <c r="G49" s="16">
        <f t="shared" si="3"/>
        <v>0</v>
      </c>
      <c r="H49" s="18" t="str">
        <f t="shared" si="4"/>
        <v/>
      </c>
    </row>
    <row r="50" spans="1:8" x14ac:dyDescent="0.2">
      <c r="A50" s="8"/>
      <c r="B50" s="14" t="s">
        <v>41</v>
      </c>
      <c r="C50" s="15"/>
      <c r="D50" s="14">
        <v>0</v>
      </c>
      <c r="E50" s="16" t="s">
        <v>11</v>
      </c>
      <c r="F50" s="16" t="s">
        <v>12</v>
      </c>
      <c r="G50" s="16">
        <f t="shared" si="3"/>
        <v>0</v>
      </c>
      <c r="H50" s="18" t="str">
        <f t="shared" si="4"/>
        <v/>
      </c>
    </row>
    <row r="51" spans="1:8" x14ac:dyDescent="0.2">
      <c r="A51" s="8"/>
      <c r="B51" s="14" t="s">
        <v>42</v>
      </c>
      <c r="C51" s="15">
        <v>0</v>
      </c>
      <c r="D51" s="14">
        <v>1000</v>
      </c>
      <c r="E51" s="16" t="s">
        <v>11</v>
      </c>
      <c r="F51" s="16" t="s">
        <v>12</v>
      </c>
      <c r="G51" s="16">
        <f t="shared" si="3"/>
        <v>1000</v>
      </c>
      <c r="H51" s="18" t="str">
        <f t="shared" si="4"/>
        <v/>
      </c>
    </row>
    <row r="52" spans="1:8" x14ac:dyDescent="0.2">
      <c r="A52" s="8"/>
      <c r="B52" s="14" t="s">
        <v>43</v>
      </c>
      <c r="C52" s="15">
        <f t="shared" ref="C52:C106" si="5">+D52*0.2</f>
        <v>0</v>
      </c>
      <c r="D52" s="14">
        <v>0</v>
      </c>
      <c r="E52" s="16" t="s">
        <v>11</v>
      </c>
      <c r="F52" s="16" t="s">
        <v>12</v>
      </c>
      <c r="G52" s="16">
        <f t="shared" si="3"/>
        <v>0</v>
      </c>
      <c r="H52" s="18" t="str">
        <f t="shared" si="4"/>
        <v/>
      </c>
    </row>
    <row r="53" spans="1:8" x14ac:dyDescent="0.2">
      <c r="A53" s="8"/>
      <c r="B53" s="14" t="s">
        <v>44</v>
      </c>
      <c r="C53" s="15">
        <f t="shared" si="5"/>
        <v>0</v>
      </c>
      <c r="D53" s="14">
        <v>0</v>
      </c>
      <c r="E53" s="16" t="s">
        <v>11</v>
      </c>
      <c r="F53" s="16" t="s">
        <v>12</v>
      </c>
      <c r="G53" s="16">
        <f t="shared" si="3"/>
        <v>0</v>
      </c>
      <c r="H53" s="18" t="str">
        <f t="shared" si="4"/>
        <v/>
      </c>
    </row>
    <row r="54" spans="1:8" x14ac:dyDescent="0.2">
      <c r="A54" s="8"/>
      <c r="B54" s="14" t="s">
        <v>45</v>
      </c>
      <c r="C54" s="15">
        <f t="shared" si="5"/>
        <v>0</v>
      </c>
      <c r="D54" s="14">
        <v>0</v>
      </c>
      <c r="E54" s="16" t="s">
        <v>11</v>
      </c>
      <c r="F54" s="16" t="s">
        <v>12</v>
      </c>
      <c r="G54" s="16">
        <f t="shared" si="3"/>
        <v>0</v>
      </c>
      <c r="H54" s="18" t="str">
        <f t="shared" si="4"/>
        <v/>
      </c>
    </row>
    <row r="55" spans="1:8" x14ac:dyDescent="0.2">
      <c r="A55" s="8"/>
      <c r="B55" s="14" t="s">
        <v>46</v>
      </c>
      <c r="C55" s="15">
        <f t="shared" si="5"/>
        <v>0</v>
      </c>
      <c r="D55" s="14">
        <v>0</v>
      </c>
      <c r="E55" s="16" t="s">
        <v>11</v>
      </c>
      <c r="F55" s="16" t="s">
        <v>12</v>
      </c>
      <c r="G55" s="16">
        <f t="shared" si="3"/>
        <v>0</v>
      </c>
      <c r="H55" s="18" t="str">
        <f t="shared" si="4"/>
        <v/>
      </c>
    </row>
    <row r="56" spans="1:8" x14ac:dyDescent="0.2">
      <c r="A56" s="8"/>
      <c r="B56" s="14" t="s">
        <v>47</v>
      </c>
      <c r="C56" s="15">
        <f t="shared" si="5"/>
        <v>0</v>
      </c>
      <c r="D56" s="14">
        <v>0</v>
      </c>
      <c r="E56" s="16" t="s">
        <v>11</v>
      </c>
      <c r="F56" s="16" t="s">
        <v>12</v>
      </c>
      <c r="G56" s="16">
        <f t="shared" si="3"/>
        <v>0</v>
      </c>
      <c r="H56" s="18" t="str">
        <f t="shared" si="4"/>
        <v/>
      </c>
    </row>
    <row r="57" spans="1:8" x14ac:dyDescent="0.2">
      <c r="A57" s="8"/>
      <c r="B57" s="14" t="s">
        <v>48</v>
      </c>
      <c r="C57" s="15">
        <f t="shared" si="5"/>
        <v>0</v>
      </c>
      <c r="D57" s="14">
        <v>0</v>
      </c>
      <c r="E57" s="16" t="s">
        <v>11</v>
      </c>
      <c r="F57" s="16" t="s">
        <v>12</v>
      </c>
      <c r="G57" s="16">
        <f t="shared" si="3"/>
        <v>0</v>
      </c>
      <c r="H57" s="18" t="str">
        <f t="shared" si="4"/>
        <v/>
      </c>
    </row>
    <row r="58" spans="1:8" x14ac:dyDescent="0.2">
      <c r="A58" s="8"/>
      <c r="B58" s="14" t="s">
        <v>49</v>
      </c>
      <c r="C58" s="15">
        <f t="shared" si="5"/>
        <v>0</v>
      </c>
      <c r="D58" s="14">
        <v>0</v>
      </c>
      <c r="E58" s="16" t="s">
        <v>11</v>
      </c>
      <c r="F58" s="16" t="s">
        <v>12</v>
      </c>
      <c r="G58" s="16">
        <f t="shared" si="3"/>
        <v>0</v>
      </c>
      <c r="H58" s="18" t="str">
        <f t="shared" si="4"/>
        <v/>
      </c>
    </row>
    <row r="59" spans="1:8" x14ac:dyDescent="0.2">
      <c r="A59" s="8"/>
      <c r="B59" s="14" t="s">
        <v>50</v>
      </c>
      <c r="C59" s="15">
        <f t="shared" si="5"/>
        <v>0</v>
      </c>
      <c r="D59" s="14">
        <v>0</v>
      </c>
      <c r="E59" s="16" t="s">
        <v>11</v>
      </c>
      <c r="F59" s="16" t="s">
        <v>12</v>
      </c>
      <c r="G59" s="16">
        <f t="shared" si="3"/>
        <v>0</v>
      </c>
      <c r="H59" s="18" t="str">
        <f t="shared" si="4"/>
        <v/>
      </c>
    </row>
    <row r="60" spans="1:8" x14ac:dyDescent="0.2">
      <c r="A60" s="8"/>
      <c r="B60" s="14" t="s">
        <v>51</v>
      </c>
      <c r="C60" s="15">
        <f t="shared" si="5"/>
        <v>0</v>
      </c>
      <c r="D60" s="16">
        <v>0</v>
      </c>
      <c r="E60" s="16" t="s">
        <v>11</v>
      </c>
      <c r="F60" s="16" t="s">
        <v>12</v>
      </c>
      <c r="G60" s="16">
        <f t="shared" si="3"/>
        <v>0</v>
      </c>
      <c r="H60" s="18" t="str">
        <f t="shared" si="4"/>
        <v/>
      </c>
    </row>
    <row r="61" spans="1:8" x14ac:dyDescent="0.2">
      <c r="A61" s="8"/>
      <c r="B61" s="14" t="s">
        <v>52</v>
      </c>
      <c r="C61" s="15">
        <f t="shared" si="5"/>
        <v>0</v>
      </c>
      <c r="D61" s="16">
        <v>0</v>
      </c>
      <c r="E61" s="16" t="s">
        <v>11</v>
      </c>
      <c r="F61" s="16" t="s">
        <v>12</v>
      </c>
      <c r="G61" s="16">
        <f t="shared" si="3"/>
        <v>0</v>
      </c>
      <c r="H61" s="18" t="str">
        <f t="shared" si="4"/>
        <v/>
      </c>
    </row>
    <row r="62" spans="1:8" x14ac:dyDescent="0.2">
      <c r="A62" s="8"/>
      <c r="B62" s="14" t="s">
        <v>53</v>
      </c>
      <c r="C62" s="15">
        <f t="shared" si="5"/>
        <v>0</v>
      </c>
      <c r="D62" s="16">
        <v>0</v>
      </c>
      <c r="E62" s="16" t="s">
        <v>11</v>
      </c>
      <c r="F62" s="16" t="s">
        <v>12</v>
      </c>
      <c r="G62" s="16">
        <f t="shared" si="3"/>
        <v>0</v>
      </c>
      <c r="H62" s="18" t="str">
        <f t="shared" si="4"/>
        <v/>
      </c>
    </row>
    <row r="63" spans="1:8" x14ac:dyDescent="0.2">
      <c r="A63" s="8"/>
      <c r="B63" s="14" t="s">
        <v>54</v>
      </c>
      <c r="C63" s="15">
        <f t="shared" si="5"/>
        <v>0</v>
      </c>
      <c r="D63" s="16">
        <v>0</v>
      </c>
      <c r="E63" s="16" t="s">
        <v>11</v>
      </c>
      <c r="F63" s="16" t="s">
        <v>12</v>
      </c>
      <c r="G63" s="16">
        <f t="shared" si="3"/>
        <v>0</v>
      </c>
      <c r="H63" s="18" t="str">
        <f t="shared" si="4"/>
        <v/>
      </c>
    </row>
    <row r="64" spans="1:8" x14ac:dyDescent="0.2">
      <c r="A64" s="8"/>
      <c r="B64" s="14" t="s">
        <v>55</v>
      </c>
      <c r="C64" s="15">
        <f t="shared" si="5"/>
        <v>0</v>
      </c>
      <c r="D64" s="16">
        <v>0</v>
      </c>
      <c r="E64" s="16" t="s">
        <v>11</v>
      </c>
      <c r="F64" s="16" t="s">
        <v>12</v>
      </c>
      <c r="G64" s="16">
        <f t="shared" si="3"/>
        <v>0</v>
      </c>
      <c r="H64" s="18" t="str">
        <f t="shared" si="4"/>
        <v/>
      </c>
    </row>
    <row r="65" spans="1:8" x14ac:dyDescent="0.2">
      <c r="A65" s="8"/>
      <c r="B65" s="14" t="s">
        <v>56</v>
      </c>
      <c r="C65" s="15">
        <f t="shared" si="5"/>
        <v>0</v>
      </c>
      <c r="D65" s="16">
        <v>0</v>
      </c>
      <c r="E65" s="16" t="s">
        <v>11</v>
      </c>
      <c r="F65" s="16" t="s">
        <v>12</v>
      </c>
      <c r="G65" s="16">
        <f t="shared" si="3"/>
        <v>0</v>
      </c>
      <c r="H65" s="18" t="str">
        <f t="shared" si="4"/>
        <v/>
      </c>
    </row>
    <row r="66" spans="1:8" x14ac:dyDescent="0.2">
      <c r="A66" s="8"/>
      <c r="B66" s="14" t="s">
        <v>57</v>
      </c>
      <c r="C66" s="15">
        <v>0</v>
      </c>
      <c r="D66" s="16">
        <v>3300</v>
      </c>
      <c r="E66" s="16" t="s">
        <v>11</v>
      </c>
      <c r="F66" s="16" t="s">
        <v>12</v>
      </c>
      <c r="G66" s="16">
        <f t="shared" si="3"/>
        <v>3300</v>
      </c>
      <c r="H66" s="18" t="str">
        <f t="shared" si="4"/>
        <v/>
      </c>
    </row>
    <row r="67" spans="1:8" x14ac:dyDescent="0.2">
      <c r="A67" s="8"/>
      <c r="B67" s="14" t="s">
        <v>58</v>
      </c>
      <c r="C67" s="15">
        <f t="shared" si="5"/>
        <v>0</v>
      </c>
      <c r="D67" s="16">
        <v>0</v>
      </c>
      <c r="E67" s="16" t="s">
        <v>11</v>
      </c>
      <c r="F67" s="16" t="s">
        <v>12</v>
      </c>
      <c r="G67" s="16">
        <f t="shared" si="3"/>
        <v>0</v>
      </c>
      <c r="H67" s="18" t="str">
        <f t="shared" si="4"/>
        <v/>
      </c>
    </row>
    <row r="68" spans="1:8" x14ac:dyDescent="0.2">
      <c r="A68" s="8"/>
      <c r="B68" s="14" t="s">
        <v>59</v>
      </c>
      <c r="C68" s="15">
        <f t="shared" si="5"/>
        <v>0</v>
      </c>
      <c r="D68" s="16">
        <v>0</v>
      </c>
      <c r="E68" s="16" t="s">
        <v>11</v>
      </c>
      <c r="F68" s="16" t="s">
        <v>12</v>
      </c>
      <c r="G68" s="16">
        <f t="shared" si="3"/>
        <v>0</v>
      </c>
      <c r="H68" s="18" t="str">
        <f t="shared" si="4"/>
        <v/>
      </c>
    </row>
    <row r="69" spans="1:8" x14ac:dyDescent="0.2">
      <c r="A69" s="8"/>
      <c r="B69" s="14" t="s">
        <v>60</v>
      </c>
      <c r="C69" s="15">
        <f t="shared" si="5"/>
        <v>0</v>
      </c>
      <c r="D69" s="16">
        <v>0</v>
      </c>
      <c r="E69" s="16" t="s">
        <v>11</v>
      </c>
      <c r="F69" s="16" t="s">
        <v>12</v>
      </c>
      <c r="G69" s="16">
        <f t="shared" si="3"/>
        <v>0</v>
      </c>
      <c r="H69" s="18" t="str">
        <f t="shared" si="4"/>
        <v/>
      </c>
    </row>
    <row r="70" spans="1:8" x14ac:dyDescent="0.2">
      <c r="A70" s="8"/>
      <c r="B70" s="14" t="s">
        <v>61</v>
      </c>
      <c r="C70" s="15">
        <f t="shared" si="5"/>
        <v>0</v>
      </c>
      <c r="D70" s="16">
        <v>0</v>
      </c>
      <c r="E70" s="16" t="s">
        <v>11</v>
      </c>
      <c r="F70" s="16" t="s">
        <v>12</v>
      </c>
      <c r="G70" s="16">
        <f t="shared" si="3"/>
        <v>0</v>
      </c>
      <c r="H70" s="18" t="str">
        <f t="shared" si="4"/>
        <v/>
      </c>
    </row>
    <row r="71" spans="1:8" x14ac:dyDescent="0.2">
      <c r="A71" s="8"/>
      <c r="B71" s="14" t="s">
        <v>62</v>
      </c>
      <c r="C71" s="15">
        <f t="shared" si="5"/>
        <v>0</v>
      </c>
      <c r="D71" s="16">
        <v>0</v>
      </c>
      <c r="E71" s="16" t="s">
        <v>11</v>
      </c>
      <c r="F71" s="16" t="s">
        <v>12</v>
      </c>
      <c r="G71" s="16">
        <f t="shared" si="3"/>
        <v>0</v>
      </c>
      <c r="H71" s="18" t="str">
        <f t="shared" si="4"/>
        <v/>
      </c>
    </row>
    <row r="72" spans="1:8" x14ac:dyDescent="0.2">
      <c r="A72" s="8"/>
      <c r="B72" s="14" t="s">
        <v>63</v>
      </c>
      <c r="C72" s="15">
        <f t="shared" si="5"/>
        <v>0</v>
      </c>
      <c r="D72" s="16">
        <v>0</v>
      </c>
      <c r="E72" s="16" t="s">
        <v>11</v>
      </c>
      <c r="F72" s="16" t="s">
        <v>12</v>
      </c>
      <c r="G72" s="16">
        <f t="shared" si="3"/>
        <v>0</v>
      </c>
      <c r="H72" s="18" t="str">
        <f t="shared" si="4"/>
        <v/>
      </c>
    </row>
    <row r="73" spans="1:8" x14ac:dyDescent="0.2">
      <c r="A73" s="8"/>
      <c r="B73" s="14" t="s">
        <v>64</v>
      </c>
      <c r="C73" s="15">
        <f t="shared" si="5"/>
        <v>0</v>
      </c>
      <c r="D73" s="16">
        <v>0</v>
      </c>
      <c r="E73" s="16" t="s">
        <v>11</v>
      </c>
      <c r="F73" s="16" t="s">
        <v>12</v>
      </c>
      <c r="G73" s="16">
        <f t="shared" si="3"/>
        <v>0</v>
      </c>
      <c r="H73" s="18" t="str">
        <f t="shared" si="4"/>
        <v/>
      </c>
    </row>
    <row r="74" spans="1:8" x14ac:dyDescent="0.2">
      <c r="A74" s="8"/>
      <c r="B74" s="14" t="s">
        <v>65</v>
      </c>
      <c r="C74" s="15">
        <v>0</v>
      </c>
      <c r="D74" s="16">
        <v>850</v>
      </c>
      <c r="E74" s="16" t="s">
        <v>11</v>
      </c>
      <c r="F74" s="16" t="s">
        <v>12</v>
      </c>
      <c r="G74" s="16">
        <f t="shared" si="3"/>
        <v>850</v>
      </c>
      <c r="H74" s="18" t="str">
        <f t="shared" si="4"/>
        <v/>
      </c>
    </row>
    <row r="75" spans="1:8" x14ac:dyDescent="0.2">
      <c r="A75" s="8"/>
      <c r="B75" s="14" t="s">
        <v>66</v>
      </c>
      <c r="C75" s="15">
        <f t="shared" si="5"/>
        <v>0</v>
      </c>
      <c r="D75" s="16">
        <v>0</v>
      </c>
      <c r="E75" s="16" t="s">
        <v>11</v>
      </c>
      <c r="F75" s="16" t="s">
        <v>12</v>
      </c>
      <c r="G75" s="16">
        <f t="shared" si="3"/>
        <v>0</v>
      </c>
      <c r="H75" s="18" t="str">
        <f t="shared" si="4"/>
        <v/>
      </c>
    </row>
    <row r="76" spans="1:8" x14ac:dyDescent="0.2">
      <c r="A76" s="8"/>
      <c r="B76" s="14" t="s">
        <v>67</v>
      </c>
      <c r="C76" s="15">
        <f t="shared" si="5"/>
        <v>0</v>
      </c>
      <c r="D76" s="16">
        <v>0</v>
      </c>
      <c r="E76" s="16" t="s">
        <v>11</v>
      </c>
      <c r="F76" s="16" t="s">
        <v>12</v>
      </c>
      <c r="G76" s="16">
        <f t="shared" si="3"/>
        <v>0</v>
      </c>
      <c r="H76" s="18" t="str">
        <f t="shared" si="4"/>
        <v/>
      </c>
    </row>
    <row r="77" spans="1:8" x14ac:dyDescent="0.2">
      <c r="A77" s="8"/>
      <c r="B77" s="14" t="s">
        <v>68</v>
      </c>
      <c r="C77" s="15">
        <f t="shared" si="5"/>
        <v>0</v>
      </c>
      <c r="D77" s="16">
        <v>0</v>
      </c>
      <c r="E77" s="16" t="s">
        <v>11</v>
      </c>
      <c r="F77" s="16" t="s">
        <v>12</v>
      </c>
      <c r="G77" s="16">
        <f t="shared" si="3"/>
        <v>0</v>
      </c>
      <c r="H77" s="18" t="str">
        <f t="shared" si="4"/>
        <v/>
      </c>
    </row>
    <row r="78" spans="1:8" x14ac:dyDescent="0.2">
      <c r="A78" s="8"/>
      <c r="B78" s="14" t="s">
        <v>69</v>
      </c>
      <c r="C78" s="15">
        <f t="shared" si="5"/>
        <v>0</v>
      </c>
      <c r="D78" s="16">
        <v>0</v>
      </c>
      <c r="E78" s="16" t="s">
        <v>11</v>
      </c>
      <c r="F78" s="16" t="s">
        <v>12</v>
      </c>
      <c r="G78" s="16">
        <f t="shared" si="3"/>
        <v>0</v>
      </c>
      <c r="H78" s="18" t="str">
        <f t="shared" si="4"/>
        <v/>
      </c>
    </row>
    <row r="79" spans="1:8" x14ac:dyDescent="0.2">
      <c r="A79" s="8"/>
      <c r="B79" s="14" t="s">
        <v>70</v>
      </c>
      <c r="C79" s="15">
        <f t="shared" si="5"/>
        <v>0</v>
      </c>
      <c r="D79" s="16">
        <v>0</v>
      </c>
      <c r="E79" s="16" t="s">
        <v>11</v>
      </c>
      <c r="F79" s="16" t="s">
        <v>12</v>
      </c>
      <c r="G79" s="16">
        <f t="shared" si="3"/>
        <v>0</v>
      </c>
      <c r="H79" s="18" t="str">
        <f t="shared" si="4"/>
        <v/>
      </c>
    </row>
    <row r="80" spans="1:8" x14ac:dyDescent="0.2">
      <c r="A80" s="8"/>
      <c r="B80" s="14" t="s">
        <v>71</v>
      </c>
      <c r="C80" s="15">
        <f t="shared" si="5"/>
        <v>0</v>
      </c>
      <c r="D80" s="16">
        <v>0</v>
      </c>
      <c r="E80" s="16" t="s">
        <v>11</v>
      </c>
      <c r="F80" s="16" t="s">
        <v>12</v>
      </c>
      <c r="G80" s="16">
        <f t="shared" si="3"/>
        <v>0</v>
      </c>
      <c r="H80" s="18" t="str">
        <f t="shared" si="4"/>
        <v/>
      </c>
    </row>
    <row r="81" spans="1:8" x14ac:dyDescent="0.2">
      <c r="A81" s="8"/>
      <c r="B81" s="14" t="s">
        <v>72</v>
      </c>
      <c r="C81" s="15">
        <f t="shared" si="5"/>
        <v>0</v>
      </c>
      <c r="D81" s="16">
        <v>0</v>
      </c>
      <c r="E81" s="16" t="s">
        <v>11</v>
      </c>
      <c r="F81" s="16" t="s">
        <v>12</v>
      </c>
      <c r="G81" s="16">
        <f t="shared" si="3"/>
        <v>0</v>
      </c>
      <c r="H81" s="18" t="str">
        <f t="shared" si="4"/>
        <v/>
      </c>
    </row>
    <row r="82" spans="1:8" x14ac:dyDescent="0.2">
      <c r="A82" s="8"/>
      <c r="B82" s="14" t="s">
        <v>73</v>
      </c>
      <c r="C82" s="15">
        <f t="shared" si="5"/>
        <v>0</v>
      </c>
      <c r="D82" s="16">
        <v>0</v>
      </c>
      <c r="E82" s="16" t="s">
        <v>11</v>
      </c>
      <c r="F82" s="16" t="s">
        <v>12</v>
      </c>
      <c r="G82" s="16">
        <f t="shared" si="3"/>
        <v>0</v>
      </c>
      <c r="H82" s="18" t="str">
        <f t="shared" si="4"/>
        <v/>
      </c>
    </row>
    <row r="83" spans="1:8" x14ac:dyDescent="0.2">
      <c r="A83" s="8"/>
      <c r="B83" s="30" t="s">
        <v>74</v>
      </c>
      <c r="C83" s="15">
        <f t="shared" si="5"/>
        <v>0</v>
      </c>
      <c r="D83" s="14">
        <v>0</v>
      </c>
      <c r="E83" s="16" t="s">
        <v>11</v>
      </c>
      <c r="F83" s="16" t="s">
        <v>12</v>
      </c>
      <c r="G83" s="16">
        <f t="shared" si="3"/>
        <v>0</v>
      </c>
      <c r="H83" s="18" t="str">
        <f t="shared" si="4"/>
        <v/>
      </c>
    </row>
    <row r="84" spans="1:8" x14ac:dyDescent="0.2">
      <c r="A84" s="8"/>
      <c r="B84" s="14" t="s">
        <v>75</v>
      </c>
      <c r="C84" s="15">
        <f t="shared" si="5"/>
        <v>0</v>
      </c>
      <c r="D84" s="16">
        <v>0</v>
      </c>
      <c r="E84" s="16" t="s">
        <v>11</v>
      </c>
      <c r="F84" s="16" t="s">
        <v>12</v>
      </c>
      <c r="G84" s="16">
        <f t="shared" si="3"/>
        <v>0</v>
      </c>
      <c r="H84" s="18" t="str">
        <f t="shared" si="4"/>
        <v/>
      </c>
    </row>
    <row r="85" spans="1:8" x14ac:dyDescent="0.2">
      <c r="A85" s="8"/>
      <c r="B85" s="14" t="s">
        <v>76</v>
      </c>
      <c r="C85" s="15">
        <f t="shared" si="5"/>
        <v>0</v>
      </c>
      <c r="D85" s="16">
        <v>0</v>
      </c>
      <c r="E85" s="16" t="s">
        <v>11</v>
      </c>
      <c r="F85" s="16" t="s">
        <v>12</v>
      </c>
      <c r="G85" s="16">
        <f t="shared" si="3"/>
        <v>0</v>
      </c>
      <c r="H85" s="18" t="str">
        <f t="shared" si="4"/>
        <v/>
      </c>
    </row>
    <row r="86" spans="1:8" x14ac:dyDescent="0.2">
      <c r="A86" s="8"/>
      <c r="B86" s="14" t="s">
        <v>77</v>
      </c>
      <c r="C86" s="15">
        <f t="shared" si="5"/>
        <v>0</v>
      </c>
      <c r="D86" s="16">
        <v>0</v>
      </c>
      <c r="E86" s="16" t="s">
        <v>11</v>
      </c>
      <c r="F86" s="16" t="s">
        <v>12</v>
      </c>
      <c r="G86" s="16">
        <f t="shared" si="3"/>
        <v>0</v>
      </c>
      <c r="H86" s="18" t="str">
        <f t="shared" si="4"/>
        <v/>
      </c>
    </row>
    <row r="87" spans="1:8" x14ac:dyDescent="0.2">
      <c r="A87" s="8"/>
      <c r="B87" s="14" t="s">
        <v>78</v>
      </c>
      <c r="C87" s="15">
        <v>0</v>
      </c>
      <c r="D87" s="16">
        <v>1400</v>
      </c>
      <c r="E87" s="16" t="s">
        <v>11</v>
      </c>
      <c r="F87" s="16" t="s">
        <v>12</v>
      </c>
      <c r="G87" s="16">
        <f t="shared" si="3"/>
        <v>1400</v>
      </c>
      <c r="H87" s="18" t="str">
        <f t="shared" si="4"/>
        <v/>
      </c>
    </row>
    <row r="88" spans="1:8" x14ac:dyDescent="0.2">
      <c r="A88" s="8"/>
      <c r="B88" s="14" t="s">
        <v>79</v>
      </c>
      <c r="C88" s="15">
        <f t="shared" si="5"/>
        <v>0</v>
      </c>
      <c r="D88" s="16">
        <v>0</v>
      </c>
      <c r="E88" s="16" t="s">
        <v>11</v>
      </c>
      <c r="F88" s="16" t="s">
        <v>12</v>
      </c>
      <c r="G88" s="16">
        <f t="shared" si="3"/>
        <v>0</v>
      </c>
      <c r="H88" s="18" t="str">
        <f t="shared" si="4"/>
        <v/>
      </c>
    </row>
    <row r="89" spans="1:8" x14ac:dyDescent="0.2">
      <c r="A89" s="8"/>
      <c r="B89" s="14" t="s">
        <v>80</v>
      </c>
      <c r="C89" s="15">
        <f t="shared" si="5"/>
        <v>0</v>
      </c>
      <c r="D89" s="16">
        <v>0</v>
      </c>
      <c r="E89" s="16" t="s">
        <v>11</v>
      </c>
      <c r="F89" s="16" t="s">
        <v>12</v>
      </c>
      <c r="G89" s="16">
        <f t="shared" si="3"/>
        <v>0</v>
      </c>
      <c r="H89" s="18" t="str">
        <f t="shared" si="4"/>
        <v/>
      </c>
    </row>
    <row r="90" spans="1:8" x14ac:dyDescent="0.2">
      <c r="A90" s="8"/>
      <c r="B90" s="14" t="s">
        <v>81</v>
      </c>
      <c r="C90" s="15">
        <f t="shared" si="5"/>
        <v>0</v>
      </c>
      <c r="D90" s="16">
        <v>0</v>
      </c>
      <c r="E90" s="16" t="s">
        <v>11</v>
      </c>
      <c r="F90" s="16" t="s">
        <v>12</v>
      </c>
      <c r="G90" s="16">
        <f t="shared" si="3"/>
        <v>0</v>
      </c>
      <c r="H90" s="18" t="str">
        <f t="shared" si="4"/>
        <v/>
      </c>
    </row>
    <row r="91" spans="1:8" x14ac:dyDescent="0.2">
      <c r="A91" s="8"/>
      <c r="B91" s="14" t="s">
        <v>82</v>
      </c>
      <c r="C91" s="15">
        <f t="shared" si="5"/>
        <v>0</v>
      </c>
      <c r="D91" s="16">
        <v>0</v>
      </c>
      <c r="E91" s="16" t="s">
        <v>11</v>
      </c>
      <c r="F91" s="16" t="s">
        <v>12</v>
      </c>
      <c r="G91" s="16">
        <f t="shared" si="3"/>
        <v>0</v>
      </c>
      <c r="H91" s="18" t="str">
        <f t="shared" si="4"/>
        <v/>
      </c>
    </row>
    <row r="92" spans="1:8" x14ac:dyDescent="0.2">
      <c r="A92" s="8"/>
      <c r="B92" s="14" t="s">
        <v>83</v>
      </c>
      <c r="C92" s="15">
        <f t="shared" si="5"/>
        <v>0</v>
      </c>
      <c r="D92" s="16">
        <v>0</v>
      </c>
      <c r="E92" s="16" t="s">
        <v>11</v>
      </c>
      <c r="F92" s="16" t="s">
        <v>12</v>
      </c>
      <c r="G92" s="16">
        <f t="shared" si="3"/>
        <v>0</v>
      </c>
      <c r="H92" s="18" t="str">
        <f t="shared" si="4"/>
        <v/>
      </c>
    </row>
    <row r="93" spans="1:8" x14ac:dyDescent="0.2">
      <c r="A93" s="8"/>
      <c r="B93" s="14" t="s">
        <v>84</v>
      </c>
      <c r="C93" s="15">
        <f t="shared" si="5"/>
        <v>0</v>
      </c>
      <c r="D93" s="16">
        <v>0</v>
      </c>
      <c r="E93" s="16" t="s">
        <v>11</v>
      </c>
      <c r="F93" s="16" t="s">
        <v>12</v>
      </c>
      <c r="G93" s="16">
        <f t="shared" si="3"/>
        <v>0</v>
      </c>
      <c r="H93" s="18" t="str">
        <f t="shared" si="4"/>
        <v/>
      </c>
    </row>
    <row r="94" spans="1:8" x14ac:dyDescent="0.2">
      <c r="A94" s="8"/>
      <c r="B94" s="14" t="s">
        <v>85</v>
      </c>
      <c r="C94" s="15">
        <f t="shared" si="5"/>
        <v>0</v>
      </c>
      <c r="D94" s="16">
        <v>0</v>
      </c>
      <c r="E94" s="16" t="s">
        <v>11</v>
      </c>
      <c r="F94" s="16" t="s">
        <v>12</v>
      </c>
      <c r="G94" s="16">
        <f t="shared" si="3"/>
        <v>0</v>
      </c>
      <c r="H94" s="18" t="str">
        <f t="shared" si="4"/>
        <v/>
      </c>
    </row>
    <row r="95" spans="1:8" x14ac:dyDescent="0.2">
      <c r="A95" s="8"/>
      <c r="B95" s="14" t="s">
        <v>86</v>
      </c>
      <c r="C95" s="15">
        <f t="shared" si="5"/>
        <v>0</v>
      </c>
      <c r="D95" s="16">
        <v>0</v>
      </c>
      <c r="E95" s="16" t="s">
        <v>11</v>
      </c>
      <c r="F95" s="16" t="s">
        <v>12</v>
      </c>
      <c r="G95" s="16">
        <f t="shared" si="3"/>
        <v>0</v>
      </c>
      <c r="H95" s="18" t="str">
        <f t="shared" si="4"/>
        <v/>
      </c>
    </row>
    <row r="96" spans="1:8" x14ac:dyDescent="0.2">
      <c r="A96" s="8"/>
      <c r="B96" s="14" t="s">
        <v>87</v>
      </c>
      <c r="C96" s="15">
        <f t="shared" si="5"/>
        <v>0</v>
      </c>
      <c r="D96" s="16">
        <v>0</v>
      </c>
      <c r="E96" s="16" t="s">
        <v>11</v>
      </c>
      <c r="F96" s="16" t="s">
        <v>12</v>
      </c>
      <c r="G96" s="16">
        <f t="shared" si="3"/>
        <v>0</v>
      </c>
      <c r="H96" s="18" t="str">
        <f t="shared" si="4"/>
        <v/>
      </c>
    </row>
    <row r="97" spans="1:8" x14ac:dyDescent="0.2">
      <c r="A97" s="8"/>
      <c r="B97" s="14" t="s">
        <v>88</v>
      </c>
      <c r="C97" s="15">
        <f t="shared" si="5"/>
        <v>0</v>
      </c>
      <c r="D97" s="16">
        <v>0</v>
      </c>
      <c r="E97" s="16" t="s">
        <v>11</v>
      </c>
      <c r="F97" s="16" t="s">
        <v>12</v>
      </c>
      <c r="G97" s="16">
        <f t="shared" si="3"/>
        <v>0</v>
      </c>
      <c r="H97" s="18" t="str">
        <f t="shared" si="4"/>
        <v/>
      </c>
    </row>
    <row r="98" spans="1:8" x14ac:dyDescent="0.2">
      <c r="A98" s="8"/>
      <c r="B98" s="14" t="s">
        <v>89</v>
      </c>
      <c r="C98" s="15">
        <f t="shared" si="5"/>
        <v>0</v>
      </c>
      <c r="D98" s="16">
        <v>0</v>
      </c>
      <c r="E98" s="16" t="s">
        <v>11</v>
      </c>
      <c r="F98" s="16" t="s">
        <v>12</v>
      </c>
      <c r="G98" s="16">
        <f t="shared" si="3"/>
        <v>0</v>
      </c>
      <c r="H98" s="18" t="str">
        <f t="shared" si="4"/>
        <v/>
      </c>
    </row>
    <row r="99" spans="1:8" x14ac:dyDescent="0.2">
      <c r="A99" s="8"/>
      <c r="B99" s="14" t="s">
        <v>90</v>
      </c>
      <c r="C99" s="15">
        <f t="shared" si="5"/>
        <v>0</v>
      </c>
      <c r="D99" s="16">
        <v>0</v>
      </c>
      <c r="E99" s="16" t="s">
        <v>11</v>
      </c>
      <c r="F99" s="16" t="s">
        <v>12</v>
      </c>
      <c r="G99" s="16">
        <f t="shared" si="3"/>
        <v>0</v>
      </c>
      <c r="H99" s="18" t="str">
        <f t="shared" si="4"/>
        <v/>
      </c>
    </row>
    <row r="100" spans="1:8" x14ac:dyDescent="0.2">
      <c r="A100" s="8"/>
      <c r="B100" s="14" t="s">
        <v>91</v>
      </c>
      <c r="C100" s="15">
        <f t="shared" si="5"/>
        <v>0</v>
      </c>
      <c r="D100" s="16">
        <v>0</v>
      </c>
      <c r="E100" s="16" t="s">
        <v>11</v>
      </c>
      <c r="F100" s="16" t="s">
        <v>12</v>
      </c>
      <c r="G100" s="16">
        <f t="shared" ref="G100:G106" si="6">$D100+$C100</f>
        <v>0</v>
      </c>
      <c r="H100" s="18" t="str">
        <f t="shared" ref="H100:H106" si="7">IF(AND($D100=0, $G100&gt;0),"new", IF(AND($D100&gt;0, $G100=0),"sold",""))</f>
        <v/>
      </c>
    </row>
    <row r="101" spans="1:8" x14ac:dyDescent="0.2">
      <c r="A101" s="8"/>
      <c r="B101" s="14" t="s">
        <v>92</v>
      </c>
      <c r="C101" s="15">
        <f t="shared" si="5"/>
        <v>0</v>
      </c>
      <c r="D101" s="16">
        <v>0</v>
      </c>
      <c r="E101" s="16" t="s">
        <v>11</v>
      </c>
      <c r="F101" s="16" t="s">
        <v>12</v>
      </c>
      <c r="G101" s="16">
        <f t="shared" si="6"/>
        <v>0</v>
      </c>
      <c r="H101" s="18" t="str">
        <f t="shared" si="7"/>
        <v/>
      </c>
    </row>
    <row r="102" spans="1:8" x14ac:dyDescent="0.2">
      <c r="A102" s="8"/>
      <c r="B102" s="14" t="s">
        <v>93</v>
      </c>
      <c r="C102" s="15">
        <f t="shared" si="5"/>
        <v>0</v>
      </c>
      <c r="D102" s="16">
        <v>0</v>
      </c>
      <c r="E102" s="16" t="s">
        <v>11</v>
      </c>
      <c r="F102" s="16" t="s">
        <v>12</v>
      </c>
      <c r="G102" s="16">
        <f t="shared" si="6"/>
        <v>0</v>
      </c>
      <c r="H102" s="18" t="str">
        <f t="shared" si="7"/>
        <v/>
      </c>
    </row>
    <row r="103" spans="1:8" x14ac:dyDescent="0.2">
      <c r="A103" s="8"/>
      <c r="B103" s="14" t="s">
        <v>94</v>
      </c>
      <c r="C103" s="15">
        <f t="shared" si="5"/>
        <v>0</v>
      </c>
      <c r="D103" s="16">
        <v>0</v>
      </c>
      <c r="E103" s="16" t="s">
        <v>11</v>
      </c>
      <c r="F103" s="16" t="s">
        <v>12</v>
      </c>
      <c r="G103" s="16">
        <f t="shared" si="6"/>
        <v>0</v>
      </c>
      <c r="H103" s="18" t="str">
        <f t="shared" si="7"/>
        <v/>
      </c>
    </row>
    <row r="104" spans="1:8" x14ac:dyDescent="0.2">
      <c r="A104" s="8"/>
      <c r="B104" s="14" t="s">
        <v>95</v>
      </c>
      <c r="C104" s="15">
        <f t="shared" si="5"/>
        <v>0</v>
      </c>
      <c r="D104" s="16">
        <v>0</v>
      </c>
      <c r="E104" s="16" t="s">
        <v>11</v>
      </c>
      <c r="F104" s="16" t="s">
        <v>12</v>
      </c>
      <c r="G104" s="16">
        <f t="shared" si="6"/>
        <v>0</v>
      </c>
      <c r="H104" s="18" t="str">
        <f t="shared" si="7"/>
        <v/>
      </c>
    </row>
    <row r="105" spans="1:8" x14ac:dyDescent="0.2">
      <c r="A105" s="8"/>
      <c r="B105" s="14" t="s">
        <v>96</v>
      </c>
      <c r="C105" s="15">
        <f t="shared" si="5"/>
        <v>0</v>
      </c>
      <c r="D105" s="16">
        <v>0</v>
      </c>
      <c r="E105" s="16" t="s">
        <v>11</v>
      </c>
      <c r="F105" s="16" t="s">
        <v>12</v>
      </c>
      <c r="G105" s="16">
        <f t="shared" si="6"/>
        <v>0</v>
      </c>
      <c r="H105" s="18" t="str">
        <f t="shared" si="7"/>
        <v/>
      </c>
    </row>
    <row r="106" spans="1:8" x14ac:dyDescent="0.2">
      <c r="A106" s="8"/>
      <c r="B106" s="19" t="s">
        <v>97</v>
      </c>
      <c r="C106" s="15">
        <f t="shared" si="5"/>
        <v>0</v>
      </c>
      <c r="D106" s="20">
        <v>0</v>
      </c>
      <c r="E106" s="20" t="s">
        <v>11</v>
      </c>
      <c r="F106" s="20" t="s">
        <v>12</v>
      </c>
      <c r="G106" s="20">
        <f t="shared" si="6"/>
        <v>0</v>
      </c>
      <c r="H106" s="21" t="str">
        <f t="shared" si="7"/>
        <v/>
      </c>
    </row>
    <row r="107" spans="1:8" x14ac:dyDescent="0.2">
      <c r="A107" s="8"/>
      <c r="B107" s="12"/>
      <c r="C107" s="12"/>
      <c r="D107" s="12">
        <f>COUNTIF($D$36:$D$106,"&gt;0")</f>
        <v>4</v>
      </c>
      <c r="E107" s="12" t="s">
        <v>98</v>
      </c>
      <c r="F107" s="12"/>
      <c r="G107" s="12">
        <f>COUNTIF(G36:G106,"&gt;0")</f>
        <v>4</v>
      </c>
      <c r="H107" s="31" t="s">
        <v>98</v>
      </c>
    </row>
  </sheetData>
  <dataValidations count="3"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G35" sqref="G35"/>
    </sheetView>
  </sheetViews>
  <sheetFormatPr baseColWidth="10" defaultRowHeight="16" x14ac:dyDescent="0.2"/>
  <sheetData>
    <row r="1" spans="1:16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">
      <c r="A2" s="32"/>
      <c r="B2" s="33" t="s">
        <v>99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2">
      <c r="A3" s="32"/>
      <c r="B3" s="34" t="s">
        <v>100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">
      <c r="A4" s="32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2"/>
      <c r="P4" s="32"/>
    </row>
    <row r="5" spans="1:16" x14ac:dyDescent="0.2">
      <c r="A5" s="32"/>
      <c r="B5" s="37" t="s">
        <v>101</v>
      </c>
      <c r="C5" s="38" t="s">
        <v>102</v>
      </c>
      <c r="D5" s="38" t="s">
        <v>103</v>
      </c>
      <c r="E5" s="38" t="s">
        <v>104</v>
      </c>
      <c r="F5" s="38" t="s">
        <v>105</v>
      </c>
      <c r="G5" s="38" t="s">
        <v>106</v>
      </c>
      <c r="H5" s="38" t="s">
        <v>107</v>
      </c>
      <c r="I5" s="38" t="s">
        <v>108</v>
      </c>
      <c r="J5" s="38" t="s">
        <v>109</v>
      </c>
      <c r="K5" s="38" t="s">
        <v>110</v>
      </c>
      <c r="L5" s="38" t="s">
        <v>111</v>
      </c>
      <c r="M5" s="38" t="s">
        <v>112</v>
      </c>
      <c r="N5" s="39" t="s">
        <v>113</v>
      </c>
      <c r="O5" s="32"/>
      <c r="P5" s="32"/>
    </row>
    <row r="6" spans="1:16" x14ac:dyDescent="0.2">
      <c r="A6" s="32"/>
      <c r="B6" s="40" t="s">
        <v>114</v>
      </c>
      <c r="C6" s="41">
        <v>2118.002</v>
      </c>
      <c r="D6" s="41">
        <v>2118.002</v>
      </c>
      <c r="E6" s="41">
        <v>2118.002</v>
      </c>
      <c r="F6" s="41">
        <v>2118.002</v>
      </c>
      <c r="G6" s="41">
        <v>2118.002</v>
      </c>
      <c r="H6" s="41">
        <v>2118.002</v>
      </c>
      <c r="I6" s="41">
        <v>2118.002</v>
      </c>
      <c r="J6" s="41">
        <v>2118.002</v>
      </c>
      <c r="K6" s="41">
        <v>2118.002</v>
      </c>
      <c r="L6" s="41">
        <v>2118.002</v>
      </c>
      <c r="M6" s="41">
        <v>2118.002</v>
      </c>
      <c r="N6" s="41">
        <v>2118.002</v>
      </c>
      <c r="O6" s="32"/>
      <c r="P6" s="32"/>
    </row>
    <row r="7" spans="1:16" x14ac:dyDescent="0.2">
      <c r="A7" s="32"/>
      <c r="B7" s="40" t="s">
        <v>115</v>
      </c>
      <c r="C7" s="42">
        <v>401.6506</v>
      </c>
      <c r="D7" s="42">
        <v>401.6506</v>
      </c>
      <c r="E7" s="42">
        <v>401.6506</v>
      </c>
      <c r="F7" s="42">
        <v>401.6506</v>
      </c>
      <c r="G7" s="42">
        <v>401.6506</v>
      </c>
      <c r="H7" s="42">
        <v>401.6506</v>
      </c>
      <c r="I7" s="42">
        <v>401.6506</v>
      </c>
      <c r="J7" s="42">
        <v>401.6506</v>
      </c>
      <c r="K7" s="42">
        <v>401.6506</v>
      </c>
      <c r="L7" s="42">
        <v>401.6506</v>
      </c>
      <c r="M7" s="42">
        <v>401.6506</v>
      </c>
      <c r="N7" s="42">
        <v>401.6506</v>
      </c>
      <c r="O7" s="32"/>
      <c r="P7" s="32"/>
    </row>
    <row r="8" spans="1:16" x14ac:dyDescent="0.2">
      <c r="A8" s="32"/>
      <c r="B8" s="40" t="s">
        <v>116</v>
      </c>
      <c r="C8" s="42">
        <v>362</v>
      </c>
      <c r="D8" s="42">
        <v>362</v>
      </c>
      <c r="E8" s="42">
        <v>362</v>
      </c>
      <c r="F8" s="42">
        <v>362</v>
      </c>
      <c r="G8" s="42">
        <v>362</v>
      </c>
      <c r="H8" s="42">
        <v>362</v>
      </c>
      <c r="I8" s="42">
        <v>362</v>
      </c>
      <c r="J8" s="42">
        <v>362</v>
      </c>
      <c r="K8" s="42">
        <v>362</v>
      </c>
      <c r="L8" s="42">
        <v>362</v>
      </c>
      <c r="M8" s="42">
        <v>362</v>
      </c>
      <c r="N8" s="42">
        <v>362</v>
      </c>
      <c r="O8" s="32"/>
      <c r="P8" s="32"/>
    </row>
    <row r="9" spans="1:16" x14ac:dyDescent="0.2">
      <c r="A9" s="32"/>
      <c r="B9" s="40" t="s">
        <v>117</v>
      </c>
      <c r="C9" s="42">
        <v>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32"/>
      <c r="P9" s="32"/>
    </row>
    <row r="10" spans="1:16" x14ac:dyDescent="0.2">
      <c r="A10" s="32"/>
      <c r="B10" s="40" t="s">
        <v>118</v>
      </c>
      <c r="C10" s="42">
        <v>0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32"/>
      <c r="P10" s="32"/>
    </row>
    <row r="11" spans="1:16" x14ac:dyDescent="0.2">
      <c r="A11" s="32"/>
      <c r="B11" s="43" t="s">
        <v>119</v>
      </c>
      <c r="C11" s="42">
        <v>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32"/>
      <c r="P11" s="32"/>
    </row>
    <row r="12" spans="1:16" x14ac:dyDescent="0.2">
      <c r="A12" s="32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6"/>
      <c r="O12" s="32"/>
      <c r="P12" s="32"/>
    </row>
    <row r="13" spans="1:16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1:16" x14ac:dyDescent="0.2">
      <c r="A14" s="32"/>
      <c r="B14" s="34" t="s">
        <v>120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1:16" x14ac:dyDescent="0.2">
      <c r="A15" s="32"/>
      <c r="B15" s="35"/>
      <c r="C15" s="36"/>
      <c r="D15" s="36"/>
      <c r="E15" s="47"/>
      <c r="F15" s="36"/>
      <c r="G15" s="36"/>
      <c r="H15" s="36"/>
      <c r="I15" s="32"/>
      <c r="J15" s="32"/>
      <c r="K15" s="32"/>
      <c r="L15" s="32"/>
      <c r="M15" s="32"/>
      <c r="N15" s="32"/>
      <c r="O15" s="32"/>
      <c r="P15" s="32"/>
    </row>
    <row r="16" spans="1:16" x14ac:dyDescent="0.2">
      <c r="A16" s="32"/>
      <c r="B16" s="37" t="s">
        <v>121</v>
      </c>
      <c r="C16" s="38" t="s">
        <v>122</v>
      </c>
      <c r="D16" s="38" t="s">
        <v>123</v>
      </c>
      <c r="E16" s="38" t="s">
        <v>122</v>
      </c>
      <c r="F16" s="38" t="s">
        <v>124</v>
      </c>
      <c r="G16" s="38" t="s">
        <v>122</v>
      </c>
      <c r="H16" s="38" t="s">
        <v>125</v>
      </c>
      <c r="I16" s="32"/>
      <c r="J16" s="32"/>
      <c r="K16" s="32"/>
      <c r="L16" s="32"/>
      <c r="M16" s="32"/>
      <c r="N16" s="32"/>
      <c r="O16" s="32"/>
      <c r="P16" s="32"/>
    </row>
    <row r="17" spans="1:16" x14ac:dyDescent="0.2">
      <c r="A17" s="32"/>
      <c r="B17" s="48" t="s">
        <v>114</v>
      </c>
      <c r="C17" s="49">
        <v>1</v>
      </c>
      <c r="D17" s="49">
        <v>0.6</v>
      </c>
      <c r="E17" s="49">
        <v>1</v>
      </c>
      <c r="F17" s="49">
        <v>1.5</v>
      </c>
      <c r="G17" s="49">
        <v>0</v>
      </c>
      <c r="H17" s="49">
        <v>1000000</v>
      </c>
      <c r="I17" s="32" t="s">
        <v>126</v>
      </c>
      <c r="J17" s="32"/>
      <c r="K17" s="32"/>
      <c r="L17" s="32"/>
      <c r="M17" s="32"/>
      <c r="N17" s="32"/>
      <c r="O17" s="32"/>
      <c r="P17" s="32"/>
    </row>
    <row r="18" spans="1:16" x14ac:dyDescent="0.2">
      <c r="A18" s="32"/>
      <c r="B18" s="40" t="s">
        <v>115</v>
      </c>
      <c r="C18" s="50">
        <v>1</v>
      </c>
      <c r="D18" s="50">
        <v>0.65</v>
      </c>
      <c r="E18" s="50">
        <v>1</v>
      </c>
      <c r="F18" s="49">
        <v>1.5</v>
      </c>
      <c r="G18" s="50">
        <v>0</v>
      </c>
      <c r="H18" s="50">
        <v>1000000</v>
      </c>
      <c r="I18" s="32" t="s">
        <v>126</v>
      </c>
      <c r="J18" s="32"/>
      <c r="K18" s="32"/>
      <c r="L18" s="32"/>
      <c r="M18" s="32"/>
      <c r="N18" s="32"/>
      <c r="O18" s="32"/>
      <c r="P18" s="32"/>
    </row>
    <row r="19" spans="1:16" x14ac:dyDescent="0.2">
      <c r="A19" s="32"/>
      <c r="B19" s="40" t="s">
        <v>116</v>
      </c>
      <c r="C19" s="50">
        <v>1</v>
      </c>
      <c r="D19" s="50">
        <v>0.72</v>
      </c>
      <c r="E19" s="50">
        <v>1</v>
      </c>
      <c r="F19" s="49">
        <v>1.5</v>
      </c>
      <c r="G19" s="50">
        <v>0</v>
      </c>
      <c r="H19" s="50">
        <v>1000000</v>
      </c>
      <c r="I19" s="32" t="s">
        <v>126</v>
      </c>
      <c r="J19" s="32"/>
      <c r="K19" s="32"/>
      <c r="L19" s="32"/>
      <c r="M19" s="32"/>
      <c r="N19" s="32"/>
      <c r="O19" s="32"/>
      <c r="P19" s="32"/>
    </row>
    <row r="20" spans="1:16" x14ac:dyDescent="0.2">
      <c r="A20" s="32"/>
      <c r="B20" s="40" t="s">
        <v>117</v>
      </c>
      <c r="C20" s="50">
        <v>1</v>
      </c>
      <c r="D20" s="50">
        <v>1000000</v>
      </c>
      <c r="E20" s="50">
        <v>1</v>
      </c>
      <c r="F20" s="50">
        <v>1000000</v>
      </c>
      <c r="G20" s="50">
        <v>1</v>
      </c>
      <c r="H20" s="50">
        <v>1000000</v>
      </c>
      <c r="I20" s="32"/>
      <c r="J20" s="32"/>
      <c r="K20" s="32"/>
      <c r="L20" s="32"/>
      <c r="M20" s="32"/>
      <c r="N20" s="32"/>
      <c r="O20" s="32"/>
      <c r="P20" s="32"/>
    </row>
    <row r="21" spans="1:16" x14ac:dyDescent="0.2">
      <c r="A21" s="32"/>
      <c r="B21" s="40" t="s">
        <v>118</v>
      </c>
      <c r="C21" s="50">
        <v>1</v>
      </c>
      <c r="D21" s="50">
        <v>1000000</v>
      </c>
      <c r="E21" s="50">
        <v>1</v>
      </c>
      <c r="F21" s="50">
        <v>1000000</v>
      </c>
      <c r="G21" s="50">
        <v>1</v>
      </c>
      <c r="H21" s="50">
        <v>1000000</v>
      </c>
      <c r="I21" s="32"/>
      <c r="J21" s="32"/>
      <c r="K21" s="32"/>
      <c r="L21" s="32"/>
      <c r="M21" s="32"/>
      <c r="N21" s="32"/>
      <c r="O21" s="32"/>
      <c r="P21" s="32"/>
    </row>
    <row r="22" spans="1:16" x14ac:dyDescent="0.2">
      <c r="A22" s="32"/>
      <c r="B22" s="43" t="s">
        <v>119</v>
      </c>
      <c r="C22" s="50">
        <v>1</v>
      </c>
      <c r="D22" s="50">
        <v>1000000</v>
      </c>
      <c r="E22" s="50">
        <v>1</v>
      </c>
      <c r="F22" s="50">
        <v>1000000</v>
      </c>
      <c r="G22" s="50">
        <v>1</v>
      </c>
      <c r="H22" s="50">
        <v>1000000</v>
      </c>
      <c r="I22" s="32"/>
      <c r="J22" s="32"/>
      <c r="K22" s="51"/>
      <c r="L22" s="52"/>
      <c r="M22" s="52"/>
      <c r="N22" s="52"/>
      <c r="O22" s="52"/>
      <c r="P22" s="52"/>
    </row>
    <row r="23" spans="1:16" x14ac:dyDescent="0.2">
      <c r="A23" s="32"/>
      <c r="B23" s="53"/>
      <c r="C23" s="54"/>
      <c r="D23" s="54"/>
      <c r="E23" s="54"/>
      <c r="F23" s="54"/>
      <c r="G23" s="54"/>
      <c r="H23" s="36"/>
      <c r="I23" s="32"/>
      <c r="J23" s="32"/>
      <c r="K23" s="51"/>
      <c r="L23" s="52"/>
      <c r="M23" s="52"/>
      <c r="N23" s="52"/>
      <c r="O23" s="52"/>
      <c r="P23" s="52"/>
    </row>
    <row r="24" spans="1:16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52"/>
      <c r="L24" s="51"/>
      <c r="M24" s="51"/>
      <c r="N24" s="51"/>
      <c r="O24" s="51"/>
      <c r="P24" s="51"/>
    </row>
    <row r="25" spans="1:16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52"/>
      <c r="L25" s="51"/>
      <c r="M25" s="51"/>
      <c r="N25" s="51"/>
      <c r="O25" s="51"/>
      <c r="P25" s="51"/>
    </row>
    <row r="26" spans="1:16" x14ac:dyDescent="0.2">
      <c r="A26" s="32"/>
      <c r="B26" s="34" t="s">
        <v>127</v>
      </c>
      <c r="C26" s="32"/>
      <c r="D26" s="32"/>
      <c r="E26" s="32"/>
      <c r="F26" s="32"/>
      <c r="G26" s="32"/>
      <c r="H26" s="32"/>
      <c r="I26" s="32"/>
      <c r="J26" s="32"/>
      <c r="K26" s="52"/>
      <c r="L26" s="51"/>
      <c r="M26" s="51"/>
      <c r="N26" s="51"/>
      <c r="O26" s="51"/>
      <c r="P26" s="51"/>
    </row>
    <row r="27" spans="1:16" x14ac:dyDescent="0.2">
      <c r="A27" s="32"/>
      <c r="B27" s="35"/>
      <c r="C27" s="36"/>
      <c r="D27" s="36"/>
      <c r="E27" s="36"/>
      <c r="F27" s="36"/>
      <c r="G27" s="36"/>
      <c r="H27" s="36"/>
      <c r="I27" s="36"/>
      <c r="J27" s="36"/>
      <c r="K27" s="47"/>
      <c r="L27" s="36"/>
      <c r="M27" s="36"/>
      <c r="N27" s="36"/>
      <c r="O27" s="36"/>
      <c r="P27" s="36"/>
    </row>
    <row r="28" spans="1:16" x14ac:dyDescent="0.2">
      <c r="A28" s="32"/>
      <c r="B28" s="32"/>
      <c r="C28" s="32"/>
      <c r="D28" s="55">
        <f>[1]basic_info!$D$5-5</f>
        <v>2013</v>
      </c>
      <c r="E28" s="52"/>
      <c r="F28" s="55">
        <f>[1]basic_info!$D$5-4</f>
        <v>2014</v>
      </c>
      <c r="G28" s="52"/>
      <c r="H28" s="55">
        <f>[1]basic_info!$D$5-3</f>
        <v>2015</v>
      </c>
      <c r="I28" s="52"/>
      <c r="J28" s="55">
        <f>[1]basic_info!$D$5-2</f>
        <v>2016</v>
      </c>
      <c r="K28" s="52"/>
      <c r="L28" s="55">
        <f>[1]basic_info!$D$5-1</f>
        <v>2017</v>
      </c>
      <c r="M28" s="32"/>
      <c r="N28" s="55">
        <f>[1]basic_info!$D$5</f>
        <v>2018</v>
      </c>
      <c r="O28" s="32"/>
      <c r="P28" s="51"/>
    </row>
    <row r="29" spans="1:16" x14ac:dyDescent="0.2">
      <c r="A29" s="32"/>
      <c r="B29" s="37" t="s">
        <v>128</v>
      </c>
      <c r="C29" s="37" t="s">
        <v>129</v>
      </c>
      <c r="D29" s="56" t="s">
        <v>130</v>
      </c>
      <c r="E29" s="39" t="s">
        <v>131</v>
      </c>
      <c r="F29" s="56" t="s">
        <v>130</v>
      </c>
      <c r="G29" s="39" t="s">
        <v>131</v>
      </c>
      <c r="H29" s="56" t="s">
        <v>130</v>
      </c>
      <c r="I29" s="39" t="s">
        <v>131</v>
      </c>
      <c r="J29" s="56" t="s">
        <v>130</v>
      </c>
      <c r="K29" s="39" t="s">
        <v>131</v>
      </c>
      <c r="L29" s="56" t="s">
        <v>130</v>
      </c>
      <c r="M29" s="39" t="s">
        <v>131</v>
      </c>
      <c r="N29" s="56" t="s">
        <v>130</v>
      </c>
      <c r="O29" s="39" t="s">
        <v>131</v>
      </c>
      <c r="P29" s="37" t="s">
        <v>132</v>
      </c>
    </row>
    <row r="30" spans="1:16" x14ac:dyDescent="0.2">
      <c r="A30" s="32"/>
      <c r="B30" s="48" t="s">
        <v>133</v>
      </c>
      <c r="C30" s="40">
        <f>[1]basic_info!$D$5</f>
        <v>2018</v>
      </c>
      <c r="D30" s="56">
        <v>0.68616087553988669</v>
      </c>
      <c r="E30" s="39">
        <v>0</v>
      </c>
      <c r="F30" s="57">
        <v>0.64171751702829749</v>
      </c>
      <c r="G30" s="58">
        <v>0</v>
      </c>
      <c r="H30" s="57">
        <v>0.8295043288750632</v>
      </c>
      <c r="I30" s="58">
        <v>0</v>
      </c>
      <c r="J30" s="57">
        <v>0.85195298768145433</v>
      </c>
      <c r="K30" s="58"/>
      <c r="L30" s="57">
        <v>0.87181858933515421</v>
      </c>
      <c r="M30" s="58"/>
      <c r="N30" s="59"/>
      <c r="O30" s="60" t="s">
        <v>134</v>
      </c>
      <c r="P30" s="48">
        <f>M30+K30+I30+E30+G30</f>
        <v>0</v>
      </c>
    </row>
    <row r="31" spans="1:16" x14ac:dyDescent="0.2">
      <c r="A31" s="32"/>
      <c r="B31" s="40"/>
      <c r="C31" s="57">
        <f>[1]basic_info!$D$5+1</f>
        <v>2019</v>
      </c>
      <c r="D31" s="61"/>
      <c r="E31" s="62"/>
      <c r="F31" s="63">
        <v>0.65376248745918275</v>
      </c>
      <c r="G31" s="64">
        <v>0</v>
      </c>
      <c r="H31" s="65">
        <v>0.84540928358710421</v>
      </c>
      <c r="I31" s="66">
        <v>0</v>
      </c>
      <c r="J31" s="65">
        <v>0.79341974686465555</v>
      </c>
      <c r="K31" s="66"/>
      <c r="L31" s="65">
        <v>0.87729954875381289</v>
      </c>
      <c r="M31" s="66"/>
      <c r="N31" s="67">
        <v>0.8336267728479646</v>
      </c>
      <c r="O31" s="68"/>
      <c r="P31" s="67">
        <f>O31+M31+K31+I31+G31</f>
        <v>0</v>
      </c>
    </row>
    <row r="32" spans="1:16" x14ac:dyDescent="0.2">
      <c r="A32" s="32"/>
      <c r="B32" s="40"/>
      <c r="C32" s="57">
        <f>[1]basic_info!$D$5+2</f>
        <v>2020</v>
      </c>
      <c r="D32" s="61"/>
      <c r="E32" s="62"/>
      <c r="F32" s="62"/>
      <c r="G32" s="62"/>
      <c r="H32" s="63">
        <v>0.76962524616122252</v>
      </c>
      <c r="I32" s="64">
        <v>0</v>
      </c>
      <c r="J32" s="65">
        <v>0.75112057603575599</v>
      </c>
      <c r="K32" s="66"/>
      <c r="L32" s="65">
        <v>0.80188642998529402</v>
      </c>
      <c r="M32" s="66"/>
      <c r="N32" s="67">
        <v>0.81985520450982041</v>
      </c>
      <c r="O32" s="68"/>
      <c r="P32" s="67">
        <f>O32+M32+K32+I32</f>
        <v>0</v>
      </c>
    </row>
    <row r="33" spans="1:16" x14ac:dyDescent="0.2">
      <c r="A33" s="32"/>
      <c r="B33" s="40"/>
      <c r="C33" s="57">
        <f>[1]basic_info!$D$5+3</f>
        <v>2021</v>
      </c>
      <c r="D33" s="61"/>
      <c r="E33" s="62"/>
      <c r="F33" s="62"/>
      <c r="G33" s="62"/>
      <c r="H33" s="62"/>
      <c r="I33" s="62"/>
      <c r="J33" s="63">
        <v>0.73914561780691146</v>
      </c>
      <c r="K33" s="64"/>
      <c r="L33" s="65">
        <v>0.73716643524096881</v>
      </c>
      <c r="M33" s="66"/>
      <c r="N33" s="67">
        <v>0.7922499396770869</v>
      </c>
      <c r="O33" s="68"/>
      <c r="P33" s="67">
        <f>O33+M33+K33</f>
        <v>0</v>
      </c>
    </row>
    <row r="34" spans="1:16" x14ac:dyDescent="0.2">
      <c r="A34" s="32"/>
      <c r="B34" s="40"/>
      <c r="C34" s="57">
        <f>[1]basic_info!$D$5+4</f>
        <v>2022</v>
      </c>
      <c r="D34" s="61"/>
      <c r="E34" s="62"/>
      <c r="F34" s="62"/>
      <c r="G34" s="62"/>
      <c r="H34" s="62"/>
      <c r="I34" s="62"/>
      <c r="J34" s="62"/>
      <c r="K34" s="62"/>
      <c r="L34" s="63">
        <v>0.67792213259339329</v>
      </c>
      <c r="M34" s="64"/>
      <c r="N34" s="67">
        <v>0.74099510470754837</v>
      </c>
      <c r="O34" s="68"/>
      <c r="P34" s="67">
        <f>O34+M34</f>
        <v>0</v>
      </c>
    </row>
    <row r="35" spans="1:16" x14ac:dyDescent="0.2">
      <c r="A35" s="32"/>
      <c r="B35" s="43"/>
      <c r="C35" s="69">
        <f>[1]basic_info!$D$5+5</f>
        <v>2023</v>
      </c>
      <c r="D35" s="70"/>
      <c r="E35" s="71"/>
      <c r="F35" s="71"/>
      <c r="G35" s="71"/>
      <c r="H35" s="71"/>
      <c r="I35" s="71"/>
      <c r="J35" s="71"/>
      <c r="K35" s="71"/>
      <c r="L35" s="72"/>
      <c r="M35" s="73"/>
      <c r="N35" s="74">
        <v>0.68592924540042888</v>
      </c>
      <c r="O35" s="68"/>
      <c r="P35" s="75">
        <f>O35</f>
        <v>0</v>
      </c>
    </row>
    <row r="36" spans="1:16" x14ac:dyDescent="0.2">
      <c r="A36" s="32"/>
      <c r="B36" s="48" t="s">
        <v>135</v>
      </c>
      <c r="C36" s="40">
        <f>[1]basic_info!$D$5</f>
        <v>2018</v>
      </c>
      <c r="D36" s="56">
        <v>1.0288140534879155</v>
      </c>
      <c r="E36" s="39">
        <v>0</v>
      </c>
      <c r="F36" s="76">
        <v>1.0108999284690923</v>
      </c>
      <c r="G36" s="77">
        <v>0</v>
      </c>
      <c r="H36" s="76">
        <v>1.0032828986441651</v>
      </c>
      <c r="I36" s="77">
        <v>136000</v>
      </c>
      <c r="J36" s="76">
        <v>1.0357981248188022</v>
      </c>
      <c r="K36" s="77"/>
      <c r="L36" s="78">
        <v>0.97406708065219405</v>
      </c>
      <c r="M36" s="79"/>
      <c r="N36" s="80"/>
      <c r="O36" s="60" t="s">
        <v>134</v>
      </c>
      <c r="P36" s="48">
        <f>M36+K36+I36+E36+G36</f>
        <v>136000</v>
      </c>
    </row>
    <row r="37" spans="1:16" x14ac:dyDescent="0.2">
      <c r="A37" s="32"/>
      <c r="B37" s="40"/>
      <c r="C37" s="57">
        <f>[1]basic_info!$D$5+1</f>
        <v>2019</v>
      </c>
      <c r="D37" s="61"/>
      <c r="E37" s="62"/>
      <c r="F37" s="63">
        <v>0.98955166281759732</v>
      </c>
      <c r="G37" s="64">
        <v>0</v>
      </c>
      <c r="H37" s="65">
        <v>0.95103433990902408</v>
      </c>
      <c r="I37" s="66">
        <v>136000</v>
      </c>
      <c r="J37" s="65">
        <v>0.9919351074281193</v>
      </c>
      <c r="K37" s="66"/>
      <c r="L37" s="65">
        <v>0.94692158975803442</v>
      </c>
      <c r="M37" s="66"/>
      <c r="N37" s="65">
        <v>1.3519645777200024</v>
      </c>
      <c r="O37" s="68"/>
      <c r="P37" s="67">
        <f>O37+M37+K37+I37+G37</f>
        <v>136000</v>
      </c>
    </row>
    <row r="38" spans="1:16" x14ac:dyDescent="0.2">
      <c r="A38" s="32"/>
      <c r="B38" s="40"/>
      <c r="C38" s="57">
        <f>[1]basic_info!$D$5+2</f>
        <v>2020</v>
      </c>
      <c r="D38" s="61"/>
      <c r="E38" s="62"/>
      <c r="F38" s="62"/>
      <c r="G38" s="62"/>
      <c r="H38" s="63">
        <v>0.9180320969671012</v>
      </c>
      <c r="I38" s="64">
        <v>136000</v>
      </c>
      <c r="J38" s="65">
        <v>0.95493263137485418</v>
      </c>
      <c r="K38" s="66"/>
      <c r="L38" s="65">
        <v>0.93709078332824058</v>
      </c>
      <c r="M38" s="66"/>
      <c r="N38" s="65">
        <v>1.2538421609133918</v>
      </c>
      <c r="O38" s="68"/>
      <c r="P38" s="67">
        <f>O38+M38+K38+I38</f>
        <v>136000</v>
      </c>
    </row>
    <row r="39" spans="1:16" x14ac:dyDescent="0.2">
      <c r="A39" s="32"/>
      <c r="B39" s="40"/>
      <c r="C39" s="57">
        <f>[1]basic_info!$D$5+3</f>
        <v>2021</v>
      </c>
      <c r="D39" s="61"/>
      <c r="E39" s="62"/>
      <c r="F39" s="62"/>
      <c r="G39" s="62"/>
      <c r="H39" s="62"/>
      <c r="I39" s="62"/>
      <c r="J39" s="63">
        <v>0.9100411573201419</v>
      </c>
      <c r="K39" s="64">
        <v>89461</v>
      </c>
      <c r="L39" s="65">
        <v>0.92721692835977987</v>
      </c>
      <c r="M39" s="66"/>
      <c r="N39" s="65">
        <v>1.1631721092862846</v>
      </c>
      <c r="O39" s="68"/>
      <c r="P39" s="67">
        <f>O39+M39+K39</f>
        <v>89461</v>
      </c>
    </row>
    <row r="40" spans="1:16" x14ac:dyDescent="0.2">
      <c r="A40" s="32"/>
      <c r="B40" s="40"/>
      <c r="C40" s="57">
        <f>[1]basic_info!$D$5+4</f>
        <v>2022</v>
      </c>
      <c r="D40" s="61"/>
      <c r="E40" s="62"/>
      <c r="F40" s="62"/>
      <c r="G40" s="62"/>
      <c r="H40" s="62"/>
      <c r="I40" s="62"/>
      <c r="J40" s="62"/>
      <c r="K40" s="62"/>
      <c r="L40" s="63">
        <v>0.89172850017249583</v>
      </c>
      <c r="M40" s="64">
        <v>89461</v>
      </c>
      <c r="N40" s="65">
        <v>1.1067776852666162</v>
      </c>
      <c r="O40" s="68"/>
      <c r="P40" s="67">
        <f>O40+M40</f>
        <v>89461</v>
      </c>
    </row>
    <row r="41" spans="1:16" x14ac:dyDescent="0.2">
      <c r="A41" s="32"/>
      <c r="B41" s="43"/>
      <c r="C41" s="69">
        <f>[1]basic_info!$D$5+5</f>
        <v>2023</v>
      </c>
      <c r="D41" s="70"/>
      <c r="E41" s="71"/>
      <c r="F41" s="71"/>
      <c r="G41" s="71"/>
      <c r="H41" s="71"/>
      <c r="I41" s="71"/>
      <c r="J41" s="71"/>
      <c r="K41" s="71"/>
      <c r="L41" s="72"/>
      <c r="M41" s="73"/>
      <c r="N41" s="63">
        <v>1.0097698285728693</v>
      </c>
      <c r="O41" s="68">
        <v>107018.3</v>
      </c>
      <c r="P41" s="74">
        <f>O41</f>
        <v>107018.3</v>
      </c>
    </row>
    <row r="42" spans="1:16" x14ac:dyDescent="0.2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">
      <c r="A44" s="32"/>
      <c r="B44" s="34" t="s">
        <v>136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">
      <c r="A45" s="32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2"/>
    </row>
    <row r="46" spans="1:16" x14ac:dyDescent="0.2">
      <c r="A46" s="32"/>
      <c r="B46" s="37" t="s">
        <v>137</v>
      </c>
      <c r="C46" s="38" t="s">
        <v>102</v>
      </c>
      <c r="D46" s="38" t="s">
        <v>103</v>
      </c>
      <c r="E46" s="38" t="s">
        <v>104</v>
      </c>
      <c r="F46" s="38" t="s">
        <v>105</v>
      </c>
      <c r="G46" s="38" t="s">
        <v>106</v>
      </c>
      <c r="H46" s="38" t="s">
        <v>107</v>
      </c>
      <c r="I46" s="38" t="s">
        <v>108</v>
      </c>
      <c r="J46" s="38" t="s">
        <v>109</v>
      </c>
      <c r="K46" s="38" t="s">
        <v>110</v>
      </c>
      <c r="L46" s="38" t="s">
        <v>111</v>
      </c>
      <c r="M46" s="38" t="s">
        <v>112</v>
      </c>
      <c r="N46" s="39" t="s">
        <v>113</v>
      </c>
      <c r="O46" s="37" t="s">
        <v>132</v>
      </c>
      <c r="P46" s="32"/>
    </row>
    <row r="47" spans="1:16" x14ac:dyDescent="0.2">
      <c r="A47" s="32"/>
      <c r="B47" s="48" t="s">
        <v>133</v>
      </c>
      <c r="C47" s="81">
        <f t="shared" ref="C47:N48" si="0">100/12</f>
        <v>8.3333333333333339</v>
      </c>
      <c r="D47" s="81">
        <f t="shared" si="0"/>
        <v>8.3333333333333339</v>
      </c>
      <c r="E47" s="81">
        <f t="shared" si="0"/>
        <v>8.3333333333333339</v>
      </c>
      <c r="F47" s="81">
        <f t="shared" si="0"/>
        <v>8.3333333333333339</v>
      </c>
      <c r="G47" s="81">
        <f t="shared" si="0"/>
        <v>8.3333333333333339</v>
      </c>
      <c r="H47" s="81">
        <f t="shared" si="0"/>
        <v>8.3333333333333339</v>
      </c>
      <c r="I47" s="81">
        <f t="shared" si="0"/>
        <v>8.3333333333333339</v>
      </c>
      <c r="J47" s="81">
        <f t="shared" si="0"/>
        <v>8.3333333333333339</v>
      </c>
      <c r="K47" s="81">
        <f t="shared" si="0"/>
        <v>8.3333333333333339</v>
      </c>
      <c r="L47" s="81">
        <f t="shared" si="0"/>
        <v>8.3333333333333339</v>
      </c>
      <c r="M47" s="81">
        <f t="shared" si="0"/>
        <v>8.3333333333333339</v>
      </c>
      <c r="N47" s="81">
        <f t="shared" si="0"/>
        <v>8.3333333333333339</v>
      </c>
      <c r="O47" s="37">
        <f>SUM(C47:N47)</f>
        <v>99.999999999999986</v>
      </c>
      <c r="P47" s="32"/>
    </row>
    <row r="48" spans="1:16" x14ac:dyDescent="0.2">
      <c r="A48" s="32"/>
      <c r="B48" s="43" t="s">
        <v>135</v>
      </c>
      <c r="C48" s="81">
        <f t="shared" si="0"/>
        <v>8.3333333333333339</v>
      </c>
      <c r="D48" s="81">
        <f t="shared" si="0"/>
        <v>8.3333333333333339</v>
      </c>
      <c r="E48" s="81">
        <f t="shared" si="0"/>
        <v>8.3333333333333339</v>
      </c>
      <c r="F48" s="81">
        <f t="shared" si="0"/>
        <v>8.3333333333333339</v>
      </c>
      <c r="G48" s="81">
        <f t="shared" si="0"/>
        <v>8.3333333333333339</v>
      </c>
      <c r="H48" s="81">
        <f t="shared" si="0"/>
        <v>8.3333333333333339</v>
      </c>
      <c r="I48" s="81">
        <f t="shared" si="0"/>
        <v>8.3333333333333339</v>
      </c>
      <c r="J48" s="81">
        <f t="shared" si="0"/>
        <v>8.3333333333333339</v>
      </c>
      <c r="K48" s="81">
        <f t="shared" si="0"/>
        <v>8.3333333333333339</v>
      </c>
      <c r="L48" s="81">
        <f t="shared" si="0"/>
        <v>8.3333333333333339</v>
      </c>
      <c r="M48" s="81">
        <f t="shared" si="0"/>
        <v>8.3333333333333339</v>
      </c>
      <c r="N48" s="81">
        <f t="shared" si="0"/>
        <v>8.3333333333333339</v>
      </c>
      <c r="O48" s="37">
        <f>SUM(C48:N48)</f>
        <v>99.999999999999986</v>
      </c>
      <c r="P48" s="32"/>
    </row>
    <row r="49" spans="1:16" x14ac:dyDescent="0.2">
      <c r="A49" s="32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</row>
  </sheetData>
  <dataValidations count="8"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8" workbookViewId="0">
      <selection activeCell="D32" sqref="D32"/>
    </sheetView>
  </sheetViews>
  <sheetFormatPr baseColWidth="10" defaultRowHeight="16" x14ac:dyDescent="0.2"/>
  <sheetData>
    <row r="1" spans="1:14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">
      <c r="A2" s="32"/>
      <c r="B2" s="33" t="s">
        <v>138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">
      <c r="A3" s="32"/>
      <c r="B3" s="34" t="s">
        <v>139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 x14ac:dyDescent="0.2">
      <c r="A4" s="32"/>
      <c r="B4" s="82"/>
      <c r="C4" s="82"/>
      <c r="D4" s="82"/>
      <c r="E4" s="82"/>
      <c r="F4" s="82"/>
      <c r="G4" s="82"/>
      <c r="H4" s="82"/>
      <c r="I4" s="82"/>
      <c r="J4" s="82"/>
      <c r="K4" s="82"/>
      <c r="L4" s="52"/>
      <c r="M4" s="52"/>
      <c r="N4" s="52"/>
    </row>
    <row r="5" spans="1:14" x14ac:dyDescent="0.2">
      <c r="A5" s="32"/>
      <c r="B5" s="55" t="s">
        <v>140</v>
      </c>
      <c r="C5" s="55" t="s">
        <v>13</v>
      </c>
      <c r="D5" s="55" t="s">
        <v>14</v>
      </c>
      <c r="E5" s="55" t="s">
        <v>16</v>
      </c>
      <c r="F5" s="55" t="s">
        <v>20</v>
      </c>
      <c r="G5" s="55" t="s">
        <v>42</v>
      </c>
      <c r="H5" s="55" t="s">
        <v>57</v>
      </c>
      <c r="I5" s="55" t="s">
        <v>65</v>
      </c>
      <c r="J5" s="55" t="s">
        <v>78</v>
      </c>
      <c r="K5" s="55" t="s">
        <v>132</v>
      </c>
      <c r="L5" s="51"/>
      <c r="M5" s="51"/>
      <c r="N5" s="51"/>
    </row>
    <row r="6" spans="1:14" x14ac:dyDescent="0.2">
      <c r="A6" s="32"/>
      <c r="B6" s="55" t="s">
        <v>141</v>
      </c>
      <c r="C6" s="83"/>
      <c r="D6" s="83">
        <f>0.273797 * 100</f>
        <v>27.3797</v>
      </c>
      <c r="E6" s="83"/>
      <c r="F6" s="83">
        <f>0.08137569 * 100</f>
        <v>8.1375689999999992</v>
      </c>
      <c r="G6" s="83"/>
      <c r="H6" s="83">
        <f xml:space="preserve"> 0.4674289*100</f>
        <v>46.742889999999996</v>
      </c>
      <c r="I6" s="83"/>
      <c r="J6" s="83">
        <f>100-SUM(C6:I6)</f>
        <v>17.739841000000013</v>
      </c>
      <c r="K6" s="84">
        <f>SUM($C$6:$J$6)</f>
        <v>100</v>
      </c>
      <c r="L6" s="52"/>
      <c r="M6" s="52"/>
      <c r="N6" s="52"/>
    </row>
    <row r="7" spans="1:14" x14ac:dyDescent="0.2">
      <c r="A7" s="32"/>
      <c r="B7" s="55" t="s">
        <v>115</v>
      </c>
      <c r="C7" s="83"/>
      <c r="D7" s="83"/>
      <c r="E7" s="83">
        <f>0.42008*100</f>
        <v>42.008000000000003</v>
      </c>
      <c r="F7" s="83"/>
      <c r="G7" s="83"/>
      <c r="H7" s="83"/>
      <c r="I7" s="83">
        <f>0.57992*100</f>
        <v>57.991999999999997</v>
      </c>
      <c r="J7" s="83">
        <v>0</v>
      </c>
      <c r="K7" s="84">
        <f>SUM($C$7:$J$7)</f>
        <v>100</v>
      </c>
      <c r="L7" s="52"/>
      <c r="M7" s="52"/>
      <c r="N7" s="52"/>
    </row>
    <row r="8" spans="1:14" x14ac:dyDescent="0.2">
      <c r="A8" s="32"/>
      <c r="B8" s="55" t="s">
        <v>116</v>
      </c>
      <c r="C8" s="83">
        <f>0.4678839*100</f>
        <v>46.78839</v>
      </c>
      <c r="D8" s="83"/>
      <c r="E8" s="83"/>
      <c r="F8" s="83"/>
      <c r="G8" s="83">
        <f>0.5321161*100</f>
        <v>53.21161</v>
      </c>
      <c r="H8" s="83"/>
      <c r="I8" s="83"/>
      <c r="J8" s="83">
        <v>0</v>
      </c>
      <c r="K8" s="84">
        <f>SUM($C$8:$J$8)</f>
        <v>100</v>
      </c>
      <c r="L8" s="52"/>
      <c r="M8" s="52"/>
      <c r="N8" s="52"/>
    </row>
    <row r="9" spans="1:14" x14ac:dyDescent="0.2">
      <c r="A9" s="32"/>
      <c r="B9" s="55" t="s">
        <v>117</v>
      </c>
      <c r="C9" s="83">
        <v>100</v>
      </c>
      <c r="D9" s="83"/>
      <c r="E9" s="83"/>
      <c r="F9" s="83"/>
      <c r="G9" s="83"/>
      <c r="H9" s="83"/>
      <c r="I9" s="83"/>
      <c r="J9" s="83">
        <v>0</v>
      </c>
      <c r="K9" s="84">
        <f>SUM($C$9:$J$9)</f>
        <v>100</v>
      </c>
      <c r="L9" s="52"/>
      <c r="M9" s="52"/>
      <c r="N9" s="52"/>
    </row>
    <row r="10" spans="1:14" x14ac:dyDescent="0.2">
      <c r="A10" s="32"/>
      <c r="B10" s="55" t="s">
        <v>118</v>
      </c>
      <c r="C10" s="83">
        <v>100</v>
      </c>
      <c r="D10" s="83"/>
      <c r="E10" s="83"/>
      <c r="F10" s="83"/>
      <c r="G10" s="83"/>
      <c r="H10" s="83"/>
      <c r="I10" s="83"/>
      <c r="J10" s="83">
        <v>0</v>
      </c>
      <c r="K10" s="84">
        <f>SUM($C$10:$J$10)</f>
        <v>100</v>
      </c>
      <c r="L10" s="52"/>
      <c r="M10" s="52"/>
      <c r="N10" s="52"/>
    </row>
    <row r="11" spans="1:14" x14ac:dyDescent="0.2">
      <c r="A11" s="32"/>
      <c r="B11" s="55" t="s">
        <v>119</v>
      </c>
      <c r="C11" s="85">
        <v>100</v>
      </c>
      <c r="D11" s="85"/>
      <c r="E11" s="85"/>
      <c r="F11" s="85"/>
      <c r="G11" s="85"/>
      <c r="H11" s="85"/>
      <c r="I11" s="85"/>
      <c r="J11" s="83">
        <v>0</v>
      </c>
      <c r="K11" s="86">
        <f>SUM($C$11:$J$11)</f>
        <v>100</v>
      </c>
      <c r="L11" s="52"/>
      <c r="M11" s="52"/>
      <c r="N11" s="52"/>
    </row>
    <row r="12" spans="1:14" x14ac:dyDescent="0.2">
      <c r="A12" s="32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52"/>
      <c r="M12" s="52"/>
      <c r="N12" s="52"/>
    </row>
    <row r="13" spans="1:14" x14ac:dyDescent="0.2">
      <c r="A13" s="32"/>
      <c r="B13" s="32"/>
      <c r="C13" s="52"/>
      <c r="D13" s="52"/>
      <c r="E13" s="52"/>
      <c r="F13" s="52"/>
      <c r="G13" s="52"/>
      <c r="H13" s="52"/>
      <c r="I13" s="51"/>
      <c r="J13" s="51"/>
      <c r="K13" s="51"/>
      <c r="L13" s="32"/>
      <c r="M13" s="32"/>
      <c r="N13" s="32"/>
    </row>
    <row r="14" spans="1:14" x14ac:dyDescent="0.2">
      <c r="A14" s="32"/>
      <c r="B14" s="87" t="s">
        <v>142</v>
      </c>
      <c r="C14" s="52"/>
      <c r="D14" s="52"/>
      <c r="E14" s="52"/>
      <c r="F14" s="52"/>
      <c r="G14" s="52"/>
      <c r="H14" s="52"/>
      <c r="I14" s="51"/>
      <c r="J14" s="51"/>
      <c r="K14" s="51"/>
      <c r="L14" s="32"/>
      <c r="M14" s="32"/>
      <c r="N14" s="32"/>
    </row>
    <row r="15" spans="1:14" x14ac:dyDescent="0.2">
      <c r="A15" s="32"/>
      <c r="B15" s="88" t="s">
        <v>143</v>
      </c>
      <c r="C15" s="51"/>
      <c r="D15" s="51"/>
      <c r="E15" s="51"/>
      <c r="F15" s="51"/>
      <c r="G15" s="51"/>
      <c r="H15" s="51"/>
      <c r="I15" s="51"/>
      <c r="J15" s="51"/>
      <c r="K15" s="51"/>
      <c r="L15" s="32"/>
      <c r="M15" s="32"/>
      <c r="N15" s="32"/>
    </row>
    <row r="16" spans="1:14" x14ac:dyDescent="0.2">
      <c r="A16" s="32"/>
      <c r="B16" s="35"/>
      <c r="C16" s="35"/>
      <c r="D16" s="35"/>
      <c r="E16" s="35"/>
      <c r="F16" s="35"/>
      <c r="G16" s="35"/>
      <c r="H16" s="35"/>
      <c r="I16" s="35"/>
      <c r="J16" s="35"/>
      <c r="K16" s="51"/>
      <c r="L16" s="51"/>
      <c r="M16" s="51"/>
      <c r="N16" s="51"/>
    </row>
    <row r="17" spans="1:14" x14ac:dyDescent="0.2">
      <c r="A17" s="32"/>
      <c r="B17" s="55" t="s">
        <v>144</v>
      </c>
      <c r="C17" s="55" t="s">
        <v>13</v>
      </c>
      <c r="D17" s="55"/>
      <c r="E17" s="55" t="s">
        <v>14</v>
      </c>
      <c r="F17" s="55"/>
      <c r="G17" s="55" t="s">
        <v>16</v>
      </c>
      <c r="H17" s="55"/>
      <c r="I17" s="55" t="s">
        <v>20</v>
      </c>
      <c r="J17" s="55"/>
      <c r="K17" s="51"/>
      <c r="L17" s="51"/>
      <c r="M17" s="51"/>
      <c r="N17" s="51"/>
    </row>
    <row r="18" spans="1:14" x14ac:dyDescent="0.2">
      <c r="A18" s="32"/>
      <c r="B18" s="55" t="s">
        <v>145</v>
      </c>
      <c r="C18" s="55" t="s">
        <v>146</v>
      </c>
      <c r="D18" s="55" t="s">
        <v>147</v>
      </c>
      <c r="E18" s="55" t="s">
        <v>146</v>
      </c>
      <c r="F18" s="55" t="s">
        <v>147</v>
      </c>
      <c r="G18" s="55" t="s">
        <v>146</v>
      </c>
      <c r="H18" s="55" t="s">
        <v>147</v>
      </c>
      <c r="I18" s="55" t="s">
        <v>146</v>
      </c>
      <c r="J18" s="55" t="s">
        <v>147</v>
      </c>
      <c r="K18" s="51"/>
      <c r="L18" s="51"/>
      <c r="M18" s="51"/>
      <c r="N18" s="51"/>
    </row>
    <row r="19" spans="1:14" x14ac:dyDescent="0.2">
      <c r="A19" s="32"/>
      <c r="B19" s="55" t="s">
        <v>148</v>
      </c>
      <c r="C19" s="85">
        <f>0.7273768*100</f>
        <v>72.737680000000012</v>
      </c>
      <c r="D19" s="56">
        <f>100-$C$19</f>
        <v>27.262319999999988</v>
      </c>
      <c r="E19" s="85">
        <f>0.5806958*100</f>
        <v>58.069580000000002</v>
      </c>
      <c r="F19" s="56">
        <f>100-$E$19</f>
        <v>41.930419999999998</v>
      </c>
      <c r="G19" s="85">
        <f>0.5135476*100</f>
        <v>51.354759999999999</v>
      </c>
      <c r="H19" s="56">
        <f>100-$G$19</f>
        <v>48.645240000000001</v>
      </c>
      <c r="I19" s="85">
        <f>0.5466106*100</f>
        <v>54.661059999999992</v>
      </c>
      <c r="J19" s="37">
        <f>100-$I$19</f>
        <v>45.338940000000008</v>
      </c>
      <c r="K19" s="32"/>
      <c r="L19" s="32"/>
      <c r="M19" s="32"/>
      <c r="N19" s="32"/>
    </row>
    <row r="20" spans="1:14" x14ac:dyDescent="0.2">
      <c r="A20" s="32"/>
      <c r="B20" s="89"/>
      <c r="C20" s="89"/>
      <c r="D20" s="89"/>
      <c r="E20" s="89"/>
      <c r="F20" s="89"/>
      <c r="G20" s="89"/>
      <c r="H20" s="89"/>
      <c r="I20" s="89"/>
      <c r="J20" s="89"/>
      <c r="K20" s="51"/>
      <c r="L20" s="51"/>
      <c r="M20" s="51"/>
      <c r="N20" s="51"/>
    </row>
    <row r="21" spans="1:14" x14ac:dyDescent="0.2">
      <c r="A21" s="32"/>
      <c r="B21" s="32"/>
      <c r="C21" s="32"/>
      <c r="D21" s="32"/>
      <c r="E21" s="32"/>
      <c r="F21" s="32"/>
      <c r="G21" s="32"/>
      <c r="H21" s="32"/>
      <c r="I21" s="51"/>
      <c r="J21" s="51"/>
      <c r="K21" s="51"/>
      <c r="L21" s="32"/>
      <c r="M21" s="32"/>
      <c r="N21" s="32"/>
    </row>
    <row r="22" spans="1:14" x14ac:dyDescent="0.2">
      <c r="A22" s="32"/>
      <c r="B22" s="87" t="s">
        <v>138</v>
      </c>
      <c r="C22" s="32"/>
      <c r="D22" s="32"/>
      <c r="E22" s="32"/>
      <c r="F22" s="32"/>
      <c r="G22" s="32"/>
      <c r="H22" s="32"/>
      <c r="I22" s="51"/>
      <c r="J22" s="51"/>
      <c r="K22" s="51"/>
      <c r="L22" s="32"/>
      <c r="M22" s="32"/>
      <c r="N22" s="32"/>
    </row>
    <row r="23" spans="1:14" x14ac:dyDescent="0.2">
      <c r="A23" s="32"/>
      <c r="B23" s="90" t="s">
        <v>149</v>
      </c>
      <c r="C23" s="32"/>
      <c r="D23" s="32"/>
      <c r="E23" s="32"/>
      <c r="F23" s="32"/>
      <c r="G23" s="32"/>
      <c r="H23" s="32"/>
      <c r="I23" s="51"/>
      <c r="J23" s="51"/>
      <c r="K23" s="51"/>
      <c r="L23" s="32"/>
      <c r="M23" s="32"/>
      <c r="N23" s="32"/>
    </row>
    <row r="24" spans="1:14" x14ac:dyDescent="0.2">
      <c r="A24" s="3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2"/>
      <c r="M24" s="32"/>
      <c r="N24" s="32"/>
    </row>
    <row r="25" spans="1:14" x14ac:dyDescent="0.2">
      <c r="A25" s="32"/>
      <c r="B25" s="55" t="s">
        <v>150</v>
      </c>
      <c r="C25" s="55" t="s">
        <v>151</v>
      </c>
      <c r="D25" s="55" t="s">
        <v>13</v>
      </c>
      <c r="E25" s="55"/>
      <c r="F25" s="55" t="s">
        <v>14</v>
      </c>
      <c r="G25" s="55"/>
      <c r="H25" s="55" t="s">
        <v>16</v>
      </c>
      <c r="I25" s="55"/>
      <c r="J25" s="55" t="s">
        <v>20</v>
      </c>
      <c r="K25" s="55"/>
      <c r="L25" s="32"/>
      <c r="M25" s="32"/>
      <c r="N25" s="32"/>
    </row>
    <row r="26" spans="1:14" x14ac:dyDescent="0.2">
      <c r="A26" s="32"/>
      <c r="B26" s="55" t="s">
        <v>145</v>
      </c>
      <c r="C26" s="55" t="s">
        <v>147</v>
      </c>
      <c r="D26" s="55" t="s">
        <v>146</v>
      </c>
      <c r="E26" s="55" t="s">
        <v>147</v>
      </c>
      <c r="F26" s="55" t="s">
        <v>146</v>
      </c>
      <c r="G26" s="55" t="s">
        <v>147</v>
      </c>
      <c r="H26" s="55" t="s">
        <v>146</v>
      </c>
      <c r="I26" s="55" t="s">
        <v>147</v>
      </c>
      <c r="J26" s="55" t="s">
        <v>146</v>
      </c>
      <c r="K26" s="55" t="s">
        <v>147</v>
      </c>
      <c r="L26" s="32"/>
      <c r="M26" s="32"/>
      <c r="N26" s="32"/>
    </row>
    <row r="27" spans="1:14" x14ac:dyDescent="0.2">
      <c r="A27" s="32"/>
      <c r="B27" s="55" t="s">
        <v>42</v>
      </c>
      <c r="C27" s="83">
        <f>0.1860653*100</f>
        <v>18.606529999999999</v>
      </c>
      <c r="D27" s="83">
        <v>100</v>
      </c>
      <c r="E27" s="83">
        <v>100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91">
        <v>0</v>
      </c>
      <c r="L27" s="32"/>
      <c r="M27" s="32"/>
      <c r="N27" s="32"/>
    </row>
    <row r="28" spans="1:14" x14ac:dyDescent="0.2">
      <c r="A28" s="32"/>
      <c r="B28" s="55" t="s">
        <v>57</v>
      </c>
      <c r="C28" s="83">
        <f>0.4702319*100</f>
        <v>47.02319</v>
      </c>
      <c r="D28" s="83">
        <v>0</v>
      </c>
      <c r="E28" s="83">
        <v>0</v>
      </c>
      <c r="F28" s="83">
        <v>100</v>
      </c>
      <c r="G28" s="83">
        <v>100</v>
      </c>
      <c r="H28" s="83">
        <v>0</v>
      </c>
      <c r="I28" s="83">
        <v>0</v>
      </c>
      <c r="J28" s="83">
        <v>0</v>
      </c>
      <c r="K28" s="91">
        <v>0</v>
      </c>
      <c r="L28" s="32"/>
      <c r="M28" s="32"/>
      <c r="N28" s="32"/>
    </row>
    <row r="29" spans="1:14" x14ac:dyDescent="0.2">
      <c r="A29" s="32"/>
      <c r="B29" s="55" t="s">
        <v>65</v>
      </c>
      <c r="C29" s="83">
        <f>0.1067424*100</f>
        <v>10.674239999999999</v>
      </c>
      <c r="D29" s="83">
        <v>0</v>
      </c>
      <c r="E29" s="83">
        <v>0</v>
      </c>
      <c r="F29" s="83">
        <v>0</v>
      </c>
      <c r="G29" s="83">
        <v>0</v>
      </c>
      <c r="H29" s="83">
        <v>100</v>
      </c>
      <c r="I29" s="83">
        <v>100</v>
      </c>
      <c r="J29" s="83">
        <v>0</v>
      </c>
      <c r="K29" s="91">
        <v>0</v>
      </c>
      <c r="L29" s="32"/>
      <c r="M29" s="32"/>
      <c r="N29" s="32"/>
    </row>
    <row r="30" spans="1:14" x14ac:dyDescent="0.2">
      <c r="A30" s="32"/>
      <c r="B30" s="55" t="s">
        <v>78</v>
      </c>
      <c r="C30" s="83">
        <f>0.2369604*100</f>
        <v>23.69604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100</v>
      </c>
      <c r="K30" s="91">
        <v>100</v>
      </c>
      <c r="L30" s="32"/>
      <c r="M30" s="32"/>
      <c r="N30" s="32"/>
    </row>
    <row r="31" spans="1:14" x14ac:dyDescent="0.2">
      <c r="A31" s="32"/>
      <c r="B31" s="55" t="s">
        <v>132</v>
      </c>
      <c r="C31" s="92">
        <f>SUM($C$27:$C$30)</f>
        <v>99.999999999999986</v>
      </c>
      <c r="D31" s="92">
        <f>SUM($D$27:$D$30)</f>
        <v>100</v>
      </c>
      <c r="E31" s="92">
        <f>SUM($E$27:$E$30)</f>
        <v>100</v>
      </c>
      <c r="F31" s="92">
        <f>SUM($F$27:$F$30)</f>
        <v>100</v>
      </c>
      <c r="G31" s="92">
        <f>SUM($G$27:$G$30)</f>
        <v>100</v>
      </c>
      <c r="H31" s="92">
        <f>SUM($H$27:$H$30)</f>
        <v>100</v>
      </c>
      <c r="I31" s="92">
        <f>SUM($I$27:$I$30)</f>
        <v>100</v>
      </c>
      <c r="J31" s="92">
        <f>SUM($J$27:$J$30)</f>
        <v>100</v>
      </c>
      <c r="K31" s="86">
        <f>SUM($K$27:$K$30)</f>
        <v>100</v>
      </c>
      <c r="L31" s="32"/>
      <c r="M31" s="32"/>
      <c r="N31" s="32"/>
    </row>
    <row r="32" spans="1:14" x14ac:dyDescent="0.2">
      <c r="A32" s="32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32"/>
      <c r="M32" s="32"/>
      <c r="N32" s="32"/>
    </row>
    <row r="33" spans="1:14" x14ac:dyDescent="0.2">
      <c r="A33" s="32"/>
      <c r="B33" s="32"/>
      <c r="C33" s="32"/>
      <c r="D33" s="32"/>
      <c r="E33" s="32"/>
      <c r="F33" s="32"/>
      <c r="G33" s="32"/>
      <c r="H33" s="32"/>
      <c r="I33" s="51"/>
      <c r="J33" s="51"/>
      <c r="K33" s="51"/>
      <c r="L33" s="32"/>
      <c r="M33" s="32"/>
      <c r="N33" s="32"/>
    </row>
    <row r="34" spans="1:14" x14ac:dyDescent="0.2">
      <c r="A34" s="32"/>
      <c r="B34" s="87" t="s">
        <v>152</v>
      </c>
      <c r="C34" s="51"/>
      <c r="D34" s="51"/>
      <c r="E34" s="51"/>
      <c r="F34" s="51"/>
      <c r="G34" s="51"/>
      <c r="H34" s="51"/>
      <c r="I34" s="51"/>
      <c r="J34" s="51"/>
      <c r="K34" s="51"/>
      <c r="L34" s="32"/>
      <c r="M34" s="32"/>
      <c r="N34" s="32"/>
    </row>
    <row r="35" spans="1:14" x14ac:dyDescent="0.2">
      <c r="A35" s="32"/>
      <c r="B35" s="88" t="s">
        <v>153</v>
      </c>
      <c r="C35" s="51"/>
      <c r="D35" s="51"/>
      <c r="E35" s="51"/>
      <c r="F35" s="51"/>
      <c r="G35" s="51"/>
      <c r="H35" s="51"/>
      <c r="I35" s="51"/>
      <c r="J35" s="51"/>
      <c r="K35" s="51"/>
      <c r="L35" s="32"/>
      <c r="M35" s="32"/>
      <c r="N35" s="32"/>
    </row>
    <row r="36" spans="1:14" x14ac:dyDescent="0.2">
      <c r="A36" s="32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 x14ac:dyDescent="0.2">
      <c r="A37" s="32"/>
      <c r="B37" s="55" t="s">
        <v>154</v>
      </c>
      <c r="C37" s="55" t="s">
        <v>102</v>
      </c>
      <c r="D37" s="55" t="s">
        <v>103</v>
      </c>
      <c r="E37" s="55" t="s">
        <v>104</v>
      </c>
      <c r="F37" s="55" t="s">
        <v>105</v>
      </c>
      <c r="G37" s="55" t="s">
        <v>106</v>
      </c>
      <c r="H37" s="55" t="s">
        <v>107</v>
      </c>
      <c r="I37" s="55" t="s">
        <v>108</v>
      </c>
      <c r="J37" s="55" t="s">
        <v>109</v>
      </c>
      <c r="K37" s="55" t="s">
        <v>110</v>
      </c>
      <c r="L37" s="55" t="s">
        <v>111</v>
      </c>
      <c r="M37" s="55" t="s">
        <v>112</v>
      </c>
      <c r="N37" s="55" t="s">
        <v>113</v>
      </c>
    </row>
    <row r="38" spans="1:14" x14ac:dyDescent="0.2">
      <c r="A38" s="32"/>
      <c r="B38" s="55" t="s">
        <v>42</v>
      </c>
      <c r="C38" s="83">
        <f t="shared" ref="C38:N38" si="0">0.08091196*100</f>
        <v>8.0911960000000001</v>
      </c>
      <c r="D38" s="83">
        <f t="shared" si="0"/>
        <v>8.0911960000000001</v>
      </c>
      <c r="E38" s="83">
        <f t="shared" si="0"/>
        <v>8.0911960000000001</v>
      </c>
      <c r="F38" s="83">
        <f t="shared" si="0"/>
        <v>8.0911960000000001</v>
      </c>
      <c r="G38" s="83">
        <f t="shared" si="0"/>
        <v>8.0911960000000001</v>
      </c>
      <c r="H38" s="83">
        <f t="shared" si="0"/>
        <v>8.0911960000000001</v>
      </c>
      <c r="I38" s="83">
        <f t="shared" si="0"/>
        <v>8.0911960000000001</v>
      </c>
      <c r="J38" s="83">
        <f t="shared" si="0"/>
        <v>8.0911960000000001</v>
      </c>
      <c r="K38" s="83">
        <f t="shared" si="0"/>
        <v>8.0911960000000001</v>
      </c>
      <c r="L38" s="83">
        <f t="shared" si="0"/>
        <v>8.0911960000000001</v>
      </c>
      <c r="M38" s="83">
        <f t="shared" si="0"/>
        <v>8.0911960000000001</v>
      </c>
      <c r="N38" s="83">
        <f t="shared" si="0"/>
        <v>8.0911960000000001</v>
      </c>
    </row>
    <row r="39" spans="1:14" x14ac:dyDescent="0.2">
      <c r="A39" s="32"/>
      <c r="B39" s="55" t="s">
        <v>57</v>
      </c>
      <c r="C39" s="83">
        <f t="shared" ref="C39:N39" si="1">100*0.1549026</f>
        <v>15.490259999999999</v>
      </c>
      <c r="D39" s="83">
        <f t="shared" si="1"/>
        <v>15.490259999999999</v>
      </c>
      <c r="E39" s="83">
        <f t="shared" si="1"/>
        <v>15.490259999999999</v>
      </c>
      <c r="F39" s="83">
        <f t="shared" si="1"/>
        <v>15.490259999999999</v>
      </c>
      <c r="G39" s="83">
        <f t="shared" si="1"/>
        <v>15.490259999999999</v>
      </c>
      <c r="H39" s="83">
        <f t="shared" si="1"/>
        <v>15.490259999999999</v>
      </c>
      <c r="I39" s="83">
        <f t="shared" si="1"/>
        <v>15.490259999999999</v>
      </c>
      <c r="J39" s="83">
        <f t="shared" si="1"/>
        <v>15.490259999999999</v>
      </c>
      <c r="K39" s="83">
        <f t="shared" si="1"/>
        <v>15.490259999999999</v>
      </c>
      <c r="L39" s="83">
        <f t="shared" si="1"/>
        <v>15.490259999999999</v>
      </c>
      <c r="M39" s="83">
        <f t="shared" si="1"/>
        <v>15.490259999999999</v>
      </c>
      <c r="N39" s="83">
        <f t="shared" si="1"/>
        <v>15.490259999999999</v>
      </c>
    </row>
    <row r="40" spans="1:14" x14ac:dyDescent="0.2">
      <c r="A40" s="32"/>
      <c r="B40" s="55" t="s">
        <v>65</v>
      </c>
      <c r="C40" s="83">
        <f t="shared" ref="C40:N40" si="2">100*0.214183</f>
        <v>21.418300000000002</v>
      </c>
      <c r="D40" s="83">
        <f t="shared" si="2"/>
        <v>21.418300000000002</v>
      </c>
      <c r="E40" s="83">
        <f t="shared" si="2"/>
        <v>21.418300000000002</v>
      </c>
      <c r="F40" s="83">
        <f t="shared" si="2"/>
        <v>21.418300000000002</v>
      </c>
      <c r="G40" s="83">
        <f t="shared" si="2"/>
        <v>21.418300000000002</v>
      </c>
      <c r="H40" s="83">
        <f t="shared" si="2"/>
        <v>21.418300000000002</v>
      </c>
      <c r="I40" s="83">
        <f t="shared" si="2"/>
        <v>21.418300000000002</v>
      </c>
      <c r="J40" s="83">
        <f t="shared" si="2"/>
        <v>21.418300000000002</v>
      </c>
      <c r="K40" s="83">
        <f t="shared" si="2"/>
        <v>21.418300000000002</v>
      </c>
      <c r="L40" s="83">
        <f t="shared" si="2"/>
        <v>21.418300000000002</v>
      </c>
      <c r="M40" s="83">
        <f t="shared" si="2"/>
        <v>21.418300000000002</v>
      </c>
      <c r="N40" s="83">
        <f t="shared" si="2"/>
        <v>21.418300000000002</v>
      </c>
    </row>
    <row r="41" spans="1:14" x14ac:dyDescent="0.2">
      <c r="A41" s="32"/>
      <c r="B41" s="55" t="s">
        <v>78</v>
      </c>
      <c r="C41" s="85">
        <f t="shared" ref="C41:N41" si="3">100*0.1046608</f>
        <v>10.46608</v>
      </c>
      <c r="D41" s="85">
        <f t="shared" si="3"/>
        <v>10.46608</v>
      </c>
      <c r="E41" s="85">
        <f t="shared" si="3"/>
        <v>10.46608</v>
      </c>
      <c r="F41" s="85">
        <f t="shared" si="3"/>
        <v>10.46608</v>
      </c>
      <c r="G41" s="85">
        <f t="shared" si="3"/>
        <v>10.46608</v>
      </c>
      <c r="H41" s="85">
        <f t="shared" si="3"/>
        <v>10.46608</v>
      </c>
      <c r="I41" s="85">
        <f t="shared" si="3"/>
        <v>10.46608</v>
      </c>
      <c r="J41" s="85">
        <f t="shared" si="3"/>
        <v>10.46608</v>
      </c>
      <c r="K41" s="85">
        <f t="shared" si="3"/>
        <v>10.46608</v>
      </c>
      <c r="L41" s="85">
        <f t="shared" si="3"/>
        <v>10.46608</v>
      </c>
      <c r="M41" s="85">
        <f t="shared" si="3"/>
        <v>10.46608</v>
      </c>
      <c r="N41" s="85">
        <f t="shared" si="3"/>
        <v>10.46608</v>
      </c>
    </row>
    <row r="42" spans="1:14" x14ac:dyDescent="0.2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</sheetData>
  <dataValidations count="1">
    <dataValidation type="decimal" allowBlank="1" showInputMessage="1" showErrorMessage="1" errorTitle="Error" error="You must enter a number between 0 and 100 (inclusive)" promptTitle="Percentage" prompt="Enter a number between 0 and 100 (inclusive)" sqref="C27:K30 C6:J11 C19 E19 G19 I19 C38:N41">
      <formula1>0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4" workbookViewId="0">
      <selection activeCell="D20" sqref="D20:O21"/>
    </sheetView>
  </sheetViews>
  <sheetFormatPr baseColWidth="10" defaultRowHeight="16" x14ac:dyDescent="0.2"/>
  <sheetData>
    <row r="1" spans="1:15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">
      <c r="A2" s="32"/>
      <c r="B2" s="32"/>
      <c r="C2" s="33" t="s">
        <v>155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x14ac:dyDescent="0.2">
      <c r="A3" s="32"/>
      <c r="B3" s="32"/>
      <c r="C3" s="34" t="s">
        <v>156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x14ac:dyDescent="0.2">
      <c r="A4" s="32"/>
      <c r="B4" s="32"/>
      <c r="C4" s="93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x14ac:dyDescent="0.2">
      <c r="A5" s="32"/>
      <c r="B5" s="94" t="s">
        <v>157</v>
      </c>
      <c r="C5" s="95" t="s">
        <v>158</v>
      </c>
      <c r="D5" s="38" t="s">
        <v>102</v>
      </c>
      <c r="E5" s="38" t="s">
        <v>103</v>
      </c>
      <c r="F5" s="38" t="s">
        <v>104</v>
      </c>
      <c r="G5" s="38" t="s">
        <v>105</v>
      </c>
      <c r="H5" s="38" t="s">
        <v>106</v>
      </c>
      <c r="I5" s="38" t="s">
        <v>107</v>
      </c>
      <c r="J5" s="38" t="s">
        <v>108</v>
      </c>
      <c r="K5" s="38" t="s">
        <v>109</v>
      </c>
      <c r="L5" s="38" t="s">
        <v>110</v>
      </c>
      <c r="M5" s="38" t="s">
        <v>111</v>
      </c>
      <c r="N5" s="38" t="s">
        <v>112</v>
      </c>
      <c r="O5" s="39" t="s">
        <v>113</v>
      </c>
    </row>
    <row r="6" spans="1:15" x14ac:dyDescent="0.2">
      <c r="A6" s="32"/>
      <c r="B6" s="32"/>
      <c r="C6" s="48" t="s">
        <v>159</v>
      </c>
      <c r="D6" s="68">
        <v>1.89</v>
      </c>
      <c r="E6" s="68">
        <v>1.89</v>
      </c>
      <c r="F6" s="68">
        <v>1.89</v>
      </c>
      <c r="G6" s="68">
        <v>1.89</v>
      </c>
      <c r="H6" s="68">
        <v>1.89</v>
      </c>
      <c r="I6" s="68">
        <v>1.89</v>
      </c>
      <c r="J6" s="68">
        <v>1.89</v>
      </c>
      <c r="K6" s="68">
        <v>1.89</v>
      </c>
      <c r="L6" s="68">
        <v>1.89</v>
      </c>
      <c r="M6" s="68">
        <v>1.89</v>
      </c>
      <c r="N6" s="68">
        <v>1.89</v>
      </c>
      <c r="O6" s="68">
        <v>1.89</v>
      </c>
    </row>
    <row r="7" spans="1:15" x14ac:dyDescent="0.2">
      <c r="A7" s="32"/>
      <c r="B7" s="32"/>
      <c r="C7" s="40" t="s">
        <v>160</v>
      </c>
      <c r="D7" s="68">
        <v>1.69</v>
      </c>
      <c r="E7" s="68">
        <v>1.69</v>
      </c>
      <c r="F7" s="68">
        <v>1.69</v>
      </c>
      <c r="G7" s="68">
        <v>1.69</v>
      </c>
      <c r="H7" s="68">
        <v>1.69</v>
      </c>
      <c r="I7" s="68">
        <v>1.69</v>
      </c>
      <c r="J7" s="68">
        <v>1.69</v>
      </c>
      <c r="K7" s="68">
        <v>1.69</v>
      </c>
      <c r="L7" s="68">
        <v>1.69</v>
      </c>
      <c r="M7" s="68">
        <v>1.69</v>
      </c>
      <c r="N7" s="68">
        <v>1.69</v>
      </c>
      <c r="O7" s="68">
        <v>1.69</v>
      </c>
    </row>
    <row r="8" spans="1:15" x14ac:dyDescent="0.2">
      <c r="A8" s="32"/>
      <c r="B8" s="32"/>
      <c r="C8" s="40" t="s">
        <v>161</v>
      </c>
      <c r="D8" s="68">
        <v>2.0699999999999998</v>
      </c>
      <c r="E8" s="68">
        <v>2.0699999999999998</v>
      </c>
      <c r="F8" s="68">
        <v>2.0699999999999998</v>
      </c>
      <c r="G8" s="68">
        <v>2.0699999999999998</v>
      </c>
      <c r="H8" s="68">
        <v>2.0699999999999998</v>
      </c>
      <c r="I8" s="68">
        <v>2.0699999999999998</v>
      </c>
      <c r="J8" s="68">
        <v>2.0699999999999998</v>
      </c>
      <c r="K8" s="68">
        <v>2.0699999999999998</v>
      </c>
      <c r="L8" s="68">
        <v>2.0699999999999998</v>
      </c>
      <c r="M8" s="68">
        <v>2.0699999999999998</v>
      </c>
      <c r="N8" s="68">
        <v>2.0699999999999998</v>
      </c>
      <c r="O8" s="68">
        <v>2.0699999999999998</v>
      </c>
    </row>
    <row r="9" spans="1:15" x14ac:dyDescent="0.2">
      <c r="A9" s="32"/>
      <c r="B9" s="32"/>
      <c r="C9" s="40" t="s">
        <v>162</v>
      </c>
      <c r="D9" s="68">
        <v>1.93</v>
      </c>
      <c r="E9" s="68">
        <v>1.93</v>
      </c>
      <c r="F9" s="68">
        <v>1.93</v>
      </c>
      <c r="G9" s="68">
        <v>1.93</v>
      </c>
      <c r="H9" s="68">
        <v>1.93</v>
      </c>
      <c r="I9" s="68">
        <v>1.93</v>
      </c>
      <c r="J9" s="68">
        <v>1.93</v>
      </c>
      <c r="K9" s="68">
        <v>1.93</v>
      </c>
      <c r="L9" s="68">
        <v>1.93</v>
      </c>
      <c r="M9" s="68">
        <v>1.93</v>
      </c>
      <c r="N9" s="68">
        <v>1.93</v>
      </c>
      <c r="O9" s="68">
        <v>1.93</v>
      </c>
    </row>
    <row r="10" spans="1:15" x14ac:dyDescent="0.2">
      <c r="A10" s="32"/>
      <c r="B10" s="32"/>
      <c r="C10" s="40" t="s">
        <v>163</v>
      </c>
      <c r="D10" s="68">
        <v>2.15</v>
      </c>
      <c r="E10" s="68">
        <v>2.15</v>
      </c>
      <c r="F10" s="68">
        <v>2.15</v>
      </c>
      <c r="G10" s="68">
        <v>2.15</v>
      </c>
      <c r="H10" s="68">
        <v>2.15</v>
      </c>
      <c r="I10" s="68">
        <v>2.15</v>
      </c>
      <c r="J10" s="68">
        <v>2.15</v>
      </c>
      <c r="K10" s="68">
        <v>2.15</v>
      </c>
      <c r="L10" s="68">
        <v>2.15</v>
      </c>
      <c r="M10" s="68">
        <v>2.15</v>
      </c>
      <c r="N10" s="68">
        <v>2.15</v>
      </c>
      <c r="O10" s="68">
        <v>2.15</v>
      </c>
    </row>
    <row r="11" spans="1:15" x14ac:dyDescent="0.2">
      <c r="A11" s="32"/>
      <c r="B11" s="32"/>
      <c r="C11" s="40" t="s">
        <v>164</v>
      </c>
      <c r="D11" s="68">
        <v>2.21</v>
      </c>
      <c r="E11" s="68">
        <v>2.21</v>
      </c>
      <c r="F11" s="68">
        <v>2.21</v>
      </c>
      <c r="G11" s="68">
        <v>2.21</v>
      </c>
      <c r="H11" s="68">
        <v>2.21</v>
      </c>
      <c r="I11" s="68">
        <v>2.21</v>
      </c>
      <c r="J11" s="68">
        <v>2.21</v>
      </c>
      <c r="K11" s="68">
        <v>2.21</v>
      </c>
      <c r="L11" s="68">
        <v>2.21</v>
      </c>
      <c r="M11" s="68">
        <v>2.21</v>
      </c>
      <c r="N11" s="68">
        <v>2.21</v>
      </c>
      <c r="O11" s="68">
        <v>2.21</v>
      </c>
    </row>
    <row r="12" spans="1:15" x14ac:dyDescent="0.2">
      <c r="A12" s="32"/>
      <c r="B12" s="32"/>
      <c r="C12" s="43" t="s">
        <v>165</v>
      </c>
      <c r="D12" s="68">
        <v>1.92</v>
      </c>
      <c r="E12" s="68">
        <v>1.92</v>
      </c>
      <c r="F12" s="68">
        <v>1.92</v>
      </c>
      <c r="G12" s="68">
        <v>1.92</v>
      </c>
      <c r="H12" s="68">
        <v>1.92</v>
      </c>
      <c r="I12" s="68">
        <v>1.92</v>
      </c>
      <c r="J12" s="68">
        <v>1.92</v>
      </c>
      <c r="K12" s="68">
        <v>1.92</v>
      </c>
      <c r="L12" s="68">
        <v>1.92</v>
      </c>
      <c r="M12" s="68">
        <v>1.92</v>
      </c>
      <c r="N12" s="68">
        <v>1.92</v>
      </c>
      <c r="O12" s="68">
        <v>1.92</v>
      </c>
    </row>
    <row r="13" spans="1:15" x14ac:dyDescent="0.2">
      <c r="A13" s="32"/>
      <c r="B13" s="32"/>
      <c r="C13" s="93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x14ac:dyDescent="0.2">
      <c r="A14" s="32"/>
      <c r="B14" s="94" t="s">
        <v>146</v>
      </c>
      <c r="C14" s="95" t="s">
        <v>158</v>
      </c>
      <c r="D14" s="38" t="s">
        <v>102</v>
      </c>
      <c r="E14" s="38" t="s">
        <v>103</v>
      </c>
      <c r="F14" s="38" t="s">
        <v>104</v>
      </c>
      <c r="G14" s="38" t="s">
        <v>105</v>
      </c>
      <c r="H14" s="38" t="s">
        <v>106</v>
      </c>
      <c r="I14" s="38" t="s">
        <v>107</v>
      </c>
      <c r="J14" s="38" t="s">
        <v>108</v>
      </c>
      <c r="K14" s="38" t="s">
        <v>109</v>
      </c>
      <c r="L14" s="38" t="s">
        <v>110</v>
      </c>
      <c r="M14" s="38" t="s">
        <v>111</v>
      </c>
      <c r="N14" s="38" t="s">
        <v>112</v>
      </c>
      <c r="O14" s="39" t="s">
        <v>113</v>
      </c>
    </row>
    <row r="15" spans="1:15" x14ac:dyDescent="0.2">
      <c r="A15" s="32"/>
      <c r="B15" s="32"/>
      <c r="C15" s="48" t="s">
        <v>159</v>
      </c>
      <c r="D15" s="68">
        <v>3.17</v>
      </c>
      <c r="E15" s="68">
        <v>3.17</v>
      </c>
      <c r="F15" s="68">
        <v>3.17</v>
      </c>
      <c r="G15" s="68">
        <v>3.17</v>
      </c>
      <c r="H15" s="68">
        <v>3.17</v>
      </c>
      <c r="I15" s="68">
        <v>3.17</v>
      </c>
      <c r="J15" s="68">
        <v>3.17</v>
      </c>
      <c r="K15" s="68">
        <v>3.17</v>
      </c>
      <c r="L15" s="68">
        <v>3.17</v>
      </c>
      <c r="M15" s="68">
        <v>3.17</v>
      </c>
      <c r="N15" s="68">
        <v>3.17</v>
      </c>
      <c r="O15" s="68">
        <v>3.17</v>
      </c>
    </row>
    <row r="16" spans="1:15" x14ac:dyDescent="0.2">
      <c r="A16" s="32"/>
      <c r="B16" s="32"/>
      <c r="C16" s="40" t="s">
        <v>160</v>
      </c>
      <c r="D16" s="68">
        <v>3.45</v>
      </c>
      <c r="E16" s="68">
        <v>3.45</v>
      </c>
      <c r="F16" s="68">
        <v>3.45</v>
      </c>
      <c r="G16" s="68">
        <v>3.45</v>
      </c>
      <c r="H16" s="68">
        <v>3.45</v>
      </c>
      <c r="I16" s="68">
        <v>3.45</v>
      </c>
      <c r="J16" s="68">
        <v>3.45</v>
      </c>
      <c r="K16" s="68">
        <v>3.45</v>
      </c>
      <c r="L16" s="68">
        <v>3.45</v>
      </c>
      <c r="M16" s="68">
        <v>3.45</v>
      </c>
      <c r="N16" s="68">
        <v>3.45</v>
      </c>
      <c r="O16" s="68">
        <v>3.45</v>
      </c>
    </row>
    <row r="17" spans="1:15" x14ac:dyDescent="0.2">
      <c r="A17" s="32"/>
      <c r="B17" s="32"/>
      <c r="C17" s="40" t="s">
        <v>161</v>
      </c>
      <c r="D17" s="68">
        <v>3.19</v>
      </c>
      <c r="E17" s="68">
        <v>3.19</v>
      </c>
      <c r="F17" s="68">
        <v>3.19</v>
      </c>
      <c r="G17" s="68">
        <v>3.19</v>
      </c>
      <c r="H17" s="68">
        <v>3.19</v>
      </c>
      <c r="I17" s="68">
        <v>3.19</v>
      </c>
      <c r="J17" s="68">
        <v>3.19</v>
      </c>
      <c r="K17" s="68">
        <v>3.19</v>
      </c>
      <c r="L17" s="68">
        <v>3.19</v>
      </c>
      <c r="M17" s="68">
        <v>3.19</v>
      </c>
      <c r="N17" s="68">
        <v>3.19</v>
      </c>
      <c r="O17" s="68">
        <v>3.19</v>
      </c>
    </row>
    <row r="18" spans="1:15" x14ac:dyDescent="0.2">
      <c r="A18" s="32"/>
      <c r="B18" s="32"/>
      <c r="C18" s="40" t="s">
        <v>162</v>
      </c>
      <c r="D18" s="68">
        <v>3.68</v>
      </c>
      <c r="E18" s="68">
        <v>3.68</v>
      </c>
      <c r="F18" s="68">
        <v>3.68</v>
      </c>
      <c r="G18" s="68">
        <v>3.68</v>
      </c>
      <c r="H18" s="68">
        <v>3.68</v>
      </c>
      <c r="I18" s="68">
        <v>3.68</v>
      </c>
      <c r="J18" s="68">
        <v>3.68</v>
      </c>
      <c r="K18" s="68">
        <v>3.68</v>
      </c>
      <c r="L18" s="68">
        <v>3.68</v>
      </c>
      <c r="M18" s="68">
        <v>3.68</v>
      </c>
      <c r="N18" s="68">
        <v>3.68</v>
      </c>
      <c r="O18" s="68">
        <v>3.68</v>
      </c>
    </row>
    <row r="19" spans="1:15" x14ac:dyDescent="0.2">
      <c r="A19" s="32"/>
      <c r="B19" s="32"/>
      <c r="C19" s="40" t="s">
        <v>163</v>
      </c>
      <c r="D19" s="68">
        <v>3.19</v>
      </c>
      <c r="E19" s="68">
        <v>3.19</v>
      </c>
      <c r="F19" s="68">
        <v>3.19</v>
      </c>
      <c r="G19" s="68">
        <v>3.19</v>
      </c>
      <c r="H19" s="68">
        <v>3.19</v>
      </c>
      <c r="I19" s="68">
        <v>3.19</v>
      </c>
      <c r="J19" s="68">
        <v>3.19</v>
      </c>
      <c r="K19" s="68">
        <v>3.19</v>
      </c>
      <c r="L19" s="68">
        <v>3.19</v>
      </c>
      <c r="M19" s="68">
        <v>3.19</v>
      </c>
      <c r="N19" s="68">
        <v>3.19</v>
      </c>
      <c r="O19" s="68">
        <v>3.19</v>
      </c>
    </row>
    <row r="20" spans="1:15" x14ac:dyDescent="0.2">
      <c r="A20" s="32"/>
      <c r="B20" s="32"/>
      <c r="C20" s="40" t="s">
        <v>164</v>
      </c>
      <c r="D20" s="68">
        <v>3.55</v>
      </c>
      <c r="E20" s="68">
        <v>3.55</v>
      </c>
      <c r="F20" s="68">
        <v>3.55</v>
      </c>
      <c r="G20" s="68">
        <v>3.55</v>
      </c>
      <c r="H20" s="68">
        <v>3.55</v>
      </c>
      <c r="I20" s="68">
        <v>3.55</v>
      </c>
      <c r="J20" s="68">
        <v>3.55</v>
      </c>
      <c r="K20" s="68">
        <v>3.55</v>
      </c>
      <c r="L20" s="68">
        <v>3.55</v>
      </c>
      <c r="M20" s="68">
        <v>3.55</v>
      </c>
      <c r="N20" s="68">
        <v>3.55</v>
      </c>
      <c r="O20" s="68">
        <v>3.55</v>
      </c>
    </row>
    <row r="21" spans="1:15" x14ac:dyDescent="0.2">
      <c r="A21" s="32"/>
      <c r="B21" s="32"/>
      <c r="C21" s="43" t="s">
        <v>165</v>
      </c>
      <c r="D21" s="68">
        <v>3.55</v>
      </c>
      <c r="E21" s="68">
        <v>3.55</v>
      </c>
      <c r="F21" s="68">
        <v>3.55</v>
      </c>
      <c r="G21" s="68">
        <v>3.55</v>
      </c>
      <c r="H21" s="68">
        <v>3.55</v>
      </c>
      <c r="I21" s="68">
        <v>3.55</v>
      </c>
      <c r="J21" s="68">
        <v>3.55</v>
      </c>
      <c r="K21" s="68">
        <v>3.55</v>
      </c>
      <c r="L21" s="68">
        <v>3.55</v>
      </c>
      <c r="M21" s="68">
        <v>3.55</v>
      </c>
      <c r="N21" s="68">
        <v>3.55</v>
      </c>
      <c r="O21" s="68">
        <v>3.55</v>
      </c>
    </row>
    <row r="22" spans="1:15" x14ac:dyDescent="0.2">
      <c r="A22" s="32"/>
      <c r="B22" s="32"/>
      <c r="C22" s="93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x14ac:dyDescent="0.2">
      <c r="A23" s="32"/>
      <c r="B23" s="94" t="s">
        <v>166</v>
      </c>
      <c r="C23" s="95" t="s">
        <v>158</v>
      </c>
      <c r="D23" s="38" t="s">
        <v>102</v>
      </c>
      <c r="E23" s="38" t="s">
        <v>103</v>
      </c>
      <c r="F23" s="38" t="s">
        <v>104</v>
      </c>
      <c r="G23" s="38" t="s">
        <v>105</v>
      </c>
      <c r="H23" s="38" t="s">
        <v>106</v>
      </c>
      <c r="I23" s="38" t="s">
        <v>107</v>
      </c>
      <c r="J23" s="38" t="s">
        <v>108</v>
      </c>
      <c r="K23" s="38" t="s">
        <v>109</v>
      </c>
      <c r="L23" s="38" t="s">
        <v>110</v>
      </c>
      <c r="M23" s="38" t="s">
        <v>111</v>
      </c>
      <c r="N23" s="38" t="s">
        <v>112</v>
      </c>
      <c r="O23" s="39" t="s">
        <v>113</v>
      </c>
    </row>
    <row r="24" spans="1:15" x14ac:dyDescent="0.2">
      <c r="A24" s="32"/>
      <c r="B24" s="32"/>
      <c r="C24" s="48" t="s">
        <v>159</v>
      </c>
      <c r="D24" s="68">
        <v>3.76</v>
      </c>
      <c r="E24" s="68">
        <v>3.76</v>
      </c>
      <c r="F24" s="68">
        <v>3.76</v>
      </c>
      <c r="G24" s="68">
        <v>3.76</v>
      </c>
      <c r="H24" s="68">
        <v>3.76</v>
      </c>
      <c r="I24" s="68">
        <v>3.76</v>
      </c>
      <c r="J24" s="68">
        <v>3.76</v>
      </c>
      <c r="K24" s="68">
        <v>3.76</v>
      </c>
      <c r="L24" s="68">
        <v>3.76</v>
      </c>
      <c r="M24" s="68">
        <v>3.76</v>
      </c>
      <c r="N24" s="68">
        <v>3.76</v>
      </c>
      <c r="O24" s="68">
        <v>3.76</v>
      </c>
    </row>
    <row r="25" spans="1:15" x14ac:dyDescent="0.2">
      <c r="A25" s="32"/>
      <c r="B25" s="32"/>
      <c r="C25" s="40" t="s">
        <v>160</v>
      </c>
      <c r="D25" s="68">
        <v>3.48</v>
      </c>
      <c r="E25" s="68">
        <v>3.48</v>
      </c>
      <c r="F25" s="68">
        <v>3.48</v>
      </c>
      <c r="G25" s="68">
        <v>3.48</v>
      </c>
      <c r="H25" s="68">
        <v>3.48</v>
      </c>
      <c r="I25" s="68">
        <v>3.48</v>
      </c>
      <c r="J25" s="68">
        <v>3.48</v>
      </c>
      <c r="K25" s="68">
        <v>3.48</v>
      </c>
      <c r="L25" s="68">
        <v>3.48</v>
      </c>
      <c r="M25" s="68">
        <v>3.48</v>
      </c>
      <c r="N25" s="68">
        <v>3.48</v>
      </c>
      <c r="O25" s="68">
        <v>3.48</v>
      </c>
    </row>
    <row r="26" spans="1:15" x14ac:dyDescent="0.2">
      <c r="A26" s="32"/>
      <c r="B26" s="32"/>
      <c r="C26" s="40" t="s">
        <v>161</v>
      </c>
      <c r="D26" s="68">
        <v>3.9</v>
      </c>
      <c r="E26" s="68">
        <v>3.9</v>
      </c>
      <c r="F26" s="68">
        <v>3.9</v>
      </c>
      <c r="G26" s="68">
        <v>3.9</v>
      </c>
      <c r="H26" s="68">
        <v>3.9</v>
      </c>
      <c r="I26" s="68">
        <v>3.9</v>
      </c>
      <c r="J26" s="68">
        <v>3.9</v>
      </c>
      <c r="K26" s="68">
        <v>3.9</v>
      </c>
      <c r="L26" s="68">
        <v>3.9</v>
      </c>
      <c r="M26" s="68">
        <v>3.9</v>
      </c>
      <c r="N26" s="68">
        <v>3.9</v>
      </c>
      <c r="O26" s="68">
        <v>3.9</v>
      </c>
    </row>
    <row r="27" spans="1:15" x14ac:dyDescent="0.2">
      <c r="A27" s="32"/>
      <c r="B27" s="32"/>
      <c r="C27" s="40" t="s">
        <v>162</v>
      </c>
      <c r="D27" s="68">
        <v>3.53</v>
      </c>
      <c r="E27" s="68">
        <v>3.53</v>
      </c>
      <c r="F27" s="68">
        <v>3.53</v>
      </c>
      <c r="G27" s="68">
        <v>3.53</v>
      </c>
      <c r="H27" s="68">
        <v>3.53</v>
      </c>
      <c r="I27" s="68">
        <v>3.53</v>
      </c>
      <c r="J27" s="68">
        <v>3.53</v>
      </c>
      <c r="K27" s="68">
        <v>3.53</v>
      </c>
      <c r="L27" s="68">
        <v>3.53</v>
      </c>
      <c r="M27" s="68">
        <v>3.53</v>
      </c>
      <c r="N27" s="68">
        <v>3.53</v>
      </c>
      <c r="O27" s="68">
        <v>3.53</v>
      </c>
    </row>
    <row r="28" spans="1:15" x14ac:dyDescent="0.2">
      <c r="A28" s="32"/>
      <c r="B28" s="32"/>
      <c r="C28" s="40" t="s">
        <v>163</v>
      </c>
      <c r="D28" s="68">
        <v>4</v>
      </c>
      <c r="E28" s="68">
        <v>4</v>
      </c>
      <c r="F28" s="68">
        <v>4</v>
      </c>
      <c r="G28" s="68">
        <v>4</v>
      </c>
      <c r="H28" s="68">
        <v>4</v>
      </c>
      <c r="I28" s="68">
        <v>4</v>
      </c>
      <c r="J28" s="68">
        <v>4</v>
      </c>
      <c r="K28" s="68">
        <v>4</v>
      </c>
      <c r="L28" s="68">
        <v>4</v>
      </c>
      <c r="M28" s="68">
        <v>4</v>
      </c>
      <c r="N28" s="68">
        <v>4</v>
      </c>
      <c r="O28" s="68">
        <v>4</v>
      </c>
    </row>
    <row r="29" spans="1:15" x14ac:dyDescent="0.2">
      <c r="A29" s="32"/>
      <c r="B29" s="32"/>
      <c r="C29" s="40" t="s">
        <v>164</v>
      </c>
      <c r="D29" s="68">
        <v>3.2</v>
      </c>
      <c r="E29" s="68">
        <v>3.2</v>
      </c>
      <c r="F29" s="68">
        <v>3.2</v>
      </c>
      <c r="G29" s="68">
        <v>3.2</v>
      </c>
      <c r="H29" s="68">
        <v>3.2</v>
      </c>
      <c r="I29" s="68">
        <v>3.2</v>
      </c>
      <c r="J29" s="68">
        <v>3.2</v>
      </c>
      <c r="K29" s="68">
        <v>3.2</v>
      </c>
      <c r="L29" s="68">
        <v>3.2</v>
      </c>
      <c r="M29" s="68">
        <v>3.2</v>
      </c>
      <c r="N29" s="68">
        <v>3.2</v>
      </c>
      <c r="O29" s="68">
        <v>3.2</v>
      </c>
    </row>
    <row r="30" spans="1:15" x14ac:dyDescent="0.2">
      <c r="A30" s="32"/>
      <c r="B30" s="32"/>
      <c r="C30" s="43" t="s">
        <v>165</v>
      </c>
      <c r="D30" s="68">
        <v>3.2</v>
      </c>
      <c r="E30" s="68">
        <v>3.2</v>
      </c>
      <c r="F30" s="68">
        <v>3.2</v>
      </c>
      <c r="G30" s="68">
        <v>3.2</v>
      </c>
      <c r="H30" s="68">
        <v>3.2</v>
      </c>
      <c r="I30" s="68">
        <v>3.2</v>
      </c>
      <c r="J30" s="68">
        <v>3.2</v>
      </c>
      <c r="K30" s="68">
        <v>3.2</v>
      </c>
      <c r="L30" s="68">
        <v>3.2</v>
      </c>
      <c r="M30" s="68">
        <v>3.2</v>
      </c>
      <c r="N30" s="68">
        <v>3.2</v>
      </c>
      <c r="O30" s="68">
        <v>3.2</v>
      </c>
    </row>
    <row r="31" spans="1:15" x14ac:dyDescent="0.2">
      <c r="A31" s="32"/>
      <c r="B31" s="32"/>
      <c r="C31" s="93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">
      <c r="A32" s="32"/>
      <c r="B32" s="94" t="s">
        <v>147</v>
      </c>
      <c r="C32" s="95" t="s">
        <v>158</v>
      </c>
      <c r="D32" s="38" t="s">
        <v>102</v>
      </c>
      <c r="E32" s="38" t="s">
        <v>103</v>
      </c>
      <c r="F32" s="38" t="s">
        <v>104</v>
      </c>
      <c r="G32" s="38" t="s">
        <v>105</v>
      </c>
      <c r="H32" s="38" t="s">
        <v>106</v>
      </c>
      <c r="I32" s="38" t="s">
        <v>107</v>
      </c>
      <c r="J32" s="38" t="s">
        <v>108</v>
      </c>
      <c r="K32" s="38" t="s">
        <v>109</v>
      </c>
      <c r="L32" s="38" t="s">
        <v>110</v>
      </c>
      <c r="M32" s="38" t="s">
        <v>111</v>
      </c>
      <c r="N32" s="38" t="s">
        <v>112</v>
      </c>
      <c r="O32" s="39" t="s">
        <v>113</v>
      </c>
    </row>
    <row r="33" spans="1:15" x14ac:dyDescent="0.2">
      <c r="A33" s="32"/>
      <c r="B33" s="32"/>
      <c r="C33" s="48" t="s">
        <v>159</v>
      </c>
      <c r="D33" s="68">
        <v>1.78</v>
      </c>
      <c r="E33" s="68">
        <v>1.78</v>
      </c>
      <c r="F33" s="68">
        <v>1.78</v>
      </c>
      <c r="G33" s="68">
        <v>1.78</v>
      </c>
      <c r="H33" s="68">
        <v>1.78</v>
      </c>
      <c r="I33" s="68">
        <v>1.78</v>
      </c>
      <c r="J33" s="68">
        <v>1.78</v>
      </c>
      <c r="K33" s="68">
        <v>1.78</v>
      </c>
      <c r="L33" s="68">
        <v>1.78</v>
      </c>
      <c r="M33" s="68">
        <v>1.78</v>
      </c>
      <c r="N33" s="68">
        <v>1.78</v>
      </c>
      <c r="O33" s="68">
        <v>1.78</v>
      </c>
    </row>
    <row r="34" spans="1:15" x14ac:dyDescent="0.2">
      <c r="A34" s="32"/>
      <c r="B34" s="32"/>
      <c r="C34" s="40" t="s">
        <v>160</v>
      </c>
      <c r="D34" s="68">
        <v>1.53</v>
      </c>
      <c r="E34" s="68">
        <v>1.53</v>
      </c>
      <c r="F34" s="68">
        <v>1.53</v>
      </c>
      <c r="G34" s="68">
        <v>1.53</v>
      </c>
      <c r="H34" s="68">
        <v>1.53</v>
      </c>
      <c r="I34" s="68">
        <v>1.53</v>
      </c>
      <c r="J34" s="68">
        <v>1.53</v>
      </c>
      <c r="K34" s="68">
        <v>1.53</v>
      </c>
      <c r="L34" s="68">
        <v>1.53</v>
      </c>
      <c r="M34" s="68">
        <v>1.53</v>
      </c>
      <c r="N34" s="68">
        <v>1.53</v>
      </c>
      <c r="O34" s="68">
        <v>1.53</v>
      </c>
    </row>
    <row r="35" spans="1:15" x14ac:dyDescent="0.2">
      <c r="A35" s="32"/>
      <c r="B35" s="32"/>
      <c r="C35" s="40" t="s">
        <v>161</v>
      </c>
      <c r="D35" s="68">
        <v>1.66</v>
      </c>
      <c r="E35" s="68">
        <v>1.66</v>
      </c>
      <c r="F35" s="68">
        <v>1.66</v>
      </c>
      <c r="G35" s="68">
        <v>1.66</v>
      </c>
      <c r="H35" s="68">
        <v>1.66</v>
      </c>
      <c r="I35" s="68">
        <v>1.66</v>
      </c>
      <c r="J35" s="68">
        <v>1.66</v>
      </c>
      <c r="K35" s="68">
        <v>1.66</v>
      </c>
      <c r="L35" s="68">
        <v>1.66</v>
      </c>
      <c r="M35" s="68">
        <v>1.66</v>
      </c>
      <c r="N35" s="68">
        <v>1.66</v>
      </c>
      <c r="O35" s="68">
        <v>1.66</v>
      </c>
    </row>
    <row r="36" spans="1:15" x14ac:dyDescent="0.2">
      <c r="A36" s="32"/>
      <c r="B36" s="32"/>
      <c r="C36" s="40" t="s">
        <v>162</v>
      </c>
      <c r="D36" s="68">
        <v>1.4</v>
      </c>
      <c r="E36" s="68">
        <v>1.4</v>
      </c>
      <c r="F36" s="68">
        <v>1.4</v>
      </c>
      <c r="G36" s="68">
        <v>1.4</v>
      </c>
      <c r="H36" s="68">
        <v>1.4</v>
      </c>
      <c r="I36" s="68">
        <v>1.4</v>
      </c>
      <c r="J36" s="68">
        <v>1.4</v>
      </c>
      <c r="K36" s="68">
        <v>1.4</v>
      </c>
      <c r="L36" s="68">
        <v>1.4</v>
      </c>
      <c r="M36" s="68">
        <v>1.4</v>
      </c>
      <c r="N36" s="68">
        <v>1.4</v>
      </c>
      <c r="O36" s="68">
        <v>1.4</v>
      </c>
    </row>
    <row r="37" spans="1:15" x14ac:dyDescent="0.2">
      <c r="A37" s="32"/>
      <c r="B37" s="32"/>
      <c r="C37" s="40" t="s">
        <v>163</v>
      </c>
      <c r="D37" s="68">
        <v>1.65</v>
      </c>
      <c r="E37" s="68">
        <v>1.65</v>
      </c>
      <c r="F37" s="68">
        <v>1.65</v>
      </c>
      <c r="G37" s="68">
        <v>1.65</v>
      </c>
      <c r="H37" s="68">
        <v>1.65</v>
      </c>
      <c r="I37" s="68">
        <v>1.65</v>
      </c>
      <c r="J37" s="68">
        <v>1.65</v>
      </c>
      <c r="K37" s="68">
        <v>1.65</v>
      </c>
      <c r="L37" s="68">
        <v>1.65</v>
      </c>
      <c r="M37" s="68">
        <v>1.65</v>
      </c>
      <c r="N37" s="68">
        <v>1.65</v>
      </c>
      <c r="O37" s="68">
        <v>1.65</v>
      </c>
    </row>
    <row r="38" spans="1:15" x14ac:dyDescent="0.2">
      <c r="A38" s="32"/>
      <c r="B38" s="32"/>
      <c r="C38" s="40" t="s">
        <v>164</v>
      </c>
      <c r="D38" s="68">
        <v>2.08</v>
      </c>
      <c r="E38" s="68">
        <v>2.08</v>
      </c>
      <c r="F38" s="68">
        <v>2.08</v>
      </c>
      <c r="G38" s="68">
        <v>2.08</v>
      </c>
      <c r="H38" s="68">
        <v>2.08</v>
      </c>
      <c r="I38" s="68">
        <v>2.08</v>
      </c>
      <c r="J38" s="68">
        <v>2.08</v>
      </c>
      <c r="K38" s="68">
        <v>2.08</v>
      </c>
      <c r="L38" s="68">
        <v>2.08</v>
      </c>
      <c r="M38" s="68">
        <v>2.08</v>
      </c>
      <c r="N38" s="68">
        <v>2.08</v>
      </c>
      <c r="O38" s="68">
        <v>2.08</v>
      </c>
    </row>
    <row r="39" spans="1:15" x14ac:dyDescent="0.2">
      <c r="A39" s="32"/>
      <c r="B39" s="32"/>
      <c r="C39" s="43" t="s">
        <v>165</v>
      </c>
      <c r="D39" s="68">
        <v>1.87</v>
      </c>
      <c r="E39" s="68">
        <v>1.87</v>
      </c>
      <c r="F39" s="68">
        <v>1.87</v>
      </c>
      <c r="G39" s="68">
        <v>1.87</v>
      </c>
      <c r="H39" s="68">
        <v>1.87</v>
      </c>
      <c r="I39" s="68">
        <v>1.87</v>
      </c>
      <c r="J39" s="68">
        <v>1.87</v>
      </c>
      <c r="K39" s="68">
        <v>1.87</v>
      </c>
      <c r="L39" s="68">
        <v>1.87</v>
      </c>
      <c r="M39" s="68">
        <v>1.87</v>
      </c>
      <c r="N39" s="68">
        <v>1.87</v>
      </c>
      <c r="O39" s="68">
        <v>1.87</v>
      </c>
    </row>
    <row r="40" spans="1:15" x14ac:dyDescent="0.2">
      <c r="A40" s="32"/>
      <c r="B40" s="32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</sheetData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33:O39 D6:O12 D24:O30 D15:O21">
      <formula1>0</formula1>
      <formula2>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basic_info</vt:lpstr>
      <vt:lpstr>facilities</vt:lpstr>
      <vt:lpstr>raw_materials</vt:lpstr>
      <vt:lpstr>shipping_manufacturing</vt:lpstr>
      <vt:lpstr>pricing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2015-12-14T19:34:22Z</dcterms:created>
  <dcterms:modified xsi:type="dcterms:W3CDTF">2015-12-15T00:08:24Z</dcterms:modified>
</cp:coreProperties>
</file>