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4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4" l="1"/>
  <c r="M42" i="4"/>
  <c r="L42" i="4"/>
  <c r="K42" i="4"/>
  <c r="J42" i="4"/>
  <c r="I42" i="4"/>
  <c r="H42" i="4"/>
  <c r="G42" i="4"/>
  <c r="F42" i="4"/>
  <c r="E42" i="4"/>
  <c r="D42" i="4"/>
  <c r="N41" i="4"/>
  <c r="M41" i="4"/>
  <c r="L41" i="4"/>
  <c r="K41" i="4"/>
  <c r="J41" i="4"/>
  <c r="I41" i="4"/>
  <c r="H41" i="4"/>
  <c r="G41" i="4"/>
  <c r="F41" i="4"/>
  <c r="E41" i="4"/>
  <c r="D41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C42" i="4"/>
  <c r="C41" i="4"/>
  <c r="C40" i="4"/>
  <c r="C39" i="4"/>
  <c r="C38" i="4"/>
  <c r="G29" i="4"/>
  <c r="G27" i="4"/>
  <c r="F29" i="4"/>
  <c r="F27" i="4"/>
  <c r="K32" i="4"/>
  <c r="J32" i="4"/>
  <c r="I32" i="4"/>
  <c r="H32" i="4"/>
  <c r="G32" i="4"/>
  <c r="F32" i="4"/>
  <c r="E32" i="4"/>
  <c r="D32" i="4"/>
  <c r="C27" i="4"/>
  <c r="C28" i="4"/>
  <c r="C29" i="4"/>
  <c r="C30" i="4"/>
  <c r="C31" i="4"/>
  <c r="C32" i="4"/>
  <c r="E19" i="4"/>
  <c r="C19" i="4"/>
  <c r="L11" i="4"/>
  <c r="L10" i="4"/>
  <c r="L9" i="4"/>
  <c r="C8" i="4"/>
  <c r="H8" i="4"/>
  <c r="L8" i="4"/>
  <c r="E7" i="4"/>
  <c r="J7" i="4"/>
  <c r="L7" i="4"/>
  <c r="D6" i="4"/>
  <c r="F6" i="4"/>
  <c r="G6" i="4"/>
  <c r="I6" i="4"/>
  <c r="K6" i="4"/>
  <c r="L6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I19" i="4"/>
  <c r="J19" i="4"/>
  <c r="G19" i="4"/>
  <c r="H19" i="4"/>
  <c r="F19" i="4"/>
  <c r="D19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<sst xmlns="http://schemas.openxmlformats.org/spreadsheetml/2006/main" count="528" uniqueCount="167">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</sst>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CC00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2" fillId="5" borderId="0" xfId="0" applyFont="1" applyFill="1"/>
    <xf numFmtId="0" fontId="8" fillId="6" borderId="0" xfId="0" applyFont="1" applyFill="1"/>
    <xf numFmtId="0" fontId="8" fillId="6" borderId="10" xfId="0" applyFont="1" applyFill="1" applyBorder="1"/>
    <xf numFmtId="0" fontId="8" fillId="5" borderId="0" xfId="0" applyFont="1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grapefru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8" t="s">
        <v>2</v>
      </c>
      <c r="E4" s="99"/>
      <c r="F4" s="100"/>
    </row>
    <row r="5" spans="2:6" x14ac:dyDescent="0.2">
      <c r="B5" s="6"/>
      <c r="C5" s="7" t="s">
        <v>3</v>
      </c>
      <c r="D5" s="101">
        <v>2019</v>
      </c>
      <c r="E5" s="102"/>
      <c r="F5" s="103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37" workbookViewId="0">
      <selection activeCell="D67" sqref="D67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1500</v>
      </c>
      <c r="E40" s="16"/>
      <c r="F40" s="16" t="s">
        <v>12</v>
      </c>
      <c r="G40" s="16">
        <f t="shared" si="3"/>
        <v>1500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1000</v>
      </c>
      <c r="E51" s="16" t="s">
        <v>11</v>
      </c>
      <c r="F51" s="16" t="s">
        <v>12</v>
      </c>
      <c r="G51" s="16">
        <f t="shared" si="3"/>
        <v>1000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2500</v>
      </c>
      <c r="E66" s="16" t="s">
        <v>11</v>
      </c>
      <c r="F66" s="16" t="s">
        <v>12</v>
      </c>
      <c r="G66" s="16">
        <f t="shared" si="3"/>
        <v>2500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850</v>
      </c>
      <c r="E74" s="16" t="s">
        <v>11</v>
      </c>
      <c r="F74" s="16" t="s">
        <v>12</v>
      </c>
      <c r="G74" s="16">
        <f t="shared" si="3"/>
        <v>850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1400</v>
      </c>
      <c r="E87" s="16" t="s">
        <v>11</v>
      </c>
      <c r="F87" s="16" t="s">
        <v>12</v>
      </c>
      <c r="G87" s="16">
        <f t="shared" si="3"/>
        <v>1400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5</v>
      </c>
      <c r="E107" s="12" t="s">
        <v>98</v>
      </c>
      <c r="F107" s="12"/>
      <c r="G107" s="12">
        <f>COUNTIF(G36:G106,"&gt;0")</f>
        <v>5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O42" sqref="O42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2283.6880000000001</v>
      </c>
      <c r="D6" s="41">
        <v>2283.6880000000001</v>
      </c>
      <c r="E6" s="41">
        <v>2283.6880000000001</v>
      </c>
      <c r="F6" s="41">
        <v>2283.6880000000001</v>
      </c>
      <c r="G6" s="41">
        <v>2283.6880000000001</v>
      </c>
      <c r="H6" s="41">
        <v>2283.6880000000001</v>
      </c>
      <c r="I6" s="41">
        <v>2283.6880000000001</v>
      </c>
      <c r="J6" s="41">
        <v>2283.6880000000001</v>
      </c>
      <c r="K6" s="41">
        <v>2283.6880000000001</v>
      </c>
      <c r="L6" s="41">
        <v>2283.6880000000001</v>
      </c>
      <c r="M6" s="41">
        <v>2283.6880000000001</v>
      </c>
      <c r="N6" s="41">
        <v>2283.6880000000001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362.2765</v>
      </c>
      <c r="D8" s="42">
        <v>362.2765</v>
      </c>
      <c r="E8" s="42">
        <v>362.2765</v>
      </c>
      <c r="F8" s="42">
        <v>362.2765</v>
      </c>
      <c r="G8" s="42">
        <v>362.2765</v>
      </c>
      <c r="H8" s="42">
        <v>362.2765</v>
      </c>
      <c r="I8" s="42">
        <v>362.2765</v>
      </c>
      <c r="J8" s="42">
        <v>362.2765</v>
      </c>
      <c r="K8" s="42">
        <v>362.2765</v>
      </c>
      <c r="L8" s="42">
        <v>362.2765</v>
      </c>
      <c r="M8" s="42">
        <v>362.2765</v>
      </c>
      <c r="N8" s="42">
        <v>362.2765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[1]basic_info!$D$5-5</f>
        <v>2013</v>
      </c>
      <c r="E28" s="52"/>
      <c r="F28" s="55">
        <f>[1]basic_info!$D$5-4</f>
        <v>2014</v>
      </c>
      <c r="G28" s="52"/>
      <c r="H28" s="55">
        <f>[1]basic_info!$D$5-3</f>
        <v>2015</v>
      </c>
      <c r="I28" s="52"/>
      <c r="J28" s="55">
        <f>[1]basic_info!$D$5-2</f>
        <v>2016</v>
      </c>
      <c r="K28" s="52"/>
      <c r="L28" s="55">
        <f>[1]basic_info!$D$5-1</f>
        <v>2017</v>
      </c>
      <c r="M28" s="32"/>
      <c r="N28" s="55">
        <f>[1]basic_info!$D$5</f>
        <v>2018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40">
        <f>[1]basic_info!$D$5</f>
        <v>2018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7">
        <f>[1]basic_info!$D$5+1</f>
        <v>2019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7">
        <f>[1]basic_info!$D$5+2</f>
        <v>2020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7">
        <f>[1]basic_info!$D$5+3</f>
        <v>2021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7">
        <f>[1]basic_info!$D$5+4</f>
        <v>2022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69">
        <f>[1]basic_info!$D$5+5</f>
        <v>2023</v>
      </c>
      <c r="D35" s="70"/>
      <c r="E35" s="71"/>
      <c r="F35" s="71"/>
      <c r="G35" s="71"/>
      <c r="H35" s="71"/>
      <c r="I35" s="71"/>
      <c r="J35" s="71"/>
      <c r="K35" s="71"/>
      <c r="L35" s="72"/>
      <c r="M35" s="73"/>
      <c r="N35" s="74">
        <v>0.68592924540042888</v>
      </c>
      <c r="O35" s="68"/>
      <c r="P35" s="75">
        <f>O35</f>
        <v>0</v>
      </c>
    </row>
    <row r="36" spans="1:16" x14ac:dyDescent="0.2">
      <c r="A36" s="32"/>
      <c r="B36" s="48" t="s">
        <v>135</v>
      </c>
      <c r="C36" s="40">
        <f>[1]basic_info!$D$5</f>
        <v>2018</v>
      </c>
      <c r="D36" s="56">
        <v>1.0288140534879155</v>
      </c>
      <c r="E36" s="39">
        <v>0</v>
      </c>
      <c r="F36" s="76">
        <v>1.0108999284690923</v>
      </c>
      <c r="G36" s="77">
        <v>0</v>
      </c>
      <c r="H36" s="76">
        <v>1.0032828986441651</v>
      </c>
      <c r="I36" s="77">
        <v>136000</v>
      </c>
      <c r="J36" s="76">
        <v>1.0357981248188022</v>
      </c>
      <c r="K36" s="77"/>
      <c r="L36" s="78">
        <v>0.97406708065219405</v>
      </c>
      <c r="M36" s="79"/>
      <c r="N36" s="80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7">
        <f>[1]basic_info!$D$5+1</f>
        <v>2019</v>
      </c>
      <c r="D37" s="61"/>
      <c r="E37" s="62"/>
      <c r="F37" s="63">
        <v>0.98955166281759732</v>
      </c>
      <c r="G37" s="64">
        <v>0</v>
      </c>
      <c r="H37" s="65">
        <v>0.95103433990902408</v>
      </c>
      <c r="I37" s="66">
        <v>136000</v>
      </c>
      <c r="J37" s="65">
        <v>0.9919351074281193</v>
      </c>
      <c r="K37" s="66"/>
      <c r="L37" s="65">
        <v>0.94692158975803442</v>
      </c>
      <c r="M37" s="66"/>
      <c r="N37" s="65">
        <v>1.3519645777200024</v>
      </c>
      <c r="O37" s="68"/>
      <c r="P37" s="67">
        <f>O37+M37+K37+I37+G37</f>
        <v>136000</v>
      </c>
    </row>
    <row r="38" spans="1:16" x14ac:dyDescent="0.2">
      <c r="A38" s="32"/>
      <c r="B38" s="40"/>
      <c r="C38" s="57">
        <f>[1]basic_info!$D$5+2</f>
        <v>2020</v>
      </c>
      <c r="D38" s="61"/>
      <c r="E38" s="62"/>
      <c r="F38" s="62"/>
      <c r="G38" s="62"/>
      <c r="H38" s="63">
        <v>0.9180320969671012</v>
      </c>
      <c r="I38" s="64">
        <v>136000</v>
      </c>
      <c r="J38" s="65">
        <v>0.95493263137485418</v>
      </c>
      <c r="K38" s="66"/>
      <c r="L38" s="65">
        <v>0.93709078332824058</v>
      </c>
      <c r="M38" s="66"/>
      <c r="N38" s="65">
        <v>1.2538421609133918</v>
      </c>
      <c r="O38" s="68"/>
      <c r="P38" s="67">
        <f>O38+M38+K38+I38</f>
        <v>136000</v>
      </c>
    </row>
    <row r="39" spans="1:16" x14ac:dyDescent="0.2">
      <c r="A39" s="32"/>
      <c r="B39" s="40"/>
      <c r="C39" s="57">
        <f>[1]basic_info!$D$5+3</f>
        <v>2021</v>
      </c>
      <c r="D39" s="61"/>
      <c r="E39" s="62"/>
      <c r="F39" s="62"/>
      <c r="G39" s="62"/>
      <c r="H39" s="62"/>
      <c r="I39" s="62"/>
      <c r="J39" s="63">
        <v>0.9100411573201419</v>
      </c>
      <c r="K39" s="64">
        <v>89461</v>
      </c>
      <c r="L39" s="65">
        <v>0.92721692835977987</v>
      </c>
      <c r="M39" s="66"/>
      <c r="N39" s="65">
        <v>1.1631721092862846</v>
      </c>
      <c r="O39" s="68"/>
      <c r="P39" s="67">
        <f>O39+M39+K39</f>
        <v>89461</v>
      </c>
    </row>
    <row r="40" spans="1:16" x14ac:dyDescent="0.2">
      <c r="A40" s="32"/>
      <c r="B40" s="40"/>
      <c r="C40" s="57">
        <f>[1]basic_info!$D$5+4</f>
        <v>2022</v>
      </c>
      <c r="D40" s="61"/>
      <c r="E40" s="62"/>
      <c r="F40" s="62"/>
      <c r="G40" s="62"/>
      <c r="H40" s="62"/>
      <c r="I40" s="62"/>
      <c r="J40" s="62"/>
      <c r="K40" s="62"/>
      <c r="L40" s="63">
        <v>0.89172850017249583</v>
      </c>
      <c r="M40" s="64">
        <v>89461</v>
      </c>
      <c r="N40" s="65">
        <v>1.1067776852666162</v>
      </c>
      <c r="O40" s="68"/>
      <c r="P40" s="67">
        <f>O40+M40</f>
        <v>89461</v>
      </c>
    </row>
    <row r="41" spans="1:16" x14ac:dyDescent="0.2">
      <c r="A41" s="32"/>
      <c r="B41" s="43"/>
      <c r="C41" s="69">
        <f>[1]basic_info!$D$5+5</f>
        <v>2023</v>
      </c>
      <c r="D41" s="70"/>
      <c r="E41" s="71"/>
      <c r="F41" s="71"/>
      <c r="G41" s="71"/>
      <c r="H41" s="71"/>
      <c r="I41" s="71"/>
      <c r="J41" s="71"/>
      <c r="K41" s="71"/>
      <c r="L41" s="72"/>
      <c r="M41" s="73"/>
      <c r="N41" s="63">
        <v>1.0097698285728693</v>
      </c>
      <c r="O41" s="68">
        <v>114645.2</v>
      </c>
      <c r="P41" s="74">
        <f>O41</f>
        <v>114645.2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81">
        <f t="shared" ref="C47:N48" si="0">100/12</f>
        <v>8.3333333333333339</v>
      </c>
      <c r="D47" s="81">
        <f t="shared" si="0"/>
        <v>8.3333333333333339</v>
      </c>
      <c r="E47" s="81">
        <f t="shared" si="0"/>
        <v>8.3333333333333339</v>
      </c>
      <c r="F47" s="81">
        <f t="shared" si="0"/>
        <v>8.3333333333333339</v>
      </c>
      <c r="G47" s="81">
        <f t="shared" si="0"/>
        <v>8.3333333333333339</v>
      </c>
      <c r="H47" s="81">
        <f t="shared" si="0"/>
        <v>8.3333333333333339</v>
      </c>
      <c r="I47" s="81">
        <f t="shared" si="0"/>
        <v>8.3333333333333339</v>
      </c>
      <c r="J47" s="81">
        <f t="shared" si="0"/>
        <v>8.3333333333333339</v>
      </c>
      <c r="K47" s="81">
        <f t="shared" si="0"/>
        <v>8.3333333333333339</v>
      </c>
      <c r="L47" s="81">
        <f t="shared" si="0"/>
        <v>8.3333333333333339</v>
      </c>
      <c r="M47" s="81">
        <f t="shared" si="0"/>
        <v>8.3333333333333339</v>
      </c>
      <c r="N47" s="81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81">
        <f t="shared" si="0"/>
        <v>8.3333333333333339</v>
      </c>
      <c r="D48" s="81">
        <f t="shared" si="0"/>
        <v>8.3333333333333339</v>
      </c>
      <c r="E48" s="81">
        <f t="shared" si="0"/>
        <v>8.3333333333333339</v>
      </c>
      <c r="F48" s="81">
        <f t="shared" si="0"/>
        <v>8.3333333333333339</v>
      </c>
      <c r="G48" s="81">
        <f t="shared" si="0"/>
        <v>8.3333333333333339</v>
      </c>
      <c r="H48" s="81">
        <f t="shared" si="0"/>
        <v>8.3333333333333339</v>
      </c>
      <c r="I48" s="81">
        <f t="shared" si="0"/>
        <v>8.3333333333333339</v>
      </c>
      <c r="J48" s="81">
        <f t="shared" si="0"/>
        <v>8.3333333333333339</v>
      </c>
      <c r="K48" s="81">
        <f t="shared" si="0"/>
        <v>8.3333333333333339</v>
      </c>
      <c r="L48" s="81">
        <f t="shared" si="0"/>
        <v>8.3333333333333339</v>
      </c>
      <c r="M48" s="81">
        <f t="shared" si="0"/>
        <v>8.3333333333333339</v>
      </c>
      <c r="N48" s="81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15" sqref="J15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82"/>
      <c r="C4" s="82"/>
      <c r="D4" s="82"/>
      <c r="E4" s="82"/>
      <c r="F4" s="82"/>
      <c r="G4" s="82"/>
      <c r="H4" s="82"/>
      <c r="I4" s="82"/>
      <c r="J4" s="82"/>
      <c r="K4" s="82"/>
      <c r="L4" s="94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31</v>
      </c>
      <c r="H5" s="55" t="s">
        <v>42</v>
      </c>
      <c r="I5" s="55" t="s">
        <v>57</v>
      </c>
      <c r="J5" s="55" t="s">
        <v>65</v>
      </c>
      <c r="K5" s="55" t="s">
        <v>78</v>
      </c>
      <c r="L5" s="95" t="s">
        <v>132</v>
      </c>
      <c r="M5" s="51"/>
      <c r="N5" s="51"/>
    </row>
    <row r="6" spans="1:14" x14ac:dyDescent="0.2">
      <c r="A6" s="32"/>
      <c r="B6" s="55" t="s">
        <v>141</v>
      </c>
      <c r="C6" s="83"/>
      <c r="D6" s="83">
        <f>0.259952*100</f>
        <v>25.995200000000001</v>
      </c>
      <c r="E6" s="83"/>
      <c r="F6" s="83">
        <f xml:space="preserve"> 0.07547173*100</f>
        <v>7.5471729999999999</v>
      </c>
      <c r="G6" s="83">
        <f>0.1517612*100</f>
        <v>15.176120000000001</v>
      </c>
      <c r="H6" s="83"/>
      <c r="I6" s="83">
        <f>0.3482873*100</f>
        <v>34.82873</v>
      </c>
      <c r="J6" s="83"/>
      <c r="K6" s="83">
        <f>100*0.1645278</f>
        <v>16.452780000000001</v>
      </c>
      <c r="L6" s="96">
        <f>SUM(C6:K6)</f>
        <v>100.00000300000001</v>
      </c>
      <c r="M6" s="52"/>
      <c r="N6" s="52"/>
    </row>
    <row r="7" spans="1:14" x14ac:dyDescent="0.2">
      <c r="A7" s="32"/>
      <c r="B7" s="55" t="s">
        <v>115</v>
      </c>
      <c r="C7" s="83"/>
      <c r="D7" s="83"/>
      <c r="E7" s="83">
        <f>0.42008*100</f>
        <v>42.008000000000003</v>
      </c>
      <c r="F7" s="83"/>
      <c r="G7" s="83"/>
      <c r="H7" s="83"/>
      <c r="I7" s="83"/>
      <c r="J7" s="83">
        <f>0.57992*100</f>
        <v>57.991999999999997</v>
      </c>
      <c r="K7" s="83">
        <v>0</v>
      </c>
      <c r="L7" s="96">
        <f t="shared" ref="L7:L11" si="0">SUM(C7:K7)</f>
        <v>100</v>
      </c>
      <c r="M7" s="52"/>
      <c r="N7" s="52"/>
    </row>
    <row r="8" spans="1:14" x14ac:dyDescent="0.2">
      <c r="A8" s="32"/>
      <c r="B8" s="55" t="s">
        <v>116</v>
      </c>
      <c r="C8" s="83">
        <f>0.4678839*100</f>
        <v>46.78839</v>
      </c>
      <c r="D8" s="83"/>
      <c r="E8" s="83"/>
      <c r="F8" s="83"/>
      <c r="G8" s="83"/>
      <c r="H8" s="83">
        <f>0.5321161*100</f>
        <v>53.21161</v>
      </c>
      <c r="I8" s="83"/>
      <c r="J8" s="83"/>
      <c r="K8" s="83">
        <v>0</v>
      </c>
      <c r="L8" s="96">
        <f t="shared" si="0"/>
        <v>100</v>
      </c>
      <c r="M8" s="52"/>
      <c r="N8" s="52"/>
    </row>
    <row r="9" spans="1:14" x14ac:dyDescent="0.2">
      <c r="A9" s="32"/>
      <c r="B9" s="55" t="s">
        <v>117</v>
      </c>
      <c r="C9" s="83">
        <v>100</v>
      </c>
      <c r="D9" s="83"/>
      <c r="E9" s="83"/>
      <c r="F9" s="83"/>
      <c r="G9" s="83"/>
      <c r="H9" s="83"/>
      <c r="I9" s="83"/>
      <c r="J9" s="83">
        <v>0</v>
      </c>
      <c r="K9" s="83">
        <v>0</v>
      </c>
      <c r="L9" s="96">
        <f t="shared" si="0"/>
        <v>100</v>
      </c>
      <c r="M9" s="52"/>
      <c r="N9" s="52"/>
    </row>
    <row r="10" spans="1:14" x14ac:dyDescent="0.2">
      <c r="A10" s="32"/>
      <c r="B10" s="55" t="s">
        <v>118</v>
      </c>
      <c r="C10" s="83">
        <v>100</v>
      </c>
      <c r="D10" s="83"/>
      <c r="E10" s="83"/>
      <c r="F10" s="83"/>
      <c r="G10" s="83"/>
      <c r="H10" s="83"/>
      <c r="I10" s="83"/>
      <c r="J10" s="83">
        <v>0</v>
      </c>
      <c r="K10" s="83">
        <v>0</v>
      </c>
      <c r="L10" s="96">
        <f t="shared" si="0"/>
        <v>100</v>
      </c>
      <c r="M10" s="52"/>
      <c r="N10" s="52"/>
    </row>
    <row r="11" spans="1:14" x14ac:dyDescent="0.2">
      <c r="A11" s="32"/>
      <c r="B11" s="55" t="s">
        <v>119</v>
      </c>
      <c r="C11" s="84">
        <v>100</v>
      </c>
      <c r="D11" s="84"/>
      <c r="E11" s="84"/>
      <c r="F11" s="84"/>
      <c r="G11" s="84"/>
      <c r="H11" s="84"/>
      <c r="I11" s="84"/>
      <c r="J11" s="83">
        <v>0</v>
      </c>
      <c r="K11" s="83">
        <v>0</v>
      </c>
      <c r="L11" s="96">
        <f t="shared" si="0"/>
        <v>100</v>
      </c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97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5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6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4">
        <f xml:space="preserve"> 0.7273768*100</f>
        <v>72.737680000000012</v>
      </c>
      <c r="D19" s="56">
        <f>100-$C$19</f>
        <v>27.262319999999988</v>
      </c>
      <c r="E19" s="84">
        <f>0.5886983*100</f>
        <v>58.86983</v>
      </c>
      <c r="F19" s="56">
        <f>100-$E$19</f>
        <v>41.13017</v>
      </c>
      <c r="G19" s="84">
        <f>0.5135476*100</f>
        <v>51.354759999999999</v>
      </c>
      <c r="H19" s="56">
        <f>100-$G$19</f>
        <v>48.645240000000001</v>
      </c>
      <c r="I19" s="84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7"/>
      <c r="C20" s="87"/>
      <c r="D20" s="87"/>
      <c r="E20" s="87"/>
      <c r="F20" s="87"/>
      <c r="G20" s="87"/>
      <c r="H20" s="87"/>
      <c r="I20" s="87"/>
      <c r="J20" s="87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5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88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31</v>
      </c>
      <c r="C27" s="83">
        <f>0.2952836*100</f>
        <v>29.528359999999999</v>
      </c>
      <c r="D27" s="83">
        <v>0</v>
      </c>
      <c r="E27" s="83">
        <v>0</v>
      </c>
      <c r="F27" s="83">
        <f>0.2572561*100</f>
        <v>25.72561</v>
      </c>
      <c r="G27" s="83">
        <f>0.1967999*100</f>
        <v>19.67999</v>
      </c>
      <c r="H27" s="83">
        <v>0</v>
      </c>
      <c r="I27" s="83">
        <v>0</v>
      </c>
      <c r="J27" s="83">
        <v>0</v>
      </c>
      <c r="K27" s="89">
        <v>0</v>
      </c>
      <c r="L27" s="32"/>
      <c r="M27" s="32"/>
      <c r="N27" s="32"/>
    </row>
    <row r="28" spans="1:14" x14ac:dyDescent="0.2">
      <c r="A28" s="32"/>
      <c r="B28" s="55" t="s">
        <v>42</v>
      </c>
      <c r="C28" s="83">
        <f>0.1814265*100</f>
        <v>18.14265</v>
      </c>
      <c r="D28" s="83">
        <v>100</v>
      </c>
      <c r="E28" s="83">
        <v>100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9">
        <v>0</v>
      </c>
      <c r="L28" s="32"/>
      <c r="M28" s="32"/>
      <c r="N28" s="32"/>
    </row>
    <row r="29" spans="1:14" x14ac:dyDescent="0.2">
      <c r="A29" s="32"/>
      <c r="B29" s="55" t="s">
        <v>57</v>
      </c>
      <c r="C29" s="83">
        <f>0.2164128*100</f>
        <v>21.641279999999998</v>
      </c>
      <c r="D29" s="83">
        <v>0</v>
      </c>
      <c r="E29" s="83">
        <v>0</v>
      </c>
      <c r="F29" s="83">
        <f>0.7427439*100</f>
        <v>74.274389999999997</v>
      </c>
      <c r="G29" s="83">
        <f>0.8032001*100</f>
        <v>80.320009999999996</v>
      </c>
      <c r="H29" s="83">
        <v>0</v>
      </c>
      <c r="I29" s="83">
        <v>0</v>
      </c>
      <c r="J29" s="83">
        <v>0</v>
      </c>
      <c r="K29" s="89">
        <v>0</v>
      </c>
      <c r="L29" s="32"/>
      <c r="M29" s="32"/>
      <c r="N29" s="32"/>
    </row>
    <row r="30" spans="1:14" x14ac:dyDescent="0.2">
      <c r="A30" s="32"/>
      <c r="B30" s="55" t="s">
        <v>65</v>
      </c>
      <c r="C30" s="83">
        <f>0.065689*100</f>
        <v>6.5688999999999993</v>
      </c>
      <c r="D30" s="83">
        <v>0</v>
      </c>
      <c r="E30" s="83">
        <v>0</v>
      </c>
      <c r="F30" s="83">
        <v>0</v>
      </c>
      <c r="G30" s="83">
        <v>0</v>
      </c>
      <c r="H30" s="83">
        <v>100</v>
      </c>
      <c r="I30" s="83">
        <v>100</v>
      </c>
      <c r="J30" s="83">
        <v>0</v>
      </c>
      <c r="K30" s="89">
        <v>0</v>
      </c>
      <c r="L30" s="32"/>
      <c r="M30" s="32"/>
      <c r="N30" s="32"/>
    </row>
    <row r="31" spans="1:14" x14ac:dyDescent="0.2">
      <c r="A31" s="32"/>
      <c r="B31" s="55" t="s">
        <v>78</v>
      </c>
      <c r="C31" s="83">
        <f>0.2411882*100</f>
        <v>24.118819999999999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100</v>
      </c>
      <c r="K31" s="89">
        <v>100</v>
      </c>
      <c r="L31" s="32"/>
      <c r="M31" s="32"/>
      <c r="N31" s="32"/>
    </row>
    <row r="32" spans="1:14" x14ac:dyDescent="0.2">
      <c r="A32" s="32"/>
      <c r="B32" s="55" t="s">
        <v>132</v>
      </c>
      <c r="C32" s="90">
        <f>SUM(C27:C31)</f>
        <v>100.00000999999999</v>
      </c>
      <c r="D32" s="90">
        <f t="shared" ref="D32:K32" si="1">SUM(D27:D31)</f>
        <v>100</v>
      </c>
      <c r="E32" s="90">
        <f t="shared" si="1"/>
        <v>100</v>
      </c>
      <c r="F32" s="90">
        <f t="shared" si="1"/>
        <v>100</v>
      </c>
      <c r="G32" s="90">
        <f t="shared" si="1"/>
        <v>100</v>
      </c>
      <c r="H32" s="90">
        <f t="shared" si="1"/>
        <v>100</v>
      </c>
      <c r="I32" s="90">
        <f t="shared" si="1"/>
        <v>100</v>
      </c>
      <c r="J32" s="90">
        <f t="shared" si="1"/>
        <v>100</v>
      </c>
      <c r="K32" s="90">
        <f t="shared" si="1"/>
        <v>100</v>
      </c>
      <c r="L32" s="32"/>
      <c r="M32" s="32"/>
      <c r="N32" s="32"/>
    </row>
    <row r="33" spans="1:14" x14ac:dyDescent="0.2">
      <c r="A33" s="32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32"/>
      <c r="M33" s="32"/>
      <c r="N33" s="32"/>
    </row>
    <row r="34" spans="1:14" x14ac:dyDescent="0.2">
      <c r="A34" s="32"/>
      <c r="B34" s="85" t="s">
        <v>152</v>
      </c>
      <c r="C34" s="51"/>
      <c r="D34" s="51"/>
      <c r="E34" s="51"/>
      <c r="F34" s="51"/>
      <c r="G34" s="51"/>
      <c r="H34" s="51"/>
      <c r="I34" s="51"/>
      <c r="J34" s="51"/>
      <c r="K34" s="51"/>
      <c r="L34" s="32"/>
      <c r="M34" s="32"/>
      <c r="N34" s="32"/>
    </row>
    <row r="35" spans="1:14" x14ac:dyDescent="0.2">
      <c r="A35" s="32"/>
      <c r="B35" s="86" t="s">
        <v>153</v>
      </c>
      <c r="C35" s="51"/>
      <c r="D35" s="51"/>
      <c r="E35" s="51"/>
      <c r="F35" s="51"/>
      <c r="G35" s="51"/>
      <c r="H35" s="51"/>
      <c r="I35" s="51"/>
      <c r="J35" s="51"/>
      <c r="K35" s="51"/>
    </row>
    <row r="36" spans="1:14" x14ac:dyDescent="0.2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2"/>
      <c r="B37" s="55" t="s">
        <v>154</v>
      </c>
      <c r="C37" s="55" t="s">
        <v>102</v>
      </c>
      <c r="D37" s="55" t="s">
        <v>103</v>
      </c>
      <c r="E37" s="55" t="s">
        <v>104</v>
      </c>
      <c r="F37" s="55" t="s">
        <v>105</v>
      </c>
      <c r="G37" s="55" t="s">
        <v>106</v>
      </c>
      <c r="H37" s="55" t="s">
        <v>107</v>
      </c>
      <c r="I37" s="55" t="s">
        <v>108</v>
      </c>
      <c r="J37" s="55" t="s">
        <v>109</v>
      </c>
      <c r="K37" s="55" t="s">
        <v>110</v>
      </c>
      <c r="L37" s="55" t="s">
        <v>111</v>
      </c>
      <c r="M37" s="55" t="s">
        <v>112</v>
      </c>
      <c r="N37" s="55" t="s">
        <v>113</v>
      </c>
    </row>
    <row r="38" spans="1:14" x14ac:dyDescent="0.2">
      <c r="A38" s="32"/>
      <c r="B38" s="55" t="s">
        <v>31</v>
      </c>
      <c r="C38" s="83">
        <f>0.05472308*100</f>
        <v>5.472308</v>
      </c>
      <c r="D38" s="83">
        <f t="shared" ref="D38:N38" si="2">0.05472308*100</f>
        <v>5.472308</v>
      </c>
      <c r="E38" s="83">
        <f t="shared" si="2"/>
        <v>5.472308</v>
      </c>
      <c r="F38" s="83">
        <f t="shared" si="2"/>
        <v>5.472308</v>
      </c>
      <c r="G38" s="83">
        <f t="shared" si="2"/>
        <v>5.472308</v>
      </c>
      <c r="H38" s="83">
        <f t="shared" si="2"/>
        <v>5.472308</v>
      </c>
      <c r="I38" s="83">
        <f t="shared" si="2"/>
        <v>5.472308</v>
      </c>
      <c r="J38" s="83">
        <f t="shared" si="2"/>
        <v>5.472308</v>
      </c>
      <c r="K38" s="83">
        <f t="shared" si="2"/>
        <v>5.472308</v>
      </c>
      <c r="L38" s="83">
        <f t="shared" si="2"/>
        <v>5.472308</v>
      </c>
      <c r="M38" s="83">
        <f t="shared" si="2"/>
        <v>5.472308</v>
      </c>
      <c r="N38" s="83">
        <f t="shared" si="2"/>
        <v>5.472308</v>
      </c>
    </row>
    <row r="39" spans="1:14" x14ac:dyDescent="0.2">
      <c r="A39" s="32"/>
      <c r="B39" s="55" t="s">
        <v>42</v>
      </c>
      <c r="C39" s="83">
        <f>0.08308195*100</f>
        <v>8.3081949999999996</v>
      </c>
      <c r="D39" s="83">
        <f t="shared" ref="D39:N39" si="3">0.08308195*100</f>
        <v>8.3081949999999996</v>
      </c>
      <c r="E39" s="83">
        <f t="shared" si="3"/>
        <v>8.3081949999999996</v>
      </c>
      <c r="F39" s="83">
        <f t="shared" si="3"/>
        <v>8.3081949999999996</v>
      </c>
      <c r="G39" s="83">
        <f t="shared" si="3"/>
        <v>8.3081949999999996</v>
      </c>
      <c r="H39" s="83">
        <f t="shared" si="3"/>
        <v>8.3081949999999996</v>
      </c>
      <c r="I39" s="83">
        <f t="shared" si="3"/>
        <v>8.3081949999999996</v>
      </c>
      <c r="J39" s="83">
        <f t="shared" si="3"/>
        <v>8.3081949999999996</v>
      </c>
      <c r="K39" s="83">
        <f t="shared" si="3"/>
        <v>8.3081949999999996</v>
      </c>
      <c r="L39" s="83">
        <f t="shared" si="3"/>
        <v>8.3081949999999996</v>
      </c>
      <c r="M39" s="83">
        <f t="shared" si="3"/>
        <v>8.3081949999999996</v>
      </c>
      <c r="N39" s="83">
        <f t="shared" si="3"/>
        <v>8.3081949999999996</v>
      </c>
    </row>
    <row r="40" spans="1:14" x14ac:dyDescent="0.2">
      <c r="A40" s="32"/>
      <c r="B40" s="55" t="s">
        <v>57</v>
      </c>
      <c r="C40" s="83">
        <f>0.2437872*100</f>
        <v>24.378720000000001</v>
      </c>
      <c r="D40" s="83">
        <f t="shared" ref="D40:N40" si="4">0.2437872*100</f>
        <v>24.378720000000001</v>
      </c>
      <c r="E40" s="83">
        <f t="shared" si="4"/>
        <v>24.378720000000001</v>
      </c>
      <c r="F40" s="83">
        <f t="shared" si="4"/>
        <v>24.378720000000001</v>
      </c>
      <c r="G40" s="83">
        <f t="shared" si="4"/>
        <v>24.378720000000001</v>
      </c>
      <c r="H40" s="83">
        <f t="shared" si="4"/>
        <v>24.378720000000001</v>
      </c>
      <c r="I40" s="83">
        <f t="shared" si="4"/>
        <v>24.378720000000001</v>
      </c>
      <c r="J40" s="83">
        <f t="shared" si="4"/>
        <v>24.378720000000001</v>
      </c>
      <c r="K40" s="83">
        <f t="shared" si="4"/>
        <v>24.378720000000001</v>
      </c>
      <c r="L40" s="83">
        <f t="shared" si="4"/>
        <v>24.378720000000001</v>
      </c>
      <c r="M40" s="83">
        <f t="shared" si="4"/>
        <v>24.378720000000001</v>
      </c>
      <c r="N40" s="83">
        <f t="shared" si="4"/>
        <v>24.378720000000001</v>
      </c>
    </row>
    <row r="41" spans="1:14" x14ac:dyDescent="0.2">
      <c r="A41" s="32"/>
      <c r="B41" s="55" t="s">
        <v>65</v>
      </c>
      <c r="C41" s="83">
        <f>0.3077151*100</f>
        <v>30.771510000000003</v>
      </c>
      <c r="D41" s="83">
        <f t="shared" ref="D41:N41" si="5">0.3077151*100</f>
        <v>30.771510000000003</v>
      </c>
      <c r="E41" s="83">
        <f t="shared" si="5"/>
        <v>30.771510000000003</v>
      </c>
      <c r="F41" s="83">
        <f t="shared" si="5"/>
        <v>30.771510000000003</v>
      </c>
      <c r="G41" s="83">
        <f t="shared" si="5"/>
        <v>30.771510000000003</v>
      </c>
      <c r="H41" s="83">
        <f t="shared" si="5"/>
        <v>30.771510000000003</v>
      </c>
      <c r="I41" s="83">
        <f t="shared" si="5"/>
        <v>30.771510000000003</v>
      </c>
      <c r="J41" s="83">
        <f t="shared" si="5"/>
        <v>30.771510000000003</v>
      </c>
      <c r="K41" s="83">
        <f t="shared" si="5"/>
        <v>30.771510000000003</v>
      </c>
      <c r="L41" s="83">
        <f t="shared" si="5"/>
        <v>30.771510000000003</v>
      </c>
      <c r="M41" s="83">
        <f t="shared" si="5"/>
        <v>30.771510000000003</v>
      </c>
      <c r="N41" s="83">
        <f t="shared" si="5"/>
        <v>30.771510000000003</v>
      </c>
    </row>
    <row r="42" spans="1:14" x14ac:dyDescent="0.2">
      <c r="A42" s="32"/>
      <c r="B42" s="55" t="s">
        <v>78</v>
      </c>
      <c r="C42" s="84">
        <f xml:space="preserve"> 0.1033467*100</f>
        <v>10.334669999999999</v>
      </c>
      <c r="D42" s="84">
        <f t="shared" ref="D42:N42" si="6" xml:space="preserve"> 0.1033467*100</f>
        <v>10.334669999999999</v>
      </c>
      <c r="E42" s="84">
        <f t="shared" si="6"/>
        <v>10.334669999999999</v>
      </c>
      <c r="F42" s="84">
        <f t="shared" si="6"/>
        <v>10.334669999999999</v>
      </c>
      <c r="G42" s="84">
        <f t="shared" si="6"/>
        <v>10.334669999999999</v>
      </c>
      <c r="H42" s="84">
        <f t="shared" si="6"/>
        <v>10.334669999999999</v>
      </c>
      <c r="I42" s="84">
        <f t="shared" si="6"/>
        <v>10.334669999999999</v>
      </c>
      <c r="J42" s="84">
        <f t="shared" si="6"/>
        <v>10.334669999999999</v>
      </c>
      <c r="K42" s="84">
        <f t="shared" si="6"/>
        <v>10.334669999999999</v>
      </c>
      <c r="L42" s="84">
        <f t="shared" si="6"/>
        <v>10.334669999999999</v>
      </c>
      <c r="M42" s="84">
        <f t="shared" si="6"/>
        <v>10.334669999999999</v>
      </c>
      <c r="N42" s="84">
        <f t="shared" si="6"/>
        <v>10.334669999999999</v>
      </c>
    </row>
    <row r="43" spans="1:14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38:N42 C19 E19 G19 I19 C27:K31 C6:K1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4" workbookViewId="0">
      <selection activeCell="D35" sqref="D35:O35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1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2" t="s">
        <v>157</v>
      </c>
      <c r="C5" s="93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1.89</v>
      </c>
      <c r="E6" s="68">
        <v>1.84</v>
      </c>
      <c r="F6" s="68">
        <v>1.84</v>
      </c>
      <c r="G6" s="68">
        <v>1.84</v>
      </c>
      <c r="H6" s="68">
        <v>1.84</v>
      </c>
      <c r="I6" s="68">
        <v>1.84</v>
      </c>
      <c r="J6" s="68">
        <v>1.84</v>
      </c>
      <c r="K6" s="68">
        <v>1.84</v>
      </c>
      <c r="L6" s="68">
        <v>1.84</v>
      </c>
      <c r="M6" s="68">
        <v>1.84</v>
      </c>
      <c r="N6" s="68">
        <v>1.84</v>
      </c>
      <c r="O6" s="68">
        <v>1.84</v>
      </c>
    </row>
    <row r="7" spans="1:15" x14ac:dyDescent="0.2">
      <c r="A7" s="32"/>
      <c r="B7" s="32"/>
      <c r="C7" s="40" t="s">
        <v>160</v>
      </c>
      <c r="D7" s="68">
        <v>1.69</v>
      </c>
      <c r="E7" s="68">
        <v>1.64</v>
      </c>
      <c r="F7" s="68">
        <v>1.64</v>
      </c>
      <c r="G7" s="68">
        <v>1.64</v>
      </c>
      <c r="H7" s="68">
        <v>1.64</v>
      </c>
      <c r="I7" s="68">
        <v>1.64</v>
      </c>
      <c r="J7" s="68">
        <v>1.64</v>
      </c>
      <c r="K7" s="68">
        <v>1.64</v>
      </c>
      <c r="L7" s="68">
        <v>1.64</v>
      </c>
      <c r="M7" s="68">
        <v>1.64</v>
      </c>
      <c r="N7" s="68">
        <v>1.64</v>
      </c>
      <c r="O7" s="68">
        <v>1.64</v>
      </c>
    </row>
    <row r="8" spans="1:15" x14ac:dyDescent="0.2">
      <c r="A8" s="32"/>
      <c r="B8" s="32"/>
      <c r="C8" s="40" t="s">
        <v>161</v>
      </c>
      <c r="D8" s="68">
        <v>1.64</v>
      </c>
      <c r="E8" s="68">
        <v>1.59</v>
      </c>
      <c r="F8" s="68">
        <v>1.59</v>
      </c>
      <c r="G8" s="68">
        <v>1.59</v>
      </c>
      <c r="H8" s="68">
        <v>1.59</v>
      </c>
      <c r="I8" s="68">
        <v>1.59</v>
      </c>
      <c r="J8" s="68">
        <v>1.59</v>
      </c>
      <c r="K8" s="68">
        <v>1.59</v>
      </c>
      <c r="L8" s="68">
        <v>1.59</v>
      </c>
      <c r="M8" s="68">
        <v>1.59</v>
      </c>
      <c r="N8" s="68">
        <v>1.59</v>
      </c>
      <c r="O8" s="68">
        <v>1.59</v>
      </c>
    </row>
    <row r="9" spans="1:15" x14ac:dyDescent="0.2">
      <c r="A9" s="32"/>
      <c r="B9" s="32"/>
      <c r="C9" s="40" t="s">
        <v>162</v>
      </c>
      <c r="D9" s="68">
        <v>1.98</v>
      </c>
      <c r="E9" s="68">
        <v>1.98</v>
      </c>
      <c r="F9" s="68">
        <v>1.98</v>
      </c>
      <c r="G9" s="68">
        <v>1.98</v>
      </c>
      <c r="H9" s="68">
        <v>1.98</v>
      </c>
      <c r="I9" s="68">
        <v>1.98</v>
      </c>
      <c r="J9" s="68">
        <v>1.98</v>
      </c>
      <c r="K9" s="68">
        <v>1.98</v>
      </c>
      <c r="L9" s="68">
        <v>1.98</v>
      </c>
      <c r="M9" s="68">
        <v>1.98</v>
      </c>
      <c r="N9" s="68">
        <v>1.98</v>
      </c>
      <c r="O9" s="68">
        <v>1.98</v>
      </c>
    </row>
    <row r="10" spans="1:15" x14ac:dyDescent="0.2">
      <c r="A10" s="32"/>
      <c r="B10" s="32"/>
      <c r="C10" s="40" t="s">
        <v>163</v>
      </c>
      <c r="D10" s="68">
        <v>2.1</v>
      </c>
      <c r="E10" s="68">
        <v>2.1</v>
      </c>
      <c r="F10" s="68">
        <v>2.1</v>
      </c>
      <c r="G10" s="68">
        <v>2.1</v>
      </c>
      <c r="H10" s="68">
        <v>2.1</v>
      </c>
      <c r="I10" s="68">
        <v>2.1</v>
      </c>
      <c r="J10" s="68">
        <v>2.1</v>
      </c>
      <c r="K10" s="68">
        <v>2.1</v>
      </c>
      <c r="L10" s="68">
        <v>2.1</v>
      </c>
      <c r="M10" s="68">
        <v>2.1</v>
      </c>
      <c r="N10" s="68">
        <v>2.1</v>
      </c>
      <c r="O10" s="68">
        <v>2.1</v>
      </c>
    </row>
    <row r="11" spans="1:15" x14ac:dyDescent="0.2">
      <c r="A11" s="32"/>
      <c r="B11" s="32"/>
      <c r="C11" s="40" t="s">
        <v>164</v>
      </c>
      <c r="D11" s="68">
        <v>2.06</v>
      </c>
      <c r="E11" s="68">
        <v>2.06</v>
      </c>
      <c r="F11" s="68">
        <v>2.06</v>
      </c>
      <c r="G11" s="68">
        <v>2.06</v>
      </c>
      <c r="H11" s="68">
        <v>2.06</v>
      </c>
      <c r="I11" s="68">
        <v>2.06</v>
      </c>
      <c r="J11" s="68">
        <v>2.06</v>
      </c>
      <c r="K11" s="68">
        <v>2.06</v>
      </c>
      <c r="L11" s="68">
        <v>2.06</v>
      </c>
      <c r="M11" s="68">
        <v>2.06</v>
      </c>
      <c r="N11" s="68">
        <v>2.06</v>
      </c>
      <c r="O11" s="68">
        <v>2.06</v>
      </c>
    </row>
    <row r="12" spans="1:15" x14ac:dyDescent="0.2">
      <c r="A12" s="32"/>
      <c r="B12" s="32"/>
      <c r="C12" s="43" t="s">
        <v>165</v>
      </c>
      <c r="D12" s="68">
        <v>1.77</v>
      </c>
      <c r="E12" s="68">
        <v>1.77</v>
      </c>
      <c r="F12" s="68">
        <v>1.77</v>
      </c>
      <c r="G12" s="68">
        <v>1.77</v>
      </c>
      <c r="H12" s="68">
        <v>1.77</v>
      </c>
      <c r="I12" s="68">
        <v>1.77</v>
      </c>
      <c r="J12" s="68">
        <v>1.77</v>
      </c>
      <c r="K12" s="68">
        <v>1.77</v>
      </c>
      <c r="L12" s="68">
        <v>1.77</v>
      </c>
      <c r="M12" s="68">
        <v>1.77</v>
      </c>
      <c r="N12" s="68">
        <v>1.77</v>
      </c>
      <c r="O12" s="68">
        <v>1.77</v>
      </c>
    </row>
    <row r="13" spans="1:15" x14ac:dyDescent="0.2">
      <c r="A13" s="32"/>
      <c r="B13" s="32"/>
      <c r="C13" s="91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2" t="s">
        <v>146</v>
      </c>
      <c r="C14" s="93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3.26</v>
      </c>
      <c r="E15" s="68">
        <v>3.26</v>
      </c>
      <c r="F15" s="68">
        <v>3.26</v>
      </c>
      <c r="G15" s="68">
        <v>3.26</v>
      </c>
      <c r="H15" s="68">
        <v>3.26</v>
      </c>
      <c r="I15" s="68">
        <v>3.26</v>
      </c>
      <c r="J15" s="68">
        <v>3.26</v>
      </c>
      <c r="K15" s="68">
        <v>3.26</v>
      </c>
      <c r="L15" s="68">
        <v>3.26</v>
      </c>
      <c r="M15" s="68">
        <v>3.26</v>
      </c>
      <c r="N15" s="68">
        <v>3.26</v>
      </c>
      <c r="O15" s="68">
        <v>3.26</v>
      </c>
    </row>
    <row r="16" spans="1:15" x14ac:dyDescent="0.2">
      <c r="A16" s="32"/>
      <c r="B16" s="32"/>
      <c r="C16" s="40" t="s">
        <v>160</v>
      </c>
      <c r="D16" s="68">
        <v>3.54</v>
      </c>
      <c r="E16" s="68">
        <v>3.54</v>
      </c>
      <c r="F16" s="68">
        <v>3.54</v>
      </c>
      <c r="G16" s="68">
        <v>3.54</v>
      </c>
      <c r="H16" s="68">
        <v>3.54</v>
      </c>
      <c r="I16" s="68">
        <v>3.54</v>
      </c>
      <c r="J16" s="68">
        <v>3.54</v>
      </c>
      <c r="K16" s="68">
        <v>3.54</v>
      </c>
      <c r="L16" s="68">
        <v>3.54</v>
      </c>
      <c r="M16" s="68">
        <v>3.54</v>
      </c>
      <c r="N16" s="68">
        <v>3.54</v>
      </c>
      <c r="O16" s="68">
        <v>3.54</v>
      </c>
    </row>
    <row r="17" spans="1:15" x14ac:dyDescent="0.2">
      <c r="A17" s="32"/>
      <c r="B17" s="32"/>
      <c r="C17" s="40" t="s">
        <v>161</v>
      </c>
      <c r="D17" s="68">
        <v>3.23</v>
      </c>
      <c r="E17" s="68">
        <v>3.23</v>
      </c>
      <c r="F17" s="68">
        <v>3.23</v>
      </c>
      <c r="G17" s="68">
        <v>3.23</v>
      </c>
      <c r="H17" s="68">
        <v>3.23</v>
      </c>
      <c r="I17" s="68">
        <v>3.23</v>
      </c>
      <c r="J17" s="68">
        <v>3.23</v>
      </c>
      <c r="K17" s="68">
        <v>3.23</v>
      </c>
      <c r="L17" s="68">
        <v>3.23</v>
      </c>
      <c r="M17" s="68">
        <v>3.23</v>
      </c>
      <c r="N17" s="68">
        <v>3.23</v>
      </c>
      <c r="O17" s="68">
        <v>3.23</v>
      </c>
    </row>
    <row r="18" spans="1:15" x14ac:dyDescent="0.2">
      <c r="A18" s="32"/>
      <c r="B18" s="32"/>
      <c r="C18" s="40" t="s">
        <v>162</v>
      </c>
      <c r="D18" s="68">
        <v>3.73</v>
      </c>
      <c r="E18" s="68">
        <v>3.73</v>
      </c>
      <c r="F18" s="68">
        <v>3.73</v>
      </c>
      <c r="G18" s="68">
        <v>3.73</v>
      </c>
      <c r="H18" s="68">
        <v>3.73</v>
      </c>
      <c r="I18" s="68">
        <v>3.73</v>
      </c>
      <c r="J18" s="68">
        <v>3.73</v>
      </c>
      <c r="K18" s="68">
        <v>3.73</v>
      </c>
      <c r="L18" s="68">
        <v>3.73</v>
      </c>
      <c r="M18" s="68">
        <v>3.73</v>
      </c>
      <c r="N18" s="68">
        <v>3.73</v>
      </c>
      <c r="O18" s="68">
        <v>3.73</v>
      </c>
    </row>
    <row r="19" spans="1:15" x14ac:dyDescent="0.2">
      <c r="A19" s="32"/>
      <c r="B19" s="32"/>
      <c r="C19" s="40" t="s">
        <v>163</v>
      </c>
      <c r="D19" s="68">
        <v>3.24</v>
      </c>
      <c r="E19" s="68">
        <v>3.24</v>
      </c>
      <c r="F19" s="68">
        <v>3.24</v>
      </c>
      <c r="G19" s="68">
        <v>3.24</v>
      </c>
      <c r="H19" s="68">
        <v>3.24</v>
      </c>
      <c r="I19" s="68">
        <v>3.24</v>
      </c>
      <c r="J19" s="68">
        <v>3.24</v>
      </c>
      <c r="K19" s="68">
        <v>3.24</v>
      </c>
      <c r="L19" s="68">
        <v>3.24</v>
      </c>
      <c r="M19" s="68">
        <v>3.24</v>
      </c>
      <c r="N19" s="68">
        <v>3.24</v>
      </c>
      <c r="O19" s="68">
        <v>3.24</v>
      </c>
    </row>
    <row r="20" spans="1:15" x14ac:dyDescent="0.2">
      <c r="A20" s="32"/>
      <c r="B20" s="32"/>
      <c r="C20" s="40" t="s">
        <v>164</v>
      </c>
      <c r="D20" s="68">
        <v>3.7</v>
      </c>
      <c r="E20" s="68">
        <v>3.7</v>
      </c>
      <c r="F20" s="68">
        <v>3.7</v>
      </c>
      <c r="G20" s="68">
        <v>3.7</v>
      </c>
      <c r="H20" s="68">
        <v>3.7</v>
      </c>
      <c r="I20" s="68">
        <v>3.7</v>
      </c>
      <c r="J20" s="68">
        <v>3.7</v>
      </c>
      <c r="K20" s="68">
        <v>3.7</v>
      </c>
      <c r="L20" s="68">
        <v>3.7</v>
      </c>
      <c r="M20" s="68">
        <v>3.7</v>
      </c>
      <c r="N20" s="68">
        <v>3.7</v>
      </c>
      <c r="O20" s="68">
        <v>3.7</v>
      </c>
    </row>
    <row r="21" spans="1:15" x14ac:dyDescent="0.2">
      <c r="A21" s="32"/>
      <c r="B21" s="32"/>
      <c r="C21" s="43" t="s">
        <v>165</v>
      </c>
      <c r="D21" s="68">
        <v>3.7</v>
      </c>
      <c r="E21" s="68">
        <v>3.7</v>
      </c>
      <c r="F21" s="68">
        <v>3.7</v>
      </c>
      <c r="G21" s="68">
        <v>3.7</v>
      </c>
      <c r="H21" s="68">
        <v>3.7</v>
      </c>
      <c r="I21" s="68">
        <v>3.7</v>
      </c>
      <c r="J21" s="68">
        <v>3.7</v>
      </c>
      <c r="K21" s="68">
        <v>3.7</v>
      </c>
      <c r="L21" s="68">
        <v>3.7</v>
      </c>
      <c r="M21" s="68">
        <v>3.7</v>
      </c>
      <c r="N21" s="68">
        <v>3.7</v>
      </c>
      <c r="O21" s="68">
        <v>3.7</v>
      </c>
    </row>
    <row r="22" spans="1:15" x14ac:dyDescent="0.2">
      <c r="A22" s="32"/>
      <c r="B22" s="32"/>
      <c r="C22" s="91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2" t="s">
        <v>166</v>
      </c>
      <c r="C23" s="93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3.76</v>
      </c>
      <c r="E24" s="68">
        <v>3.76</v>
      </c>
      <c r="F24" s="68">
        <v>3.76</v>
      </c>
      <c r="G24" s="68">
        <v>3.76</v>
      </c>
      <c r="H24" s="68">
        <v>3.76</v>
      </c>
      <c r="I24" s="68">
        <v>3.76</v>
      </c>
      <c r="J24" s="68">
        <v>3.76</v>
      </c>
      <c r="K24" s="68">
        <v>3.76</v>
      </c>
      <c r="L24" s="68">
        <v>3.76</v>
      </c>
      <c r="M24" s="68">
        <v>3.76</v>
      </c>
      <c r="N24" s="68">
        <v>3.76</v>
      </c>
      <c r="O24" s="68">
        <v>3.76</v>
      </c>
    </row>
    <row r="25" spans="1:15" x14ac:dyDescent="0.2">
      <c r="A25" s="32"/>
      <c r="B25" s="32"/>
      <c r="C25" s="40" t="s">
        <v>160</v>
      </c>
      <c r="D25" s="68">
        <v>3.48</v>
      </c>
      <c r="E25" s="68">
        <v>3.48</v>
      </c>
      <c r="F25" s="68">
        <v>3.48</v>
      </c>
      <c r="G25" s="68">
        <v>3.48</v>
      </c>
      <c r="H25" s="68">
        <v>3.48</v>
      </c>
      <c r="I25" s="68">
        <v>3.48</v>
      </c>
      <c r="J25" s="68">
        <v>3.48</v>
      </c>
      <c r="K25" s="68">
        <v>3.48</v>
      </c>
      <c r="L25" s="68">
        <v>3.48</v>
      </c>
      <c r="M25" s="68">
        <v>3.48</v>
      </c>
      <c r="N25" s="68">
        <v>3.48</v>
      </c>
      <c r="O25" s="68">
        <v>3.48</v>
      </c>
    </row>
    <row r="26" spans="1:15" x14ac:dyDescent="0.2">
      <c r="A26" s="32"/>
      <c r="B26" s="32"/>
      <c r="C26" s="40" t="s">
        <v>161</v>
      </c>
      <c r="D26" s="68">
        <v>3.87</v>
      </c>
      <c r="E26" s="68">
        <v>3.87</v>
      </c>
      <c r="F26" s="68">
        <v>3.87</v>
      </c>
      <c r="G26" s="68">
        <v>3.87</v>
      </c>
      <c r="H26" s="68">
        <v>3.87</v>
      </c>
      <c r="I26" s="68">
        <v>3.87</v>
      </c>
      <c r="J26" s="68">
        <v>3.87</v>
      </c>
      <c r="K26" s="68">
        <v>3.87</v>
      </c>
      <c r="L26" s="68">
        <v>3.87</v>
      </c>
      <c r="M26" s="68">
        <v>3.87</v>
      </c>
      <c r="N26" s="68">
        <v>3.87</v>
      </c>
      <c r="O26" s="68">
        <v>3.87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3.5</v>
      </c>
      <c r="E29" s="68">
        <v>3.5</v>
      </c>
      <c r="F29" s="68">
        <v>3.5</v>
      </c>
      <c r="G29" s="68">
        <v>3.5</v>
      </c>
      <c r="H29" s="68">
        <v>3.5</v>
      </c>
      <c r="I29" s="68">
        <v>3.5</v>
      </c>
      <c r="J29" s="68">
        <v>3.5</v>
      </c>
      <c r="K29" s="68">
        <v>3.5</v>
      </c>
      <c r="L29" s="68">
        <v>3.5</v>
      </c>
      <c r="M29" s="68">
        <v>3.5</v>
      </c>
      <c r="N29" s="68">
        <v>3.5</v>
      </c>
      <c r="O29" s="68">
        <v>3.5</v>
      </c>
    </row>
    <row r="30" spans="1:15" x14ac:dyDescent="0.2">
      <c r="A30" s="32"/>
      <c r="B30" s="32"/>
      <c r="C30" s="43" t="s">
        <v>165</v>
      </c>
      <c r="D30" s="68">
        <v>3.5</v>
      </c>
      <c r="E30" s="68">
        <v>3.5</v>
      </c>
      <c r="F30" s="68">
        <v>3.5</v>
      </c>
      <c r="G30" s="68">
        <v>3.5</v>
      </c>
      <c r="H30" s="68">
        <v>3.5</v>
      </c>
      <c r="I30" s="68">
        <v>3.5</v>
      </c>
      <c r="J30" s="68">
        <v>3.5</v>
      </c>
      <c r="K30" s="68">
        <v>3.5</v>
      </c>
      <c r="L30" s="68">
        <v>3.5</v>
      </c>
      <c r="M30" s="68">
        <v>3.5</v>
      </c>
      <c r="N30" s="68">
        <v>3.5</v>
      </c>
      <c r="O30" s="68">
        <v>3.5</v>
      </c>
    </row>
    <row r="31" spans="1:15" x14ac:dyDescent="0.2">
      <c r="A31" s="32"/>
      <c r="B31" s="32"/>
      <c r="C31" s="91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2" t="s">
        <v>147</v>
      </c>
      <c r="C32" s="93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2.06</v>
      </c>
      <c r="E33" s="68">
        <v>2.06</v>
      </c>
      <c r="F33" s="68">
        <v>2.06</v>
      </c>
      <c r="G33" s="68">
        <v>2.06</v>
      </c>
      <c r="H33" s="68">
        <v>2.06</v>
      </c>
      <c r="I33" s="68">
        <v>2.06</v>
      </c>
      <c r="J33" s="68">
        <v>2.06</v>
      </c>
      <c r="K33" s="68">
        <v>2.06</v>
      </c>
      <c r="L33" s="68">
        <v>2.06</v>
      </c>
      <c r="M33" s="68">
        <v>2.06</v>
      </c>
      <c r="N33" s="68">
        <v>2.06</v>
      </c>
      <c r="O33" s="68">
        <v>2.06</v>
      </c>
    </row>
    <row r="34" spans="1:15" x14ac:dyDescent="0.2">
      <c r="A34" s="32"/>
      <c r="B34" s="32"/>
      <c r="C34" s="40" t="s">
        <v>160</v>
      </c>
      <c r="D34" s="68">
        <v>1.87</v>
      </c>
      <c r="E34" s="68">
        <v>1.87</v>
      </c>
      <c r="F34" s="68">
        <v>1.87</v>
      </c>
      <c r="G34" s="68">
        <v>1.87</v>
      </c>
      <c r="H34" s="68">
        <v>1.87</v>
      </c>
      <c r="I34" s="68">
        <v>1.87</v>
      </c>
      <c r="J34" s="68">
        <v>1.87</v>
      </c>
      <c r="K34" s="68">
        <v>1.87</v>
      </c>
      <c r="L34" s="68">
        <v>1.87</v>
      </c>
      <c r="M34" s="68">
        <v>1.87</v>
      </c>
      <c r="N34" s="68">
        <v>1.87</v>
      </c>
      <c r="O34" s="68">
        <v>1.87</v>
      </c>
    </row>
    <row r="35" spans="1:15" x14ac:dyDescent="0.2">
      <c r="A35" s="32"/>
      <c r="B35" s="32"/>
      <c r="C35" s="40" t="s">
        <v>161</v>
      </c>
      <c r="D35" s="68">
        <v>1.22</v>
      </c>
      <c r="E35" s="68">
        <v>1.22</v>
      </c>
      <c r="F35" s="68">
        <v>1.22</v>
      </c>
      <c r="G35" s="68">
        <v>1.22</v>
      </c>
      <c r="H35" s="68">
        <v>1.22</v>
      </c>
      <c r="I35" s="68">
        <v>1.22</v>
      </c>
      <c r="J35" s="68">
        <v>1.22</v>
      </c>
      <c r="K35" s="68">
        <v>1.22</v>
      </c>
      <c r="L35" s="68">
        <v>1.22</v>
      </c>
      <c r="M35" s="68">
        <v>1.22</v>
      </c>
      <c r="N35" s="68">
        <v>1.22</v>
      </c>
      <c r="O35" s="68">
        <v>1.22</v>
      </c>
    </row>
    <row r="36" spans="1:15" x14ac:dyDescent="0.2">
      <c r="A36" s="32"/>
      <c r="B36" s="32"/>
      <c r="C36" s="40" t="s">
        <v>162</v>
      </c>
      <c r="D36" s="68">
        <v>1.34</v>
      </c>
      <c r="E36" s="68">
        <v>1.34</v>
      </c>
      <c r="F36" s="68">
        <v>1.34</v>
      </c>
      <c r="G36" s="68">
        <v>1.34</v>
      </c>
      <c r="H36" s="68">
        <v>1.34</v>
      </c>
      <c r="I36" s="68">
        <v>1.34</v>
      </c>
      <c r="J36" s="68">
        <v>1.34</v>
      </c>
      <c r="K36" s="68">
        <v>1.34</v>
      </c>
      <c r="L36" s="68">
        <v>1.34</v>
      </c>
      <c r="M36" s="68">
        <v>1.34</v>
      </c>
      <c r="N36" s="68">
        <v>1.34</v>
      </c>
      <c r="O36" s="68">
        <v>1.34</v>
      </c>
    </row>
    <row r="37" spans="1:15" x14ac:dyDescent="0.2">
      <c r="A37" s="32"/>
      <c r="B37" s="32"/>
      <c r="C37" s="40" t="s">
        <v>163</v>
      </c>
      <c r="D37" s="68">
        <v>1.62</v>
      </c>
      <c r="E37" s="68">
        <v>1.62</v>
      </c>
      <c r="F37" s="68">
        <v>1.62</v>
      </c>
      <c r="G37" s="68">
        <v>1.62</v>
      </c>
      <c r="H37" s="68">
        <v>1.62</v>
      </c>
      <c r="I37" s="68">
        <v>1.62</v>
      </c>
      <c r="J37" s="68">
        <v>1.62</v>
      </c>
      <c r="K37" s="68">
        <v>1.62</v>
      </c>
      <c r="L37" s="68">
        <v>1.62</v>
      </c>
      <c r="M37" s="68">
        <v>1.62</v>
      </c>
      <c r="N37" s="68">
        <v>1.62</v>
      </c>
      <c r="O37" s="68">
        <v>1.62</v>
      </c>
    </row>
    <row r="38" spans="1:15" x14ac:dyDescent="0.2">
      <c r="A38" s="32"/>
      <c r="B38" s="32"/>
      <c r="C38" s="40" t="s">
        <v>164</v>
      </c>
      <c r="D38" s="68">
        <v>2.77</v>
      </c>
      <c r="E38" s="68">
        <v>2.77</v>
      </c>
      <c r="F38" s="68">
        <v>2.77</v>
      </c>
      <c r="G38" s="68">
        <v>2.77</v>
      </c>
      <c r="H38" s="68">
        <v>2.77</v>
      </c>
      <c r="I38" s="68">
        <v>2.77</v>
      </c>
      <c r="J38" s="68">
        <v>2.77</v>
      </c>
      <c r="K38" s="68">
        <v>2.77</v>
      </c>
      <c r="L38" s="68">
        <v>2.77</v>
      </c>
      <c r="M38" s="68">
        <v>2.77</v>
      </c>
      <c r="N38" s="68">
        <v>2.77</v>
      </c>
      <c r="O38" s="68">
        <v>2.77</v>
      </c>
    </row>
    <row r="39" spans="1:15" x14ac:dyDescent="0.2">
      <c r="A39" s="32"/>
      <c r="B39" s="32"/>
      <c r="C39" s="43" t="s">
        <v>165</v>
      </c>
      <c r="D39" s="68">
        <v>2.23</v>
      </c>
      <c r="E39" s="68">
        <v>2.23</v>
      </c>
      <c r="F39" s="68">
        <v>2.23</v>
      </c>
      <c r="G39" s="68">
        <v>2.23</v>
      </c>
      <c r="H39" s="68">
        <v>2.23</v>
      </c>
      <c r="I39" s="68">
        <v>2.23</v>
      </c>
      <c r="J39" s="68">
        <v>2.23</v>
      </c>
      <c r="K39" s="68">
        <v>2.23</v>
      </c>
      <c r="L39" s="68">
        <v>2.23</v>
      </c>
      <c r="M39" s="68">
        <v>2.23</v>
      </c>
      <c r="N39" s="68">
        <v>2.23</v>
      </c>
      <c r="O39" s="68">
        <v>2.23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24:O30 D15:O21 D6:O12 D33:O39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2015-12-15T01:08:55Z</dcterms:modified>
</cp:coreProperties>
</file>