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dzard\Documents\GitHub\Thesis-Edzard\MIDDEN-modeling\Data inputs\"/>
    </mc:Choice>
  </mc:AlternateContent>
  <xr:revisionPtr revIDLastSave="0" documentId="10_ncr:8100000_{A4BF2ACF-1879-46C8-8911-D2C57D4B5FB8}" xr6:coauthVersionLast="34" xr6:coauthVersionMax="34" xr10:uidLastSave="{00000000-0000-0000-0000-000000000000}"/>
  <bookViews>
    <workbookView xWindow="0" yWindow="465" windowWidth="28800" windowHeight="17535" firstSheet="1" activeTab="3" xr2:uid="{00000000-000D-0000-FFFF-FFFF00000000}"/>
  </bookViews>
  <sheets>
    <sheet name="Technology characteristics" sheetId="13" r:id="rId1"/>
    <sheet name="Current plant configuration" sheetId="16" r:id="rId2"/>
    <sheet name="Company_data" sheetId="14" r:id="rId3"/>
    <sheet name="Commodity_data" sheetId="17" r:id="rId4"/>
  </sheets>
  <definedNames>
    <definedName name="CO2_scenario">#REF!</definedName>
    <definedName name="CO2scenario">#REF!</definedName>
    <definedName name="Coal_plants_shutdown">#REF!</definedName>
    <definedName name="Decarbonization_pathway">#REF!</definedName>
    <definedName name="Direct_emission_change">#REF!</definedName>
    <definedName name="Direct_emissions">#REF!</definedName>
    <definedName name="Direct_emissions_2016">#REF!</definedName>
    <definedName name="Direct_emissions_2030">#REF!</definedName>
    <definedName name="Direct_emissions_change">#REF!</definedName>
    <definedName name="Direct_emissions_change_norm">#REF!</definedName>
    <definedName name="Disc_rate">#REF!</definedName>
    <definedName name="Discount_rate">#REF!</definedName>
    <definedName name="Efficiency_gain">#REF!</definedName>
    <definedName name="Electric_boiler_investments">#REF!</definedName>
    <definedName name="Emission_change_norm">#REF!</definedName>
    <definedName name="Emissions_change">#REF!</definedName>
    <definedName name="Energy_tax">#REF!</definedName>
    <definedName name="Energy_usage_change">#REF!</definedName>
    <definedName name="Energy_usage_change_norm">#REF!</definedName>
    <definedName name="Gas_tax">#REF!</definedName>
    <definedName name="Green_electricity_subsidy">#REF!</definedName>
    <definedName name="Indirect_emission_change">#REF!</definedName>
    <definedName name="Indirect_emissions">#REF!</definedName>
    <definedName name="Indirect_emissions_2016">#REF!</definedName>
    <definedName name="Indirect_emissions_2030">#REF!</definedName>
    <definedName name="Indirect_emissions_change">#REF!</definedName>
    <definedName name="Indirect_emissions_change_norm">#REF!</definedName>
    <definedName name="Investment_cost">#REF!</definedName>
    <definedName name="Investment_year">#REF!</definedName>
    <definedName name="IRR">#REF!</definedName>
    <definedName name="Lifetime">#REF!</definedName>
    <definedName name="MVR_investments">#REF!</definedName>
    <definedName name="Net_emissions">#REF!</definedName>
    <definedName name="Normalized_emission_change">#REF!</definedName>
    <definedName name="Normalized_emissions">#REF!</definedName>
    <definedName name="NPV">#REF!</definedName>
    <definedName name="NPV_norm">#REF!</definedName>
    <definedName name="NPV_of_pathway">#REF!</definedName>
    <definedName name="P_direct_emission_change">#REF!</definedName>
    <definedName name="P_indirect_emission_change">#REF!</definedName>
    <definedName name="Plant_name">#REF!</definedName>
    <definedName name="Plant_number">#REF!</definedName>
    <definedName name="Price_scenario">#REF!</definedName>
    <definedName name="Production_uncertainty">#REF!</definedName>
    <definedName name="Steam_investments">#REF!</definedName>
    <definedName name="Steam_Number">#REF!</definedName>
    <definedName name="Steam_Tech">#REF!</definedName>
    <definedName name="Steam_tech_amount">#REF!</definedName>
    <definedName name="Steam_tech_explored">#REF!</definedName>
    <definedName name="Tec_chosen">#REF!</definedName>
    <definedName name="Tot_steam_production">#REF!</definedName>
    <definedName name="Total_emission_change">#REF!</definedName>
    <definedName name="Total_emissions">#REF!</definedName>
    <definedName name="Total_emissions_2016">#REF!</definedName>
    <definedName name="Total_emissions_2030">#REF!</definedName>
    <definedName name="TotalInvestment">#REF!</definedName>
    <definedName name="Vapor_Number">#REF!</definedName>
    <definedName name="Vapor_Tech">#REF!</definedName>
    <definedName name="Vapor_tech_amount">#REF!</definedName>
    <definedName name="Vapor_tech_explored">#REF!</definedName>
    <definedName name="Vaporization_investments">#REF!</definedName>
    <definedName name="Yearly_production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3" l="1"/>
  <c r="I17" i="13" l="1"/>
  <c r="I16" i="13"/>
  <c r="O16" i="13" s="1"/>
  <c r="O11" i="13"/>
  <c r="I11" i="13"/>
  <c r="P12" i="16" l="1"/>
  <c r="AS11" i="16" l="1"/>
  <c r="AS10" i="16"/>
  <c r="F6" i="17"/>
  <c r="F7" i="17"/>
  <c r="F8" i="17"/>
  <c r="F9" i="17"/>
  <c r="F10" i="17"/>
  <c r="F11" i="17"/>
  <c r="F12" i="17"/>
  <c r="E6" i="17"/>
  <c r="E7" i="17"/>
  <c r="E8" i="17"/>
  <c r="E9" i="17"/>
  <c r="E10" i="17"/>
  <c r="E11" i="17"/>
  <c r="E12" i="17"/>
  <c r="P11" i="16" l="1"/>
  <c r="P10" i="16"/>
  <c r="P9" i="16"/>
  <c r="I14" i="13" l="1"/>
  <c r="I15" i="13"/>
  <c r="X17" i="13" l="1"/>
  <c r="X16" i="13"/>
  <c r="X15" i="13"/>
  <c r="X14" i="13"/>
  <c r="H4" i="13" l="1"/>
</calcChain>
</file>

<file path=xl/sharedStrings.xml><?xml version="1.0" encoding="utf-8"?>
<sst xmlns="http://schemas.openxmlformats.org/spreadsheetml/2006/main" count="696" uniqueCount="236">
  <si>
    <t>Year</t>
  </si>
  <si>
    <t>CO2</t>
  </si>
  <si>
    <t>Date</t>
  </si>
  <si>
    <t>Source</t>
  </si>
  <si>
    <t>Description</t>
  </si>
  <si>
    <t>GJ</t>
  </si>
  <si>
    <t>ton</t>
  </si>
  <si>
    <t>Process_characteristics</t>
  </si>
  <si>
    <t>Overview of energy, material and financial data related to processes per paper and board category</t>
  </si>
  <si>
    <t>Company_data</t>
  </si>
  <si>
    <t>Overview of mill specific production capacity data</t>
  </si>
  <si>
    <t>Current_processes</t>
  </si>
  <si>
    <t>Commodity_data</t>
  </si>
  <si>
    <t>Plant name</t>
  </si>
  <si>
    <t>16 May 2018</t>
  </si>
  <si>
    <t>Subsector (SBI 2008)</t>
  </si>
  <si>
    <t>Corporate group</t>
  </si>
  <si>
    <t>Number of employees</t>
  </si>
  <si>
    <t>Number of employees; UNIT</t>
  </si>
  <si>
    <t>Street address</t>
  </si>
  <si>
    <t>Postal code</t>
  </si>
  <si>
    <t>Town/locality</t>
  </si>
  <si>
    <t>Permit number (NEa)</t>
  </si>
  <si>
    <t>Name of production site (NEa)</t>
  </si>
  <si>
    <t>Verification</t>
  </si>
  <si>
    <t>n.a.</t>
  </si>
  <si>
    <t>FTE</t>
  </si>
  <si>
    <t>Process name</t>
  </si>
  <si>
    <t>Process description</t>
  </si>
  <si>
    <t>Process type</t>
  </si>
  <si>
    <t>Main output</t>
  </si>
  <si>
    <t>Unit of main output</t>
  </si>
  <si>
    <t>Unit of capacity</t>
  </si>
  <si>
    <t>Investment per unit of capacity (new)</t>
  </si>
  <si>
    <t>Investment per unit of capacity (new); UNIT</t>
  </si>
  <si>
    <t>Investment per unit of capacity (refurbishment)</t>
  </si>
  <si>
    <t>Investment per unit of capacity (refurbishment); UNIT</t>
  </si>
  <si>
    <t>Operating and maintenance costs (per unit of main output)</t>
  </si>
  <si>
    <t>Operating and maintenance costs (per unit of main output); UNIT</t>
  </si>
  <si>
    <t>Operating and maintenance costs (per unit of capacity)</t>
  </si>
  <si>
    <t>Operating and maintenance costs (per unit of capacity); UNIT</t>
  </si>
  <si>
    <t>Balance of other costs and benefits (per unit of main output)</t>
  </si>
  <si>
    <t>Balance of other costs and benefits (per unit of main output); UNIT</t>
  </si>
  <si>
    <t>Balance of other costs and benefits (per unit of capacity)</t>
  </si>
  <si>
    <t>Balance of other costs and benefits (per unit of capacity); UNIT</t>
  </si>
  <si>
    <t>Refurbishment interval in years</t>
  </si>
  <si>
    <t>Input Natural gas (GJ per unit of main output)</t>
  </si>
  <si>
    <t>Input Biofuel (GJ per unit of main output)</t>
  </si>
  <si>
    <t>Input Steam (GJ per unit of main output)</t>
  </si>
  <si>
    <t>Input Electricity (GJ per unit of main output)</t>
  </si>
  <si>
    <t>Other input 1 (per unit of main output)</t>
  </si>
  <si>
    <t>Other input 1  (per unit of main output); COMMODITY</t>
  </si>
  <si>
    <t>Other input 1  (per unit of main output); UNIT</t>
  </si>
  <si>
    <t>Other input 2  (per unit of main output)</t>
  </si>
  <si>
    <t>Other input 2 (per unit of main output); COMMODITY</t>
  </si>
  <si>
    <t>Other input 2 (per unit of main output); UNIT</t>
  </si>
  <si>
    <t>Other input 3 (per unit of main output)</t>
  </si>
  <si>
    <t>Other input 3 (per unit of main output); COMMODITY</t>
  </si>
  <si>
    <t>Other input 3 (per unit of main output); UNIT</t>
  </si>
  <si>
    <t>Output Steam (GJ per unit of main output)</t>
  </si>
  <si>
    <t>Output Electricity (GJ per unit of main output)</t>
  </si>
  <si>
    <t>Output Waste heat (&lt;50 C) (GJ per unit of main output)</t>
  </si>
  <si>
    <t>Other output 1 (per unit of main output)</t>
  </si>
  <si>
    <t>Other output 1 (per unit of main output); COMMODITY</t>
  </si>
  <si>
    <t>Other output 1 (per unit of main output); UNIT</t>
  </si>
  <si>
    <t>Other output 2 (per unit of main output)</t>
  </si>
  <si>
    <t>Other output 2 (per unit of main output); COMMODITY</t>
  </si>
  <si>
    <t>Other output 2 (per unit of main output); UNIT</t>
  </si>
  <si>
    <t>Requirements</t>
  </si>
  <si>
    <t>Demand/production profile</t>
  </si>
  <si>
    <t>Feasibility</t>
  </si>
  <si>
    <t>Steam</t>
  </si>
  <si>
    <t>Water</t>
  </si>
  <si>
    <t>https://365tno-my.sharepoint.com/personal/marc_marsidi_tno_nl/Documents/Decarbonisatieopties%20P&amp;K/Data/Scenarioparameters/WOUTER%20Dataset%20paper%20industry_non-confidential_v0.1.xlsx</t>
  </si>
  <si>
    <t>Paper machine; Process</t>
  </si>
  <si>
    <t>Paper machine; Main output; COMMENT</t>
  </si>
  <si>
    <t>Stock preparation; Year of next investment decision</t>
  </si>
  <si>
    <t>[100%]</t>
  </si>
  <si>
    <t>Commodity name</t>
  </si>
  <si>
    <t>Market price</t>
  </si>
  <si>
    <t>Market price; LOWER LIMIT</t>
  </si>
  <si>
    <t>Market price; UPPER LIMIT</t>
  </si>
  <si>
    <t>Market price; UNIT</t>
  </si>
  <si>
    <t>Market price; VERIFICATION</t>
  </si>
  <si>
    <t>Input H2 (GJ per unit of main output)</t>
  </si>
  <si>
    <t>AkzoNobel Hengelo</t>
  </si>
  <si>
    <t>Salt (98%)</t>
  </si>
  <si>
    <t>-</t>
  </si>
  <si>
    <t>Solution mining and brine purification</t>
  </si>
  <si>
    <t>Centrifugation and treatment</t>
  </si>
  <si>
    <t>Steam generation; Steam from external parties</t>
  </si>
  <si>
    <t>AkzoNobel</t>
  </si>
  <si>
    <t>Production of steam by third parties</t>
  </si>
  <si>
    <t>Steam generation</t>
  </si>
  <si>
    <t>Euro2018</t>
  </si>
  <si>
    <t>Steam generation; Electric boiler</t>
  </si>
  <si>
    <t>Production of steam using electric boiler</t>
  </si>
  <si>
    <t>Salt extraction; Main output</t>
  </si>
  <si>
    <t>Salt extraction; Production</t>
  </si>
  <si>
    <t>20 Manufacture of chemicals and chemical products</t>
  </si>
  <si>
    <t>AkzoNobel Industrial Chemicals</t>
  </si>
  <si>
    <t>Boortorenweg 27</t>
  </si>
  <si>
    <t xml:space="preserve">7554 RS </t>
  </si>
  <si>
    <t>Hengelo</t>
  </si>
  <si>
    <t>NL-200400177</t>
  </si>
  <si>
    <t>Akzo Nobel Chemicals B.V. (Hengelo)</t>
  </si>
  <si>
    <t>AkzoNobel Delfzijl</t>
  </si>
  <si>
    <t>Oosterhorn 4</t>
  </si>
  <si>
    <t>9936 HD</t>
  </si>
  <si>
    <t>Farmsum</t>
  </si>
  <si>
    <t>NL-201100051</t>
  </si>
  <si>
    <t>Akzo Nobel Chemicals B.V., Farmsum</t>
  </si>
  <si>
    <t>Frisia Zout Harlingen</t>
  </si>
  <si>
    <t xml:space="preserve">European Salt Company - K+S Group </t>
  </si>
  <si>
    <t>Lange Lijnbaan 15</t>
  </si>
  <si>
    <t xml:space="preserve">8861 NW </t>
  </si>
  <si>
    <t>Harlingen</t>
  </si>
  <si>
    <t>NL-200400255</t>
  </si>
  <si>
    <t>Frisia Zout B.V.</t>
  </si>
  <si>
    <t>NedMag Veendam</t>
  </si>
  <si>
    <t xml:space="preserve">Nedmag Mining and Manufacturing Industries Holding B.V. </t>
  </si>
  <si>
    <t>Billitonweg 1</t>
  </si>
  <si>
    <t>9640 AE</t>
  </si>
  <si>
    <t>Veendam</t>
  </si>
  <si>
    <t>NL-200400291</t>
  </si>
  <si>
    <t>Nedmag Mining and Manufacturing Holding B.V.</t>
  </si>
  <si>
    <t>Vaporization</t>
  </si>
  <si>
    <t>Salt extraction; Production; UNIT</t>
  </si>
  <si>
    <t>Salt extraction; Capacity</t>
  </si>
  <si>
    <t>Salt extraction; number</t>
  </si>
  <si>
    <t>Salt extraction; Capacity utilization</t>
  </si>
  <si>
    <t>Salt extraction; Capacity; UNIT</t>
  </si>
  <si>
    <t>Salt extraction; Capacity utilization; UNIT</t>
  </si>
  <si>
    <t>Salt extraction; Year of next investment decision</t>
  </si>
  <si>
    <t>Vaporization; Multiple effect (4) vaporization; NUMBER</t>
  </si>
  <si>
    <t>Vaporization; Multiple effect (4) vaporization; CAPACITY</t>
  </si>
  <si>
    <t>Vaporization; Multiple effect (4) vaporization; CAPACITY; UNIT</t>
  </si>
  <si>
    <t>Vaporization; Multiple effect (4) vaporization; CAPACITY UTILIZATION</t>
  </si>
  <si>
    <t>kton/year</t>
  </si>
  <si>
    <t>Vaporization; Multiple effect (4) vaporization; CAPACITY UTILIZATION; UNIT</t>
  </si>
  <si>
    <t>Vaporization; Multiple effect (4) vaporization; YEAR OF NEXT INVESTMENT DECISION</t>
  </si>
  <si>
    <t>Vaporization; Multiple effect (5) vaporization; NUMBER</t>
  </si>
  <si>
    <t>Vaporization; Multiple effect (5) vaporization; CAPACITY</t>
  </si>
  <si>
    <t>Vaporization; Multiple effect (5) vaporization; CAPACITY; UNIT</t>
  </si>
  <si>
    <t>Vaporization; Multiple effect (5) vaporization; CAPACITY UTILIZATION</t>
  </si>
  <si>
    <t>Vaporization; Multiple effect (5) vaporization; CAPACITY UTILIZATION; UNIT</t>
  </si>
  <si>
    <t>Vaporization; Multiple effect (5) vaporization; YEAR OF NEXT INVESTMENT DECISION</t>
  </si>
  <si>
    <t>Vaporization; Mechanic vapor recompression; NUMBER</t>
  </si>
  <si>
    <t>Vaporization; Mechanic vapor recompression; CAPACITY</t>
  </si>
  <si>
    <t>Vaporization; Mechanic vapor recompression; CAPACITY; UNIT</t>
  </si>
  <si>
    <t>Vaporization; Mechanic vapor recompression; CAPACITY UTILIZATION</t>
  </si>
  <si>
    <t>Vaporization; Mechanic vapor recompression; CAPACITY UTILIZATION; UNIT</t>
  </si>
  <si>
    <t>Vaporization; Mechanic vapor recompression; YEAR OF NEXT INVESTMENT DECISION</t>
  </si>
  <si>
    <t>Vaporization; Direct brine use in industry; NUMBER</t>
  </si>
  <si>
    <t>Vaporization; Direct brine use in industry; CAPACITY</t>
  </si>
  <si>
    <t>Vaporization; Direct brine use in industry; CAPACITY; UNIT</t>
  </si>
  <si>
    <t>Vaporization; Direct brine use in industry; CAPACITY UTILIZATION</t>
  </si>
  <si>
    <t>Vaporization; Direct brine use in industry; CAPACITY UTILIZATION; UNIT</t>
  </si>
  <si>
    <t>Vaporization; Direct brine use in industry; YEAR OF NEXT INVESTMENT DECISION</t>
  </si>
  <si>
    <t>Centrifugation and treatment; Process</t>
  </si>
  <si>
    <t>Centrifugation and treatment; Capacity</t>
  </si>
  <si>
    <t>Salt extraction</t>
  </si>
  <si>
    <t>Salt extaction by solution mining</t>
  </si>
  <si>
    <t>Raw brine</t>
  </si>
  <si>
    <t>Diesel</t>
  </si>
  <si>
    <t>kg</t>
  </si>
  <si>
    <t>Brine purification</t>
  </si>
  <si>
    <t>Purification of solution mined brine using chemicals</t>
  </si>
  <si>
    <t>Brine (25%)</t>
  </si>
  <si>
    <t>Barium carbonate</t>
  </si>
  <si>
    <t>Barium chloride</t>
  </si>
  <si>
    <t>Sodium hydroxide</t>
  </si>
  <si>
    <t>Calcium carbonate</t>
  </si>
  <si>
    <t>Barium sulphate</t>
  </si>
  <si>
    <t>Magnesium hydroxide</t>
  </si>
  <si>
    <t>Vaporization; Multiple effect (4) vaporization</t>
  </si>
  <si>
    <t>Vaporization of brine from 25% to 90% salt</t>
  </si>
  <si>
    <t>Brine (90%)</t>
  </si>
  <si>
    <t>Vaporization; Multiple effect (5) vaporization</t>
  </si>
  <si>
    <t>Vaporization; Mechanic vapor recompression</t>
  </si>
  <si>
    <t>Vaporization; Direct brine use in industry</t>
  </si>
  <si>
    <t>Vaporization of depleted brine from 17% to 25% salt</t>
  </si>
  <si>
    <t>Resaturated brine (25%)</t>
  </si>
  <si>
    <t>Depleted brine (17%)</t>
  </si>
  <si>
    <t>Centrifugation</t>
  </si>
  <si>
    <t>Centrifugation of brine to remove excess water</t>
  </si>
  <si>
    <t>Treatment</t>
  </si>
  <si>
    <t>Drying and sifting to remove excess water</t>
  </si>
  <si>
    <t>Salt (99.9%)</t>
  </si>
  <si>
    <t>Steam generation; Combined heat and power</t>
  </si>
  <si>
    <t>Production of steam using CHP</t>
  </si>
  <si>
    <t>Other input 4 (per unit of main output)</t>
  </si>
  <si>
    <t>Other input 4 (per unit of main output); COMMODITY</t>
  </si>
  <si>
    <t>Other input 4 (per unit of main output); UNIT</t>
  </si>
  <si>
    <t>Other output 3 (per unit of main output)</t>
  </si>
  <si>
    <t>Other output 3 (per unit of main output); COMMODITY</t>
  </si>
  <si>
    <t>Other output 3 (per unit of main output); UNIT</t>
  </si>
  <si>
    <t>Other output 4 (per unit of main output)</t>
  </si>
  <si>
    <t>Other output 4 (per unit of main output); COMMODITY</t>
  </si>
  <si>
    <t>Other output 4 (per unit of main output);</t>
  </si>
  <si>
    <t>Steam generation; Combined heat and power; NUMBER</t>
  </si>
  <si>
    <t>Steam generation; Combined heat and power; CAPACITY</t>
  </si>
  <si>
    <t>Steam generation; Combined heat and power; CAPACITY UTILIZATION</t>
  </si>
  <si>
    <t>Steam generation; Electric boiler; NUMBER</t>
  </si>
  <si>
    <t>Steam generation; Electric boiler; CAPACITY</t>
  </si>
  <si>
    <t>Steam generation; Electric boiler; CAPACITY UTILIZATION</t>
  </si>
  <si>
    <t>Steam generation; Steam from external parties; NUMBER</t>
  </si>
  <si>
    <t>Steam generation; Steam from external parties; CAPACITY</t>
  </si>
  <si>
    <t>Steam generation; Steam from external parties; CAPACITY UTILIZATION</t>
  </si>
  <si>
    <t>Steam generation; Combined heat and power; CAPACITY; UNIT</t>
  </si>
  <si>
    <t>Steam generation; Combined heat and power; CAPACITY UTILIZATION; UNIT</t>
  </si>
  <si>
    <t>Steam generation; Combined heat and power; YEAR OF NEXT INVESTMENT DECISION</t>
  </si>
  <si>
    <t>Steam generation; Electric boiler; CAPACITY; UNIT</t>
  </si>
  <si>
    <t>Steam generation; Electric boiler; CAPACITY UTILIZATION; UNIT</t>
  </si>
  <si>
    <t>Steam generation; Electric boiler; YEAR OF NEXT INVESTMENT DECISION</t>
  </si>
  <si>
    <t>Steam generation; Steam from external parties; CAPACITY; UNIT</t>
  </si>
  <si>
    <t>Steam generation; Steam from external parties; CAPACITY UTILIZATION; UNIT</t>
  </si>
  <si>
    <t>PJ/year</t>
  </si>
  <si>
    <t>Steam generation; Steam from external parties; YEAR OF NEXT INVESTMENT DECISION</t>
  </si>
  <si>
    <t>Magnesium salt</t>
  </si>
  <si>
    <t>Centrifugation and treatment; Capacity; UNIT</t>
  </si>
  <si>
    <t>Centrifugation and treatment; Capacity utilization</t>
  </si>
  <si>
    <t>Plant specific data</t>
  </si>
  <si>
    <t>Euro2018/ton</t>
  </si>
  <si>
    <t>Industrial salt</t>
  </si>
  <si>
    <t>Specialties salt</t>
  </si>
  <si>
    <t>Off-spec salt</t>
  </si>
  <si>
    <t>Magnesium chloride</t>
  </si>
  <si>
    <t>Calcium chloride</t>
  </si>
  <si>
    <t>Magnesium oxide</t>
  </si>
  <si>
    <t>Overview of salt related commodity data</t>
  </si>
  <si>
    <t>Salt Industry</t>
  </si>
  <si>
    <t>Salt (98%), Magnesium salt</t>
  </si>
  <si>
    <t>Steam generation; Biomass boiler</t>
  </si>
  <si>
    <t>Production of steam using biomass boiler</t>
  </si>
  <si>
    <t>ETS emissions 2016 [ton]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</si>
</sst>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rgb="FF4F81BD"/>
      </patternFill>
    </fill>
    <fill>
      <patternFill patternType="solid">
        <fgColor theme="4"/>
        <bgColor rgb="FF000000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 applyAlignment="1">
      <alignment wrapText="1"/>
    </xf>
    <xf numFmtId="15" fontId="0" fillId="0" borderId="0" xfId="0" applyNumberFormat="1" applyFont="1"/>
    <xf numFmtId="0" fontId="3" fillId="0" borderId="0" xfId="0" applyFont="1"/>
    <xf numFmtId="0" fontId="0" fillId="0" borderId="0" xfId="0" applyFont="1" applyFill="1"/>
    <xf numFmtId="0" fontId="0" fillId="0" borderId="0" xfId="0" applyFont="1" applyAlignment="1">
      <alignment wrapText="1"/>
    </xf>
    <xf numFmtId="3" fontId="0" fillId="0" borderId="0" xfId="0" applyNumberFormat="1" applyFont="1" applyFill="1"/>
    <xf numFmtId="3" fontId="0" fillId="0" borderId="0" xfId="0" applyNumberFormat="1" applyFont="1" applyAlignment="1">
      <alignment wrapText="1"/>
    </xf>
    <xf numFmtId="9" fontId="0" fillId="0" borderId="0" xfId="5" applyFont="1" applyAlignment="1">
      <alignment wrapText="1"/>
    </xf>
    <xf numFmtId="0" fontId="4" fillId="0" borderId="0" xfId="0" applyFont="1" applyFill="1" applyBorder="1"/>
    <xf numFmtId="0" fontId="4" fillId="0" borderId="0" xfId="0" applyFont="1" applyFill="1"/>
    <xf numFmtId="3" fontId="4" fillId="0" borderId="0" xfId="0" applyNumberFormat="1" applyFont="1" applyFill="1" applyBorder="1"/>
    <xf numFmtId="0" fontId="0" fillId="2" borderId="0" xfId="0" applyFill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3" fontId="4" fillId="0" borderId="0" xfId="0" applyNumberFormat="1" applyFont="1" applyFill="1"/>
    <xf numFmtId="1" fontId="4" fillId="0" borderId="0" xfId="0" applyNumberFormat="1" applyFont="1" applyFill="1" applyBorder="1"/>
    <xf numFmtId="0" fontId="0" fillId="2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4" fontId="0" fillId="0" borderId="0" xfId="0" applyNumberFormat="1" applyFont="1" applyAlignment="1">
      <alignment wrapText="1"/>
    </xf>
    <xf numFmtId="1" fontId="0" fillId="0" borderId="0" xfId="0" applyNumberFormat="1" applyFont="1"/>
    <xf numFmtId="2" fontId="4" fillId="0" borderId="0" xfId="0" applyNumberFormat="1" applyFont="1" applyFill="1" applyBorder="1"/>
    <xf numFmtId="169" fontId="4" fillId="0" borderId="0" xfId="0" applyNumberFormat="1" applyFont="1" applyFill="1" applyBorder="1"/>
    <xf numFmtId="169" fontId="4" fillId="0" borderId="0" xfId="0" applyNumberFormat="1" applyFont="1" applyFill="1"/>
    <xf numFmtId="1" fontId="4" fillId="0" borderId="0" xfId="0" applyNumberFormat="1" applyFont="1" applyFill="1"/>
    <xf numFmtId="1" fontId="0" fillId="0" borderId="0" xfId="0" applyNumberFormat="1" applyFont="1" applyAlignment="1">
      <alignment wrapText="1"/>
    </xf>
    <xf numFmtId="0" fontId="0" fillId="0" borderId="0" xfId="0" applyNumberFormat="1" applyFont="1" applyFill="1"/>
    <xf numFmtId="1" fontId="0" fillId="0" borderId="0" xfId="0" applyNumberFormat="1" applyFont="1" applyFill="1"/>
    <xf numFmtId="4" fontId="0" fillId="0" borderId="0" xfId="0" applyNumberFormat="1" applyFont="1" applyFill="1"/>
    <xf numFmtId="0" fontId="0" fillId="0" borderId="0" xfId="0" applyFont="1" applyAlignment="1"/>
    <xf numFmtId="4" fontId="4" fillId="0" borderId="0" xfId="0" applyNumberFormat="1" applyFont="1" applyFill="1" applyBorder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14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bgColor theme="4"/>
        </patternFill>
      </fill>
    </dxf>
  </dxfs>
  <tableStyles count="1" defaultTableStyle="TableStyleMedium2" defaultPivotStyle="PivotStyleLight16">
    <tableStyle name="TU Delft Table Style" pivot="0" count="0" xr9:uid="{644803C5-570B-1A4E-BC34-B0080B8BCCA6}"/>
  </tableStyles>
  <colors>
    <mruColors>
      <color rgb="FF44546A"/>
      <color rgb="FFED7D31"/>
      <color rgb="FF00B0F0"/>
      <color rgb="FFC9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0000000}" name="Process_characteristics" displayName="Process_characteristics" ref="B7:BE19" totalsRowShown="0" headerRowDxfId="144" dataDxfId="143">
  <autoFilter ref="B7:BE19" xr:uid="{00000000-0009-0000-0100-000016000000}"/>
  <tableColumns count="56">
    <tableColumn id="1" xr3:uid="{00000000-0010-0000-1000-000001000000}" name="Process name" dataDxfId="142"/>
    <tableColumn id="2" xr3:uid="{00000000-0010-0000-1000-000002000000}" name="Year" dataDxfId="141"/>
    <tableColumn id="3" xr3:uid="{00000000-0010-0000-1000-000003000000}" name="Process description" dataDxfId="140"/>
    <tableColumn id="4" xr3:uid="{00000000-0010-0000-1000-000004000000}" name="Process type" dataDxfId="139"/>
    <tableColumn id="5" xr3:uid="{00000000-0010-0000-1000-000005000000}" name="Main output" dataDxfId="138"/>
    <tableColumn id="6" xr3:uid="{00000000-0010-0000-1000-000006000000}" name="Unit of main output" dataDxfId="137"/>
    <tableColumn id="7" xr3:uid="{00000000-0010-0000-1000-000007000000}" name="Unit of capacity" dataDxfId="136"/>
    <tableColumn id="8" xr3:uid="{00000000-0010-0000-1000-000008000000}" name="Investment per unit of capacity (new)" dataDxfId="135"/>
    <tableColumn id="9" xr3:uid="{00000000-0010-0000-1000-000009000000}" name="Investment per unit of capacity (new); UNIT" dataDxfId="134"/>
    <tableColumn id="10" xr3:uid="{00000000-0010-0000-1000-00000A000000}" name="Investment per unit of capacity (refurbishment)" dataDxfId="133"/>
    <tableColumn id="11" xr3:uid="{00000000-0010-0000-1000-00000B000000}" name="Investment per unit of capacity (refurbishment); UNIT" dataDxfId="132"/>
    <tableColumn id="12" xr3:uid="{00000000-0010-0000-1000-00000C000000}" name="Operating and maintenance costs (per unit of main output)" dataDxfId="131"/>
    <tableColumn id="13" xr3:uid="{00000000-0010-0000-1000-00000D000000}" name="Operating and maintenance costs (per unit of main output); UNIT" dataDxfId="130"/>
    <tableColumn id="14" xr3:uid="{00000000-0010-0000-1000-00000E000000}" name="Operating and maintenance costs (per unit of capacity)" dataDxfId="129"/>
    <tableColumn id="15" xr3:uid="{00000000-0010-0000-1000-00000F000000}" name="Operating and maintenance costs (per unit of capacity); UNIT" dataDxfId="128"/>
    <tableColumn id="16" xr3:uid="{00000000-0010-0000-1000-000010000000}" name="Balance of other costs and benefits (per unit of main output)" dataDxfId="127"/>
    <tableColumn id="17" xr3:uid="{00000000-0010-0000-1000-000011000000}" name="Balance of other costs and benefits (per unit of main output); UNIT" dataDxfId="126"/>
    <tableColumn id="18" xr3:uid="{00000000-0010-0000-1000-000012000000}" name="Balance of other costs and benefits (per unit of capacity)" dataDxfId="125"/>
    <tableColumn id="19" xr3:uid="{00000000-0010-0000-1000-000013000000}" name="Balance of other costs and benefits (per unit of capacity); UNIT" dataDxfId="124"/>
    <tableColumn id="20" xr3:uid="{00000000-0010-0000-1000-000014000000}" name="Refurbishment interval in years" dataDxfId="123"/>
    <tableColumn id="21" xr3:uid="{00000000-0010-0000-1000-000015000000}" name="Input Natural gas (GJ per unit of main output)" dataDxfId="122"/>
    <tableColumn id="22" xr3:uid="{00000000-0010-0000-1000-000016000000}" name="Input Biofuel (GJ per unit of main output)" dataDxfId="121"/>
    <tableColumn id="23" xr3:uid="{00000000-0010-0000-1000-000017000000}" name="Input Steam (GJ per unit of main output)" dataDxfId="120"/>
    <tableColumn id="24" xr3:uid="{00000000-0010-0000-1000-000018000000}" name="Input Electricity (GJ per unit of main output)" dataDxfId="119"/>
    <tableColumn id="56" xr3:uid="{43123879-3FF4-A142-A9F8-1D174B7BCE25}" name="Input H2 (GJ per unit of main output)" dataDxfId="118"/>
    <tableColumn id="25" xr3:uid="{00000000-0010-0000-1000-000019000000}" name="Other input 1 (per unit of main output)" dataDxfId="117"/>
    <tableColumn id="26" xr3:uid="{00000000-0010-0000-1000-00001A000000}" name="Other input 1  (per unit of main output); COMMODITY" dataDxfId="116"/>
    <tableColumn id="27" xr3:uid="{00000000-0010-0000-1000-00001B000000}" name="Other input 1  (per unit of main output); UNIT" dataDxfId="115"/>
    <tableColumn id="28" xr3:uid="{00000000-0010-0000-1000-00001C000000}" name="Other input 2  (per unit of main output)" dataDxfId="114"/>
    <tableColumn id="29" xr3:uid="{00000000-0010-0000-1000-00001D000000}" name="Other input 2 (per unit of main output); COMMODITY" dataDxfId="113"/>
    <tableColumn id="30" xr3:uid="{00000000-0010-0000-1000-00001E000000}" name="Other input 2 (per unit of main output); UNIT" dataDxfId="112"/>
    <tableColumn id="31" xr3:uid="{00000000-0010-0000-1000-00001F000000}" name="Other input 3 (per unit of main output)" dataDxfId="111"/>
    <tableColumn id="32" xr3:uid="{00000000-0010-0000-1000-000020000000}" name="Other input 3 (per unit of main output); COMMODITY" dataDxfId="110"/>
    <tableColumn id="33" xr3:uid="{00000000-0010-0000-1000-000021000000}" name="Other input 3 (per unit of main output); UNIT" dataDxfId="109"/>
    <tableColumn id="34" xr3:uid="{00000000-0010-0000-1000-000022000000}" name="Other input 4 (per unit of main output)" dataDxfId="108"/>
    <tableColumn id="35" xr3:uid="{00000000-0010-0000-1000-000023000000}" name="Other input 4 (per unit of main output); COMMODITY" dataDxfId="107"/>
    <tableColumn id="36" xr3:uid="{00000000-0010-0000-1000-000024000000}" name="Other input 4 (per unit of main output); UNIT" dataDxfId="106"/>
    <tableColumn id="37" xr3:uid="{00000000-0010-0000-1000-000025000000}" name="Output Steam (GJ per unit of main output)" dataDxfId="105"/>
    <tableColumn id="38" xr3:uid="{00000000-0010-0000-1000-000026000000}" name="Output Electricity (GJ per unit of main output)" dataDxfId="104"/>
    <tableColumn id="39" xr3:uid="{00000000-0010-0000-1000-000027000000}" name="Output Waste heat (&lt;50 C) (GJ per unit of main output)" dataDxfId="103"/>
    <tableColumn id="40" xr3:uid="{00000000-0010-0000-1000-000028000000}" name="Other output 1 (per unit of main output)" dataDxfId="102"/>
    <tableColumn id="41" xr3:uid="{00000000-0010-0000-1000-000029000000}" name="Other output 1 (per unit of main output); COMMODITY" dataDxfId="101"/>
    <tableColumn id="42" xr3:uid="{00000000-0010-0000-1000-00002A000000}" name="Other output 1 (per unit of main output); UNIT" dataDxfId="100"/>
    <tableColumn id="43" xr3:uid="{00000000-0010-0000-1000-00002B000000}" name="Other output 2 (per unit of main output)" dataDxfId="99"/>
    <tableColumn id="44" xr3:uid="{00000000-0010-0000-1000-00002C000000}" name="Other output 2 (per unit of main output); COMMODITY" dataDxfId="98"/>
    <tableColumn id="45" xr3:uid="{00000000-0010-0000-1000-00002D000000}" name="Other output 2 (per unit of main output); UNIT" dataDxfId="97"/>
    <tableColumn id="46" xr3:uid="{00000000-0010-0000-1000-00002E000000}" name="Other output 3 (per unit of main output)" dataDxfId="96"/>
    <tableColumn id="47" xr3:uid="{00000000-0010-0000-1000-00002F000000}" name="Other output 3 (per unit of main output); COMMODITY" dataDxfId="95"/>
    <tableColumn id="48" xr3:uid="{E12C1A0B-189A-1E45-92C7-3CE525A7DA50}" name="Other output 3 (per unit of main output); UNIT" dataDxfId="94"/>
    <tableColumn id="49" xr3:uid="{D30684EE-7752-E742-A9FE-A00EA14385C9}" name="Other output 4 (per unit of main output)" dataDxfId="93"/>
    <tableColumn id="50" xr3:uid="{2A01A537-2E2A-1E40-B15B-F84FF747F162}" name="Other output 4 (per unit of main output); COMMODITY" dataDxfId="92"/>
    <tableColumn id="51" xr3:uid="{4081406A-BAEE-4041-BE39-5632CF5072D4}" name="Other output 4 (per unit of main output);" dataDxfId="91"/>
    <tableColumn id="52" xr3:uid="{569072F0-BFB4-ED4A-8FEA-668BCDB53E45}" name="Requirements" dataDxfId="90"/>
    <tableColumn id="53" xr3:uid="{D5413587-986B-6348-8FDF-E08E79400E10}" name="Demand/production profile" dataDxfId="89"/>
    <tableColumn id="54" xr3:uid="{BECF66CE-47DB-CA45-97AC-B711C392628D}" name="Feasibility" dataDxfId="88"/>
    <tableColumn id="55" xr3:uid="{7044A2B3-995D-104B-9173-C3A98858658B}" name="Verification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F08ED8-74B0-4497-9D09-EDD1C81C1533}" name="Current_plant_configuration" displayName="Current_plant_configuration" ref="B7:BJ12" totalsRowShown="0" headerRowDxfId="86" dataDxfId="85">
  <autoFilter ref="B7:BJ12" xr:uid="{6036FBD8-D763-43C6-9517-8133A38175A1}"/>
  <tableColumns count="61">
    <tableColumn id="1" xr3:uid="{AE745715-21A8-499F-882D-F08F50F39EC3}" name="Plant name" dataDxfId="84"/>
    <tableColumn id="2" xr3:uid="{C3F384E5-D8B9-434C-9999-8502E6BCB6B9}" name="Year" dataDxfId="83"/>
    <tableColumn id="3" xr3:uid="{1770B76F-1D6F-4DC8-8879-AD35A1333224}" name="Salt extraction; Main output" dataDxfId="82"/>
    <tableColumn id="4" xr3:uid="{88277F08-8DDA-42D1-AED2-7266786973D6}" name="Paper machine; Process" dataDxfId="81"/>
    <tableColumn id="5" xr3:uid="{1CD0E2E6-58BE-4063-99A3-5DD8A4EA43A0}" name="Paper machine; Main output; COMMENT" dataDxfId="80"/>
    <tableColumn id="6" xr3:uid="{7F34BEE0-94B9-483B-97A9-2E66372C3614}" name="Salt extraction; Production" dataDxfId="79"/>
    <tableColumn id="7" xr3:uid="{1BF976A1-3FD9-493A-8C23-BCEBAA1FA94D}" name="Salt extraction; Production; UNIT" dataDxfId="78"/>
    <tableColumn id="9" xr3:uid="{561F3F7E-219C-4E55-8549-0A75E8B7A60D}" name="Salt extraction; number" dataDxfId="77"/>
    <tableColumn id="8" xr3:uid="{807D7383-FA56-45AA-9637-30C996FE5A7B}" name="Salt extraction; Capacity" dataDxfId="76"/>
    <tableColumn id="10" xr3:uid="{24D38543-1CC7-43C0-A623-00A8C4D90E06}" name="Salt extraction; Capacity; UNIT" dataDxfId="75"/>
    <tableColumn id="11" xr3:uid="{A8D32353-9D7B-40CC-8531-61467057802D}" name="Salt extraction; Capacity utilization" dataDxfId="74"/>
    <tableColumn id="12" xr3:uid="{C796697E-4E36-4F12-8180-6B3F4608B735}" name="Salt extraction; Capacity utilization; UNIT" dataDxfId="73"/>
    <tableColumn id="13" xr3:uid="{071AE211-1AB3-46E0-A54D-2B8AA1778CE1}" name="Salt extraction; Year of next investment decision" dataDxfId="72"/>
    <tableColumn id="14" xr3:uid="{AD745D13-5DAC-44B1-B354-CE482A29D028}" name="Centrifugation and treatment; Process" dataDxfId="71"/>
    <tableColumn id="15" xr3:uid="{B2231EDE-39E7-43AF-AF99-E0C2947A35F3}" name="Centrifugation and treatment; Capacity" dataDxfId="70"/>
    <tableColumn id="16" xr3:uid="{0D30B19A-45C7-4A10-B2AD-F2005090DFC6}" name="Centrifugation and treatment; Capacity; UNIT" dataDxfId="69"/>
    <tableColumn id="17" xr3:uid="{0889306A-FAA4-4C0C-8213-660F51FC8565}" name="Centrifugation and treatment; Capacity utilization" dataDxfId="68"/>
    <tableColumn id="18" xr3:uid="{FAF42A23-0025-4F65-A8BE-C74109143E98}" name="Stock preparation; Year of next investment decision" dataDxfId="67"/>
    <tableColumn id="84" xr3:uid="{9D85B387-E208-0346-96AB-B3BDA47261D3}" name="Steam generation; Combined heat and power; NUMBER" dataDxfId="66"/>
    <tableColumn id="83" xr3:uid="{E3BB4DC5-D892-AC45-85AC-A274D251B29F}" name="Steam generation; Combined heat and power; CAPACITY" dataDxfId="65"/>
    <tableColumn id="82" xr3:uid="{51CD887A-A63F-1943-A1DD-377216DADF1E}" name="Steam generation; Combined heat and power; CAPACITY; UNIT" dataDxfId="64"/>
    <tableColumn id="81" xr3:uid="{72444237-C7E3-294A-8761-B3876F2977C9}" name="Steam generation; Combined heat and power; CAPACITY UTILIZATION" dataDxfId="63"/>
    <tableColumn id="80" xr3:uid="{DF97A8D1-525E-A043-B032-3B02A3FC20A2}" name="Steam generation; Combined heat and power; CAPACITY UTILIZATION; UNIT" dataDxfId="62"/>
    <tableColumn id="79" xr3:uid="{E228886B-49A3-7A42-BD95-3868BE6792FA}" name="Steam generation; Combined heat and power; YEAR OF NEXT INVESTMENT DECISION" dataDxfId="61"/>
    <tableColumn id="78" xr3:uid="{7B845EDC-4EAE-1C41-AFD1-4B3F751ABC94}" name="Steam generation; Electric boiler; NUMBER" dataDxfId="60"/>
    <tableColumn id="77" xr3:uid="{2DF00AF2-78F4-A745-9228-0EB8F0FDFBC7}" name="Steam generation; Electric boiler; CAPACITY" dataDxfId="59">
      <calculatedColumnFormula>1/10^6</calculatedColumnFormula>
    </tableColumn>
    <tableColumn id="76" xr3:uid="{43A17C1E-DFDD-1343-B27E-FD2064F25FE7}" name="Steam generation; Electric boiler; CAPACITY; UNIT" dataDxfId="58"/>
    <tableColumn id="75" xr3:uid="{513C588F-A58C-7B45-ACA9-23B8CDAA7734}" name="Steam generation; Electric boiler; CAPACITY UTILIZATION" dataDxfId="57"/>
    <tableColumn id="74" xr3:uid="{4746BED6-330B-FF49-A93F-BF513E4BBDB4}" name="Steam generation; Electric boiler; CAPACITY UTILIZATION; UNIT" dataDxfId="56"/>
    <tableColumn id="73" xr3:uid="{FFB4DC2C-82C2-4B4B-B062-EA44F90D3FF0}" name="Steam generation; Electric boiler; YEAR OF NEXT INVESTMENT DECISION" dataDxfId="55"/>
    <tableColumn id="72" xr3:uid="{68ED7810-58B8-FD46-9B5F-21C7E0FC4C64}" name="Steam generation; Steam from external parties; NUMBER" dataDxfId="54"/>
    <tableColumn id="71" xr3:uid="{F871380A-C6FF-7645-92C7-A2871CCDC7BE}" name="Steam generation; Steam from external parties; CAPACITY" dataDxfId="53"/>
    <tableColumn id="70" xr3:uid="{B912160F-EE28-654C-9DA6-907BDD5D45E0}" name="Steam generation; Steam from external parties; CAPACITY; UNIT" dataDxfId="52"/>
    <tableColumn id="69" xr3:uid="{09F78270-063F-7546-B5F3-8ADCE9DC0664}" name="Steam generation; Steam from external parties; CAPACITY UTILIZATION" dataDxfId="51"/>
    <tableColumn id="68" xr3:uid="{D9D520A2-95C0-1B41-8896-A0F5C3AA22CC}" name="Steam generation; Steam from external parties; CAPACITY UTILIZATION; UNIT" dataDxfId="50"/>
    <tableColumn id="42" xr3:uid="{6A12496C-DD82-964D-893C-0EB85B0E94A1}" name="Steam generation; Steam from external parties; YEAR OF NEXT INVESTMENT DECISION" dataDxfId="49"/>
    <tableColumn id="38" xr3:uid="{3307130B-271B-764D-8F33-88D177AC0405}" name="Vaporization; Multiple effect (4) vaporization; NUMBER" dataDxfId="48"/>
    <tableColumn id="37" xr3:uid="{45AB9F84-02DC-7F46-9F0C-B8C144687A95}" name="Vaporization; Multiple effect (4) vaporization; CAPACITY" dataDxfId="47"/>
    <tableColumn id="36" xr3:uid="{77B8A2D0-2DEC-1543-A269-B46F58C1BA9A}" name="Vaporization; Multiple effect (4) vaporization; CAPACITY; UNIT" dataDxfId="46"/>
    <tableColumn id="35" xr3:uid="{51AEF641-108B-6349-8A41-6598ADAA3D22}" name="Vaporization; Multiple effect (4) vaporization; CAPACITY UTILIZATION" dataDxfId="45"/>
    <tableColumn id="34" xr3:uid="{20E5F6D0-7A63-9A46-8591-D477A1A5239F}" name="Vaporization; Multiple effect (4) vaporization; CAPACITY UTILIZATION; UNIT" dataDxfId="44"/>
    <tableColumn id="33" xr3:uid="{85A01F2D-6872-534C-9346-105F8D6BDB1E}" name="Vaporization; Multiple effect (4) vaporization; YEAR OF NEXT INVESTMENT DECISION" dataDxfId="43"/>
    <tableColumn id="60" xr3:uid="{BF39FC04-EFD1-414C-9889-88048C5D26ED}" name="Vaporization; Multiple effect (5) vaporization; NUMBER" dataDxfId="42"/>
    <tableColumn id="59" xr3:uid="{6D2BA9B4-A401-8545-A64D-1A196D488453}" name="Vaporization; Multiple effect (5) vaporization; CAPACITY" dataDxfId="41"/>
    <tableColumn id="58" xr3:uid="{4F4B2EB7-F655-5943-BC37-7AF7B5EC505D}" name="Vaporization; Multiple effect (5) vaporization; CAPACITY; UNIT" dataDxfId="40"/>
    <tableColumn id="57" xr3:uid="{8AC16E46-B7D3-1740-B74D-8A37B69327EC}" name="Vaporization; Multiple effect (5) vaporization; CAPACITY UTILIZATION" dataDxfId="39"/>
    <tableColumn id="56" xr3:uid="{A3176BF7-66D8-8D44-8B19-488B52D3CCD9}" name="Vaporization; Multiple effect (5) vaporization; CAPACITY UTILIZATION; UNIT" dataDxfId="38"/>
    <tableColumn id="55" xr3:uid="{3B9485AB-C94F-E044-B455-F5F2DE72C42D}" name="Vaporization; Multiple effect (5) vaporization; YEAR OF NEXT INVESTMENT DECISION" dataDxfId="37"/>
    <tableColumn id="67" xr3:uid="{7F91EE50-0010-8042-B3E8-C356894783BD}" name="Vaporization; Mechanic vapor recompression; NUMBER" dataDxfId="36"/>
    <tableColumn id="66" xr3:uid="{EA649B9D-4CB8-2048-9A9D-B26DFE8118DB}" name="Vaporization; Mechanic vapor recompression; CAPACITY" dataDxfId="35"/>
    <tableColumn id="65" xr3:uid="{632B986E-DDB5-4443-9C8E-D23071AE89E6}" name="Vaporization; Mechanic vapor recompression; CAPACITY; UNIT" dataDxfId="34"/>
    <tableColumn id="64" xr3:uid="{2BFF471C-05DD-2341-B084-0CF6C4D142D5}" name="Vaporization; Mechanic vapor recompression; CAPACITY UTILIZATION" dataDxfId="33"/>
    <tableColumn id="63" xr3:uid="{6813F9D6-3B99-FA46-8355-B96D9A2ABFCC}" name="Vaporization; Mechanic vapor recompression; CAPACITY UTILIZATION; UNIT" dataDxfId="32"/>
    <tableColumn id="62" xr3:uid="{DB4D27B0-3A09-7142-98BF-30D3161549A8}" name="Vaporization; Mechanic vapor recompression; YEAR OF NEXT INVESTMENT DECISION" dataDxfId="31"/>
    <tableColumn id="61" xr3:uid="{82D2DF08-541F-3E43-94D8-F8E3A23B0CE4}" name="Vaporization; Direct brine use in industry; NUMBER" dataDxfId="30"/>
    <tableColumn id="54" xr3:uid="{FC134EEF-FD51-6746-9BD3-00D2B9E5DE01}" name="Vaporization; Direct brine use in industry; CAPACITY" dataDxfId="29"/>
    <tableColumn id="53" xr3:uid="{854051F0-5E52-864E-A836-C85BE7C42643}" name="Vaporization; Direct brine use in industry; CAPACITY; UNIT" dataDxfId="28"/>
    <tableColumn id="52" xr3:uid="{F3D56792-333E-F24C-8E6E-3693911DF29C}" name="Vaporization; Direct brine use in industry; CAPACITY UTILIZATION" dataDxfId="27"/>
    <tableColumn id="51" xr3:uid="{21FA38D5-4166-FC47-901A-D77C62F636A8}" name="Vaporization; Direct brine use in industry; CAPACITY UTILIZATION; UNIT" dataDxfId="26"/>
    <tableColumn id="50" xr3:uid="{60A299AE-3809-8341-BD52-1CC0F9A92977}" name="Vaporization; Direct brine use in industry; YEAR OF NEXT INVESTMENT DECISION" dataDxfId="25"/>
    <tableColumn id="31" xr3:uid="{8B275BF3-66BC-463D-9929-B2AE51C90419}" name="Verification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906606-A630-4423-B3BB-BD5BFEF76A5D}" name="Company_data" displayName="Company_data" ref="B7:N11" totalsRowShown="0" headerRowDxfId="23" dataDxfId="22">
  <autoFilter ref="B7:N11" xr:uid="{E5A880C2-9D8A-4656-BF3B-2EFB26E72948}"/>
  <tableColumns count="13">
    <tableColumn id="1" xr3:uid="{AB58E141-6487-4F52-9D6B-1BFB212B4693}" name="Plant name" dataDxfId="21"/>
    <tableColumn id="2" xr3:uid="{E044BB56-520B-4CAD-B8C0-8BB5018041FB}" name="Year" dataDxfId="20"/>
    <tableColumn id="3" xr3:uid="{5B38BF2B-73F9-45B2-B4E0-642D835E3522}" name="Subsector (SBI 2008)" dataDxfId="19"/>
    <tableColumn id="4" xr3:uid="{136C701C-229C-49A2-A656-B5EE2C1105D0}" name="Corporate group" dataDxfId="18"/>
    <tableColumn id="5" xr3:uid="{E30543FA-06A9-4537-ACB6-E7D25B61EA01}" name="Number of employees" dataDxfId="17"/>
    <tableColumn id="6" xr3:uid="{795E1AB8-49F3-4F33-B0DD-5B1C5BE5CD4C}" name="Number of employees; UNIT" dataDxfId="16"/>
    <tableColumn id="7" xr3:uid="{676ACD98-1070-4A82-8B6A-7300F8D9250E}" name="Street address" dataDxfId="15"/>
    <tableColumn id="8" xr3:uid="{1D438250-F575-4548-BEAD-8B782AD61441}" name="Postal code" dataDxfId="14"/>
    <tableColumn id="9" xr3:uid="{3D6B5498-D691-4869-8384-C94497C2A976}" name="Town/locality" dataDxfId="13"/>
    <tableColumn id="10" xr3:uid="{1F6CBBDB-B3B2-4D9C-8B56-8D0874D9AD19}" name="Permit number (NEa)" dataDxfId="12"/>
    <tableColumn id="11" xr3:uid="{C9AA6A0B-BBE1-4487-B8AB-76B61DDCB7BF}" name="Name of production site (NEa)" dataDxfId="11"/>
    <tableColumn id="12" xr3:uid="{E045F4F3-7C75-4505-8BF2-DC2DF84D7406}" name="Verification" dataDxfId="10"/>
    <tableColumn id="16" xr3:uid="{BF5008BD-0AFA-43EF-9238-B1CB440FB71E}" name="ETS emissions 2016 [ton]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AE573FB-93E3-42F0-B4E9-F09C688E33F0}" name="Commodity_data" displayName="Commodity_data" ref="B5:H12" totalsRowShown="0" headerRowDxfId="8" dataDxfId="7">
  <autoFilter ref="B5:H12" xr:uid="{4053E579-8353-4E64-BCAA-B9FCB031D5A8}"/>
  <tableColumns count="7">
    <tableColumn id="1" xr3:uid="{ADE577C1-42EB-4A80-A1EE-A8F336FA7A46}" name="Commodity name" dataDxfId="6"/>
    <tableColumn id="2" xr3:uid="{6A04B489-673A-4B88-B575-0F65BE4B0228}" name="Year" dataDxfId="5"/>
    <tableColumn id="3" xr3:uid="{9B13D06C-DFC6-47C2-B8A3-3B583CB3223A}" name="Market price" dataDxfId="4"/>
    <tableColumn id="4" xr3:uid="{0F92C137-A711-41A6-9E7A-EA25BD3529F5}" name="Market price; LOWER LIMIT" dataDxfId="3">
      <calculatedColumnFormula>Commodity_data[[#This Row],[Market price]]*0.9</calculatedColumnFormula>
    </tableColumn>
    <tableColumn id="5" xr3:uid="{823B98F7-2FE1-487E-B90F-F4463253C903}" name="Market price; UPPER LIMIT" dataDxfId="2">
      <calculatedColumnFormula>Commodity_data[[#This Row],[Market price]]*1.1</calculatedColumnFormula>
    </tableColumn>
    <tableColumn id="6" xr3:uid="{1F852123-41DF-4780-96AD-3805A31B8966}" name="Market price; UNIT" dataDxfId="1"/>
    <tableColumn id="7" xr3:uid="{EE73C345-44B5-4A69-B361-6B80444E7730}" name="Market price;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U Delft Templat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B0F0"/>
      </a:accent1>
      <a:accent2>
        <a:srgbClr val="ED7D31"/>
      </a:accent2>
      <a:accent3>
        <a:srgbClr val="A5A5A5"/>
      </a:accent3>
      <a:accent4>
        <a:srgbClr val="FFC000"/>
      </a:accent4>
      <a:accent5>
        <a:srgbClr val="2B6561"/>
      </a:accent5>
      <a:accent6>
        <a:srgbClr val="73AD07"/>
      </a:accent6>
      <a:hlink>
        <a:srgbClr val="0F4A7F"/>
      </a:hlink>
      <a:folHlink>
        <a:srgbClr val="88789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59999389629810485"/>
    <pageSetUpPr fitToPage="1"/>
  </sheetPr>
  <dimension ref="B2:BE19"/>
  <sheetViews>
    <sheetView showGridLines="0" zoomScaleNormal="100" workbookViewId="0">
      <pane xSplit="6" ySplit="7" topLeftCell="AN8" activePane="bottomRight" state="frozen"/>
      <selection pane="topRight" activeCell="G1" sqref="G1"/>
      <selection pane="bottomLeft" activeCell="A8" sqref="A8"/>
      <selection pane="bottomRight" activeCell="B16" sqref="B16"/>
    </sheetView>
  </sheetViews>
  <sheetFormatPr defaultColWidth="8.85546875" defaultRowHeight="15" x14ac:dyDescent="0.25"/>
  <cols>
    <col min="1" max="1" width="8.85546875" style="1"/>
    <col min="2" max="2" width="35" style="1" bestFit="1" customWidth="1"/>
    <col min="3" max="3" width="8.85546875" style="1"/>
    <col min="4" max="4" width="19.85546875" style="1" customWidth="1"/>
    <col min="5" max="6" width="14.140625" style="1" customWidth="1"/>
    <col min="7" max="57" width="17.28515625" style="1" customWidth="1"/>
    <col min="58" max="16384" width="8.85546875" style="1"/>
  </cols>
  <sheetData>
    <row r="2" spans="2:57" x14ac:dyDescent="0.25">
      <c r="B2" s="1" t="s">
        <v>2</v>
      </c>
      <c r="C2" s="4" t="s">
        <v>14</v>
      </c>
    </row>
    <row r="3" spans="2:57" x14ac:dyDescent="0.25">
      <c r="B3" s="1" t="s">
        <v>3</v>
      </c>
      <c r="C3" s="1" t="s">
        <v>73</v>
      </c>
    </row>
    <row r="4" spans="2:57" x14ac:dyDescent="0.25">
      <c r="B4" s="1" t="s">
        <v>4</v>
      </c>
      <c r="C4" s="1" t="s">
        <v>8</v>
      </c>
      <c r="H4" s="1" t="e">
        <f>INDEX(Process_characteristics[],MATCH("Boiler; "&amp;#REF!,Process_characteristics[Process name],0),MATCH(#REF!,Process_characteristics[#Headers],0))</f>
        <v>#REF!</v>
      </c>
    </row>
    <row r="6" spans="2:57" x14ac:dyDescent="0.25">
      <c r="B6" s="5" t="s">
        <v>7</v>
      </c>
    </row>
    <row r="7" spans="2:57" ht="60.95" customHeight="1" x14ac:dyDescent="0.25">
      <c r="B7" s="15" t="s">
        <v>27</v>
      </c>
      <c r="C7" s="16" t="s">
        <v>0</v>
      </c>
      <c r="D7" s="16" t="s">
        <v>28</v>
      </c>
      <c r="E7" s="16" t="s">
        <v>29</v>
      </c>
      <c r="F7" s="16" t="s">
        <v>30</v>
      </c>
      <c r="G7" s="16" t="s">
        <v>31</v>
      </c>
      <c r="H7" s="17" t="s">
        <v>32</v>
      </c>
      <c r="I7" s="16" t="s">
        <v>33</v>
      </c>
      <c r="J7" s="16" t="s">
        <v>34</v>
      </c>
      <c r="K7" s="16" t="s">
        <v>35</v>
      </c>
      <c r="L7" s="16" t="s">
        <v>36</v>
      </c>
      <c r="M7" s="17" t="s">
        <v>37</v>
      </c>
      <c r="N7" s="17" t="s">
        <v>38</v>
      </c>
      <c r="O7" s="17" t="s">
        <v>39</v>
      </c>
      <c r="P7" s="16" t="s">
        <v>40</v>
      </c>
      <c r="Q7" s="16" t="s">
        <v>41</v>
      </c>
      <c r="R7" s="16" t="s">
        <v>42</v>
      </c>
      <c r="S7" s="16" t="s">
        <v>43</v>
      </c>
      <c r="T7" s="16" t="s">
        <v>44</v>
      </c>
      <c r="U7" s="16" t="s">
        <v>45</v>
      </c>
      <c r="V7" s="16" t="s">
        <v>46</v>
      </c>
      <c r="W7" s="16" t="s">
        <v>47</v>
      </c>
      <c r="X7" s="16" t="s">
        <v>48</v>
      </c>
      <c r="Y7" s="16" t="s">
        <v>49</v>
      </c>
      <c r="Z7" s="16" t="s">
        <v>84</v>
      </c>
      <c r="AA7" s="16" t="s">
        <v>50</v>
      </c>
      <c r="AB7" s="16" t="s">
        <v>51</v>
      </c>
      <c r="AC7" s="16" t="s">
        <v>52</v>
      </c>
      <c r="AD7" s="16" t="s">
        <v>53</v>
      </c>
      <c r="AE7" s="16" t="s">
        <v>54</v>
      </c>
      <c r="AF7" s="16" t="s">
        <v>55</v>
      </c>
      <c r="AG7" s="16" t="s">
        <v>56</v>
      </c>
      <c r="AH7" s="16" t="s">
        <v>57</v>
      </c>
      <c r="AI7" s="16" t="s">
        <v>58</v>
      </c>
      <c r="AJ7" s="16" t="s">
        <v>191</v>
      </c>
      <c r="AK7" s="16" t="s">
        <v>192</v>
      </c>
      <c r="AL7" s="16" t="s">
        <v>193</v>
      </c>
      <c r="AM7" s="16" t="s">
        <v>59</v>
      </c>
      <c r="AN7" s="16" t="s">
        <v>60</v>
      </c>
      <c r="AO7" s="16" t="s">
        <v>61</v>
      </c>
      <c r="AP7" s="16" t="s">
        <v>62</v>
      </c>
      <c r="AQ7" s="16" t="s">
        <v>63</v>
      </c>
      <c r="AR7" s="16" t="s">
        <v>64</v>
      </c>
      <c r="AS7" s="16" t="s">
        <v>65</v>
      </c>
      <c r="AT7" s="16" t="s">
        <v>66</v>
      </c>
      <c r="AU7" s="16" t="s">
        <v>67</v>
      </c>
      <c r="AV7" s="16" t="s">
        <v>194</v>
      </c>
      <c r="AW7" s="16" t="s">
        <v>195</v>
      </c>
      <c r="AX7" s="16" t="s">
        <v>196</v>
      </c>
      <c r="AY7" s="16" t="s">
        <v>197</v>
      </c>
      <c r="AZ7" s="16" t="s">
        <v>198</v>
      </c>
      <c r="BA7" s="16" t="s">
        <v>199</v>
      </c>
      <c r="BB7" s="16" t="s">
        <v>68</v>
      </c>
      <c r="BC7" s="17" t="s">
        <v>69</v>
      </c>
      <c r="BD7" s="16" t="s">
        <v>70</v>
      </c>
      <c r="BE7" s="18" t="s">
        <v>24</v>
      </c>
    </row>
    <row r="8" spans="2:57" x14ac:dyDescent="0.25">
      <c r="B8" s="12" t="s">
        <v>189</v>
      </c>
      <c r="C8" s="11">
        <v>2016</v>
      </c>
      <c r="D8" s="11" t="s">
        <v>190</v>
      </c>
      <c r="E8" s="11" t="s">
        <v>93</v>
      </c>
      <c r="F8" s="11" t="s">
        <v>71</v>
      </c>
      <c r="G8" s="11" t="s">
        <v>5</v>
      </c>
      <c r="H8" s="11" t="s">
        <v>217</v>
      </c>
      <c r="I8" s="13">
        <v>15458.523592085236</v>
      </c>
      <c r="J8" s="11" t="s">
        <v>94</v>
      </c>
      <c r="K8" s="11">
        <v>0</v>
      </c>
      <c r="L8" s="11" t="s">
        <v>94</v>
      </c>
      <c r="M8" s="20">
        <v>0</v>
      </c>
      <c r="N8" s="11" t="s">
        <v>94</v>
      </c>
      <c r="O8" s="20">
        <v>772.92617960426185</v>
      </c>
      <c r="P8" s="11" t="s">
        <v>94</v>
      </c>
      <c r="Q8" s="11">
        <v>0</v>
      </c>
      <c r="R8" s="11" t="s">
        <v>94</v>
      </c>
      <c r="S8" s="11">
        <v>0</v>
      </c>
      <c r="T8" s="11" t="s">
        <v>94</v>
      </c>
      <c r="U8" s="11">
        <v>15</v>
      </c>
      <c r="V8" s="11">
        <v>1.2539513045588297</v>
      </c>
      <c r="W8" s="11">
        <v>0</v>
      </c>
      <c r="X8" s="11">
        <v>0</v>
      </c>
      <c r="Y8" s="26">
        <v>0</v>
      </c>
      <c r="Z8" s="11">
        <v>0</v>
      </c>
      <c r="AA8" s="26">
        <v>0</v>
      </c>
      <c r="AB8" s="11" t="s">
        <v>25</v>
      </c>
      <c r="AC8" s="11" t="s">
        <v>25</v>
      </c>
      <c r="AD8" s="26">
        <v>0</v>
      </c>
      <c r="AE8" s="11" t="s">
        <v>25</v>
      </c>
      <c r="AF8" s="11" t="s">
        <v>25</v>
      </c>
      <c r="AG8" s="26">
        <v>0</v>
      </c>
      <c r="AH8" s="11" t="s">
        <v>25</v>
      </c>
      <c r="AI8" s="11" t="s">
        <v>25</v>
      </c>
      <c r="AJ8" s="26">
        <v>0</v>
      </c>
      <c r="AK8" s="11" t="s">
        <v>25</v>
      </c>
      <c r="AL8" s="11" t="s">
        <v>25</v>
      </c>
      <c r="AM8" s="11">
        <v>1</v>
      </c>
      <c r="AN8" s="26">
        <v>0.25079026091176604</v>
      </c>
      <c r="AO8" s="11">
        <v>0</v>
      </c>
      <c r="AP8" s="25">
        <v>8.1489247858916106E-2</v>
      </c>
      <c r="AQ8" s="11" t="s">
        <v>1</v>
      </c>
      <c r="AR8" s="11" t="s">
        <v>6</v>
      </c>
      <c r="AS8" s="26">
        <v>0</v>
      </c>
      <c r="AT8" s="11" t="s">
        <v>25</v>
      </c>
      <c r="AU8" s="11" t="s">
        <v>25</v>
      </c>
      <c r="AV8" s="26">
        <v>0</v>
      </c>
      <c r="AW8" s="12" t="s">
        <v>25</v>
      </c>
      <c r="AX8" s="12" t="s">
        <v>25</v>
      </c>
      <c r="AY8" s="27">
        <v>0</v>
      </c>
      <c r="AZ8" s="12" t="s">
        <v>25</v>
      </c>
      <c r="BA8" s="12" t="s">
        <v>25</v>
      </c>
      <c r="BB8" s="12" t="s">
        <v>25</v>
      </c>
      <c r="BC8" s="12" t="s">
        <v>25</v>
      </c>
      <c r="BD8" s="12" t="s">
        <v>25</v>
      </c>
      <c r="BE8" s="12"/>
    </row>
    <row r="9" spans="2:57" x14ac:dyDescent="0.25">
      <c r="B9" s="12" t="s">
        <v>95</v>
      </c>
      <c r="C9" s="11">
        <v>2016</v>
      </c>
      <c r="D9" s="11" t="s">
        <v>96</v>
      </c>
      <c r="E9" s="11" t="s">
        <v>93</v>
      </c>
      <c r="F9" s="11" t="s">
        <v>71</v>
      </c>
      <c r="G9" s="11" t="s">
        <v>5</v>
      </c>
      <c r="H9" s="11" t="s">
        <v>217</v>
      </c>
      <c r="I9" s="13">
        <f>475646.879756469</f>
        <v>475646.87975646899</v>
      </c>
      <c r="J9" s="11" t="s">
        <v>94</v>
      </c>
      <c r="K9" s="11">
        <v>0</v>
      </c>
      <c r="L9" s="11" t="s">
        <v>94</v>
      </c>
      <c r="M9" s="20">
        <v>0</v>
      </c>
      <c r="N9" s="11" t="s">
        <v>94</v>
      </c>
      <c r="O9" s="13">
        <v>23782.343987823439</v>
      </c>
      <c r="P9" s="11" t="s">
        <v>94</v>
      </c>
      <c r="Q9" s="11">
        <v>0</v>
      </c>
      <c r="R9" s="11" t="s">
        <v>94</v>
      </c>
      <c r="S9" s="11">
        <v>0</v>
      </c>
      <c r="T9" s="11" t="s">
        <v>94</v>
      </c>
      <c r="U9" s="11">
        <v>10</v>
      </c>
      <c r="V9" s="11">
        <v>0</v>
      </c>
      <c r="W9" s="11">
        <v>0</v>
      </c>
      <c r="X9" s="11">
        <v>0</v>
      </c>
      <c r="Y9" s="26">
        <v>1.1000000000000016</v>
      </c>
      <c r="Z9" s="11">
        <v>0</v>
      </c>
      <c r="AA9" s="26">
        <v>0.38</v>
      </c>
      <c r="AB9" s="11" t="s">
        <v>72</v>
      </c>
      <c r="AC9" s="11" t="s">
        <v>6</v>
      </c>
      <c r="AD9" s="26">
        <v>0</v>
      </c>
      <c r="AE9" s="11" t="s">
        <v>25</v>
      </c>
      <c r="AF9" s="11" t="s">
        <v>25</v>
      </c>
      <c r="AG9" s="26">
        <v>0</v>
      </c>
      <c r="AH9" s="11" t="s">
        <v>25</v>
      </c>
      <c r="AI9" s="11" t="s">
        <v>25</v>
      </c>
      <c r="AJ9" s="26">
        <v>0</v>
      </c>
      <c r="AK9" s="11" t="s">
        <v>25</v>
      </c>
      <c r="AL9" s="11" t="s">
        <v>25</v>
      </c>
      <c r="AM9" s="11">
        <v>1</v>
      </c>
      <c r="AN9" s="26">
        <v>0</v>
      </c>
      <c r="AO9" s="11">
        <v>0</v>
      </c>
      <c r="AP9" s="20">
        <v>0</v>
      </c>
      <c r="AQ9" s="11" t="s">
        <v>25</v>
      </c>
      <c r="AR9" s="11" t="s">
        <v>25</v>
      </c>
      <c r="AS9" s="26">
        <v>0</v>
      </c>
      <c r="AT9" s="11" t="s">
        <v>25</v>
      </c>
      <c r="AU9" s="11" t="s">
        <v>25</v>
      </c>
      <c r="AV9" s="26">
        <v>0</v>
      </c>
      <c r="AW9" s="12" t="s">
        <v>25</v>
      </c>
      <c r="AX9" s="12" t="s">
        <v>25</v>
      </c>
      <c r="AY9" s="27">
        <v>0</v>
      </c>
      <c r="AZ9" s="12" t="s">
        <v>25</v>
      </c>
      <c r="BA9" s="12" t="s">
        <v>25</v>
      </c>
      <c r="BB9" s="12" t="s">
        <v>25</v>
      </c>
      <c r="BC9" s="12" t="s">
        <v>25</v>
      </c>
      <c r="BD9" s="12" t="s">
        <v>25</v>
      </c>
      <c r="BE9" s="12"/>
    </row>
    <row r="10" spans="2:57" x14ac:dyDescent="0.25">
      <c r="B10" s="12" t="s">
        <v>90</v>
      </c>
      <c r="C10" s="11">
        <v>2016</v>
      </c>
      <c r="D10" s="11" t="s">
        <v>92</v>
      </c>
      <c r="E10" s="11" t="s">
        <v>93</v>
      </c>
      <c r="F10" s="11" t="s">
        <v>71</v>
      </c>
      <c r="G10" s="11" t="s">
        <v>5</v>
      </c>
      <c r="H10" s="11" t="s">
        <v>217</v>
      </c>
      <c r="I10" s="13">
        <v>0</v>
      </c>
      <c r="J10" s="11" t="s">
        <v>94</v>
      </c>
      <c r="K10" s="11">
        <v>0</v>
      </c>
      <c r="L10" s="11" t="s">
        <v>94</v>
      </c>
      <c r="M10" s="20">
        <v>0</v>
      </c>
      <c r="N10" s="11" t="s">
        <v>94</v>
      </c>
      <c r="O10" s="13">
        <v>0</v>
      </c>
      <c r="P10" s="11" t="s">
        <v>94</v>
      </c>
      <c r="Q10" s="11">
        <v>0</v>
      </c>
      <c r="R10" s="11" t="s">
        <v>94</v>
      </c>
      <c r="S10" s="11">
        <v>0</v>
      </c>
      <c r="T10" s="11" t="s">
        <v>94</v>
      </c>
      <c r="U10" s="11">
        <v>10</v>
      </c>
      <c r="V10" s="11">
        <v>0</v>
      </c>
      <c r="W10" s="34">
        <v>1.1111111111111112</v>
      </c>
      <c r="X10" s="11">
        <v>0</v>
      </c>
      <c r="Y10" s="26">
        <v>0</v>
      </c>
      <c r="Z10" s="11">
        <v>0</v>
      </c>
      <c r="AA10" s="26">
        <v>0</v>
      </c>
      <c r="AB10" s="11" t="s">
        <v>25</v>
      </c>
      <c r="AC10" s="11" t="s">
        <v>25</v>
      </c>
      <c r="AD10" s="26">
        <v>0</v>
      </c>
      <c r="AE10" s="11" t="s">
        <v>25</v>
      </c>
      <c r="AF10" s="11" t="s">
        <v>25</v>
      </c>
      <c r="AG10" s="26">
        <v>0</v>
      </c>
      <c r="AH10" s="11" t="s">
        <v>25</v>
      </c>
      <c r="AI10" s="11" t="s">
        <v>25</v>
      </c>
      <c r="AJ10" s="26">
        <v>0</v>
      </c>
      <c r="AK10" s="11" t="s">
        <v>25</v>
      </c>
      <c r="AL10" s="11" t="s">
        <v>25</v>
      </c>
      <c r="AM10" s="11">
        <v>1</v>
      </c>
      <c r="AN10" s="26">
        <v>0</v>
      </c>
      <c r="AO10" s="11">
        <v>0</v>
      </c>
      <c r="AP10" s="20">
        <v>0</v>
      </c>
      <c r="AQ10" s="11" t="s">
        <v>25</v>
      </c>
      <c r="AR10" s="11" t="s">
        <v>25</v>
      </c>
      <c r="AS10" s="26">
        <v>0</v>
      </c>
      <c r="AT10" s="11" t="s">
        <v>25</v>
      </c>
      <c r="AU10" s="11" t="s">
        <v>25</v>
      </c>
      <c r="AV10" s="26">
        <v>0</v>
      </c>
      <c r="AW10" s="12" t="s">
        <v>25</v>
      </c>
      <c r="AX10" s="12" t="s">
        <v>25</v>
      </c>
      <c r="AY10" s="27">
        <v>0</v>
      </c>
      <c r="AZ10" s="12" t="s">
        <v>25</v>
      </c>
      <c r="BA10" s="12" t="s">
        <v>25</v>
      </c>
      <c r="BB10" s="12" t="s">
        <v>25</v>
      </c>
      <c r="BC10" s="12" t="s">
        <v>25</v>
      </c>
      <c r="BD10" s="12" t="s">
        <v>25</v>
      </c>
      <c r="BE10" s="12"/>
    </row>
    <row r="11" spans="2:57" x14ac:dyDescent="0.25">
      <c r="B11" s="12" t="s">
        <v>233</v>
      </c>
      <c r="C11" s="11">
        <v>2016</v>
      </c>
      <c r="D11" s="11" t="s">
        <v>234</v>
      </c>
      <c r="E11" s="11" t="s">
        <v>93</v>
      </c>
      <c r="F11" s="11" t="s">
        <v>71</v>
      </c>
      <c r="G11" s="11" t="s">
        <v>5</v>
      </c>
      <c r="H11" s="11" t="s">
        <v>217</v>
      </c>
      <c r="I11" s="13">
        <f>I9/15000*50000</f>
        <v>1585489.59918823</v>
      </c>
      <c r="J11" s="11" t="s">
        <v>94</v>
      </c>
      <c r="K11" s="11">
        <v>0</v>
      </c>
      <c r="L11" s="11" t="s">
        <v>94</v>
      </c>
      <c r="M11" s="20">
        <v>0</v>
      </c>
      <c r="N11" s="11" t="s">
        <v>94</v>
      </c>
      <c r="O11" s="13">
        <f>0.05*I11</f>
        <v>79274.479959411503</v>
      </c>
      <c r="P11" s="11" t="s">
        <v>94</v>
      </c>
      <c r="Q11" s="11">
        <v>0</v>
      </c>
      <c r="R11" s="11" t="s">
        <v>94</v>
      </c>
      <c r="S11" s="11">
        <v>0</v>
      </c>
      <c r="T11" s="11" t="s">
        <v>94</v>
      </c>
      <c r="U11" s="11">
        <v>15</v>
      </c>
      <c r="V11" s="11">
        <v>0</v>
      </c>
      <c r="W11" s="34">
        <v>1.1111111111111112</v>
      </c>
      <c r="X11" s="11">
        <v>0</v>
      </c>
      <c r="Y11" s="26">
        <v>0</v>
      </c>
      <c r="Z11" s="11">
        <v>0</v>
      </c>
      <c r="AA11" s="26">
        <v>0</v>
      </c>
      <c r="AB11" s="11" t="s">
        <v>25</v>
      </c>
      <c r="AC11" s="11" t="s">
        <v>25</v>
      </c>
      <c r="AD11" s="26">
        <v>0</v>
      </c>
      <c r="AE11" s="11" t="s">
        <v>25</v>
      </c>
      <c r="AF11" s="11" t="s">
        <v>25</v>
      </c>
      <c r="AG11" s="26">
        <v>0</v>
      </c>
      <c r="AH11" s="11" t="s">
        <v>25</v>
      </c>
      <c r="AI11" s="11" t="s">
        <v>25</v>
      </c>
      <c r="AJ11" s="26">
        <v>0</v>
      </c>
      <c r="AK11" s="11" t="s">
        <v>25</v>
      </c>
      <c r="AL11" s="11" t="s">
        <v>25</v>
      </c>
      <c r="AM11" s="11">
        <v>1</v>
      </c>
      <c r="AN11" s="26">
        <v>0</v>
      </c>
      <c r="AO11" s="11">
        <v>0</v>
      </c>
      <c r="AP11" s="20">
        <v>0</v>
      </c>
      <c r="AQ11" s="11" t="s">
        <v>25</v>
      </c>
      <c r="AR11" s="11" t="s">
        <v>25</v>
      </c>
      <c r="AS11" s="26">
        <v>0</v>
      </c>
      <c r="AT11" s="11" t="s">
        <v>25</v>
      </c>
      <c r="AU11" s="11" t="s">
        <v>25</v>
      </c>
      <c r="AV11" s="26">
        <v>0</v>
      </c>
      <c r="AW11" s="12" t="s">
        <v>25</v>
      </c>
      <c r="AX11" s="12" t="s">
        <v>25</v>
      </c>
      <c r="AY11" s="27">
        <v>0</v>
      </c>
      <c r="AZ11" s="12" t="s">
        <v>25</v>
      </c>
      <c r="BA11" s="12" t="s">
        <v>25</v>
      </c>
      <c r="BB11" s="12" t="s">
        <v>25</v>
      </c>
      <c r="BC11" s="12" t="s">
        <v>25</v>
      </c>
      <c r="BD11" s="12" t="s">
        <v>25</v>
      </c>
      <c r="BE11" s="12"/>
    </row>
    <row r="12" spans="2:57" x14ac:dyDescent="0.25">
      <c r="B12" s="12" t="s">
        <v>161</v>
      </c>
      <c r="C12" s="11">
        <v>2016</v>
      </c>
      <c r="D12" s="11" t="s">
        <v>162</v>
      </c>
      <c r="E12" s="11" t="s">
        <v>161</v>
      </c>
      <c r="F12" s="11" t="s">
        <v>163</v>
      </c>
      <c r="G12" s="11" t="s">
        <v>6</v>
      </c>
      <c r="H12" s="11" t="s">
        <v>138</v>
      </c>
      <c r="I12" s="13">
        <v>0</v>
      </c>
      <c r="J12" s="11" t="s">
        <v>94</v>
      </c>
      <c r="K12" s="11">
        <v>0</v>
      </c>
      <c r="L12" s="11" t="s">
        <v>94</v>
      </c>
      <c r="M12" s="20">
        <v>0</v>
      </c>
      <c r="N12" s="11" t="s">
        <v>94</v>
      </c>
      <c r="O12" s="13">
        <v>0</v>
      </c>
      <c r="P12" s="11" t="s">
        <v>94</v>
      </c>
      <c r="Q12" s="11">
        <v>0</v>
      </c>
      <c r="R12" s="11" t="s">
        <v>94</v>
      </c>
      <c r="S12" s="11">
        <v>0</v>
      </c>
      <c r="T12" s="11" t="s">
        <v>94</v>
      </c>
      <c r="U12" s="11">
        <v>10</v>
      </c>
      <c r="V12" s="11">
        <v>0</v>
      </c>
      <c r="W12" s="11">
        <v>0</v>
      </c>
      <c r="X12" s="11">
        <v>0</v>
      </c>
      <c r="Y12" s="26">
        <v>1.8342212396747121E-2</v>
      </c>
      <c r="Z12" s="11">
        <v>0</v>
      </c>
      <c r="AA12" s="26">
        <v>0.76779026217228474</v>
      </c>
      <c r="AB12" s="11" t="s">
        <v>72</v>
      </c>
      <c r="AC12" s="11" t="s">
        <v>6</v>
      </c>
      <c r="AD12" s="26">
        <v>5.0124454188362103E-2</v>
      </c>
      <c r="AE12" s="11" t="s">
        <v>164</v>
      </c>
      <c r="AF12" s="11" t="s">
        <v>165</v>
      </c>
      <c r="AG12" s="26">
        <v>0</v>
      </c>
      <c r="AH12" s="11" t="s">
        <v>25</v>
      </c>
      <c r="AI12" s="11" t="s">
        <v>25</v>
      </c>
      <c r="AJ12" s="26">
        <v>0</v>
      </c>
      <c r="AK12" s="11" t="s">
        <v>25</v>
      </c>
      <c r="AL12" s="11" t="s">
        <v>25</v>
      </c>
      <c r="AM12" s="11">
        <v>0</v>
      </c>
      <c r="AN12" s="26">
        <v>0</v>
      </c>
      <c r="AO12" s="11">
        <v>0</v>
      </c>
      <c r="AP12" s="20">
        <v>1</v>
      </c>
      <c r="AQ12" s="11" t="s">
        <v>163</v>
      </c>
      <c r="AR12" s="11" t="s">
        <v>6</v>
      </c>
      <c r="AS12" s="26">
        <v>0</v>
      </c>
      <c r="AT12" s="11" t="s">
        <v>25</v>
      </c>
      <c r="AU12" s="11" t="s">
        <v>25</v>
      </c>
      <c r="AV12" s="26">
        <v>0</v>
      </c>
      <c r="AW12" s="12" t="s">
        <v>25</v>
      </c>
      <c r="AX12" s="12" t="s">
        <v>25</v>
      </c>
      <c r="AY12" s="27">
        <v>0</v>
      </c>
      <c r="AZ12" s="12" t="s">
        <v>25</v>
      </c>
      <c r="BA12" s="12" t="s">
        <v>25</v>
      </c>
      <c r="BB12" s="12" t="s">
        <v>25</v>
      </c>
      <c r="BC12" s="12" t="s">
        <v>25</v>
      </c>
      <c r="BD12" s="12" t="s">
        <v>25</v>
      </c>
      <c r="BE12" s="12"/>
    </row>
    <row r="13" spans="2:57" x14ac:dyDescent="0.25">
      <c r="B13" s="12" t="s">
        <v>166</v>
      </c>
      <c r="C13" s="11">
        <v>2016</v>
      </c>
      <c r="D13" s="11" t="s">
        <v>167</v>
      </c>
      <c r="E13" s="11" t="s">
        <v>166</v>
      </c>
      <c r="F13" s="11" t="s">
        <v>168</v>
      </c>
      <c r="G13" s="11" t="s">
        <v>6</v>
      </c>
      <c r="H13" s="11" t="s">
        <v>138</v>
      </c>
      <c r="I13" s="13">
        <v>0</v>
      </c>
      <c r="J13" s="11" t="s">
        <v>94</v>
      </c>
      <c r="K13" s="11">
        <v>0</v>
      </c>
      <c r="L13" s="11" t="s">
        <v>94</v>
      </c>
      <c r="M13" s="20">
        <v>0</v>
      </c>
      <c r="N13" s="11" t="s">
        <v>94</v>
      </c>
      <c r="O13" s="13">
        <v>0</v>
      </c>
      <c r="P13" s="11" t="s">
        <v>94</v>
      </c>
      <c r="Q13" s="11">
        <v>0</v>
      </c>
      <c r="R13" s="11" t="s">
        <v>94</v>
      </c>
      <c r="S13" s="11">
        <v>0</v>
      </c>
      <c r="T13" s="11" t="s">
        <v>94</v>
      </c>
      <c r="U13" s="11">
        <v>10</v>
      </c>
      <c r="V13" s="11">
        <v>0</v>
      </c>
      <c r="W13" s="11">
        <v>0</v>
      </c>
      <c r="X13" s="11">
        <v>0</v>
      </c>
      <c r="Y13" s="26">
        <v>0</v>
      </c>
      <c r="Z13" s="11">
        <v>0</v>
      </c>
      <c r="AA13" s="26">
        <v>0.99753580272021491</v>
      </c>
      <c r="AB13" s="11" t="s">
        <v>163</v>
      </c>
      <c r="AC13" s="11" t="s">
        <v>6</v>
      </c>
      <c r="AD13" s="26">
        <v>2.0930562629698373</v>
      </c>
      <c r="AE13" s="11" t="s">
        <v>169</v>
      </c>
      <c r="AF13" s="11" t="s">
        <v>165</v>
      </c>
      <c r="AG13" s="26">
        <v>2.2085593677825539</v>
      </c>
      <c r="AH13" s="11" t="s">
        <v>170</v>
      </c>
      <c r="AI13" s="11" t="s">
        <v>165</v>
      </c>
      <c r="AJ13" s="26">
        <v>9.2191623765196226E-2</v>
      </c>
      <c r="AK13" s="11" t="s">
        <v>171</v>
      </c>
      <c r="AL13" s="11" t="s">
        <v>165</v>
      </c>
      <c r="AM13" s="11">
        <v>0</v>
      </c>
      <c r="AN13" s="26">
        <v>0</v>
      </c>
      <c r="AO13" s="11">
        <v>0</v>
      </c>
      <c r="AP13" s="20">
        <v>1</v>
      </c>
      <c r="AQ13" s="11" t="s">
        <v>168</v>
      </c>
      <c r="AR13" s="11" t="s">
        <v>6</v>
      </c>
      <c r="AS13" s="26">
        <v>1.0615562627254274</v>
      </c>
      <c r="AT13" s="11" t="s">
        <v>172</v>
      </c>
      <c r="AU13" s="11" t="s">
        <v>165</v>
      </c>
      <c r="AV13" s="26">
        <v>4.6547869051979465</v>
      </c>
      <c r="AW13" s="12" t="s">
        <v>173</v>
      </c>
      <c r="AX13" s="12" t="s">
        <v>165</v>
      </c>
      <c r="AY13" s="27">
        <v>6.7212388935409068E-2</v>
      </c>
      <c r="AZ13" s="12" t="s">
        <v>174</v>
      </c>
      <c r="BA13" s="12" t="s">
        <v>165</v>
      </c>
      <c r="BB13" s="12" t="s">
        <v>25</v>
      </c>
      <c r="BC13" s="12" t="s">
        <v>25</v>
      </c>
      <c r="BD13" s="12" t="s">
        <v>25</v>
      </c>
      <c r="BE13" s="12"/>
    </row>
    <row r="14" spans="2:57" x14ac:dyDescent="0.25">
      <c r="B14" s="12" t="s">
        <v>175</v>
      </c>
      <c r="C14" s="11">
        <v>2016</v>
      </c>
      <c r="D14" s="11" t="s">
        <v>176</v>
      </c>
      <c r="E14" s="11" t="s">
        <v>126</v>
      </c>
      <c r="F14" s="11" t="s">
        <v>177</v>
      </c>
      <c r="G14" s="11" t="s">
        <v>6</v>
      </c>
      <c r="H14" s="11" t="s">
        <v>138</v>
      </c>
      <c r="I14" s="13">
        <f>3333.33333333333*5</f>
        <v>16666.66666666665</v>
      </c>
      <c r="J14" s="11" t="s">
        <v>94</v>
      </c>
      <c r="K14" s="11">
        <v>0</v>
      </c>
      <c r="L14" s="11" t="s">
        <v>94</v>
      </c>
      <c r="M14" s="20">
        <v>0</v>
      </c>
      <c r="N14" s="11" t="s">
        <v>94</v>
      </c>
      <c r="O14" s="20">
        <v>166.66666666666669</v>
      </c>
      <c r="P14" s="11" t="s">
        <v>94</v>
      </c>
      <c r="Q14" s="11">
        <v>0</v>
      </c>
      <c r="R14" s="11" t="s">
        <v>94</v>
      </c>
      <c r="S14" s="11">
        <v>0</v>
      </c>
      <c r="T14" s="11" t="s">
        <v>94</v>
      </c>
      <c r="U14" s="11">
        <v>10</v>
      </c>
      <c r="V14" s="11">
        <v>0</v>
      </c>
      <c r="W14" s="11">
        <v>0</v>
      </c>
      <c r="X14" s="26">
        <f>1.52296096460987/1.00439998652483</f>
        <v>1.5162893120690224</v>
      </c>
      <c r="Y14" s="26">
        <v>0.21291882146567917</v>
      </c>
      <c r="Z14" s="11">
        <v>0</v>
      </c>
      <c r="AA14" s="26">
        <v>3.6000000000000014</v>
      </c>
      <c r="AB14" s="11" t="s">
        <v>168</v>
      </c>
      <c r="AC14" s="11" t="s">
        <v>6</v>
      </c>
      <c r="AD14" s="26">
        <v>0</v>
      </c>
      <c r="AE14" s="11" t="s">
        <v>25</v>
      </c>
      <c r="AF14" s="11" t="s">
        <v>25</v>
      </c>
      <c r="AG14" s="26">
        <v>0</v>
      </c>
      <c r="AH14" s="11" t="s">
        <v>25</v>
      </c>
      <c r="AI14" s="11" t="s">
        <v>25</v>
      </c>
      <c r="AJ14" s="26">
        <v>0</v>
      </c>
      <c r="AK14" s="11" t="s">
        <v>25</v>
      </c>
      <c r="AL14" s="11" t="s">
        <v>25</v>
      </c>
      <c r="AM14" s="11">
        <v>0</v>
      </c>
      <c r="AN14" s="26">
        <v>0</v>
      </c>
      <c r="AO14" s="11">
        <v>0</v>
      </c>
      <c r="AP14" s="20">
        <v>1</v>
      </c>
      <c r="AQ14" s="11" t="s">
        <v>177</v>
      </c>
      <c r="AR14" s="11" t="s">
        <v>6</v>
      </c>
      <c r="AS14" s="26">
        <v>2.6000000000000014</v>
      </c>
      <c r="AT14" s="11" t="s">
        <v>72</v>
      </c>
      <c r="AU14" s="11" t="s">
        <v>6</v>
      </c>
      <c r="AV14" s="26">
        <v>0</v>
      </c>
      <c r="AW14" s="12" t="s">
        <v>25</v>
      </c>
      <c r="AX14" s="12" t="s">
        <v>25</v>
      </c>
      <c r="AY14" s="27">
        <v>0</v>
      </c>
      <c r="AZ14" s="12" t="s">
        <v>25</v>
      </c>
      <c r="BA14" s="12" t="s">
        <v>25</v>
      </c>
      <c r="BB14" s="12" t="s">
        <v>25</v>
      </c>
      <c r="BC14" s="12" t="s">
        <v>25</v>
      </c>
      <c r="BD14" s="12" t="s">
        <v>25</v>
      </c>
      <c r="BE14" s="12"/>
    </row>
    <row r="15" spans="2:57" x14ac:dyDescent="0.25">
      <c r="B15" s="12" t="s">
        <v>178</v>
      </c>
      <c r="C15" s="11">
        <v>2016</v>
      </c>
      <c r="D15" s="11" t="s">
        <v>176</v>
      </c>
      <c r="E15" s="11" t="s">
        <v>126</v>
      </c>
      <c r="F15" s="11" t="s">
        <v>177</v>
      </c>
      <c r="G15" s="11" t="s">
        <v>6</v>
      </c>
      <c r="H15" s="11" t="s">
        <v>138</v>
      </c>
      <c r="I15" s="13">
        <f>5000*5</f>
        <v>25000</v>
      </c>
      <c r="J15" s="11" t="s">
        <v>94</v>
      </c>
      <c r="K15" s="11">
        <v>0</v>
      </c>
      <c r="L15" s="11" t="s">
        <v>94</v>
      </c>
      <c r="M15" s="20">
        <v>0</v>
      </c>
      <c r="N15" s="11" t="s">
        <v>94</v>
      </c>
      <c r="O15" s="20">
        <v>250</v>
      </c>
      <c r="P15" s="11" t="s">
        <v>94</v>
      </c>
      <c r="Q15" s="11">
        <v>0</v>
      </c>
      <c r="R15" s="11" t="s">
        <v>94</v>
      </c>
      <c r="S15" s="11">
        <v>0</v>
      </c>
      <c r="T15" s="11" t="s">
        <v>94</v>
      </c>
      <c r="U15" s="11">
        <v>10</v>
      </c>
      <c r="V15" s="11">
        <v>0</v>
      </c>
      <c r="W15" s="11">
        <v>0</v>
      </c>
      <c r="X15" s="26">
        <f>1.26473316210046/1.00439998652483</f>
        <v>1.2591927310516686</v>
      </c>
      <c r="Y15" s="26">
        <v>0.2684628618480302</v>
      </c>
      <c r="Z15" s="11">
        <v>0</v>
      </c>
      <c r="AA15" s="26">
        <v>3.6000000000000014</v>
      </c>
      <c r="AB15" s="11" t="s">
        <v>168</v>
      </c>
      <c r="AC15" s="11" t="s">
        <v>6</v>
      </c>
      <c r="AD15" s="26">
        <v>0</v>
      </c>
      <c r="AE15" s="11" t="s">
        <v>25</v>
      </c>
      <c r="AF15" s="11" t="s">
        <v>25</v>
      </c>
      <c r="AG15" s="26">
        <v>0</v>
      </c>
      <c r="AH15" s="11" t="s">
        <v>25</v>
      </c>
      <c r="AI15" s="11" t="s">
        <v>25</v>
      </c>
      <c r="AJ15" s="26">
        <v>0</v>
      </c>
      <c r="AK15" s="11" t="s">
        <v>25</v>
      </c>
      <c r="AL15" s="11" t="s">
        <v>25</v>
      </c>
      <c r="AM15" s="11">
        <v>0</v>
      </c>
      <c r="AN15" s="26">
        <v>0</v>
      </c>
      <c r="AO15" s="11">
        <v>0</v>
      </c>
      <c r="AP15" s="20">
        <v>1</v>
      </c>
      <c r="AQ15" s="11" t="s">
        <v>177</v>
      </c>
      <c r="AR15" s="11" t="s">
        <v>6</v>
      </c>
      <c r="AS15" s="26">
        <v>2.6000000000000014</v>
      </c>
      <c r="AT15" s="11" t="s">
        <v>72</v>
      </c>
      <c r="AU15" s="11" t="s">
        <v>6</v>
      </c>
      <c r="AV15" s="26">
        <v>0</v>
      </c>
      <c r="AW15" s="12" t="s">
        <v>25</v>
      </c>
      <c r="AX15" s="12" t="s">
        <v>25</v>
      </c>
      <c r="AY15" s="27">
        <v>0</v>
      </c>
      <c r="AZ15" s="12" t="s">
        <v>25</v>
      </c>
      <c r="BA15" s="12" t="s">
        <v>25</v>
      </c>
      <c r="BB15" s="12" t="s">
        <v>25</v>
      </c>
      <c r="BC15" s="12" t="s">
        <v>25</v>
      </c>
      <c r="BD15" s="12" t="s">
        <v>25</v>
      </c>
      <c r="BE15" s="12"/>
    </row>
    <row r="16" spans="2:57" x14ac:dyDescent="0.25">
      <c r="B16" s="12" t="s">
        <v>179</v>
      </c>
      <c r="C16" s="11">
        <v>2016</v>
      </c>
      <c r="D16" s="11" t="s">
        <v>176</v>
      </c>
      <c r="E16" s="11" t="s">
        <v>126</v>
      </c>
      <c r="F16" s="11" t="s">
        <v>177</v>
      </c>
      <c r="G16" s="11" t="s">
        <v>6</v>
      </c>
      <c r="H16" s="11" t="s">
        <v>138</v>
      </c>
      <c r="I16" s="13">
        <f>5040.20086385898*5</f>
        <v>25201.004319294898</v>
      </c>
      <c r="J16" s="11" t="s">
        <v>94</v>
      </c>
      <c r="K16" s="11">
        <v>0</v>
      </c>
      <c r="L16" s="11" t="s">
        <v>94</v>
      </c>
      <c r="M16" s="20">
        <v>0</v>
      </c>
      <c r="N16" s="11" t="s">
        <v>94</v>
      </c>
      <c r="O16" s="20">
        <f>0.05*Process_characteristics[[#This Row],[Investment per unit of capacity (new)]]</f>
        <v>1260.0502159647449</v>
      </c>
      <c r="P16" s="11" t="s">
        <v>94</v>
      </c>
      <c r="Q16" s="11">
        <v>0</v>
      </c>
      <c r="R16" s="11" t="s">
        <v>94</v>
      </c>
      <c r="S16" s="11">
        <v>0</v>
      </c>
      <c r="T16" s="11" t="s">
        <v>94</v>
      </c>
      <c r="U16" s="11">
        <v>10</v>
      </c>
      <c r="V16" s="11">
        <v>0</v>
      </c>
      <c r="W16" s="11">
        <v>0</v>
      </c>
      <c r="X16" s="26">
        <f>0.0439439493399612/1.00439998652483</f>
        <v>4.3751443577777119E-2</v>
      </c>
      <c r="Y16" s="26">
        <v>0.66519186546480691</v>
      </c>
      <c r="Z16" s="11">
        <v>0</v>
      </c>
      <c r="AA16" s="26">
        <v>3.6000000000000014</v>
      </c>
      <c r="AB16" s="11" t="s">
        <v>168</v>
      </c>
      <c r="AC16" s="11" t="s">
        <v>6</v>
      </c>
      <c r="AD16" s="26">
        <v>0</v>
      </c>
      <c r="AE16" s="11" t="s">
        <v>25</v>
      </c>
      <c r="AF16" s="11" t="s">
        <v>25</v>
      </c>
      <c r="AG16" s="26">
        <v>0</v>
      </c>
      <c r="AH16" s="11" t="s">
        <v>25</v>
      </c>
      <c r="AI16" s="11" t="s">
        <v>25</v>
      </c>
      <c r="AJ16" s="26">
        <v>0</v>
      </c>
      <c r="AK16" s="11" t="s">
        <v>25</v>
      </c>
      <c r="AL16" s="11" t="s">
        <v>25</v>
      </c>
      <c r="AM16" s="11">
        <v>0</v>
      </c>
      <c r="AN16" s="26">
        <v>0</v>
      </c>
      <c r="AO16" s="11">
        <v>0</v>
      </c>
      <c r="AP16" s="20">
        <v>1</v>
      </c>
      <c r="AQ16" s="11" t="s">
        <v>177</v>
      </c>
      <c r="AR16" s="11" t="s">
        <v>6</v>
      </c>
      <c r="AS16" s="26">
        <v>2.6000000000000014</v>
      </c>
      <c r="AT16" s="11" t="s">
        <v>72</v>
      </c>
      <c r="AU16" s="11" t="s">
        <v>6</v>
      </c>
      <c r="AV16" s="26">
        <v>0</v>
      </c>
      <c r="AW16" s="12" t="s">
        <v>25</v>
      </c>
      <c r="AX16" s="12" t="s">
        <v>25</v>
      </c>
      <c r="AY16" s="27">
        <v>0</v>
      </c>
      <c r="AZ16" s="12" t="s">
        <v>25</v>
      </c>
      <c r="BA16" s="12" t="s">
        <v>25</v>
      </c>
      <c r="BB16" s="12" t="s">
        <v>25</v>
      </c>
      <c r="BC16" s="12" t="s">
        <v>25</v>
      </c>
      <c r="BD16" s="12" t="s">
        <v>25</v>
      </c>
      <c r="BE16" s="12"/>
    </row>
    <row r="17" spans="2:57" x14ac:dyDescent="0.25">
      <c r="B17" s="12" t="s">
        <v>180</v>
      </c>
      <c r="C17" s="11">
        <v>2016</v>
      </c>
      <c r="D17" s="11" t="s">
        <v>181</v>
      </c>
      <c r="E17" s="11" t="s">
        <v>126</v>
      </c>
      <c r="F17" s="11" t="s">
        <v>182</v>
      </c>
      <c r="G17" s="11" t="s">
        <v>6</v>
      </c>
      <c r="H17" s="11" t="s">
        <v>138</v>
      </c>
      <c r="I17" s="13">
        <f>3333.33333333333*5</f>
        <v>16666.66666666665</v>
      </c>
      <c r="J17" s="11" t="s">
        <v>94</v>
      </c>
      <c r="K17" s="11">
        <v>0</v>
      </c>
      <c r="L17" s="11" t="s">
        <v>94</v>
      </c>
      <c r="M17" s="20">
        <v>0</v>
      </c>
      <c r="N17" s="11" t="s">
        <v>94</v>
      </c>
      <c r="O17" s="13">
        <v>0</v>
      </c>
      <c r="P17" s="11" t="s">
        <v>94</v>
      </c>
      <c r="Q17" s="11">
        <v>0</v>
      </c>
      <c r="R17" s="11" t="s">
        <v>94</v>
      </c>
      <c r="S17" s="11">
        <v>0</v>
      </c>
      <c r="T17" s="11" t="s">
        <v>94</v>
      </c>
      <c r="U17" s="11">
        <v>10</v>
      </c>
      <c r="V17" s="11">
        <v>0</v>
      </c>
      <c r="W17" s="11">
        <v>0</v>
      </c>
      <c r="X17" s="26">
        <f>0.332341170949622/1.00439998652483</f>
        <v>0.33088528017558483</v>
      </c>
      <c r="Y17" s="26">
        <v>0.31993626515592266</v>
      </c>
      <c r="Z17" s="11">
        <v>0</v>
      </c>
      <c r="AA17" s="26">
        <v>0.36274104885481401</v>
      </c>
      <c r="AB17" s="11" t="s">
        <v>168</v>
      </c>
      <c r="AC17" s="11" t="s">
        <v>6</v>
      </c>
      <c r="AD17" s="26">
        <v>0.88178854867764156</v>
      </c>
      <c r="AE17" s="11" t="s">
        <v>183</v>
      </c>
      <c r="AF17" s="11" t="s">
        <v>6</v>
      </c>
      <c r="AG17" s="26">
        <v>0</v>
      </c>
      <c r="AH17" s="11" t="s">
        <v>25</v>
      </c>
      <c r="AI17" s="11" t="s">
        <v>25</v>
      </c>
      <c r="AJ17" s="26">
        <v>0</v>
      </c>
      <c r="AK17" s="11" t="s">
        <v>25</v>
      </c>
      <c r="AL17" s="11" t="s">
        <v>25</v>
      </c>
      <c r="AM17" s="11">
        <v>0</v>
      </c>
      <c r="AN17" s="26">
        <v>0</v>
      </c>
      <c r="AO17" s="11">
        <v>0</v>
      </c>
      <c r="AP17" s="20">
        <v>1</v>
      </c>
      <c r="AQ17" s="11" t="s">
        <v>182</v>
      </c>
      <c r="AR17" s="11" t="s">
        <v>6</v>
      </c>
      <c r="AS17" s="26">
        <v>0.24452959753245507</v>
      </c>
      <c r="AT17" s="11" t="s">
        <v>72</v>
      </c>
      <c r="AU17" s="11" t="s">
        <v>6</v>
      </c>
      <c r="AV17" s="26">
        <v>0</v>
      </c>
      <c r="AW17" s="12" t="s">
        <v>25</v>
      </c>
      <c r="AX17" s="12" t="s">
        <v>25</v>
      </c>
      <c r="AY17" s="27">
        <v>0</v>
      </c>
      <c r="AZ17" s="12" t="s">
        <v>25</v>
      </c>
      <c r="BA17" s="12" t="s">
        <v>25</v>
      </c>
      <c r="BB17" s="12" t="s">
        <v>25</v>
      </c>
      <c r="BC17" s="12" t="s">
        <v>25</v>
      </c>
      <c r="BD17" s="12" t="s">
        <v>25</v>
      </c>
      <c r="BE17" s="12"/>
    </row>
    <row r="18" spans="2:57" x14ac:dyDescent="0.25">
      <c r="B18" s="12" t="s">
        <v>184</v>
      </c>
      <c r="C18" s="12">
        <v>2016</v>
      </c>
      <c r="D18" s="12" t="s">
        <v>185</v>
      </c>
      <c r="E18" s="12" t="s">
        <v>184</v>
      </c>
      <c r="F18" s="12" t="s">
        <v>86</v>
      </c>
      <c r="G18" s="12" t="s">
        <v>6</v>
      </c>
      <c r="H18" s="12" t="s">
        <v>138</v>
      </c>
      <c r="I18" s="19">
        <v>0</v>
      </c>
      <c r="J18" s="12" t="s">
        <v>94</v>
      </c>
      <c r="K18" s="12">
        <v>0</v>
      </c>
      <c r="L18" s="12" t="s">
        <v>94</v>
      </c>
      <c r="M18" s="20">
        <v>0</v>
      </c>
      <c r="N18" s="12" t="s">
        <v>94</v>
      </c>
      <c r="O18" s="13">
        <v>0</v>
      </c>
      <c r="P18" s="12" t="s">
        <v>94</v>
      </c>
      <c r="Q18" s="11">
        <v>0</v>
      </c>
      <c r="R18" s="12" t="s">
        <v>94</v>
      </c>
      <c r="S18" s="11">
        <v>0</v>
      </c>
      <c r="T18" s="12" t="s">
        <v>94</v>
      </c>
      <c r="U18" s="11">
        <v>10</v>
      </c>
      <c r="V18" s="12">
        <v>0</v>
      </c>
      <c r="W18" s="12">
        <v>0</v>
      </c>
      <c r="X18" s="12">
        <v>0</v>
      </c>
      <c r="Y18" s="27">
        <v>2.6915035842953763E-6</v>
      </c>
      <c r="Z18" s="11">
        <v>0</v>
      </c>
      <c r="AA18" s="27">
        <v>1.0893246187363832</v>
      </c>
      <c r="AB18" s="12" t="s">
        <v>177</v>
      </c>
      <c r="AC18" s="12" t="s">
        <v>6</v>
      </c>
      <c r="AD18" s="27">
        <v>0</v>
      </c>
      <c r="AE18" s="12" t="s">
        <v>25</v>
      </c>
      <c r="AF18" s="12" t="s">
        <v>25</v>
      </c>
      <c r="AG18" s="27">
        <v>0</v>
      </c>
      <c r="AH18" s="12" t="s">
        <v>25</v>
      </c>
      <c r="AI18" s="12" t="s">
        <v>25</v>
      </c>
      <c r="AJ18" s="27">
        <v>0</v>
      </c>
      <c r="AK18" s="12" t="s">
        <v>25</v>
      </c>
      <c r="AL18" s="12" t="s">
        <v>25</v>
      </c>
      <c r="AM18" s="12">
        <v>0</v>
      </c>
      <c r="AN18" s="27">
        <v>0</v>
      </c>
      <c r="AO18" s="12">
        <v>0</v>
      </c>
      <c r="AP18" s="28">
        <v>1</v>
      </c>
      <c r="AQ18" s="12" t="s">
        <v>86</v>
      </c>
      <c r="AR18" s="12" t="s">
        <v>6</v>
      </c>
      <c r="AS18" s="27">
        <v>0</v>
      </c>
      <c r="AT18" s="12" t="s">
        <v>25</v>
      </c>
      <c r="AU18" s="12" t="s">
        <v>25</v>
      </c>
      <c r="AV18" s="27">
        <v>0</v>
      </c>
      <c r="AW18" s="12" t="s">
        <v>25</v>
      </c>
      <c r="AX18" s="12" t="s">
        <v>25</v>
      </c>
      <c r="AY18" s="27">
        <v>0</v>
      </c>
      <c r="AZ18" s="12" t="s">
        <v>25</v>
      </c>
      <c r="BA18" s="12" t="s">
        <v>25</v>
      </c>
      <c r="BB18" s="12" t="s">
        <v>25</v>
      </c>
      <c r="BC18" s="12" t="s">
        <v>25</v>
      </c>
      <c r="BD18" s="12" t="s">
        <v>25</v>
      </c>
      <c r="BE18" s="12"/>
    </row>
    <row r="19" spans="2:57" x14ac:dyDescent="0.25">
      <c r="B19" s="12" t="s">
        <v>186</v>
      </c>
      <c r="C19" s="12">
        <v>2016</v>
      </c>
      <c r="D19" s="12" t="s">
        <v>187</v>
      </c>
      <c r="E19" s="12" t="s">
        <v>186</v>
      </c>
      <c r="F19" s="12" t="s">
        <v>188</v>
      </c>
      <c r="G19" s="12" t="s">
        <v>6</v>
      </c>
      <c r="H19" s="12" t="s">
        <v>138</v>
      </c>
      <c r="I19" s="19">
        <v>0</v>
      </c>
      <c r="J19" s="12" t="s">
        <v>94</v>
      </c>
      <c r="K19" s="12">
        <v>0</v>
      </c>
      <c r="L19" s="12" t="s">
        <v>94</v>
      </c>
      <c r="M19" s="20">
        <v>0</v>
      </c>
      <c r="N19" s="12" t="s">
        <v>94</v>
      </c>
      <c r="O19" s="13">
        <v>0</v>
      </c>
      <c r="P19" s="12" t="s">
        <v>94</v>
      </c>
      <c r="Q19" s="11">
        <v>0</v>
      </c>
      <c r="R19" s="12" t="s">
        <v>94</v>
      </c>
      <c r="S19" s="11">
        <v>0</v>
      </c>
      <c r="T19" s="12" t="s">
        <v>94</v>
      </c>
      <c r="U19" s="11">
        <v>10</v>
      </c>
      <c r="V19" s="12">
        <v>0</v>
      </c>
      <c r="W19" s="12">
        <v>0</v>
      </c>
      <c r="X19" s="12">
        <v>0</v>
      </c>
      <c r="Y19" s="27">
        <v>4.262409590421604E-7</v>
      </c>
      <c r="Z19" s="11">
        <v>0</v>
      </c>
      <c r="AA19" s="27">
        <v>1.0188798435000561</v>
      </c>
      <c r="AB19" s="12" t="s">
        <v>86</v>
      </c>
      <c r="AC19" s="12" t="s">
        <v>6</v>
      </c>
      <c r="AD19" s="27">
        <v>0</v>
      </c>
      <c r="AE19" s="12" t="s">
        <v>25</v>
      </c>
      <c r="AF19" s="12" t="s">
        <v>25</v>
      </c>
      <c r="AG19" s="27">
        <v>0</v>
      </c>
      <c r="AH19" s="12" t="s">
        <v>25</v>
      </c>
      <c r="AI19" s="12" t="s">
        <v>25</v>
      </c>
      <c r="AJ19" s="27">
        <v>0</v>
      </c>
      <c r="AK19" s="12" t="s">
        <v>25</v>
      </c>
      <c r="AL19" s="12" t="s">
        <v>25</v>
      </c>
      <c r="AM19" s="12">
        <v>0</v>
      </c>
      <c r="AN19" s="27">
        <v>0</v>
      </c>
      <c r="AO19" s="12">
        <v>0</v>
      </c>
      <c r="AP19" s="28">
        <v>1</v>
      </c>
      <c r="AQ19" s="12" t="s">
        <v>188</v>
      </c>
      <c r="AR19" s="12" t="s">
        <v>6</v>
      </c>
      <c r="AS19" s="27">
        <v>0</v>
      </c>
      <c r="AT19" s="12" t="s">
        <v>25</v>
      </c>
      <c r="AU19" s="12" t="s">
        <v>25</v>
      </c>
      <c r="AV19" s="27">
        <v>0</v>
      </c>
      <c r="AW19" s="12" t="s">
        <v>25</v>
      </c>
      <c r="AX19" s="12" t="s">
        <v>25</v>
      </c>
      <c r="AY19" s="27">
        <v>0</v>
      </c>
      <c r="AZ19" s="12" t="s">
        <v>25</v>
      </c>
      <c r="BA19" s="12" t="s">
        <v>25</v>
      </c>
      <c r="BB19" s="12" t="s">
        <v>25</v>
      </c>
      <c r="BC19" s="12" t="s">
        <v>25</v>
      </c>
      <c r="BD19" s="12" t="s">
        <v>25</v>
      </c>
      <c r="BE19" s="12"/>
    </row>
  </sheetData>
  <pageMargins left="0.7" right="0.7" top="0.75" bottom="0.75" header="0.3" footer="0.3"/>
  <pageSetup paperSize="9" scale="1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59999389629810485"/>
  </sheetPr>
  <dimension ref="B1:BJ12"/>
  <sheetViews>
    <sheetView showGridLines="0" topLeftCell="A2" zoomScaleNormal="100" workbookViewId="0">
      <pane xSplit="2" ySplit="6" topLeftCell="W8" activePane="bottomRight" state="frozen"/>
      <selection activeCell="A2" sqref="A2"/>
      <selection pane="topRight" activeCell="C2" sqref="C2"/>
      <selection pane="bottomLeft" activeCell="A8" sqref="A8"/>
      <selection pane="bottomRight" activeCell="AG8" sqref="AG8"/>
    </sheetView>
  </sheetViews>
  <sheetFormatPr defaultColWidth="8.85546875" defaultRowHeight="15" x14ac:dyDescent="0.25"/>
  <cols>
    <col min="1" max="1" width="8.85546875" style="1"/>
    <col min="2" max="2" width="15.85546875" style="1" customWidth="1"/>
    <col min="3" max="3" width="17.140625" style="1" customWidth="1"/>
    <col min="4" max="4" width="24.42578125" style="1" customWidth="1"/>
    <col min="5" max="5" width="36" style="1" customWidth="1"/>
    <col min="6" max="11" width="17.140625" style="1" customWidth="1"/>
    <col min="12" max="13" width="17" customWidth="1"/>
    <col min="14" max="16" width="17.140625" style="1" customWidth="1"/>
    <col min="17" max="17" width="23" style="1" customWidth="1"/>
    <col min="18" max="39" width="17.140625" style="1" customWidth="1"/>
    <col min="40" max="63" width="17.42578125" style="1" customWidth="1"/>
    <col min="64" max="16384" width="8.85546875" style="1"/>
  </cols>
  <sheetData>
    <row r="1" spans="2:62" x14ac:dyDescent="0.25">
      <c r="L1" s="1"/>
      <c r="M1" s="1"/>
    </row>
    <row r="2" spans="2:62" x14ac:dyDescent="0.25">
      <c r="B2" s="1" t="s">
        <v>2</v>
      </c>
      <c r="C2" s="4" t="s">
        <v>14</v>
      </c>
      <c r="L2" s="1"/>
      <c r="M2" s="1"/>
    </row>
    <row r="3" spans="2:62" x14ac:dyDescent="0.25">
      <c r="B3" s="1" t="s">
        <v>3</v>
      </c>
      <c r="C3" s="1" t="s">
        <v>73</v>
      </c>
      <c r="L3" s="1"/>
      <c r="M3" s="1"/>
    </row>
    <row r="4" spans="2:62" x14ac:dyDescent="0.25">
      <c r="B4" s="1" t="s">
        <v>4</v>
      </c>
      <c r="C4" s="1" t="s">
        <v>10</v>
      </c>
      <c r="L4" s="1"/>
      <c r="M4" s="1"/>
    </row>
    <row r="5" spans="2:62" x14ac:dyDescent="0.25">
      <c r="L5" s="1"/>
      <c r="M5" s="1"/>
    </row>
    <row r="6" spans="2:62" x14ac:dyDescent="0.25">
      <c r="B6" s="5" t="s">
        <v>11</v>
      </c>
      <c r="L6" s="1"/>
      <c r="M6" s="1"/>
    </row>
    <row r="7" spans="2:62" s="22" customFormat="1" ht="105" x14ac:dyDescent="0.25">
      <c r="B7" s="21" t="s">
        <v>13</v>
      </c>
      <c r="C7" s="21" t="s">
        <v>0</v>
      </c>
      <c r="D7" s="21" t="s">
        <v>97</v>
      </c>
      <c r="E7" s="21" t="s">
        <v>74</v>
      </c>
      <c r="F7" s="21" t="s">
        <v>75</v>
      </c>
      <c r="G7" s="21" t="s">
        <v>98</v>
      </c>
      <c r="H7" s="21" t="s">
        <v>127</v>
      </c>
      <c r="I7" s="21" t="s">
        <v>129</v>
      </c>
      <c r="J7" s="21" t="s">
        <v>128</v>
      </c>
      <c r="K7" s="21" t="s">
        <v>131</v>
      </c>
      <c r="L7" s="21" t="s">
        <v>130</v>
      </c>
      <c r="M7" s="21" t="s">
        <v>132</v>
      </c>
      <c r="N7" s="21" t="s">
        <v>133</v>
      </c>
      <c r="O7" s="21" t="s">
        <v>159</v>
      </c>
      <c r="P7" s="21" t="s">
        <v>160</v>
      </c>
      <c r="Q7" s="21" t="s">
        <v>220</v>
      </c>
      <c r="R7" s="21" t="s">
        <v>221</v>
      </c>
      <c r="S7" s="21" t="s">
        <v>76</v>
      </c>
      <c r="T7" s="14" t="s">
        <v>200</v>
      </c>
      <c r="U7" s="14" t="s">
        <v>201</v>
      </c>
      <c r="V7" s="14" t="s">
        <v>209</v>
      </c>
      <c r="W7" s="14" t="s">
        <v>202</v>
      </c>
      <c r="X7" s="14" t="s">
        <v>210</v>
      </c>
      <c r="Y7" s="14" t="s">
        <v>211</v>
      </c>
      <c r="Z7" s="14" t="s">
        <v>203</v>
      </c>
      <c r="AA7" s="14" t="s">
        <v>204</v>
      </c>
      <c r="AB7" s="14" t="s">
        <v>212</v>
      </c>
      <c r="AC7" s="14" t="s">
        <v>205</v>
      </c>
      <c r="AD7" s="14" t="s">
        <v>213</v>
      </c>
      <c r="AE7" s="14" t="s">
        <v>214</v>
      </c>
      <c r="AF7" s="14" t="s">
        <v>206</v>
      </c>
      <c r="AG7" s="14" t="s">
        <v>207</v>
      </c>
      <c r="AH7" s="14" t="s">
        <v>215</v>
      </c>
      <c r="AI7" s="14" t="s">
        <v>208</v>
      </c>
      <c r="AJ7" s="14" t="s">
        <v>216</v>
      </c>
      <c r="AK7" s="14" t="s">
        <v>218</v>
      </c>
      <c r="AL7" s="14" t="s">
        <v>134</v>
      </c>
      <c r="AM7" s="14" t="s">
        <v>135</v>
      </c>
      <c r="AN7" s="14" t="s">
        <v>136</v>
      </c>
      <c r="AO7" s="14" t="s">
        <v>137</v>
      </c>
      <c r="AP7" s="14" t="s">
        <v>139</v>
      </c>
      <c r="AQ7" s="14" t="s">
        <v>140</v>
      </c>
      <c r="AR7" s="14" t="s">
        <v>141</v>
      </c>
      <c r="AS7" s="14" t="s">
        <v>142</v>
      </c>
      <c r="AT7" s="14" t="s">
        <v>143</v>
      </c>
      <c r="AU7" s="14" t="s">
        <v>144</v>
      </c>
      <c r="AV7" s="14" t="s">
        <v>145</v>
      </c>
      <c r="AW7" s="14" t="s">
        <v>146</v>
      </c>
      <c r="AX7" s="14" t="s">
        <v>147</v>
      </c>
      <c r="AY7" s="14" t="s">
        <v>148</v>
      </c>
      <c r="AZ7" s="14" t="s">
        <v>149</v>
      </c>
      <c r="BA7" s="14" t="s">
        <v>150</v>
      </c>
      <c r="BB7" s="14" t="s">
        <v>151</v>
      </c>
      <c r="BC7" s="14" t="s">
        <v>152</v>
      </c>
      <c r="BD7" s="14" t="s">
        <v>153</v>
      </c>
      <c r="BE7" s="14" t="s">
        <v>154</v>
      </c>
      <c r="BF7" s="14" t="s">
        <v>155</v>
      </c>
      <c r="BG7" s="14" t="s">
        <v>156</v>
      </c>
      <c r="BH7" s="14" t="s">
        <v>157</v>
      </c>
      <c r="BI7" s="14" t="s">
        <v>158</v>
      </c>
      <c r="BJ7" s="21" t="s">
        <v>24</v>
      </c>
    </row>
    <row r="8" spans="2:62" ht="15.95" customHeight="1" x14ac:dyDescent="0.25">
      <c r="B8" s="1" t="s">
        <v>85</v>
      </c>
      <c r="C8" s="7">
        <v>2016</v>
      </c>
      <c r="D8" s="7" t="s">
        <v>86</v>
      </c>
      <c r="E8" s="7" t="s">
        <v>88</v>
      </c>
      <c r="F8" s="7" t="s">
        <v>87</v>
      </c>
      <c r="G8" s="9">
        <v>2451</v>
      </c>
      <c r="H8" s="7" t="s">
        <v>138</v>
      </c>
      <c r="I8" s="7">
        <v>1</v>
      </c>
      <c r="J8" s="9">
        <v>10555.112903225805</v>
      </c>
      <c r="K8" s="7" t="s">
        <v>138</v>
      </c>
      <c r="L8" s="10">
        <v>1</v>
      </c>
      <c r="M8" s="8" t="s">
        <v>77</v>
      </c>
      <c r="N8" s="7">
        <v>2020</v>
      </c>
      <c r="O8" s="7" t="s">
        <v>89</v>
      </c>
      <c r="P8" s="9">
        <v>2698.2026940615951</v>
      </c>
      <c r="Q8" s="7" t="s">
        <v>138</v>
      </c>
      <c r="R8" s="7">
        <v>1</v>
      </c>
      <c r="S8" s="7">
        <v>2020</v>
      </c>
      <c r="T8" s="7">
        <v>1</v>
      </c>
      <c r="U8" s="7">
        <v>3.0468063402436378</v>
      </c>
      <c r="V8" s="7" t="s">
        <v>217</v>
      </c>
      <c r="W8" s="7">
        <v>1</v>
      </c>
      <c r="X8" s="7" t="s">
        <v>77</v>
      </c>
      <c r="Y8" s="7">
        <v>2020</v>
      </c>
      <c r="Z8" s="7">
        <v>0</v>
      </c>
      <c r="AA8" s="23">
        <v>2.2063107696000003E-2</v>
      </c>
      <c r="AB8" s="7" t="s">
        <v>217</v>
      </c>
      <c r="AC8" s="7">
        <v>0</v>
      </c>
      <c r="AD8" s="7" t="s">
        <v>77</v>
      </c>
      <c r="AE8" s="7">
        <v>2020</v>
      </c>
      <c r="AF8" s="7">
        <v>1</v>
      </c>
      <c r="AG8" s="7">
        <v>0.52637671949104714</v>
      </c>
      <c r="AH8" s="7" t="s">
        <v>217</v>
      </c>
      <c r="AI8" s="7">
        <v>1</v>
      </c>
      <c r="AJ8" s="7" t="s">
        <v>77</v>
      </c>
      <c r="AK8" s="7">
        <v>2020</v>
      </c>
      <c r="AL8" s="7">
        <v>2</v>
      </c>
      <c r="AM8" s="7">
        <v>1169.6093104910644</v>
      </c>
      <c r="AN8" s="7" t="s">
        <v>138</v>
      </c>
      <c r="AO8" s="7">
        <v>1</v>
      </c>
      <c r="AP8" s="7" t="s">
        <v>77</v>
      </c>
      <c r="AQ8" s="7">
        <v>2020</v>
      </c>
      <c r="AR8" s="7">
        <v>0</v>
      </c>
      <c r="AS8" s="29">
        <v>1100</v>
      </c>
      <c r="AT8" s="7" t="s">
        <v>138</v>
      </c>
      <c r="AU8" s="29">
        <v>1</v>
      </c>
      <c r="AV8" s="7" t="s">
        <v>77</v>
      </c>
      <c r="AW8" s="7">
        <v>2020</v>
      </c>
      <c r="AX8" s="7">
        <v>1</v>
      </c>
      <c r="AY8" s="7">
        <v>600</v>
      </c>
      <c r="AZ8" s="7" t="s">
        <v>138</v>
      </c>
      <c r="BA8" s="7">
        <v>1</v>
      </c>
      <c r="BB8" s="7" t="s">
        <v>77</v>
      </c>
      <c r="BC8" s="7">
        <v>2020</v>
      </c>
      <c r="BD8" s="7">
        <v>0</v>
      </c>
      <c r="BE8" s="29">
        <v>0</v>
      </c>
      <c r="BF8" s="7" t="s">
        <v>138</v>
      </c>
      <c r="BG8" s="7">
        <v>0</v>
      </c>
      <c r="BH8" s="7" t="s">
        <v>77</v>
      </c>
      <c r="BI8" s="7">
        <v>2020</v>
      </c>
      <c r="BJ8" s="7" t="s">
        <v>91</v>
      </c>
    </row>
    <row r="9" spans="2:62" ht="15.95" customHeight="1" x14ac:dyDescent="0.25">
      <c r="B9" s="1" t="s">
        <v>106</v>
      </c>
      <c r="C9" s="7">
        <v>2016</v>
      </c>
      <c r="D9" s="7" t="s">
        <v>86</v>
      </c>
      <c r="E9" s="7" t="s">
        <v>88</v>
      </c>
      <c r="F9" s="7"/>
      <c r="G9" s="9">
        <v>3021</v>
      </c>
      <c r="H9" s="7" t="s">
        <v>138</v>
      </c>
      <c r="I9" s="7">
        <v>1</v>
      </c>
      <c r="J9" s="9">
        <v>13009.790322580642</v>
      </c>
      <c r="K9" s="7" t="s">
        <v>138</v>
      </c>
      <c r="L9" s="10">
        <v>1</v>
      </c>
      <c r="M9" s="8" t="s">
        <v>77</v>
      </c>
      <c r="N9" s="7">
        <v>2020</v>
      </c>
      <c r="O9" s="7" t="s">
        <v>89</v>
      </c>
      <c r="P9" s="9">
        <f>2756.16041714948/1.089324619</f>
        <v>2530.1552623309249</v>
      </c>
      <c r="Q9" s="7" t="s">
        <v>138</v>
      </c>
      <c r="R9" s="7">
        <v>1</v>
      </c>
      <c r="S9" s="7">
        <v>2020</v>
      </c>
      <c r="T9" s="7">
        <v>1</v>
      </c>
      <c r="U9" s="7">
        <v>4.6008650740864052</v>
      </c>
      <c r="V9" s="7" t="s">
        <v>217</v>
      </c>
      <c r="W9" s="3">
        <v>0.71339799262261938</v>
      </c>
      <c r="X9" s="7" t="s">
        <v>77</v>
      </c>
      <c r="Y9" s="7">
        <v>2020</v>
      </c>
      <c r="Z9" s="7">
        <v>0</v>
      </c>
      <c r="AA9" s="23">
        <v>2.2063107696000003E-2</v>
      </c>
      <c r="AB9" s="7" t="s">
        <v>217</v>
      </c>
      <c r="AC9" s="7">
        <v>0</v>
      </c>
      <c r="AD9" s="7" t="s">
        <v>77</v>
      </c>
      <c r="AE9" s="7">
        <v>2020</v>
      </c>
      <c r="AF9" s="7">
        <v>0</v>
      </c>
      <c r="AG9" s="7">
        <v>0</v>
      </c>
      <c r="AH9" s="7" t="s">
        <v>217</v>
      </c>
      <c r="AI9" s="7">
        <v>0</v>
      </c>
      <c r="AJ9" s="7" t="s">
        <v>77</v>
      </c>
      <c r="AK9" s="7">
        <v>2020</v>
      </c>
      <c r="AL9" s="7">
        <v>1</v>
      </c>
      <c r="AM9" s="7">
        <v>1078.0802085747387</v>
      </c>
      <c r="AN9" s="7" t="s">
        <v>138</v>
      </c>
      <c r="AO9" s="7">
        <v>1</v>
      </c>
      <c r="AP9" s="7" t="s">
        <v>77</v>
      </c>
      <c r="AQ9" s="7">
        <v>2020</v>
      </c>
      <c r="AR9" s="7">
        <v>1</v>
      </c>
      <c r="AS9" s="29">
        <v>1078.0802085747387</v>
      </c>
      <c r="AT9" s="7" t="s">
        <v>138</v>
      </c>
      <c r="AU9" s="29">
        <v>1</v>
      </c>
      <c r="AV9" s="7" t="s">
        <v>77</v>
      </c>
      <c r="AW9" s="7">
        <v>2020</v>
      </c>
      <c r="AX9" s="7">
        <v>1</v>
      </c>
      <c r="AY9" s="7">
        <v>600</v>
      </c>
      <c r="AZ9" s="7" t="s">
        <v>138</v>
      </c>
      <c r="BA9" s="7">
        <v>1</v>
      </c>
      <c r="BB9" s="7" t="s">
        <v>77</v>
      </c>
      <c r="BC9" s="7">
        <v>2020</v>
      </c>
      <c r="BD9" s="7">
        <v>1</v>
      </c>
      <c r="BE9" s="29">
        <v>797.26962457337879</v>
      </c>
      <c r="BF9" s="7" t="s">
        <v>138</v>
      </c>
      <c r="BG9" s="7">
        <v>1</v>
      </c>
      <c r="BH9" s="7" t="s">
        <v>77</v>
      </c>
      <c r="BI9" s="7">
        <v>2020</v>
      </c>
      <c r="BJ9" s="7" t="s">
        <v>91</v>
      </c>
    </row>
    <row r="10" spans="2:62" ht="15.95" customHeight="1" x14ac:dyDescent="0.25">
      <c r="B10" s="1" t="s">
        <v>112</v>
      </c>
      <c r="C10" s="7">
        <v>2016</v>
      </c>
      <c r="D10" s="7" t="s">
        <v>86</v>
      </c>
      <c r="E10" s="7" t="s">
        <v>88</v>
      </c>
      <c r="F10" s="7"/>
      <c r="G10" s="9">
        <v>880</v>
      </c>
      <c r="H10" s="7" t="s">
        <v>138</v>
      </c>
      <c r="I10" s="7">
        <v>1</v>
      </c>
      <c r="J10" s="9">
        <v>3789.6774193548381</v>
      </c>
      <c r="K10" s="7" t="s">
        <v>138</v>
      </c>
      <c r="L10" s="10">
        <v>1</v>
      </c>
      <c r="M10" s="8" t="s">
        <v>77</v>
      </c>
      <c r="N10" s="7">
        <v>2020</v>
      </c>
      <c r="O10" s="7" t="s">
        <v>89</v>
      </c>
      <c r="P10" s="9">
        <f>968.754945236313/1.089324619</f>
        <v>889.31703951172051</v>
      </c>
      <c r="Q10" s="7" t="s">
        <v>138</v>
      </c>
      <c r="R10" s="7">
        <v>1</v>
      </c>
      <c r="S10" s="7">
        <v>2020</v>
      </c>
      <c r="T10" s="7">
        <v>0</v>
      </c>
      <c r="U10" s="7">
        <v>0</v>
      </c>
      <c r="V10" s="7" t="s">
        <v>217</v>
      </c>
      <c r="W10" s="7">
        <v>0</v>
      </c>
      <c r="X10" s="7" t="s">
        <v>77</v>
      </c>
      <c r="Y10" s="7">
        <v>2020</v>
      </c>
      <c r="Z10" s="7">
        <v>0</v>
      </c>
      <c r="AA10" s="23">
        <v>2.2063107696000003E-2</v>
      </c>
      <c r="AB10" s="7" t="s">
        <v>217</v>
      </c>
      <c r="AC10" s="7">
        <v>0</v>
      </c>
      <c r="AD10" s="7" t="s">
        <v>77</v>
      </c>
      <c r="AE10" s="7">
        <v>2020</v>
      </c>
      <c r="AF10" s="7">
        <v>1</v>
      </c>
      <c r="AG10" s="7">
        <v>1.340205648856682</v>
      </c>
      <c r="AH10" s="7" t="s">
        <v>217</v>
      </c>
      <c r="AI10" s="7">
        <v>1</v>
      </c>
      <c r="AJ10" s="7" t="s">
        <v>77</v>
      </c>
      <c r="AK10" s="7">
        <v>2020</v>
      </c>
      <c r="AL10" s="7">
        <v>0</v>
      </c>
      <c r="AM10" s="7">
        <v>1055.2886113685327</v>
      </c>
      <c r="AN10" s="7" t="s">
        <v>138</v>
      </c>
      <c r="AO10" s="7">
        <v>0</v>
      </c>
      <c r="AP10" s="7" t="s">
        <v>77</v>
      </c>
      <c r="AQ10" s="7">
        <v>2020</v>
      </c>
      <c r="AR10" s="7">
        <v>1</v>
      </c>
      <c r="AS10" s="29">
        <f>1055.28861136853*0.917999999777844</f>
        <v>968.75494500187176</v>
      </c>
      <c r="AT10" s="7" t="s">
        <v>138</v>
      </c>
      <c r="AU10" s="29">
        <v>1</v>
      </c>
      <c r="AV10" s="7" t="s">
        <v>77</v>
      </c>
      <c r="AW10" s="7">
        <v>2020</v>
      </c>
      <c r="AX10" s="7">
        <v>0</v>
      </c>
      <c r="AY10" s="7">
        <v>600</v>
      </c>
      <c r="AZ10" s="7" t="s">
        <v>138</v>
      </c>
      <c r="BA10" s="7">
        <v>1</v>
      </c>
      <c r="BB10" s="7" t="s">
        <v>77</v>
      </c>
      <c r="BC10" s="7">
        <v>2020</v>
      </c>
      <c r="BD10" s="7">
        <v>0</v>
      </c>
      <c r="BE10" s="29">
        <v>0</v>
      </c>
      <c r="BF10" s="7" t="s">
        <v>138</v>
      </c>
      <c r="BG10" s="7">
        <v>0</v>
      </c>
      <c r="BH10" s="7" t="s">
        <v>77</v>
      </c>
      <c r="BI10" s="7">
        <v>2020</v>
      </c>
      <c r="BJ10" s="7"/>
    </row>
    <row r="11" spans="2:62" ht="15.95" customHeight="1" x14ac:dyDescent="0.25">
      <c r="B11" s="1" t="s">
        <v>119</v>
      </c>
      <c r="C11" s="7">
        <v>2016</v>
      </c>
      <c r="D11" s="7" t="s">
        <v>219</v>
      </c>
      <c r="E11" s="7" t="s">
        <v>88</v>
      </c>
      <c r="F11" s="7"/>
      <c r="G11" s="9">
        <v>274</v>
      </c>
      <c r="H11" s="7" t="s">
        <v>138</v>
      </c>
      <c r="I11" s="7">
        <v>1</v>
      </c>
      <c r="J11" s="9">
        <v>1179.9677419354837</v>
      </c>
      <c r="K11" s="7" t="s">
        <v>138</v>
      </c>
      <c r="L11" s="10">
        <v>1</v>
      </c>
      <c r="M11" s="8" t="s">
        <v>77</v>
      </c>
      <c r="N11" s="7">
        <v>2020</v>
      </c>
      <c r="O11" s="7" t="s">
        <v>89</v>
      </c>
      <c r="P11" s="9">
        <f>301.635062494034/1.089324619</f>
        <v>276.90098730251316</v>
      </c>
      <c r="Q11" s="7" t="s">
        <v>138</v>
      </c>
      <c r="R11" s="7">
        <v>1</v>
      </c>
      <c r="S11" s="7">
        <v>2020</v>
      </c>
      <c r="T11" s="7">
        <v>1</v>
      </c>
      <c r="U11" s="7">
        <v>0.41729130430310329</v>
      </c>
      <c r="V11" s="7" t="s">
        <v>217</v>
      </c>
      <c r="W11" s="3">
        <v>0.91019552555785932</v>
      </c>
      <c r="X11" s="7" t="s">
        <v>77</v>
      </c>
      <c r="Y11" s="7">
        <v>2020</v>
      </c>
      <c r="Z11" s="7">
        <v>0</v>
      </c>
      <c r="AA11" s="23">
        <v>2.2063107696000003E-2</v>
      </c>
      <c r="AB11" s="7" t="s">
        <v>217</v>
      </c>
      <c r="AC11" s="7">
        <v>0</v>
      </c>
      <c r="AD11" s="7" t="s">
        <v>77</v>
      </c>
      <c r="AE11" s="7">
        <v>2020</v>
      </c>
      <c r="AF11" s="7">
        <v>0</v>
      </c>
      <c r="AG11" s="7">
        <v>0</v>
      </c>
      <c r="AH11" s="7" t="s">
        <v>217</v>
      </c>
      <c r="AI11" s="7">
        <v>0</v>
      </c>
      <c r="AJ11" s="7" t="s">
        <v>77</v>
      </c>
      <c r="AK11" s="7">
        <v>2020</v>
      </c>
      <c r="AL11" s="7">
        <v>0</v>
      </c>
      <c r="AM11" s="7">
        <v>328.57849944883856</v>
      </c>
      <c r="AN11" s="7" t="s">
        <v>138</v>
      </c>
      <c r="AO11" s="7">
        <v>0</v>
      </c>
      <c r="AP11" s="7" t="s">
        <v>77</v>
      </c>
      <c r="AQ11" s="7">
        <v>2020</v>
      </c>
      <c r="AR11" s="7">
        <v>1</v>
      </c>
      <c r="AS11" s="29">
        <f>328.578499448839*0.917999999777844</f>
        <v>301.63506242103853</v>
      </c>
      <c r="AT11" s="7" t="s">
        <v>138</v>
      </c>
      <c r="AU11" s="29">
        <v>1</v>
      </c>
      <c r="AV11" s="7" t="s">
        <v>77</v>
      </c>
      <c r="AW11" s="7">
        <v>2020</v>
      </c>
      <c r="AX11" s="7">
        <v>0</v>
      </c>
      <c r="AY11" s="7">
        <v>600</v>
      </c>
      <c r="AZ11" s="7" t="s">
        <v>138</v>
      </c>
      <c r="BA11" s="7">
        <v>1</v>
      </c>
      <c r="BB11" s="7" t="s">
        <v>77</v>
      </c>
      <c r="BC11" s="7">
        <v>2020</v>
      </c>
      <c r="BD11" s="7">
        <v>0</v>
      </c>
      <c r="BE11" s="29">
        <v>0</v>
      </c>
      <c r="BF11" s="7" t="s">
        <v>138</v>
      </c>
      <c r="BG11" s="7">
        <v>0</v>
      </c>
      <c r="BH11" s="7" t="s">
        <v>77</v>
      </c>
      <c r="BI11" s="7">
        <v>2020</v>
      </c>
      <c r="BJ11" s="7"/>
    </row>
    <row r="12" spans="2:62" ht="30" x14ac:dyDescent="0.25">
      <c r="B12" s="6" t="s">
        <v>231</v>
      </c>
      <c r="C12" s="7">
        <v>2016</v>
      </c>
      <c r="D12" s="7" t="s">
        <v>232</v>
      </c>
      <c r="E12" s="7" t="s">
        <v>88</v>
      </c>
      <c r="F12" s="8"/>
      <c r="G12" s="8">
        <v>6626</v>
      </c>
      <c r="H12" s="6" t="s">
        <v>138</v>
      </c>
      <c r="I12" s="6">
        <v>1</v>
      </c>
      <c r="J12" s="8">
        <v>28534.548387096769</v>
      </c>
      <c r="K12" s="7" t="s">
        <v>138</v>
      </c>
      <c r="L12" s="10">
        <v>1</v>
      </c>
      <c r="M12" s="8" t="s">
        <v>77</v>
      </c>
      <c r="N12" s="7">
        <v>2020</v>
      </c>
      <c r="O12" s="33" t="s">
        <v>89</v>
      </c>
      <c r="P12" s="32">
        <f>7079.24614894898/1.089324619</f>
        <v>6498.7479631624656</v>
      </c>
      <c r="Q12" s="7" t="s">
        <v>138</v>
      </c>
      <c r="R12" s="7">
        <v>1</v>
      </c>
      <c r="S12" s="7">
        <v>2020</v>
      </c>
      <c r="T12" s="6">
        <v>3</v>
      </c>
      <c r="U12" s="6">
        <v>2.6883209062110489</v>
      </c>
      <c r="V12" s="7" t="s">
        <v>217</v>
      </c>
      <c r="W12" s="32">
        <v>0.83464787619067415</v>
      </c>
      <c r="X12" s="7" t="s">
        <v>77</v>
      </c>
      <c r="Y12" s="7">
        <v>2020</v>
      </c>
      <c r="Z12" s="7">
        <v>0</v>
      </c>
      <c r="AA12" s="30">
        <v>0.02</v>
      </c>
      <c r="AB12" s="7" t="s">
        <v>217</v>
      </c>
      <c r="AC12" s="7">
        <v>0</v>
      </c>
      <c r="AD12" s="7" t="s">
        <v>77</v>
      </c>
      <c r="AE12" s="7">
        <v>2020</v>
      </c>
      <c r="AF12" s="7">
        <v>2</v>
      </c>
      <c r="AG12" s="6">
        <v>0.93329118417386459</v>
      </c>
      <c r="AH12" s="7" t="s">
        <v>217</v>
      </c>
      <c r="AI12" s="6">
        <v>1</v>
      </c>
      <c r="AJ12" s="7" t="s">
        <v>77</v>
      </c>
      <c r="AK12" s="7">
        <v>2020</v>
      </c>
      <c r="AL12" s="31">
        <v>3</v>
      </c>
      <c r="AM12" s="6">
        <v>1210.5188766277249</v>
      </c>
      <c r="AN12" s="7" t="s">
        <v>138</v>
      </c>
      <c r="AO12" s="32">
        <v>0.94100111222928196</v>
      </c>
      <c r="AP12" s="7" t="s">
        <v>77</v>
      </c>
      <c r="AQ12" s="7">
        <v>2020</v>
      </c>
      <c r="AR12" s="6">
        <v>3</v>
      </c>
      <c r="AS12" s="31">
        <v>820.64910646403666</v>
      </c>
      <c r="AT12" s="7" t="s">
        <v>138</v>
      </c>
      <c r="AU12" s="29">
        <v>1</v>
      </c>
      <c r="AV12" s="7" t="s">
        <v>77</v>
      </c>
      <c r="AW12" s="7">
        <v>2020</v>
      </c>
      <c r="AX12" s="6">
        <v>2</v>
      </c>
      <c r="AY12" s="7">
        <v>600</v>
      </c>
      <c r="AZ12" s="7" t="s">
        <v>138</v>
      </c>
      <c r="BA12" s="7">
        <v>1</v>
      </c>
      <c r="BB12" s="7" t="s">
        <v>77</v>
      </c>
      <c r="BC12" s="7">
        <v>2020</v>
      </c>
      <c r="BD12" s="6">
        <v>1</v>
      </c>
      <c r="BE12" s="29">
        <v>797.26962457337879</v>
      </c>
      <c r="BF12" s="7" t="s">
        <v>138</v>
      </c>
      <c r="BG12" s="6">
        <v>1</v>
      </c>
      <c r="BH12" s="7" t="s">
        <v>77</v>
      </c>
      <c r="BI12" s="7">
        <v>2020</v>
      </c>
      <c r="BJ12" s="6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</sheetPr>
  <dimension ref="B2:N11"/>
  <sheetViews>
    <sheetView showGridLines="0" topLeftCell="J1" workbookViewId="0">
      <selection activeCell="N8" sqref="N8"/>
    </sheetView>
  </sheetViews>
  <sheetFormatPr defaultColWidth="8.85546875" defaultRowHeight="15" x14ac:dyDescent="0.25"/>
  <cols>
    <col min="1" max="1" width="8.85546875" style="1"/>
    <col min="2" max="2" width="13" style="1" customWidth="1"/>
    <col min="3" max="3" width="8.85546875" style="1"/>
    <col min="4" max="4" width="15.85546875" style="1" customWidth="1"/>
    <col min="5" max="5" width="20.42578125" style="1" customWidth="1"/>
    <col min="6" max="6" width="19.85546875" style="1" customWidth="1"/>
    <col min="7" max="7" width="23.140625" style="1" customWidth="1"/>
    <col min="8" max="8" width="27.85546875" style="1" customWidth="1"/>
    <col min="9" max="9" width="26.42578125" style="1" customWidth="1"/>
    <col min="10" max="10" width="14.85546875" style="1" customWidth="1"/>
    <col min="11" max="11" width="12.42578125" style="1" customWidth="1"/>
    <col min="12" max="12" width="14.140625" style="1" customWidth="1"/>
    <col min="13" max="13" width="28.140625" style="1" customWidth="1"/>
    <col min="14" max="14" width="25.42578125" style="1" customWidth="1"/>
    <col min="15" max="16384" width="8.85546875" style="1"/>
  </cols>
  <sheetData>
    <row r="2" spans="2:14" x14ac:dyDescent="0.25">
      <c r="B2" s="1" t="s">
        <v>2</v>
      </c>
      <c r="C2" s="4" t="s">
        <v>14</v>
      </c>
    </row>
    <row r="3" spans="2:14" x14ac:dyDescent="0.25">
      <c r="B3" s="1" t="s">
        <v>3</v>
      </c>
      <c r="C3" s="1" t="s">
        <v>73</v>
      </c>
    </row>
    <row r="4" spans="2:14" x14ac:dyDescent="0.25">
      <c r="B4" s="1" t="s">
        <v>4</v>
      </c>
      <c r="C4" s="1" t="s">
        <v>222</v>
      </c>
    </row>
    <row r="6" spans="2:14" x14ac:dyDescent="0.25">
      <c r="B6" s="5" t="s">
        <v>9</v>
      </c>
    </row>
    <row r="7" spans="2:14" x14ac:dyDescent="0.25">
      <c r="B7" s="1" t="s">
        <v>13</v>
      </c>
      <c r="C7" s="1" t="s">
        <v>0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235</v>
      </c>
    </row>
    <row r="8" spans="2:14" x14ac:dyDescent="0.25">
      <c r="B8" s="1" t="s">
        <v>85</v>
      </c>
      <c r="C8" s="1">
        <v>2018</v>
      </c>
      <c r="D8" s="1" t="s">
        <v>99</v>
      </c>
      <c r="E8" s="1" t="s">
        <v>100</v>
      </c>
      <c r="F8" s="1">
        <v>150</v>
      </c>
      <c r="G8" s="1" t="s">
        <v>26</v>
      </c>
      <c r="H8" s="1" t="s">
        <v>101</v>
      </c>
      <c r="I8" s="1" t="s">
        <v>102</v>
      </c>
      <c r="J8" s="1" t="s">
        <v>103</v>
      </c>
      <c r="K8" s="1" t="s">
        <v>104</v>
      </c>
      <c r="L8" s="1" t="s">
        <v>105</v>
      </c>
      <c r="N8" s="2">
        <v>291176</v>
      </c>
    </row>
    <row r="9" spans="2:14" x14ac:dyDescent="0.25">
      <c r="B9" s="1" t="s">
        <v>106</v>
      </c>
      <c r="C9" s="1">
        <v>2018</v>
      </c>
      <c r="D9" s="1" t="s">
        <v>99</v>
      </c>
      <c r="E9" s="1" t="s">
        <v>100</v>
      </c>
      <c r="F9" s="1">
        <v>280</v>
      </c>
      <c r="G9" s="1" t="s">
        <v>26</v>
      </c>
      <c r="H9" s="1" t="s">
        <v>107</v>
      </c>
      <c r="I9" s="1" t="s">
        <v>108</v>
      </c>
      <c r="J9" s="1" t="s">
        <v>109</v>
      </c>
      <c r="K9" s="1" t="s">
        <v>110</v>
      </c>
      <c r="L9" s="1" t="s">
        <v>111</v>
      </c>
      <c r="N9" s="2">
        <v>353814.39999999997</v>
      </c>
    </row>
    <row r="10" spans="2:14" x14ac:dyDescent="0.25">
      <c r="B10" s="1" t="s">
        <v>112</v>
      </c>
      <c r="C10" s="1">
        <v>2018</v>
      </c>
      <c r="D10" s="1" t="s">
        <v>99</v>
      </c>
      <c r="E10" s="1" t="s">
        <v>113</v>
      </c>
      <c r="F10" s="1">
        <v>110</v>
      </c>
      <c r="G10" s="1" t="s">
        <v>26</v>
      </c>
      <c r="H10" s="1" t="s">
        <v>114</v>
      </c>
      <c r="I10" s="1" t="s">
        <v>115</v>
      </c>
      <c r="J10" s="1" t="s">
        <v>116</v>
      </c>
      <c r="K10" s="1" t="s">
        <v>117</v>
      </c>
      <c r="L10" s="1" t="s">
        <v>118</v>
      </c>
      <c r="N10" s="2">
        <v>2018</v>
      </c>
    </row>
    <row r="11" spans="2:14" x14ac:dyDescent="0.25">
      <c r="B11" s="1" t="s">
        <v>119</v>
      </c>
      <c r="C11" s="1">
        <v>2018</v>
      </c>
      <c r="D11" s="1" t="s">
        <v>99</v>
      </c>
      <c r="E11" s="1" t="s">
        <v>120</v>
      </c>
      <c r="F11" s="1">
        <v>150</v>
      </c>
      <c r="G11" s="1" t="s">
        <v>26</v>
      </c>
      <c r="H11" s="1" t="s">
        <v>121</v>
      </c>
      <c r="I11" s="1" t="s">
        <v>122</v>
      </c>
      <c r="J11" s="1" t="s">
        <v>123</v>
      </c>
      <c r="K11" s="1" t="s">
        <v>124</v>
      </c>
      <c r="L11" s="1" t="s">
        <v>125</v>
      </c>
      <c r="N11" s="2">
        <v>75530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59999389629810485"/>
  </sheetPr>
  <dimension ref="B2:H12"/>
  <sheetViews>
    <sheetView showGridLines="0" tabSelected="1" workbookViewId="0">
      <selection activeCell="C3" sqref="C3"/>
    </sheetView>
  </sheetViews>
  <sheetFormatPr defaultColWidth="8.85546875" defaultRowHeight="15" x14ac:dyDescent="0.25"/>
  <cols>
    <col min="1" max="1" width="8.85546875" style="1"/>
    <col min="2" max="2" width="28.85546875" style="1" bestFit="1" customWidth="1"/>
    <col min="3" max="3" width="8.85546875" style="1"/>
    <col min="4" max="4" width="17.85546875" style="1" customWidth="1"/>
    <col min="5" max="5" width="20" style="1" customWidth="1"/>
    <col min="6" max="6" width="18.42578125" style="1" customWidth="1"/>
    <col min="7" max="7" width="22.140625" style="1" customWidth="1"/>
    <col min="8" max="8" width="20.85546875" style="1" customWidth="1"/>
    <col min="9" max="16384" width="8.85546875" style="1"/>
  </cols>
  <sheetData>
    <row r="2" spans="2:8" x14ac:dyDescent="0.25">
      <c r="B2" s="1" t="s">
        <v>4</v>
      </c>
      <c r="C2" s="1" t="s">
        <v>230</v>
      </c>
    </row>
    <row r="4" spans="2:8" x14ac:dyDescent="0.25">
      <c r="B4" s="5" t="s">
        <v>12</v>
      </c>
    </row>
    <row r="5" spans="2:8" x14ac:dyDescent="0.25">
      <c r="B5" s="1" t="s">
        <v>78</v>
      </c>
      <c r="C5" s="1" t="s">
        <v>0</v>
      </c>
      <c r="D5" s="1" t="s">
        <v>79</v>
      </c>
      <c r="E5" s="1" t="s">
        <v>80</v>
      </c>
      <c r="F5" s="1" t="s">
        <v>81</v>
      </c>
      <c r="G5" s="1" t="s">
        <v>82</v>
      </c>
      <c r="H5" s="1" t="s">
        <v>83</v>
      </c>
    </row>
    <row r="6" spans="2:8" x14ac:dyDescent="0.25">
      <c r="B6" s="1" t="s">
        <v>224</v>
      </c>
      <c r="C6" s="1">
        <v>2018</v>
      </c>
      <c r="D6" s="24">
        <v>57.482482812138862</v>
      </c>
      <c r="E6" s="24">
        <f>Commodity_data[[#This Row],[Market price]]*0.9</f>
        <v>51.734234530924979</v>
      </c>
      <c r="F6" s="24">
        <f>Commodity_data[[#This Row],[Market price]]*1.1</f>
        <v>63.230731093352752</v>
      </c>
      <c r="G6" s="1" t="s">
        <v>223</v>
      </c>
    </row>
    <row r="7" spans="2:8" x14ac:dyDescent="0.25">
      <c r="B7" s="1" t="s">
        <v>225</v>
      </c>
      <c r="C7" s="1">
        <v>2018</v>
      </c>
      <c r="D7" s="24">
        <v>59.877586262644648</v>
      </c>
      <c r="E7" s="24">
        <f>Commodity_data[[#This Row],[Market price]]*0.9</f>
        <v>53.889827636380183</v>
      </c>
      <c r="F7" s="24">
        <f>Commodity_data[[#This Row],[Market price]]*1.1</f>
        <v>65.865344888909121</v>
      </c>
      <c r="G7" s="1" t="s">
        <v>223</v>
      </c>
    </row>
    <row r="8" spans="2:8" x14ac:dyDescent="0.25">
      <c r="B8" s="1" t="s">
        <v>226</v>
      </c>
      <c r="C8" s="1">
        <v>2018</v>
      </c>
      <c r="D8" s="24">
        <v>45.98598624971109</v>
      </c>
      <c r="E8" s="24">
        <f>Commodity_data[[#This Row],[Market price]]*0.9</f>
        <v>41.387387624739979</v>
      </c>
      <c r="F8" s="24">
        <f>Commodity_data[[#This Row],[Market price]]*1.1</f>
        <v>50.5845848746822</v>
      </c>
      <c r="G8" s="1" t="s">
        <v>223</v>
      </c>
    </row>
    <row r="9" spans="2:8" x14ac:dyDescent="0.25">
      <c r="B9" s="1" t="s">
        <v>227</v>
      </c>
      <c r="C9" s="1">
        <v>2018</v>
      </c>
      <c r="D9" s="24">
        <v>179.63275878793394</v>
      </c>
      <c r="E9" s="24">
        <f>Commodity_data[[#This Row],[Market price]]*0.9</f>
        <v>161.66948290914056</v>
      </c>
      <c r="F9" s="24">
        <f>Commodity_data[[#This Row],[Market price]]*1.1</f>
        <v>197.59603466672735</v>
      </c>
      <c r="G9" s="1" t="s">
        <v>223</v>
      </c>
    </row>
    <row r="10" spans="2:8" x14ac:dyDescent="0.25">
      <c r="B10" s="1" t="s">
        <v>228</v>
      </c>
      <c r="C10" s="1">
        <v>2018</v>
      </c>
      <c r="D10" s="24">
        <v>215.55931054552073</v>
      </c>
      <c r="E10" s="24">
        <f>Commodity_data[[#This Row],[Market price]]*0.9</f>
        <v>194.00337949096865</v>
      </c>
      <c r="F10" s="24">
        <f>Commodity_data[[#This Row],[Market price]]*1.1</f>
        <v>237.11524160007284</v>
      </c>
      <c r="G10" s="1" t="s">
        <v>223</v>
      </c>
    </row>
    <row r="11" spans="2:8" x14ac:dyDescent="0.25">
      <c r="B11" s="1" t="s">
        <v>229</v>
      </c>
      <c r="C11" s="1">
        <v>2018</v>
      </c>
      <c r="D11" s="24">
        <v>239.51034505057859</v>
      </c>
      <c r="E11" s="24">
        <f>Commodity_data[[#This Row],[Market price]]*0.9</f>
        <v>215.55931054552073</v>
      </c>
      <c r="F11" s="24">
        <f>Commodity_data[[#This Row],[Market price]]*1.1</f>
        <v>263.46137955563648</v>
      </c>
      <c r="G11" s="1" t="s">
        <v>223</v>
      </c>
    </row>
    <row r="12" spans="2:8" x14ac:dyDescent="0.25">
      <c r="B12" s="1" t="s">
        <v>174</v>
      </c>
      <c r="C12" s="1">
        <v>2018</v>
      </c>
      <c r="D12" s="24">
        <v>330.01860845717607</v>
      </c>
      <c r="E12" s="24">
        <f>Commodity_data[[#This Row],[Market price]]*0.9</f>
        <v>297.01674761145847</v>
      </c>
      <c r="F12" s="24">
        <f>Commodity_data[[#This Row],[Market price]]*1.1</f>
        <v>363.02046930289373</v>
      </c>
      <c r="G12" s="1" t="s">
        <v>223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characteristics</vt:lpstr>
      <vt:lpstr>Current plant configuration</vt:lpstr>
      <vt:lpstr>Company_data</vt:lpstr>
      <vt:lpstr>Commodity_data</vt:lpstr>
    </vt:vector>
  </TitlesOfParts>
  <Manager/>
  <Company>ECN / PBL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Scherpbier, E.</dc:creator>
  <cp:keywords/>
  <dc:description/>
  <cp:lastModifiedBy>Edzard</cp:lastModifiedBy>
  <cp:lastPrinted>2018-04-04T07:00:38Z</cp:lastPrinted>
  <dcterms:created xsi:type="dcterms:W3CDTF">2018-01-23T13:21:30Z</dcterms:created>
  <dcterms:modified xsi:type="dcterms:W3CDTF">2018-07-23T11:11:22Z</dcterms:modified>
  <cp:category/>
</cp:coreProperties>
</file>