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<sst xmlns="http://schemas.openxmlformats.org/spreadsheetml/2006/main" count="265" uniqueCount="104">
  <si>
    <t>shipping mark</t>
  </si>
  <si>
    <t>date received</t>
  </si>
  <si>
    <t>date loaded</t>
  </si>
  <si>
    <t>quantity</t>
  </si>
  <si>
    <t>cbm</t>
  </si>
  <si>
    <t>tracking number</t>
  </si>
  <si>
    <t xml:space="preserve">ALC </t>
  </si>
  <si>
    <t>ALC EVANS OMANE</t>
  </si>
  <si>
    <t>ALC NICHOLAS NINSON</t>
  </si>
  <si>
    <t>ALC STEPHEN EDUAH</t>
  </si>
  <si>
    <t>MSG</t>
  </si>
  <si>
    <t>241674</t>
  </si>
  <si>
    <t>136765</t>
  </si>
  <si>
    <t>553088</t>
  </si>
  <si>
    <t>923974</t>
  </si>
  <si>
    <t>121947</t>
  </si>
  <si>
    <t>971278</t>
  </si>
  <si>
    <t>7069896</t>
  </si>
  <si>
    <t>361752</t>
  </si>
  <si>
    <t xml:space="preserve">MSG </t>
  </si>
  <si>
    <t>MSG 24LINDA ESINAM</t>
  </si>
  <si>
    <t>2088182</t>
  </si>
  <si>
    <t xml:space="preserve">MSG 25A </t>
  </si>
  <si>
    <t>MSG 25A RICHARDHAYE</t>
  </si>
  <si>
    <t>11托</t>
  </si>
  <si>
    <t>电话0537150664</t>
  </si>
  <si>
    <t>MSG ABAVAA</t>
  </si>
  <si>
    <t>MSG ABDUL</t>
  </si>
  <si>
    <t>424737</t>
  </si>
  <si>
    <t>MSG ADAM SUABIDA</t>
  </si>
  <si>
    <t>MSG AFREH REGINA</t>
  </si>
  <si>
    <t>MSG ALBRIGHT MCHEALS</t>
  </si>
  <si>
    <t>顺超货运020011-15    电话0243783130</t>
  </si>
  <si>
    <t>MSG ALEXANDERGYA</t>
  </si>
  <si>
    <t>MSG AMA KONADU</t>
  </si>
  <si>
    <t>1093101</t>
  </si>
  <si>
    <t>MSG AMAZINGMS</t>
  </si>
  <si>
    <t>2木箱</t>
  </si>
  <si>
    <t>221222</t>
  </si>
  <si>
    <t>祥安物流1103297</t>
  </si>
  <si>
    <t>861569</t>
  </si>
  <si>
    <t>聚和盛物流
800309048</t>
  </si>
  <si>
    <t>MSG AMER</t>
  </si>
  <si>
    <t>MSG AMER
 AYISHA RICHARDSON</t>
  </si>
  <si>
    <t>MSG ARYEE</t>
  </si>
  <si>
    <t>MSG ATTA DUODU</t>
  </si>
  <si>
    <t>电话0243180544</t>
  </si>
  <si>
    <t>MSG B</t>
  </si>
  <si>
    <t>790659</t>
  </si>
  <si>
    <t>MSG BAWAH</t>
  </si>
  <si>
    <t>MSG BEAUTY</t>
  </si>
  <si>
    <t>551351</t>
  </si>
  <si>
    <t xml:space="preserve">MSG BELLA ANASTASIA </t>
  </si>
  <si>
    <t>MSG BENITARO</t>
  </si>
  <si>
    <t>790646</t>
  </si>
  <si>
    <t>MSG BERNARD</t>
  </si>
  <si>
    <t>1托</t>
  </si>
  <si>
    <t>融辉物流
R00000729917</t>
  </si>
  <si>
    <t>MSG BERNARD QUARTEY</t>
  </si>
  <si>
    <t>MSG BETTY</t>
  </si>
  <si>
    <t xml:space="preserve">MSG BETTY </t>
  </si>
  <si>
    <t>499630</t>
  </si>
  <si>
    <t>958438</t>
  </si>
  <si>
    <t>986394</t>
  </si>
  <si>
    <t xml:space="preserve">MSG CAROLINE AMPOFO </t>
  </si>
  <si>
    <t>750129</t>
  </si>
  <si>
    <t>MSG CHARLEES</t>
  </si>
  <si>
    <t>MSG DAWUD</t>
  </si>
  <si>
    <t>907513</t>
  </si>
  <si>
    <t>MSG DCOTOO APOWA TAKORADI</t>
  </si>
  <si>
    <t>MSG DEETIA</t>
  </si>
  <si>
    <t>265202</t>
  </si>
  <si>
    <t>645628</t>
  </si>
  <si>
    <t>319788</t>
  </si>
  <si>
    <t>MSG DEETINY CLASSICS</t>
  </si>
  <si>
    <t>242623</t>
  </si>
  <si>
    <t>MSG DEREXB MINI</t>
  </si>
  <si>
    <t>MSG DESTIMY CLASSICS</t>
  </si>
  <si>
    <t>5025770</t>
  </si>
  <si>
    <t>104954</t>
  </si>
  <si>
    <t>559519</t>
  </si>
  <si>
    <t>118838</t>
  </si>
  <si>
    <t>120778</t>
  </si>
  <si>
    <t>119529</t>
  </si>
  <si>
    <t>118350</t>
  </si>
  <si>
    <t>120361</t>
  </si>
  <si>
    <t>120761</t>
  </si>
  <si>
    <t>116807</t>
  </si>
  <si>
    <t>118810</t>
  </si>
  <si>
    <t>118783</t>
  </si>
  <si>
    <t>119095</t>
  </si>
  <si>
    <t>120787</t>
  </si>
  <si>
    <t>687239</t>
  </si>
  <si>
    <t>746688</t>
  </si>
  <si>
    <t>734977</t>
  </si>
  <si>
    <t>733465</t>
  </si>
  <si>
    <t>986915</t>
  </si>
  <si>
    <t>980417</t>
  </si>
  <si>
    <t>974631</t>
  </si>
  <si>
    <t>981136</t>
  </si>
  <si>
    <t>975203</t>
  </si>
  <si>
    <t>990820</t>
  </si>
  <si>
    <t>997252</t>
  </si>
  <si>
    <t>985810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</si>
</sst>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0.0"/>
      <color rgb="FF000000"/>
      <name val="Arial"/>
      <scheme val="minor"/>
    </font>
    <font>
      <sz val="12.0"/>
      <color theme="1"/>
      <name val="SimSun"/>
    </font>
    <font>
      <color theme="1"/>
      <name val="Arial"/>
    </font>
    <font>
      <b/>
      <sz val="12.0"/>
      <color theme="1"/>
      <name val="SimSun"/>
    </font>
  </fonts>
  <fills count="3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1" numFmtId="49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1"/>
    </xf>
    <xf borderId="1" fillId="0" fontId="3" numFmtId="49" xfId="0" applyAlignment="1" applyBorder="1" applyFont="1" applyNumberFormat="1">
      <alignment horizontal="right" vertical="bottom"/>
    </xf>
    <xf borderId="1" fillId="2" fontId="1" numFmtId="0" xfId="0" applyAlignment="1" applyBorder="1" applyFill="1" applyFont="1">
      <alignment horizontal="center" vertical="bottom"/>
    </xf>
    <xf borderId="1" fillId="0" fontId="1" numFmtId="49" xfId="0" applyAlignment="1" applyBorder="1" applyFont="1" applyNumberFormat="1">
      <alignment horizontal="right" shrinkToFit="0" vertical="bottom" wrapText="1"/>
    </xf>
    <xf borderId="1" fillId="0" fontId="3" numFmtId="49" xfId="0" applyAlignment="1" applyBorder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6</v>
      </c>
      <c r="B2" s="6">
        <v>45657.0</v>
      </c>
      <c r="C2" s="6">
        <v>45661.0</v>
      </c>
      <c r="D2" s="7">
        <v>1.0</v>
      </c>
      <c r="E2" s="7">
        <f>0.52*0.49*0.31</f>
        <v>0.078988</v>
      </c>
      <c r="F2" s="8">
        <v>633178.0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5" t="s">
        <v>7</v>
      </c>
      <c r="B3" s="6">
        <v>45659.0</v>
      </c>
      <c r="C3" s="6">
        <v>45661.0</v>
      </c>
      <c r="D3" s="7">
        <v>1.0</v>
      </c>
      <c r="E3" s="7">
        <f>0.5*0.4*0.29</f>
        <v>0.058</v>
      </c>
      <c r="F3" s="8">
        <v>542865.0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5" t="s">
        <v>8</v>
      </c>
      <c r="B4" s="6">
        <v>45657.0</v>
      </c>
      <c r="C4" s="6">
        <v>45661.0</v>
      </c>
      <c r="D4" s="7">
        <v>1.0</v>
      </c>
      <c r="E4" s="7">
        <f>0.8*0.23*0.14</f>
        <v>0.02576</v>
      </c>
      <c r="F4" s="8">
        <v>902405.0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5" t="s">
        <v>9</v>
      </c>
      <c r="B5" s="6">
        <v>45660.0</v>
      </c>
      <c r="C5" s="6">
        <v>45661.0</v>
      </c>
      <c r="D5" s="7">
        <v>1.0</v>
      </c>
      <c r="E5" s="7">
        <f>0.001</f>
        <v>0.001</v>
      </c>
      <c r="F5" s="8">
        <v>681983.0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9" t="s">
        <v>10</v>
      </c>
      <c r="B6" s="6">
        <v>45654.0</v>
      </c>
      <c r="C6" s="6">
        <v>45661.0</v>
      </c>
      <c r="D6" s="7">
        <v>1.0</v>
      </c>
      <c r="E6" s="7">
        <f>0.73*0.48*0.46</f>
        <v>0.161184</v>
      </c>
      <c r="F6" s="10" t="s">
        <v>11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9" t="s">
        <v>10</v>
      </c>
      <c r="B7" s="6">
        <v>45659.0</v>
      </c>
      <c r="C7" s="6">
        <v>45661.0</v>
      </c>
      <c r="D7" s="7">
        <v>1.0</v>
      </c>
      <c r="E7" s="7">
        <f>0.57*0.27*0.26</f>
        <v>0.040014</v>
      </c>
      <c r="F7" s="10" t="s">
        <v>12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9" t="s">
        <v>10</v>
      </c>
      <c r="B8" s="6">
        <v>45659.0</v>
      </c>
      <c r="C8" s="6">
        <v>45661.0</v>
      </c>
      <c r="D8" s="7">
        <v>2.0</v>
      </c>
      <c r="E8" s="7">
        <f>0.35*0.49*0.43*2</f>
        <v>0.14749</v>
      </c>
      <c r="F8" s="10" t="s">
        <v>13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9" t="s">
        <v>10</v>
      </c>
      <c r="B9" s="6">
        <v>45659.0</v>
      </c>
      <c r="C9" s="6">
        <v>45661.0</v>
      </c>
      <c r="D9" s="7">
        <v>1.0</v>
      </c>
      <c r="E9" s="7">
        <f t="shared" ref="E9:E10" si="1">0.19*0.76*0.07</f>
        <v>0.010108</v>
      </c>
      <c r="F9" s="10" t="s">
        <v>14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9" t="s">
        <v>10</v>
      </c>
      <c r="B10" s="6">
        <v>45659.0</v>
      </c>
      <c r="C10" s="6">
        <v>45661.0</v>
      </c>
      <c r="D10" s="7">
        <v>1.0</v>
      </c>
      <c r="E10" s="7">
        <f t="shared" si="1"/>
        <v>0.010108</v>
      </c>
      <c r="F10" s="10" t="s">
        <v>15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9" t="s">
        <v>10</v>
      </c>
      <c r="B11" s="6">
        <v>45659.0</v>
      </c>
      <c r="C11" s="6">
        <v>45661.0</v>
      </c>
      <c r="D11" s="7">
        <v>1.0</v>
      </c>
      <c r="E11" s="7">
        <f>0.57*0.36*0.69</f>
        <v>0.141588</v>
      </c>
      <c r="F11" s="10" t="s">
        <v>16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9" t="s">
        <v>10</v>
      </c>
      <c r="B12" s="6">
        <v>45659.0</v>
      </c>
      <c r="C12" s="6">
        <v>45661.0</v>
      </c>
      <c r="D12" s="7">
        <v>1.0</v>
      </c>
      <c r="E12" s="7">
        <f>0.37*0.23*0.23</f>
        <v>0.019573</v>
      </c>
      <c r="F12" s="10" t="s">
        <v>17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9" t="s">
        <v>10</v>
      </c>
      <c r="B13" s="6">
        <v>45659.0</v>
      </c>
      <c r="C13" s="6">
        <v>45661.0</v>
      </c>
      <c r="D13" s="7">
        <v>1.0</v>
      </c>
      <c r="E13" s="7">
        <f>0.71*0.5*0.39</f>
        <v>0.13845</v>
      </c>
      <c r="F13" s="10" t="s">
        <v>18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5" t="s">
        <v>19</v>
      </c>
      <c r="B14" s="6">
        <v>45656.0</v>
      </c>
      <c r="C14" s="6">
        <v>45661.0</v>
      </c>
      <c r="D14" s="7">
        <v>1.0</v>
      </c>
      <c r="E14" s="7">
        <f>0.32*0.48*0.36</f>
        <v>0.055296</v>
      </c>
      <c r="F14" s="8">
        <v>308946.0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5" t="s">
        <v>19</v>
      </c>
      <c r="B15" s="6">
        <v>45657.0</v>
      </c>
      <c r="C15" s="6">
        <v>45661.0</v>
      </c>
      <c r="D15" s="7">
        <v>1.0</v>
      </c>
      <c r="E15" s="7">
        <f>0.4*0.73*0.66</f>
        <v>0.19272</v>
      </c>
      <c r="F15" s="8">
        <v>4076223.0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5" t="s">
        <v>19</v>
      </c>
      <c r="B16" s="6">
        <v>45657.0</v>
      </c>
      <c r="C16" s="6">
        <v>45661.0</v>
      </c>
      <c r="D16" s="7">
        <v>1.0</v>
      </c>
      <c r="E16" s="7">
        <f>0.51*0.26*0.66</f>
        <v>0.087516</v>
      </c>
      <c r="F16" s="8">
        <v>182093.0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5" t="s">
        <v>19</v>
      </c>
      <c r="B17" s="6">
        <v>45657.0</v>
      </c>
      <c r="C17" s="6">
        <v>45661.0</v>
      </c>
      <c r="D17" s="7">
        <v>1.0</v>
      </c>
      <c r="E17" s="7">
        <f>0.38*0.41*0.2</f>
        <v>0.03116</v>
      </c>
      <c r="F17" s="8">
        <v>559516.0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5" t="s">
        <v>19</v>
      </c>
      <c r="B18" s="6">
        <v>45657.0</v>
      </c>
      <c r="C18" s="6">
        <v>45661.0</v>
      </c>
      <c r="D18" s="7">
        <v>1.0</v>
      </c>
      <c r="E18" s="7">
        <v>0.002</v>
      </c>
      <c r="F18" s="8">
        <v>918317.0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5" t="s">
        <v>19</v>
      </c>
      <c r="B19" s="6">
        <v>45657.0</v>
      </c>
      <c r="C19" s="6">
        <v>45661.0</v>
      </c>
      <c r="D19" s="7">
        <v>1.0</v>
      </c>
      <c r="E19" s="7">
        <f>0.007</f>
        <v>0.007</v>
      </c>
      <c r="F19" s="8">
        <v>3044289.0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5" t="s">
        <v>19</v>
      </c>
      <c r="B20" s="6">
        <v>45659.0</v>
      </c>
      <c r="C20" s="6">
        <v>45661.0</v>
      </c>
      <c r="D20" s="7">
        <v>1.0</v>
      </c>
      <c r="E20" s="7">
        <f>0.43*0.42*1.03</f>
        <v>0.186018</v>
      </c>
      <c r="F20" s="8">
        <v>964075.0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5" t="s">
        <v>19</v>
      </c>
      <c r="B21" s="6">
        <v>45659.0</v>
      </c>
      <c r="C21" s="6">
        <v>45661.0</v>
      </c>
      <c r="D21" s="7">
        <v>1.0</v>
      </c>
      <c r="E21" s="7">
        <f>0.62*0.34*0.16</f>
        <v>0.033728</v>
      </c>
      <c r="F21" s="8">
        <v>413470.0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5" t="s">
        <v>19</v>
      </c>
      <c r="B22" s="6">
        <v>45659.0</v>
      </c>
      <c r="C22" s="6">
        <v>45661.0</v>
      </c>
      <c r="D22" s="7">
        <v>1.0</v>
      </c>
      <c r="E22" s="7">
        <f>0.33*0.45*0.21</f>
        <v>0.031185</v>
      </c>
      <c r="F22" s="8">
        <v>809505.0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5" t="s">
        <v>19</v>
      </c>
      <c r="B23" s="6">
        <v>45660.0</v>
      </c>
      <c r="C23" s="6">
        <v>45661.0</v>
      </c>
      <c r="D23" s="7">
        <v>2.0</v>
      </c>
      <c r="E23" s="7">
        <f>0.42*0.62*0.35*2</f>
        <v>0.18228</v>
      </c>
      <c r="F23" s="8">
        <v>664039.0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5" t="s">
        <v>19</v>
      </c>
      <c r="B24" s="6">
        <v>45660.0</v>
      </c>
      <c r="C24" s="6">
        <v>45661.0</v>
      </c>
      <c r="D24" s="7">
        <v>1.0</v>
      </c>
      <c r="E24" s="7">
        <f>0.58*0.31*0.15</f>
        <v>0.02697</v>
      </c>
      <c r="F24" s="8">
        <v>4051898.0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5" t="s">
        <v>19</v>
      </c>
      <c r="B25" s="6">
        <v>45660.0</v>
      </c>
      <c r="C25" s="6">
        <v>45661.0</v>
      </c>
      <c r="D25" s="7">
        <v>2.0</v>
      </c>
      <c r="E25" s="7">
        <f>0.45*0.81*0.44+0.32*0.72*0.63</f>
        <v>0.305532</v>
      </c>
      <c r="F25" s="8">
        <v>879151.0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9" t="s">
        <v>20</v>
      </c>
      <c r="B26" s="6">
        <v>45659.0</v>
      </c>
      <c r="C26" s="6">
        <v>45661.0</v>
      </c>
      <c r="D26" s="7">
        <v>1.0</v>
      </c>
      <c r="E26" s="7">
        <f>0.26*0.35*0.17</f>
        <v>0.01547</v>
      </c>
      <c r="F26" s="10" t="s">
        <v>21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5" t="s">
        <v>22</v>
      </c>
      <c r="B27" s="6">
        <v>45660.0</v>
      </c>
      <c r="C27" s="6">
        <v>45661.0</v>
      </c>
      <c r="D27" s="7">
        <v>1.0</v>
      </c>
      <c r="E27" s="7">
        <f>0.55*0.3*0.55</f>
        <v>0.09075</v>
      </c>
      <c r="F27" s="8">
        <v>696014.0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9" t="s">
        <v>23</v>
      </c>
      <c r="B28" s="6">
        <v>45650.0</v>
      </c>
      <c r="C28" s="6">
        <v>45661.0</v>
      </c>
      <c r="D28" s="11" t="s">
        <v>24</v>
      </c>
      <c r="E28" s="11">
        <f>2.41*0.63*1.51*2+0.96*0.95*1.33*5+1*1*0.9*2+0.96*0.96*0.6*2</f>
        <v>13.555986</v>
      </c>
      <c r="F28" s="10" t="s">
        <v>25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5" t="s">
        <v>26</v>
      </c>
      <c r="B29" s="6">
        <v>45660.0</v>
      </c>
      <c r="C29" s="6">
        <v>45661.0</v>
      </c>
      <c r="D29" s="7">
        <v>1.0</v>
      </c>
      <c r="E29" s="7">
        <f>0.49*0.26*0.66</f>
        <v>0.084084</v>
      </c>
      <c r="F29" s="8">
        <v>876708.0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9" t="s">
        <v>27</v>
      </c>
      <c r="B30" s="6">
        <v>45659.0</v>
      </c>
      <c r="C30" s="6">
        <v>45661.0</v>
      </c>
      <c r="D30" s="7">
        <v>2.0</v>
      </c>
      <c r="E30" s="7">
        <f>0.43*0.36*0.36+0.45*0.23*0.15</f>
        <v>0.071253</v>
      </c>
      <c r="F30" s="10" t="s">
        <v>28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5" t="s">
        <v>29</v>
      </c>
      <c r="B31" s="6">
        <v>45657.0</v>
      </c>
      <c r="C31" s="6">
        <v>45661.0</v>
      </c>
      <c r="D31" s="7">
        <v>1.0</v>
      </c>
      <c r="E31" s="7">
        <f>0.36*0.4*0.29</f>
        <v>0.04176</v>
      </c>
      <c r="F31" s="8">
        <v>347488.0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5" t="s">
        <v>30</v>
      </c>
      <c r="B32" s="6">
        <v>45656.0</v>
      </c>
      <c r="C32" s="6">
        <v>45661.0</v>
      </c>
      <c r="D32" s="7">
        <v>1.0</v>
      </c>
      <c r="E32" s="7">
        <f>0.58*0.37*0.36</f>
        <v>0.077256</v>
      </c>
      <c r="F32" s="8">
        <v>408340.0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5" t="s">
        <v>30</v>
      </c>
      <c r="B33" s="6">
        <v>45657.0</v>
      </c>
      <c r="C33" s="6">
        <v>45661.0</v>
      </c>
      <c r="D33" s="7">
        <v>1.0</v>
      </c>
      <c r="E33" s="7">
        <f>0.75*0.46*0.93</f>
        <v>0.32085</v>
      </c>
      <c r="F33" s="8">
        <v>565310.0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5" t="s">
        <v>30</v>
      </c>
      <c r="B34" s="6">
        <v>45659.0</v>
      </c>
      <c r="C34" s="6">
        <v>45661.0</v>
      </c>
      <c r="D34" s="7">
        <v>1.0</v>
      </c>
      <c r="E34" s="7">
        <f>0.6*0.33*0.21</f>
        <v>0.04158</v>
      </c>
      <c r="F34" s="8">
        <v>795880.0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5" t="s">
        <v>31</v>
      </c>
      <c r="B35" s="6">
        <v>45660.0</v>
      </c>
      <c r="C35" s="6">
        <v>45661.0</v>
      </c>
      <c r="D35" s="7">
        <v>15.0</v>
      </c>
      <c r="E35" s="7">
        <f>0.42*0.31*0.3*15</f>
        <v>0.5859</v>
      </c>
      <c r="F35" s="12" t="s">
        <v>32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5" t="s">
        <v>33</v>
      </c>
      <c r="B36" s="6">
        <v>45659.0</v>
      </c>
      <c r="C36" s="6">
        <v>45661.0</v>
      </c>
      <c r="D36" s="7">
        <v>1.0</v>
      </c>
      <c r="E36" s="7">
        <f>0.003</f>
        <v>0.003</v>
      </c>
      <c r="F36" s="8">
        <v>887688.0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5" t="s">
        <v>34</v>
      </c>
      <c r="B37" s="6">
        <v>45657.0</v>
      </c>
      <c r="C37" s="6">
        <v>45661.0</v>
      </c>
      <c r="D37" s="7">
        <v>1.0</v>
      </c>
      <c r="E37" s="7">
        <f>0.32*0.34*0.4</f>
        <v>0.04352</v>
      </c>
      <c r="F37" s="8">
        <v>799576.0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5" t="s">
        <v>34</v>
      </c>
      <c r="B38" s="6">
        <v>45657.0</v>
      </c>
      <c r="C38" s="6">
        <v>45661.0</v>
      </c>
      <c r="D38" s="7">
        <v>1.0</v>
      </c>
      <c r="E38" s="7">
        <f>0.3*0.3*0.12</f>
        <v>0.0108</v>
      </c>
      <c r="F38" s="8">
        <v>255738.0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5" t="s">
        <v>34</v>
      </c>
      <c r="B39" s="6">
        <v>45657.0</v>
      </c>
      <c r="C39" s="6">
        <v>45661.0</v>
      </c>
      <c r="D39" s="7">
        <v>1.0</v>
      </c>
      <c r="E39" s="7">
        <f>0.003</f>
        <v>0.003</v>
      </c>
      <c r="F39" s="8">
        <v>776406.0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5" t="s">
        <v>34</v>
      </c>
      <c r="B40" s="6">
        <v>45657.0</v>
      </c>
      <c r="C40" s="6">
        <v>45661.0</v>
      </c>
      <c r="D40" s="7">
        <v>1.0</v>
      </c>
      <c r="E40" s="7">
        <f>0.33*0.37*0.11</f>
        <v>0.013431</v>
      </c>
      <c r="F40" s="8">
        <v>712948.0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5" t="s">
        <v>34</v>
      </c>
      <c r="B41" s="6">
        <v>45657.0</v>
      </c>
      <c r="C41" s="6">
        <v>45661.0</v>
      </c>
      <c r="D41" s="7">
        <v>1.0</v>
      </c>
      <c r="E41" s="7">
        <f t="shared" ref="E41:E42" si="2">0.001</f>
        <v>0.001</v>
      </c>
      <c r="F41" s="8">
        <v>387610.0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5" t="s">
        <v>34</v>
      </c>
      <c r="B42" s="6">
        <v>45657.0</v>
      </c>
      <c r="C42" s="6">
        <v>45661.0</v>
      </c>
      <c r="D42" s="7">
        <v>1.0</v>
      </c>
      <c r="E42" s="7">
        <f t="shared" si="2"/>
        <v>0.001</v>
      </c>
      <c r="F42" s="8">
        <v>3067951.0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5" t="s">
        <v>34</v>
      </c>
      <c r="B43" s="6">
        <v>45657.0</v>
      </c>
      <c r="C43" s="6">
        <v>45661.0</v>
      </c>
      <c r="D43" s="7">
        <v>1.0</v>
      </c>
      <c r="E43" s="7">
        <f>0.003</f>
        <v>0.003</v>
      </c>
      <c r="F43" s="8">
        <v>146625.0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5" t="s">
        <v>34</v>
      </c>
      <c r="B44" s="6">
        <v>45659.0</v>
      </c>
      <c r="C44" s="6">
        <v>45661.0</v>
      </c>
      <c r="D44" s="7">
        <v>1.0</v>
      </c>
      <c r="E44" s="7">
        <f>0.27*0.18*0.18</f>
        <v>0.008748</v>
      </c>
      <c r="F44" s="8">
        <v>427687.0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5" t="s">
        <v>34</v>
      </c>
      <c r="B45" s="6">
        <v>45659.0</v>
      </c>
      <c r="C45" s="6">
        <v>45661.0</v>
      </c>
      <c r="D45" s="7">
        <v>1.0</v>
      </c>
      <c r="E45" s="7">
        <f>0.32*0.24*0.13</f>
        <v>0.009984</v>
      </c>
      <c r="F45" s="8">
        <v>843880.0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5" t="s">
        <v>34</v>
      </c>
      <c r="B46" s="6">
        <v>45659.0</v>
      </c>
      <c r="C46" s="6">
        <v>45661.0</v>
      </c>
      <c r="D46" s="7">
        <v>1.0</v>
      </c>
      <c r="E46" s="7">
        <f>0.28*0.17*0.18</f>
        <v>0.008568</v>
      </c>
      <c r="F46" s="8">
        <v>687253.0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9" t="s">
        <v>34</v>
      </c>
      <c r="B47" s="6">
        <v>45659.0</v>
      </c>
      <c r="C47" s="6">
        <v>45661.0</v>
      </c>
      <c r="D47" s="7">
        <v>1.0</v>
      </c>
      <c r="E47" s="7">
        <f>0.004</f>
        <v>0.004</v>
      </c>
      <c r="F47" s="10" t="s">
        <v>35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5" t="s">
        <v>34</v>
      </c>
      <c r="B48" s="6">
        <v>45660.0</v>
      </c>
      <c r="C48" s="6">
        <v>45661.0</v>
      </c>
      <c r="D48" s="7">
        <v>1.0</v>
      </c>
      <c r="E48" s="7">
        <f t="shared" ref="E48:E49" si="3">0.26*0.2*0.07</f>
        <v>0.00364</v>
      </c>
      <c r="F48" s="8">
        <v>886865.0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5" t="s">
        <v>34</v>
      </c>
      <c r="B49" s="6">
        <v>45660.0</v>
      </c>
      <c r="C49" s="6">
        <v>45661.0</v>
      </c>
      <c r="D49" s="7">
        <v>1.0</v>
      </c>
      <c r="E49" s="7">
        <f t="shared" si="3"/>
        <v>0.00364</v>
      </c>
      <c r="F49" s="8">
        <v>518145.0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9" t="s">
        <v>36</v>
      </c>
      <c r="B50" s="6">
        <v>45656.0</v>
      </c>
      <c r="C50" s="6">
        <v>45661.0</v>
      </c>
      <c r="D50" s="7" t="s">
        <v>37</v>
      </c>
      <c r="E50" s="7">
        <f>1.42*0.82*0.96*2</f>
        <v>2.235648</v>
      </c>
      <c r="F50" s="10" t="s">
        <v>38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9" t="s">
        <v>36</v>
      </c>
      <c r="B51" s="6">
        <v>45659.0</v>
      </c>
      <c r="C51" s="6">
        <v>45661.0</v>
      </c>
      <c r="D51" s="7">
        <v>18.0</v>
      </c>
      <c r="E51" s="7">
        <f>1.93*0.19*0.95*7+1.99*0.3*0.91*2+1.99*0.26*0.91+0.48*0.97*0.43*3+0.28*1.43*0.17*3+0.43*0.99*0.21*2</f>
        <v>4.979551</v>
      </c>
      <c r="F51" s="10" t="s">
        <v>39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9" t="s">
        <v>36</v>
      </c>
      <c r="B52" s="6">
        <v>45659.0</v>
      </c>
      <c r="C52" s="6">
        <v>45661.0</v>
      </c>
      <c r="D52" s="7">
        <v>2.0</v>
      </c>
      <c r="E52" s="7">
        <f>0.54*0.35*0.45*2</f>
        <v>0.1701</v>
      </c>
      <c r="F52" s="10" t="s">
        <v>40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9" t="s">
        <v>36</v>
      </c>
      <c r="B53" s="6">
        <v>45659.0</v>
      </c>
      <c r="C53" s="6">
        <v>45661.0</v>
      </c>
      <c r="D53" s="7">
        <v>9.0</v>
      </c>
      <c r="E53" s="7">
        <f>0.43*0.43*1.59*2+1.42*0.24*0.24*6+1.41*0.41*0.3</f>
        <v>1.252164</v>
      </c>
      <c r="F53" s="13" t="s">
        <v>41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5" t="s">
        <v>42</v>
      </c>
      <c r="B54" s="6">
        <v>45659.0</v>
      </c>
      <c r="C54" s="6">
        <v>45661.0</v>
      </c>
      <c r="D54" s="7">
        <v>1.0</v>
      </c>
      <c r="E54" s="7">
        <f>0.16*0.32*0.1</f>
        <v>0.00512</v>
      </c>
      <c r="F54" s="8">
        <v>731346.0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9" t="s">
        <v>43</v>
      </c>
      <c r="B55" s="6">
        <v>45660.0</v>
      </c>
      <c r="C55" s="6">
        <v>45661.0</v>
      </c>
      <c r="D55" s="7">
        <v>1.0</v>
      </c>
      <c r="E55" s="7">
        <f>0.007</f>
        <v>0.007</v>
      </c>
      <c r="F55" s="8">
        <v>747916.0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5" t="s">
        <v>44</v>
      </c>
      <c r="B56" s="6">
        <v>45659.0</v>
      </c>
      <c r="C56" s="6">
        <v>45661.0</v>
      </c>
      <c r="D56" s="7">
        <v>1.0</v>
      </c>
      <c r="E56" s="7">
        <f>0.22*0.21*0.19</f>
        <v>0.008778</v>
      </c>
      <c r="F56" s="8">
        <v>879873.0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5" t="s">
        <v>45</v>
      </c>
      <c r="B57" s="6">
        <v>45660.0</v>
      </c>
      <c r="C57" s="6">
        <v>45661.0</v>
      </c>
      <c r="D57" s="7">
        <v>192.0</v>
      </c>
      <c r="E57" s="7">
        <f>0.45*0.35*0.16*75+0.42*0.32*0.19*85+0.23*0.24*0.25*31+0.34*0.48*0.66+0.46*0.56*0.43+0.33*0.33*0.17+0.35*0.36*0.21</f>
        <v>4.751813</v>
      </c>
      <c r="F57" s="8" t="s">
        <v>46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9" t="s">
        <v>47</v>
      </c>
      <c r="B58" s="6">
        <v>45659.0</v>
      </c>
      <c r="C58" s="6">
        <v>45661.0</v>
      </c>
      <c r="D58" s="7">
        <v>1.0</v>
      </c>
      <c r="E58" s="7">
        <f>0.2*0.3*0.11</f>
        <v>0.0066</v>
      </c>
      <c r="F58" s="10" t="s">
        <v>48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5" t="s">
        <v>49</v>
      </c>
      <c r="B59" s="6">
        <v>45659.0</v>
      </c>
      <c r="C59" s="6">
        <v>45661.0</v>
      </c>
      <c r="D59" s="7">
        <v>1.0</v>
      </c>
      <c r="E59" s="7">
        <f>0.41*0.61*0.46</f>
        <v>0.115046</v>
      </c>
      <c r="F59" s="8">
        <v>760981.0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5" t="s">
        <v>50</v>
      </c>
      <c r="B60" s="6">
        <v>45657.0</v>
      </c>
      <c r="C60" s="6">
        <v>45661.0</v>
      </c>
      <c r="D60" s="7">
        <v>1.0</v>
      </c>
      <c r="E60" s="7">
        <f>0.57*0.41*0.53</f>
        <v>0.123861</v>
      </c>
      <c r="F60" s="8">
        <v>918327.0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9" t="s">
        <v>50</v>
      </c>
      <c r="B61" s="6">
        <v>45659.0</v>
      </c>
      <c r="C61" s="6">
        <v>45661.0</v>
      </c>
      <c r="D61" s="7">
        <v>1.0</v>
      </c>
      <c r="E61" s="7">
        <f>0.19*0.21*0.26</f>
        <v>0.010374</v>
      </c>
      <c r="F61" s="10" t="s">
        <v>51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5" t="s">
        <v>50</v>
      </c>
      <c r="B62" s="6">
        <v>45659.0</v>
      </c>
      <c r="C62" s="6">
        <v>45661.0</v>
      </c>
      <c r="D62" s="7">
        <v>1.0</v>
      </c>
      <c r="E62" s="7">
        <f>0.38*0.25*0.19</f>
        <v>0.01805</v>
      </c>
      <c r="F62" s="8">
        <v>848855.0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5" t="s">
        <v>50</v>
      </c>
      <c r="B63" s="6">
        <v>45659.0</v>
      </c>
      <c r="C63" s="6">
        <v>45661.0</v>
      </c>
      <c r="D63" s="7">
        <v>1.0</v>
      </c>
      <c r="E63" s="7">
        <f>0.19*0.35*0.2</f>
        <v>0.0133</v>
      </c>
      <c r="F63" s="8">
        <v>741417.0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5" t="s">
        <v>50</v>
      </c>
      <c r="B64" s="6">
        <v>45660.0</v>
      </c>
      <c r="C64" s="6">
        <v>45661.0</v>
      </c>
      <c r="D64" s="7">
        <v>1.0</v>
      </c>
      <c r="E64" s="7">
        <f>0.28*0.2*0.13</f>
        <v>0.00728</v>
      </c>
      <c r="F64" s="8">
        <v>166739.0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5" t="s">
        <v>52</v>
      </c>
      <c r="B65" s="6">
        <v>45659.0</v>
      </c>
      <c r="C65" s="6">
        <v>45661.0</v>
      </c>
      <c r="D65" s="7">
        <v>1.0</v>
      </c>
      <c r="E65" s="7">
        <f>0.38*0.36*0.55</f>
        <v>0.07524</v>
      </c>
      <c r="F65" s="8">
        <v>471796.0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9" t="s">
        <v>53</v>
      </c>
      <c r="B66" s="6">
        <v>45659.0</v>
      </c>
      <c r="C66" s="6">
        <v>45661.0</v>
      </c>
      <c r="D66" s="7">
        <v>1.0</v>
      </c>
      <c r="E66" s="7">
        <f>0.3*0.23*0.23</f>
        <v>0.01587</v>
      </c>
      <c r="F66" s="10" t="s">
        <v>54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5" t="s">
        <v>55</v>
      </c>
      <c r="B67" s="6">
        <v>45659.0</v>
      </c>
      <c r="C67" s="6">
        <v>45661.0</v>
      </c>
      <c r="D67" s="7">
        <v>1.0</v>
      </c>
      <c r="E67" s="7">
        <f>0.37*0.32*0.17</f>
        <v>0.020128</v>
      </c>
      <c r="F67" s="8">
        <v>777034.0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9" t="s">
        <v>55</v>
      </c>
      <c r="B68" s="6">
        <v>45659.0</v>
      </c>
      <c r="C68" s="6">
        <v>45661.0</v>
      </c>
      <c r="D68" s="7" t="s">
        <v>56</v>
      </c>
      <c r="E68" s="7">
        <f>1*1.2*0.78</f>
        <v>0.936</v>
      </c>
      <c r="F68" s="13" t="s">
        <v>57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5" t="s">
        <v>58</v>
      </c>
      <c r="B69" s="6">
        <v>45657.0</v>
      </c>
      <c r="C69" s="6">
        <v>45661.0</v>
      </c>
      <c r="D69" s="7">
        <v>1.0</v>
      </c>
      <c r="E69" s="7">
        <f>0.49*0.35*0.5</f>
        <v>0.08575</v>
      </c>
      <c r="F69" s="8">
        <v>519214.0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5" t="s">
        <v>59</v>
      </c>
      <c r="B70" s="6">
        <v>45656.0</v>
      </c>
      <c r="C70" s="6">
        <v>45661.0</v>
      </c>
      <c r="D70" s="7">
        <v>1.0</v>
      </c>
      <c r="E70" s="7">
        <f>0.4*0.4*0.25</f>
        <v>0.04</v>
      </c>
      <c r="F70" s="8">
        <v>648827.0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5" t="s">
        <v>59</v>
      </c>
      <c r="B71" s="6">
        <v>45657.0</v>
      </c>
      <c r="C71" s="6">
        <v>45661.0</v>
      </c>
      <c r="D71" s="7">
        <v>1.0</v>
      </c>
      <c r="E71" s="7">
        <f>0.47*0.22*0.1</f>
        <v>0.01034</v>
      </c>
      <c r="F71" s="8">
        <v>774444.0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5" t="s">
        <v>59</v>
      </c>
      <c r="B72" s="6">
        <v>45657.0</v>
      </c>
      <c r="C72" s="6">
        <v>45661.0</v>
      </c>
      <c r="D72" s="7">
        <v>1.0</v>
      </c>
      <c r="E72" s="7">
        <f>0.29*0.18*0.19</f>
        <v>0.009918</v>
      </c>
      <c r="F72" s="8">
        <v>679814.0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5" t="s">
        <v>59</v>
      </c>
      <c r="B73" s="6">
        <v>45657.0</v>
      </c>
      <c r="C73" s="6">
        <v>45661.0</v>
      </c>
      <c r="D73" s="7">
        <v>1.0</v>
      </c>
      <c r="E73" s="7">
        <f>0.29*0.18*0.2</f>
        <v>0.01044</v>
      </c>
      <c r="F73" s="8">
        <v>4040543.0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5" t="s">
        <v>59</v>
      </c>
      <c r="B74" s="6">
        <v>45659.0</v>
      </c>
      <c r="C74" s="6">
        <v>45661.0</v>
      </c>
      <c r="D74" s="7">
        <v>1.0</v>
      </c>
      <c r="E74" s="7">
        <f>0.26*0.18*0.16</f>
        <v>0.007488</v>
      </c>
      <c r="F74" s="8">
        <v>658696.0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5" t="s">
        <v>60</v>
      </c>
      <c r="B75" s="6">
        <v>45657.0</v>
      </c>
      <c r="C75" s="6">
        <v>45661.0</v>
      </c>
      <c r="D75" s="7">
        <v>1.0</v>
      </c>
      <c r="E75" s="7">
        <f>0.3*0.18*0.22</f>
        <v>0.01188</v>
      </c>
      <c r="F75" s="8">
        <v>679518.0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9" t="s">
        <v>60</v>
      </c>
      <c r="B76" s="6">
        <v>45659.0</v>
      </c>
      <c r="C76" s="6">
        <v>45661.0</v>
      </c>
      <c r="D76" s="7">
        <v>1.0</v>
      </c>
      <c r="E76" s="7">
        <f>0.12*0.12*1.63</f>
        <v>0.023472</v>
      </c>
      <c r="F76" s="10" t="s">
        <v>61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9" t="s">
        <v>60</v>
      </c>
      <c r="B77" s="6">
        <v>45659.0</v>
      </c>
      <c r="C77" s="6">
        <v>45661.0</v>
      </c>
      <c r="D77" s="7">
        <v>1.0</v>
      </c>
      <c r="E77" s="7">
        <f>0.28*0.25*0.11</f>
        <v>0.0077</v>
      </c>
      <c r="F77" s="10" t="s">
        <v>62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9" t="s">
        <v>60</v>
      </c>
      <c r="B78" s="6">
        <v>45659.0</v>
      </c>
      <c r="C78" s="6">
        <v>45661.0</v>
      </c>
      <c r="D78" s="7">
        <v>1.0</v>
      </c>
      <c r="E78" s="7">
        <f>0.25*0.28*0.11</f>
        <v>0.0077</v>
      </c>
      <c r="F78" s="10" t="s">
        <v>63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5" t="s">
        <v>64</v>
      </c>
      <c r="B79" s="6">
        <v>45657.0</v>
      </c>
      <c r="C79" s="6">
        <v>45661.0</v>
      </c>
      <c r="D79" s="7">
        <v>1.0</v>
      </c>
      <c r="E79" s="7">
        <f t="shared" ref="E79:E103" si="4">0.41*0.53*0.11</f>
        <v>0.023903</v>
      </c>
      <c r="F79" s="8">
        <v>116656.0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5" t="s">
        <v>64</v>
      </c>
      <c r="B80" s="6">
        <v>45657.0</v>
      </c>
      <c r="C80" s="6">
        <v>45661.0</v>
      </c>
      <c r="D80" s="7">
        <v>1.0</v>
      </c>
      <c r="E80" s="7">
        <f t="shared" si="4"/>
        <v>0.023903</v>
      </c>
      <c r="F80" s="8">
        <v>869819.0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5" t="s">
        <v>64</v>
      </c>
      <c r="B81" s="6">
        <v>45657.0</v>
      </c>
      <c r="C81" s="6">
        <v>45661.0</v>
      </c>
      <c r="D81" s="7">
        <v>1.0</v>
      </c>
      <c r="E81" s="7">
        <f t="shared" si="4"/>
        <v>0.023903</v>
      </c>
      <c r="F81" s="8">
        <v>869528.0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5" t="s">
        <v>64</v>
      </c>
      <c r="B82" s="6">
        <v>45657.0</v>
      </c>
      <c r="C82" s="6">
        <v>45661.0</v>
      </c>
      <c r="D82" s="7">
        <v>1.0</v>
      </c>
      <c r="E82" s="7">
        <f t="shared" si="4"/>
        <v>0.023903</v>
      </c>
      <c r="F82" s="8">
        <v>870181.0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5" t="s">
        <v>64</v>
      </c>
      <c r="B83" s="6">
        <v>45657.0</v>
      </c>
      <c r="C83" s="6">
        <v>45661.0</v>
      </c>
      <c r="D83" s="7">
        <v>1.0</v>
      </c>
      <c r="E83" s="7">
        <f t="shared" si="4"/>
        <v>0.023903</v>
      </c>
      <c r="F83" s="8">
        <v>682632.0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5" t="s">
        <v>64</v>
      </c>
      <c r="B84" s="6">
        <v>45657.0</v>
      </c>
      <c r="C84" s="6">
        <v>45661.0</v>
      </c>
      <c r="D84" s="7">
        <v>1.0</v>
      </c>
      <c r="E84" s="7">
        <f t="shared" si="4"/>
        <v>0.023903</v>
      </c>
      <c r="F84" s="8">
        <v>682092.0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5" t="s">
        <v>64</v>
      </c>
      <c r="B85" s="6">
        <v>45657.0</v>
      </c>
      <c r="C85" s="6">
        <v>45661.0</v>
      </c>
      <c r="D85" s="7">
        <v>1.0</v>
      </c>
      <c r="E85" s="7">
        <f t="shared" si="4"/>
        <v>0.023903</v>
      </c>
      <c r="F85" s="8">
        <v>682542.0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5" t="s">
        <v>64</v>
      </c>
      <c r="B86" s="6">
        <v>45657.0</v>
      </c>
      <c r="C86" s="6">
        <v>45661.0</v>
      </c>
      <c r="D86" s="7">
        <v>1.0</v>
      </c>
      <c r="E86" s="7">
        <f t="shared" si="4"/>
        <v>0.023903</v>
      </c>
      <c r="F86" s="8">
        <v>682362.0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5" t="s">
        <v>64</v>
      </c>
      <c r="B87" s="6">
        <v>45657.0</v>
      </c>
      <c r="C87" s="6">
        <v>45661.0</v>
      </c>
      <c r="D87" s="7">
        <v>1.0</v>
      </c>
      <c r="E87" s="7">
        <f t="shared" si="4"/>
        <v>0.023903</v>
      </c>
      <c r="F87" s="8">
        <v>869722.0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5" t="s">
        <v>64</v>
      </c>
      <c r="B88" s="6">
        <v>45657.0</v>
      </c>
      <c r="C88" s="6">
        <v>45661.0</v>
      </c>
      <c r="D88" s="7">
        <v>1.0</v>
      </c>
      <c r="E88" s="7">
        <f t="shared" si="4"/>
        <v>0.023903</v>
      </c>
      <c r="F88" s="8">
        <v>681719.0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5" t="s">
        <v>64</v>
      </c>
      <c r="B89" s="6">
        <v>45657.0</v>
      </c>
      <c r="C89" s="6">
        <v>45661.0</v>
      </c>
      <c r="D89" s="7">
        <v>1.0</v>
      </c>
      <c r="E89" s="7">
        <f t="shared" si="4"/>
        <v>0.023903</v>
      </c>
      <c r="F89" s="8">
        <v>870269.0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5" t="s">
        <v>64</v>
      </c>
      <c r="B90" s="6">
        <v>45657.0</v>
      </c>
      <c r="C90" s="6">
        <v>45661.0</v>
      </c>
      <c r="D90" s="7">
        <v>1.0</v>
      </c>
      <c r="E90" s="7">
        <f t="shared" si="4"/>
        <v>0.023903</v>
      </c>
      <c r="F90" s="8">
        <v>682272.0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5" t="s">
        <v>64</v>
      </c>
      <c r="B91" s="6">
        <v>45657.0</v>
      </c>
      <c r="C91" s="6">
        <v>45661.0</v>
      </c>
      <c r="D91" s="7">
        <v>1.0</v>
      </c>
      <c r="E91" s="7">
        <f t="shared" si="4"/>
        <v>0.023903</v>
      </c>
      <c r="F91" s="8">
        <v>681997.0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5" t="s">
        <v>64</v>
      </c>
      <c r="B92" s="6">
        <v>45657.0</v>
      </c>
      <c r="C92" s="6">
        <v>45661.0</v>
      </c>
      <c r="D92" s="7">
        <v>1.0</v>
      </c>
      <c r="E92" s="7">
        <f t="shared" si="4"/>
        <v>0.023903</v>
      </c>
      <c r="F92" s="8">
        <v>869334.0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5" t="s">
        <v>64</v>
      </c>
      <c r="B93" s="6">
        <v>45657.0</v>
      </c>
      <c r="C93" s="6">
        <v>45661.0</v>
      </c>
      <c r="D93" s="7">
        <v>1.0</v>
      </c>
      <c r="E93" s="7">
        <f t="shared" si="4"/>
        <v>0.023903</v>
      </c>
      <c r="F93" s="8">
        <v>116468.0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5" t="s">
        <v>64</v>
      </c>
      <c r="B94" s="6">
        <v>45657.0</v>
      </c>
      <c r="C94" s="6">
        <v>45661.0</v>
      </c>
      <c r="D94" s="7">
        <v>1.0</v>
      </c>
      <c r="E94" s="7">
        <f t="shared" si="4"/>
        <v>0.023903</v>
      </c>
      <c r="F94" s="8">
        <v>116374.0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5" t="s">
        <v>64</v>
      </c>
      <c r="B95" s="6">
        <v>45657.0</v>
      </c>
      <c r="C95" s="6">
        <v>45661.0</v>
      </c>
      <c r="D95" s="7">
        <v>1.0</v>
      </c>
      <c r="E95" s="7">
        <f t="shared" si="4"/>
        <v>0.023903</v>
      </c>
      <c r="F95" s="8">
        <v>869625.0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5" t="s">
        <v>64</v>
      </c>
      <c r="B96" s="6">
        <v>45657.0</v>
      </c>
      <c r="C96" s="6">
        <v>45661.0</v>
      </c>
      <c r="D96" s="7">
        <v>1.0</v>
      </c>
      <c r="E96" s="7">
        <f t="shared" si="4"/>
        <v>0.023903</v>
      </c>
      <c r="F96" s="8">
        <v>869916.0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5" t="s">
        <v>64</v>
      </c>
      <c r="B97" s="6">
        <v>45657.0</v>
      </c>
      <c r="C97" s="6">
        <v>45661.0</v>
      </c>
      <c r="D97" s="7">
        <v>1.0</v>
      </c>
      <c r="E97" s="7">
        <f t="shared" si="4"/>
        <v>0.023903</v>
      </c>
      <c r="F97" s="8">
        <v>682452.0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5" t="s">
        <v>64</v>
      </c>
      <c r="B98" s="6">
        <v>45657.0</v>
      </c>
      <c r="C98" s="6">
        <v>45661.0</v>
      </c>
      <c r="D98" s="7">
        <v>1.0</v>
      </c>
      <c r="E98" s="7">
        <f t="shared" si="4"/>
        <v>0.023903</v>
      </c>
      <c r="F98" s="8">
        <v>869431.0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5" t="s">
        <v>64</v>
      </c>
      <c r="B99" s="6">
        <v>45657.0</v>
      </c>
      <c r="C99" s="6">
        <v>45661.0</v>
      </c>
      <c r="D99" s="7">
        <v>1.0</v>
      </c>
      <c r="E99" s="7">
        <f t="shared" si="4"/>
        <v>0.023903</v>
      </c>
      <c r="F99" s="8">
        <v>116562.0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5" t="s">
        <v>64</v>
      </c>
      <c r="B100" s="6">
        <v>45657.0</v>
      </c>
      <c r="C100" s="6">
        <v>45661.0</v>
      </c>
      <c r="D100" s="7">
        <v>1.0</v>
      </c>
      <c r="E100" s="7">
        <f t="shared" si="4"/>
        <v>0.023903</v>
      </c>
      <c r="F100" s="8">
        <v>682182.0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5" t="s">
        <v>64</v>
      </c>
      <c r="B101" s="6">
        <v>45657.0</v>
      </c>
      <c r="C101" s="6">
        <v>45661.0</v>
      </c>
      <c r="D101" s="7">
        <v>1.0</v>
      </c>
      <c r="E101" s="7">
        <f t="shared" si="4"/>
        <v>0.023903</v>
      </c>
      <c r="F101" s="8">
        <v>681808.0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5" t="s">
        <v>64</v>
      </c>
      <c r="B102" s="6">
        <v>45657.0</v>
      </c>
      <c r="C102" s="6">
        <v>45661.0</v>
      </c>
      <c r="D102" s="7">
        <v>1.0</v>
      </c>
      <c r="E102" s="7">
        <f t="shared" si="4"/>
        <v>0.023903</v>
      </c>
      <c r="F102" s="8">
        <v>116280.0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5" t="s">
        <v>64</v>
      </c>
      <c r="B103" s="6">
        <v>45657.0</v>
      </c>
      <c r="C103" s="6">
        <v>45661.0</v>
      </c>
      <c r="D103" s="7">
        <v>1.0</v>
      </c>
      <c r="E103" s="7">
        <f t="shared" si="4"/>
        <v>0.023903</v>
      </c>
      <c r="F103" s="8">
        <v>870093.0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5" t="s">
        <v>64</v>
      </c>
      <c r="B104" s="6">
        <v>45657.0</v>
      </c>
      <c r="C104" s="6">
        <v>45661.0</v>
      </c>
      <c r="D104" s="7">
        <v>1.0</v>
      </c>
      <c r="E104" s="7">
        <f>0.29*0.19*0.19</f>
        <v>0.010469</v>
      </c>
      <c r="F104" s="8">
        <v>922009.0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5" t="s">
        <v>64</v>
      </c>
      <c r="B105" s="6">
        <v>45659.0</v>
      </c>
      <c r="C105" s="6">
        <v>45661.0</v>
      </c>
      <c r="D105" s="7">
        <v>1.0</v>
      </c>
      <c r="E105" s="7">
        <f>0.002</f>
        <v>0.002</v>
      </c>
      <c r="F105" s="8">
        <v>360758.0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9" t="s">
        <v>64</v>
      </c>
      <c r="B106" s="6">
        <v>45659.0</v>
      </c>
      <c r="C106" s="6">
        <v>45661.0</v>
      </c>
      <c r="D106" s="7">
        <v>1.0</v>
      </c>
      <c r="E106" s="7">
        <f>0.003</f>
        <v>0.003</v>
      </c>
      <c r="F106" s="10" t="s">
        <v>65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5" t="s">
        <v>64</v>
      </c>
      <c r="B107" s="6">
        <v>45659.0</v>
      </c>
      <c r="C107" s="6">
        <v>45661.0</v>
      </c>
      <c r="D107" s="7">
        <v>1.0</v>
      </c>
      <c r="E107" s="7">
        <f>0.3*0.2*0.25</f>
        <v>0.015</v>
      </c>
      <c r="F107" s="8">
        <v>343606.0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5" t="s">
        <v>64</v>
      </c>
      <c r="B108" s="6">
        <v>45659.0</v>
      </c>
      <c r="C108" s="6">
        <v>45661.0</v>
      </c>
      <c r="D108" s="7">
        <v>1.0</v>
      </c>
      <c r="E108" s="7">
        <f>0.27*0.19*0.18</f>
        <v>0.009234</v>
      </c>
      <c r="F108" s="8">
        <v>464707.0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5" t="s">
        <v>66</v>
      </c>
      <c r="B109" s="6">
        <v>45657.0</v>
      </c>
      <c r="C109" s="6">
        <v>45661.0</v>
      </c>
      <c r="D109" s="7">
        <v>1.0</v>
      </c>
      <c r="E109" s="7">
        <f>0.58*0.39*0.26</f>
        <v>0.058812</v>
      </c>
      <c r="F109" s="8">
        <v>2019065.0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9" t="s">
        <v>67</v>
      </c>
      <c r="B110" s="6">
        <v>45654.0</v>
      </c>
      <c r="C110" s="6">
        <v>45661.0</v>
      </c>
      <c r="D110" s="7">
        <v>1.0</v>
      </c>
      <c r="E110" s="7">
        <f>0.61*0.29*0.68</f>
        <v>0.120292</v>
      </c>
      <c r="F110" s="10" t="s">
        <v>68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5" t="s">
        <v>69</v>
      </c>
      <c r="B111" s="6">
        <v>45657.0</v>
      </c>
      <c r="C111" s="6">
        <v>45661.0</v>
      </c>
      <c r="D111" s="7">
        <v>1.0</v>
      </c>
      <c r="E111" s="7">
        <f>0.2*0.29*0.18</f>
        <v>0.01044</v>
      </c>
      <c r="F111" s="8">
        <v>385533.0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5" t="s">
        <v>70</v>
      </c>
      <c r="B112" s="6">
        <v>45657.0</v>
      </c>
      <c r="C112" s="6">
        <v>45661.0</v>
      </c>
      <c r="D112" s="7">
        <v>1.0</v>
      </c>
      <c r="E112" s="7">
        <f>0.56*0.43*0.61</f>
        <v>0.146888</v>
      </c>
      <c r="F112" s="8">
        <v>130079.0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5" t="s">
        <v>70</v>
      </c>
      <c r="B113" s="6">
        <v>45657.0</v>
      </c>
      <c r="C113" s="6">
        <v>45661.0</v>
      </c>
      <c r="D113" s="7">
        <v>1.0</v>
      </c>
      <c r="E113" s="7">
        <f t="shared" ref="E113:E114" si="5">0.29*0.28*0.11</f>
        <v>0.008932</v>
      </c>
      <c r="F113" s="8">
        <v>690618.0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5" t="s">
        <v>70</v>
      </c>
      <c r="B114" s="6">
        <v>45657.0</v>
      </c>
      <c r="C114" s="6">
        <v>45661.0</v>
      </c>
      <c r="D114" s="7">
        <v>1.0</v>
      </c>
      <c r="E114" s="7">
        <f t="shared" si="5"/>
        <v>0.008932</v>
      </c>
      <c r="F114" s="8">
        <v>854482.0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5" t="s">
        <v>70</v>
      </c>
      <c r="B115" s="6">
        <v>45657.0</v>
      </c>
      <c r="C115" s="6">
        <v>45661.0</v>
      </c>
      <c r="D115" s="7">
        <v>1.0</v>
      </c>
      <c r="E115" s="7">
        <f>0.28*0.21*0.11</f>
        <v>0.006468</v>
      </c>
      <c r="F115" s="8">
        <v>5076064.0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5" t="s">
        <v>70</v>
      </c>
      <c r="B116" s="6">
        <v>45657.0</v>
      </c>
      <c r="C116" s="6">
        <v>45661.0</v>
      </c>
      <c r="D116" s="7">
        <v>1.0</v>
      </c>
      <c r="E116" s="7">
        <f>0.006</f>
        <v>0.006</v>
      </c>
      <c r="F116" s="8">
        <v>584515.0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5" t="s">
        <v>70</v>
      </c>
      <c r="B117" s="6">
        <v>45657.0</v>
      </c>
      <c r="C117" s="6">
        <v>45661.0</v>
      </c>
      <c r="D117" s="7">
        <v>1.0</v>
      </c>
      <c r="E117" s="7">
        <f>0.56*0.51*0.3</f>
        <v>0.08568</v>
      </c>
      <c r="F117" s="8">
        <v>727427.0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5" t="s">
        <v>70</v>
      </c>
      <c r="B118" s="6">
        <v>45657.0</v>
      </c>
      <c r="C118" s="6">
        <v>45661.0</v>
      </c>
      <c r="D118" s="7">
        <v>1.0</v>
      </c>
      <c r="E118" s="7">
        <f>0.3*0.29*0.21</f>
        <v>0.01827</v>
      </c>
      <c r="F118" s="8">
        <v>6.0026398E7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5" t="s">
        <v>70</v>
      </c>
      <c r="B119" s="6">
        <v>45657.0</v>
      </c>
      <c r="C119" s="6">
        <v>45661.0</v>
      </c>
      <c r="D119" s="7">
        <v>1.0</v>
      </c>
      <c r="E119" s="7">
        <f>0.001</f>
        <v>0.001</v>
      </c>
      <c r="F119" s="8">
        <v>787054.0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5" t="s">
        <v>70</v>
      </c>
      <c r="B120" s="6">
        <v>45659.0</v>
      </c>
      <c r="C120" s="6">
        <v>45661.0</v>
      </c>
      <c r="D120" s="7">
        <v>1.0</v>
      </c>
      <c r="E120" s="7">
        <f>0.004</f>
        <v>0.004</v>
      </c>
      <c r="F120" s="8">
        <v>876316.0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9" t="s">
        <v>70</v>
      </c>
      <c r="B121" s="6">
        <v>45659.0</v>
      </c>
      <c r="C121" s="6">
        <v>45661.0</v>
      </c>
      <c r="D121" s="7">
        <v>1.0</v>
      </c>
      <c r="E121" s="7">
        <f>0.36*0.32*0.2</f>
        <v>0.02304</v>
      </c>
      <c r="F121" s="10" t="s">
        <v>71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9" t="s">
        <v>70</v>
      </c>
      <c r="B122" s="6">
        <v>45659.0</v>
      </c>
      <c r="C122" s="6">
        <v>45661.0</v>
      </c>
      <c r="D122" s="7">
        <v>1.0</v>
      </c>
      <c r="E122" s="7">
        <f>0.33*0.26*0.19</f>
        <v>0.016302</v>
      </c>
      <c r="F122" s="10" t="s">
        <v>72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9" t="s">
        <v>70</v>
      </c>
      <c r="B123" s="6">
        <v>45659.0</v>
      </c>
      <c r="C123" s="6">
        <v>45661.0</v>
      </c>
      <c r="D123" s="7">
        <v>1.0</v>
      </c>
      <c r="E123" s="7">
        <f>0.001</f>
        <v>0.001</v>
      </c>
      <c r="F123" s="10" t="s">
        <v>73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9" t="s">
        <v>74</v>
      </c>
      <c r="B124" s="6">
        <v>45659.0</v>
      </c>
      <c r="C124" s="6">
        <v>45661.0</v>
      </c>
      <c r="D124" s="7">
        <v>1.0</v>
      </c>
      <c r="E124" s="7">
        <f>0.27*0.26*0.33</f>
        <v>0.023166</v>
      </c>
      <c r="F124" s="10" t="s">
        <v>75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5" t="s">
        <v>76</v>
      </c>
      <c r="B125" s="6">
        <v>45657.0</v>
      </c>
      <c r="C125" s="6">
        <v>45661.0</v>
      </c>
      <c r="D125" s="7">
        <v>1.0</v>
      </c>
      <c r="E125" s="7">
        <f>0.005</f>
        <v>0.005</v>
      </c>
      <c r="F125" s="8">
        <v>660026.0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5" t="s">
        <v>77</v>
      </c>
      <c r="B126" s="6">
        <v>45657.0</v>
      </c>
      <c r="C126" s="6">
        <v>45661.0</v>
      </c>
      <c r="D126" s="7">
        <v>1.0</v>
      </c>
      <c r="E126" s="7">
        <f>0.22*0.33*0.22</f>
        <v>0.015972</v>
      </c>
      <c r="F126" s="8">
        <v>734219.0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5" t="s">
        <v>77</v>
      </c>
      <c r="B127" s="6">
        <v>45657.0</v>
      </c>
      <c r="C127" s="6">
        <v>45661.0</v>
      </c>
      <c r="D127" s="7">
        <v>1.0</v>
      </c>
      <c r="E127" s="7">
        <f>0.23*0.35*0.21</f>
        <v>0.016905</v>
      </c>
      <c r="F127" s="8">
        <v>688210.0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5" t="s">
        <v>77</v>
      </c>
      <c r="B128" s="6">
        <v>45657.0</v>
      </c>
      <c r="C128" s="6">
        <v>45661.0</v>
      </c>
      <c r="D128" s="7">
        <v>1.0</v>
      </c>
      <c r="E128" s="7">
        <f>0.34*0.23*0.21</f>
        <v>0.016422</v>
      </c>
      <c r="F128" s="8">
        <v>687466.0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5" t="s">
        <v>77</v>
      </c>
      <c r="B129" s="6">
        <v>45659.0</v>
      </c>
      <c r="C129" s="6">
        <v>45661.0</v>
      </c>
      <c r="D129" s="7">
        <v>1.0</v>
      </c>
      <c r="E129" s="7">
        <f t="shared" ref="E129:E131" si="6">0.19*0.18*0.24</f>
        <v>0.008208</v>
      </c>
      <c r="F129" s="8">
        <v>119012.0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5" t="s">
        <v>77</v>
      </c>
      <c r="B130" s="6">
        <v>45659.0</v>
      </c>
      <c r="C130" s="6">
        <v>45661.0</v>
      </c>
      <c r="D130" s="7">
        <v>1.0</v>
      </c>
      <c r="E130" s="7">
        <f t="shared" si="6"/>
        <v>0.008208</v>
      </c>
      <c r="F130" s="8">
        <v>120678.0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5" t="s">
        <v>77</v>
      </c>
      <c r="B131" s="6">
        <v>45659.0</v>
      </c>
      <c r="C131" s="6">
        <v>45661.0</v>
      </c>
      <c r="D131" s="7">
        <v>1.0</v>
      </c>
      <c r="E131" s="7">
        <f t="shared" si="6"/>
        <v>0.008208</v>
      </c>
      <c r="F131" s="8">
        <v>118170.0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5" t="s">
        <v>77</v>
      </c>
      <c r="B132" s="6">
        <v>45659.0</v>
      </c>
      <c r="C132" s="6">
        <v>45661.0</v>
      </c>
      <c r="D132" s="7">
        <v>1.0</v>
      </c>
      <c r="E132" s="7">
        <f>0.44*0.31*0.37</f>
        <v>0.050468</v>
      </c>
      <c r="F132" s="8">
        <v>187330.0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5" t="s">
        <v>77</v>
      </c>
      <c r="B133" s="6">
        <v>45659.0</v>
      </c>
      <c r="C133" s="6">
        <v>45661.0</v>
      </c>
      <c r="D133" s="7">
        <v>1.0</v>
      </c>
      <c r="E133" s="7">
        <f>0.27*0.19*0.16</f>
        <v>0.008208</v>
      </c>
      <c r="F133" s="8">
        <v>7019911.0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5" t="s">
        <v>77</v>
      </c>
      <c r="B134" s="6">
        <v>45659.0</v>
      </c>
      <c r="C134" s="6">
        <v>45661.0</v>
      </c>
      <c r="D134" s="7">
        <v>1.0</v>
      </c>
      <c r="E134" s="7">
        <f t="shared" ref="E134:E139" si="7">0.19*0.18*0.24</f>
        <v>0.008208</v>
      </c>
      <c r="F134" s="8">
        <v>119041.0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5" t="s">
        <v>77</v>
      </c>
      <c r="B135" s="6">
        <v>45659.0</v>
      </c>
      <c r="C135" s="6">
        <v>45661.0</v>
      </c>
      <c r="D135" s="7">
        <v>1.0</v>
      </c>
      <c r="E135" s="7">
        <f t="shared" si="7"/>
        <v>0.008208</v>
      </c>
      <c r="F135" s="8">
        <v>120877.0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5" t="s">
        <v>77</v>
      </c>
      <c r="B136" s="6">
        <v>45659.0</v>
      </c>
      <c r="C136" s="6">
        <v>45661.0</v>
      </c>
      <c r="D136" s="7">
        <v>1.0</v>
      </c>
      <c r="E136" s="7">
        <f t="shared" si="7"/>
        <v>0.008208</v>
      </c>
      <c r="F136" s="8">
        <v>118368.0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5" t="s">
        <v>77</v>
      </c>
      <c r="B137" s="6">
        <v>45659.0</v>
      </c>
      <c r="C137" s="6">
        <v>45661.0</v>
      </c>
      <c r="D137" s="7">
        <v>1.0</v>
      </c>
      <c r="E137" s="7">
        <f t="shared" si="7"/>
        <v>0.008208</v>
      </c>
      <c r="F137" s="8">
        <v>120392.0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5" t="s">
        <v>77</v>
      </c>
      <c r="B138" s="6">
        <v>45659.0</v>
      </c>
      <c r="C138" s="6">
        <v>45661.0</v>
      </c>
      <c r="D138" s="7">
        <v>1.0</v>
      </c>
      <c r="E138" s="7">
        <f t="shared" si="7"/>
        <v>0.008208</v>
      </c>
      <c r="F138" s="8">
        <v>120321.0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5" t="s">
        <v>77</v>
      </c>
      <c r="B139" s="6">
        <v>45659.0</v>
      </c>
      <c r="C139" s="6">
        <v>45661.0</v>
      </c>
      <c r="D139" s="7">
        <v>1.0</v>
      </c>
      <c r="E139" s="7">
        <f t="shared" si="7"/>
        <v>0.008208</v>
      </c>
      <c r="F139" s="8">
        <v>118840.0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5" t="s">
        <v>77</v>
      </c>
      <c r="B140" s="6">
        <v>45659.0</v>
      </c>
      <c r="C140" s="6">
        <v>45661.0</v>
      </c>
      <c r="D140" s="7">
        <v>1.0</v>
      </c>
      <c r="E140" s="7">
        <f>0.001</f>
        <v>0.001</v>
      </c>
      <c r="F140" s="8">
        <v>580026.0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5" t="s">
        <v>77</v>
      </c>
      <c r="B141" s="6">
        <v>45659.0</v>
      </c>
      <c r="C141" s="6">
        <v>45661.0</v>
      </c>
      <c r="D141" s="7">
        <v>1.0</v>
      </c>
      <c r="E141" s="7">
        <f>0.54*0.42*0.29</f>
        <v>0.065772</v>
      </c>
      <c r="F141" s="8">
        <v>509773.0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5" t="s">
        <v>77</v>
      </c>
      <c r="B142" s="6">
        <v>45659.0</v>
      </c>
      <c r="C142" s="6">
        <v>45661.0</v>
      </c>
      <c r="D142" s="7">
        <v>1.0</v>
      </c>
      <c r="E142" s="7">
        <f>0.27*0.25*0.33</f>
        <v>0.022275</v>
      </c>
      <c r="F142" s="8">
        <v>443292.0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5" t="s">
        <v>77</v>
      </c>
      <c r="B143" s="6">
        <v>45659.0</v>
      </c>
      <c r="C143" s="6">
        <v>45661.0</v>
      </c>
      <c r="D143" s="7">
        <v>1.0</v>
      </c>
      <c r="E143" s="7">
        <f>0.27*0.26*0.32</f>
        <v>0.022464</v>
      </c>
      <c r="F143" s="8">
        <v>471172.0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5" t="s">
        <v>77</v>
      </c>
      <c r="B144" s="6">
        <v>45659.0</v>
      </c>
      <c r="C144" s="6">
        <v>45661.0</v>
      </c>
      <c r="D144" s="7">
        <v>1.0</v>
      </c>
      <c r="E144" s="7">
        <f>0.15*0.15*0.22</f>
        <v>0.00495</v>
      </c>
      <c r="F144" s="8">
        <v>214546.0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5" t="s">
        <v>77</v>
      </c>
      <c r="B145" s="6">
        <v>45659.0</v>
      </c>
      <c r="C145" s="6">
        <v>45661.0</v>
      </c>
      <c r="D145" s="7">
        <v>1.0</v>
      </c>
      <c r="E145" s="7">
        <f>0.004</f>
        <v>0.004</v>
      </c>
      <c r="F145" s="8">
        <v>147363.0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5" t="s">
        <v>77</v>
      </c>
      <c r="B146" s="6">
        <v>45659.0</v>
      </c>
      <c r="C146" s="6">
        <v>45661.0</v>
      </c>
      <c r="D146" s="7">
        <v>1.0</v>
      </c>
      <c r="E146" s="7">
        <f>0.14*0.16*0.22</f>
        <v>0.004928</v>
      </c>
      <c r="F146" s="8">
        <v>162865.0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5" t="s">
        <v>77</v>
      </c>
      <c r="B147" s="6">
        <v>45659.0</v>
      </c>
      <c r="C147" s="6">
        <v>45661.0</v>
      </c>
      <c r="D147" s="7">
        <v>1.0</v>
      </c>
      <c r="E147" s="7">
        <f>0.15*0.15*0.22</f>
        <v>0.00495</v>
      </c>
      <c r="F147" s="8">
        <v>206167.0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5" t="s">
        <v>77</v>
      </c>
      <c r="B148" s="6">
        <v>45659.0</v>
      </c>
      <c r="C148" s="6">
        <v>45661.0</v>
      </c>
      <c r="D148" s="7">
        <v>1.0</v>
      </c>
      <c r="E148" s="7">
        <f>0.26*0.33*0.26</f>
        <v>0.022308</v>
      </c>
      <c r="F148" s="8">
        <v>5025792.0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5" t="s">
        <v>77</v>
      </c>
      <c r="B149" s="6">
        <v>45659.0</v>
      </c>
      <c r="C149" s="6">
        <v>45661.0</v>
      </c>
      <c r="D149" s="7">
        <v>1.0</v>
      </c>
      <c r="E149" s="7">
        <v>0.002</v>
      </c>
      <c r="F149" s="8">
        <v>174860.0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5" t="s">
        <v>77</v>
      </c>
      <c r="B150" s="6">
        <v>45659.0</v>
      </c>
      <c r="C150" s="6">
        <v>45661.0</v>
      </c>
      <c r="D150" s="7">
        <v>1.0</v>
      </c>
      <c r="E150" s="7">
        <f>0.002</f>
        <v>0.002</v>
      </c>
      <c r="F150" s="8">
        <v>218030.0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5" t="s">
        <v>77</v>
      </c>
      <c r="B151" s="6">
        <v>45659.0</v>
      </c>
      <c r="C151" s="6">
        <v>45661.0</v>
      </c>
      <c r="D151" s="7">
        <v>1.0</v>
      </c>
      <c r="E151" s="7">
        <f>0.006</f>
        <v>0.006</v>
      </c>
      <c r="F151" s="8">
        <v>216476.0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5" t="s">
        <v>77</v>
      </c>
      <c r="B152" s="6">
        <v>45659.0</v>
      </c>
      <c r="C152" s="6">
        <v>45661.0</v>
      </c>
      <c r="D152" s="7">
        <v>1.0</v>
      </c>
      <c r="E152" s="7">
        <v>0.002</v>
      </c>
      <c r="F152" s="8">
        <v>175597.0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5" t="s">
        <v>77</v>
      </c>
      <c r="B153" s="6">
        <v>45659.0</v>
      </c>
      <c r="C153" s="6">
        <v>45661.0</v>
      </c>
      <c r="D153" s="7">
        <v>1.0</v>
      </c>
      <c r="E153" s="7">
        <f>0.002</f>
        <v>0.002</v>
      </c>
      <c r="F153" s="8">
        <v>173586.0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5" t="s">
        <v>77</v>
      </c>
      <c r="B154" s="6">
        <v>45659.0</v>
      </c>
      <c r="C154" s="6">
        <v>45661.0</v>
      </c>
      <c r="D154" s="7">
        <v>1.0</v>
      </c>
      <c r="E154" s="7">
        <f>0.15*0.15*0.22</f>
        <v>0.00495</v>
      </c>
      <c r="F154" s="8">
        <v>164706.0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5" t="s">
        <v>77</v>
      </c>
      <c r="B155" s="6">
        <v>45659.0</v>
      </c>
      <c r="C155" s="6">
        <v>45661.0</v>
      </c>
      <c r="D155" s="7">
        <v>1.0</v>
      </c>
      <c r="E155" s="7">
        <f>0.22*0.15*0.15</f>
        <v>0.00495</v>
      </c>
      <c r="F155" s="8">
        <v>162308.0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5" t="s">
        <v>77</v>
      </c>
      <c r="B156" s="6">
        <v>45659.0</v>
      </c>
      <c r="C156" s="6">
        <v>45661.0</v>
      </c>
      <c r="D156" s="7">
        <v>1.0</v>
      </c>
      <c r="E156" s="7">
        <f>0.16*0.23*0.22</f>
        <v>0.008096</v>
      </c>
      <c r="F156" s="8">
        <v>217505.0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5" t="s">
        <v>77</v>
      </c>
      <c r="B157" s="6">
        <v>45659.0</v>
      </c>
      <c r="C157" s="6">
        <v>45661.0</v>
      </c>
      <c r="D157" s="7">
        <v>1.0</v>
      </c>
      <c r="E157" s="7">
        <f>0.15*0.15*0.22</f>
        <v>0.00495</v>
      </c>
      <c r="F157" s="8">
        <v>155810.0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5" t="s">
        <v>77</v>
      </c>
      <c r="B158" s="6">
        <v>45659.0</v>
      </c>
      <c r="C158" s="6">
        <v>45661.0</v>
      </c>
      <c r="D158" s="7">
        <v>1.0</v>
      </c>
      <c r="E158" s="7">
        <f>0.002</f>
        <v>0.002</v>
      </c>
      <c r="F158" s="8">
        <v>143154.0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5" t="s">
        <v>77</v>
      </c>
      <c r="B159" s="6">
        <v>45659.0</v>
      </c>
      <c r="C159" s="6">
        <v>45661.0</v>
      </c>
      <c r="D159" s="7">
        <v>1.0</v>
      </c>
      <c r="E159" s="7">
        <f>0.58*0.38*0.15</f>
        <v>0.03306</v>
      </c>
      <c r="F159" s="8">
        <v>573987.0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5" t="s">
        <v>77</v>
      </c>
      <c r="B160" s="6">
        <v>45659.0</v>
      </c>
      <c r="C160" s="6">
        <v>45661.0</v>
      </c>
      <c r="D160" s="7">
        <v>1.0</v>
      </c>
      <c r="E160" s="7">
        <f>0.002</f>
        <v>0.002</v>
      </c>
      <c r="F160" s="8">
        <v>151537.0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5" t="s">
        <v>77</v>
      </c>
      <c r="B161" s="6">
        <v>45659.0</v>
      </c>
      <c r="C161" s="6">
        <v>45661.0</v>
      </c>
      <c r="D161" s="7">
        <v>1.0</v>
      </c>
      <c r="E161" s="7">
        <f>0.15*0.15*0.22</f>
        <v>0.00495</v>
      </c>
      <c r="F161" s="8">
        <v>205357.0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5" t="s">
        <v>77</v>
      </c>
      <c r="B162" s="6">
        <v>45659.0</v>
      </c>
      <c r="C162" s="6">
        <v>45661.0</v>
      </c>
      <c r="D162" s="7">
        <v>1.0</v>
      </c>
      <c r="E162" s="7">
        <f>0.002</f>
        <v>0.002</v>
      </c>
      <c r="F162" s="8">
        <v>151801.0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5" t="s">
        <v>77</v>
      </c>
      <c r="B163" s="6">
        <v>45659.0</v>
      </c>
      <c r="C163" s="6">
        <v>45661.0</v>
      </c>
      <c r="D163" s="7">
        <v>1.0</v>
      </c>
      <c r="E163" s="7">
        <f>0.22*0.16*0.14</f>
        <v>0.004928</v>
      </c>
      <c r="F163" s="8">
        <v>144452.0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5" t="s">
        <v>77</v>
      </c>
      <c r="B164" s="6">
        <v>45659.0</v>
      </c>
      <c r="C164" s="6">
        <v>45661.0</v>
      </c>
      <c r="D164" s="7">
        <v>1.0</v>
      </c>
      <c r="E164" s="7">
        <f>0.34*0.35*0.11</f>
        <v>0.01309</v>
      </c>
      <c r="F164" s="8">
        <v>856750.0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9" t="s">
        <v>77</v>
      </c>
      <c r="B165" s="6">
        <v>45659.0</v>
      </c>
      <c r="C165" s="6">
        <v>45661.0</v>
      </c>
      <c r="D165" s="7">
        <v>1.0</v>
      </c>
      <c r="E165" s="7">
        <f>0.34*0.26*0.27</f>
        <v>0.023868</v>
      </c>
      <c r="F165" s="10" t="s">
        <v>78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9" t="s">
        <v>77</v>
      </c>
      <c r="B166" s="6">
        <v>45659.0</v>
      </c>
      <c r="C166" s="6">
        <v>45661.0</v>
      </c>
      <c r="D166" s="7">
        <v>1.0</v>
      </c>
      <c r="E166" s="7">
        <f>0.31*0.2*0.18</f>
        <v>0.01116</v>
      </c>
      <c r="F166" s="10" t="s">
        <v>79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9" t="s">
        <v>77</v>
      </c>
      <c r="B167" s="6">
        <v>45659.0</v>
      </c>
      <c r="C167" s="6">
        <v>45661.0</v>
      </c>
      <c r="D167" s="7">
        <v>1.0</v>
      </c>
      <c r="E167" s="7">
        <f>0.69*0.44*0.27</f>
        <v>0.081972</v>
      </c>
      <c r="F167" s="10" t="s">
        <v>80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9" t="s">
        <v>77</v>
      </c>
      <c r="B168" s="6">
        <v>45659.0</v>
      </c>
      <c r="C168" s="6">
        <v>45661.0</v>
      </c>
      <c r="D168" s="7">
        <v>1.0</v>
      </c>
      <c r="E168" s="7">
        <f>0.26*0.19*0.2</f>
        <v>0.00988</v>
      </c>
      <c r="F168" s="10" t="s">
        <v>81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9" t="s">
        <v>77</v>
      </c>
      <c r="B169" s="6">
        <v>45659.0</v>
      </c>
      <c r="C169" s="6">
        <v>45661.0</v>
      </c>
      <c r="D169" s="7">
        <v>1.0</v>
      </c>
      <c r="E169" s="7">
        <f t="shared" ref="E169:E171" si="8">0.26*0.18*0.2</f>
        <v>0.00936</v>
      </c>
      <c r="F169" s="10" t="s">
        <v>82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9" t="s">
        <v>77</v>
      </c>
      <c r="B170" s="6">
        <v>45659.0</v>
      </c>
      <c r="C170" s="6">
        <v>45661.0</v>
      </c>
      <c r="D170" s="7">
        <v>1.0</v>
      </c>
      <c r="E170" s="7">
        <f t="shared" si="8"/>
        <v>0.00936</v>
      </c>
      <c r="F170" s="10" t="s">
        <v>83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9" t="s">
        <v>77</v>
      </c>
      <c r="B171" s="6">
        <v>45659.0</v>
      </c>
      <c r="C171" s="6">
        <v>45661.0</v>
      </c>
      <c r="D171" s="7">
        <v>1.0</v>
      </c>
      <c r="E171" s="7">
        <f t="shared" si="8"/>
        <v>0.00936</v>
      </c>
      <c r="F171" s="10" t="s">
        <v>84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9" t="s">
        <v>77</v>
      </c>
      <c r="B172" s="6">
        <v>45659.0</v>
      </c>
      <c r="C172" s="6">
        <v>45661.0</v>
      </c>
      <c r="D172" s="7">
        <v>1.0</v>
      </c>
      <c r="E172" s="7">
        <f t="shared" ref="E172:E175" si="9">0.25*0.18*0.2</f>
        <v>0.009</v>
      </c>
      <c r="F172" s="10" t="s">
        <v>85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9" t="s">
        <v>77</v>
      </c>
      <c r="B173" s="6">
        <v>45659.0</v>
      </c>
      <c r="C173" s="6">
        <v>45661.0</v>
      </c>
      <c r="D173" s="7">
        <v>1.0</v>
      </c>
      <c r="E173" s="7">
        <f t="shared" si="9"/>
        <v>0.009</v>
      </c>
      <c r="F173" s="10" t="s">
        <v>86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9" t="s">
        <v>77</v>
      </c>
      <c r="B174" s="6">
        <v>45659.0</v>
      </c>
      <c r="C174" s="6">
        <v>45661.0</v>
      </c>
      <c r="D174" s="7">
        <v>1.0</v>
      </c>
      <c r="E174" s="7">
        <f t="shared" si="9"/>
        <v>0.009</v>
      </c>
      <c r="F174" s="10" t="s">
        <v>87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9" t="s">
        <v>77</v>
      </c>
      <c r="B175" s="6">
        <v>45659.0</v>
      </c>
      <c r="C175" s="6">
        <v>45661.0</v>
      </c>
      <c r="D175" s="7">
        <v>1.0</v>
      </c>
      <c r="E175" s="7">
        <f t="shared" si="9"/>
        <v>0.009</v>
      </c>
      <c r="F175" s="10" t="s">
        <v>88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9" t="s">
        <v>77</v>
      </c>
      <c r="B176" s="6">
        <v>45659.0</v>
      </c>
      <c r="C176" s="6">
        <v>45661.0</v>
      </c>
      <c r="D176" s="7">
        <v>1.0</v>
      </c>
      <c r="E176" s="7">
        <f>0.26*0.18*0.2</f>
        <v>0.00936</v>
      </c>
      <c r="F176" s="10" t="s">
        <v>89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9" t="s">
        <v>77</v>
      </c>
      <c r="B177" s="6">
        <v>45659.0</v>
      </c>
      <c r="C177" s="6">
        <v>45661.0</v>
      </c>
      <c r="D177" s="7">
        <v>1.0</v>
      </c>
      <c r="E177" s="7">
        <f>0.009</f>
        <v>0.009</v>
      </c>
      <c r="F177" s="10" t="s">
        <v>90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9" t="s">
        <v>77</v>
      </c>
      <c r="B178" s="6">
        <v>45659.0</v>
      </c>
      <c r="C178" s="6">
        <v>45661.0</v>
      </c>
      <c r="D178" s="7">
        <v>1.0</v>
      </c>
      <c r="E178" s="7">
        <v>0.009</v>
      </c>
      <c r="F178" s="10" t="s">
        <v>91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9" t="s">
        <v>77</v>
      </c>
      <c r="B179" s="6">
        <v>45659.0</v>
      </c>
      <c r="C179" s="6">
        <v>45661.0</v>
      </c>
      <c r="D179" s="7">
        <v>1.0</v>
      </c>
      <c r="E179" s="7">
        <f>0.23*0.34*0.21</f>
        <v>0.016422</v>
      </c>
      <c r="F179" s="10" t="s">
        <v>92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9" t="s">
        <v>77</v>
      </c>
      <c r="B180" s="6">
        <v>45659.0</v>
      </c>
      <c r="C180" s="6">
        <v>45661.0</v>
      </c>
      <c r="D180" s="7">
        <v>1.0</v>
      </c>
      <c r="E180" s="7">
        <f>0.22*0.33*0.2</f>
        <v>0.01452</v>
      </c>
      <c r="F180" s="10" t="s">
        <v>93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9" t="s">
        <v>77</v>
      </c>
      <c r="B181" s="6">
        <v>45659.0</v>
      </c>
      <c r="C181" s="6">
        <v>45661.0</v>
      </c>
      <c r="D181" s="7">
        <v>1.0</v>
      </c>
      <c r="E181" s="7">
        <f>0.23*0.34*0.22</f>
        <v>0.017204</v>
      </c>
      <c r="F181" s="10" t="s">
        <v>94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9" t="s">
        <v>77</v>
      </c>
      <c r="B182" s="6">
        <v>45659.0</v>
      </c>
      <c r="C182" s="6">
        <v>45661.0</v>
      </c>
      <c r="D182" s="7">
        <v>1.0</v>
      </c>
      <c r="E182" s="7">
        <f>0.33*0.25*0.18</f>
        <v>0.01485</v>
      </c>
      <c r="F182" s="10" t="s">
        <v>95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9" t="s">
        <v>77</v>
      </c>
      <c r="B183" s="6">
        <v>45659.0</v>
      </c>
      <c r="C183" s="6">
        <v>45661.0</v>
      </c>
      <c r="D183" s="7">
        <v>1.0</v>
      </c>
      <c r="E183" s="7">
        <f t="shared" ref="E183:E184" si="10">0.22*0.16*0.14</f>
        <v>0.004928</v>
      </c>
      <c r="F183" s="10" t="s">
        <v>96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9" t="s">
        <v>77</v>
      </c>
      <c r="B184" s="6">
        <v>45659.0</v>
      </c>
      <c r="C184" s="6">
        <v>45661.0</v>
      </c>
      <c r="D184" s="7">
        <v>1.0</v>
      </c>
      <c r="E184" s="7">
        <f t="shared" si="10"/>
        <v>0.004928</v>
      </c>
      <c r="F184" s="10" t="s">
        <v>97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9" t="s">
        <v>77</v>
      </c>
      <c r="B185" s="6">
        <v>45659.0</v>
      </c>
      <c r="C185" s="6">
        <v>45661.0</v>
      </c>
      <c r="D185" s="7">
        <v>1.0</v>
      </c>
      <c r="E185" s="7">
        <f>0.22*0.14*0.16</f>
        <v>0.004928</v>
      </c>
      <c r="F185" s="10" t="s">
        <v>98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9" t="s">
        <v>77</v>
      </c>
      <c r="B186" s="6">
        <v>45659.0</v>
      </c>
      <c r="C186" s="6">
        <v>45661.0</v>
      </c>
      <c r="D186" s="7">
        <v>1.0</v>
      </c>
      <c r="E186" s="7">
        <f>0.16*0.22*0.14</f>
        <v>0.004928</v>
      </c>
      <c r="F186" s="10" t="s">
        <v>99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9" t="s">
        <v>77</v>
      </c>
      <c r="B187" s="6">
        <v>45659.0</v>
      </c>
      <c r="C187" s="6">
        <v>45661.0</v>
      </c>
      <c r="D187" s="7">
        <v>1.0</v>
      </c>
      <c r="E187" s="7">
        <f t="shared" ref="E187:E189" si="11">0.22*0.16*0.14</f>
        <v>0.004928</v>
      </c>
      <c r="F187" s="10" t="s">
        <v>100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9" t="s">
        <v>77</v>
      </c>
      <c r="B188" s="6">
        <v>45659.0</v>
      </c>
      <c r="C188" s="6">
        <v>45661.0</v>
      </c>
      <c r="D188" s="7">
        <v>1.0</v>
      </c>
      <c r="E188" s="7">
        <f t="shared" si="11"/>
        <v>0.004928</v>
      </c>
      <c r="F188" s="10" t="s">
        <v>101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9" t="s">
        <v>77</v>
      </c>
      <c r="B189" s="6">
        <v>45659.0</v>
      </c>
      <c r="C189" s="6">
        <v>45661.0</v>
      </c>
      <c r="D189" s="7">
        <v>1.0</v>
      </c>
      <c r="E189" s="7">
        <f t="shared" si="11"/>
        <v>0.004928</v>
      </c>
      <c r="F189" s="10" t="s">
        <v>102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9" t="s">
        <v>77</v>
      </c>
      <c r="B190" s="6">
        <v>45659.0</v>
      </c>
      <c r="C190" s="6">
        <v>45661.0</v>
      </c>
      <c r="D190" s="7">
        <v>1.0</v>
      </c>
      <c r="E190" s="7">
        <f>0.22*0.14*0.16</f>
        <v>0.004928</v>
      </c>
      <c r="F190" s="10" t="s">
        <v>103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5" t="s">
        <v>77</v>
      </c>
      <c r="B191" s="6">
        <v>45659.0</v>
      </c>
      <c r="C191" s="6">
        <v>45661.0</v>
      </c>
      <c r="D191" s="7">
        <v>1.0</v>
      </c>
      <c r="E191" s="7">
        <f>0.22*0.34*0.19</f>
        <v>0.014212</v>
      </c>
      <c r="F191" s="8">
        <v>742881.0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5" t="s">
        <v>77</v>
      </c>
      <c r="B192" s="6">
        <v>45659.0</v>
      </c>
      <c r="C192" s="6">
        <v>45661.0</v>
      </c>
      <c r="D192" s="7">
        <v>1.0</v>
      </c>
      <c r="E192" s="7">
        <f>0.35*0.38*0.6</f>
        <v>0.0798</v>
      </c>
      <c r="F192" s="8">
        <v>612963.0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5" t="s">
        <v>77</v>
      </c>
      <c r="B193" s="6">
        <v>45659.0</v>
      </c>
      <c r="C193" s="6">
        <v>45661.0</v>
      </c>
      <c r="D193" s="7">
        <v>1.0</v>
      </c>
      <c r="E193" s="7">
        <f>0.41*0.61*0.27</f>
        <v>0.067527</v>
      </c>
      <c r="F193" s="8">
        <v>486611.0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5" t="s">
        <v>77</v>
      </c>
      <c r="B194" s="6">
        <v>45659.0</v>
      </c>
      <c r="C194" s="6">
        <v>45661.0</v>
      </c>
      <c r="D194" s="7">
        <v>1.0</v>
      </c>
      <c r="E194" s="7">
        <f>0.53*0.93*0.54</f>
        <v>0.266166</v>
      </c>
      <c r="F194" s="8">
        <v>925069.0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5" t="s">
        <v>77</v>
      </c>
      <c r="B195" s="6">
        <v>45660.0</v>
      </c>
      <c r="C195" s="6">
        <v>45661.0</v>
      </c>
      <c r="D195" s="7">
        <v>1.0</v>
      </c>
      <c r="E195" s="7">
        <f>0.43*0.35*0.19</f>
        <v>0.028595</v>
      </c>
      <c r="F195" s="8">
        <v>855108.0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5" t="s">
        <v>77</v>
      </c>
      <c r="B196" s="6">
        <v>45660.0</v>
      </c>
      <c r="C196" s="6">
        <v>45661.0</v>
      </c>
      <c r="D196" s="7">
        <v>1.0</v>
      </c>
      <c r="E196" s="7">
        <f>0.44*0.35*0.21</f>
        <v>0.03234</v>
      </c>
      <c r="F196" s="8">
        <v>435819.0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5" t="s">
        <v>77</v>
      </c>
      <c r="B197" s="6">
        <v>45660.0</v>
      </c>
      <c r="C197" s="6">
        <v>45661.0</v>
      </c>
      <c r="D197" s="7">
        <v>1.0</v>
      </c>
      <c r="E197" s="7">
        <f>0.43*0.34*0.2</f>
        <v>0.02924</v>
      </c>
      <c r="F197" s="8">
        <v>750788.0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5" t="s">
        <v>77</v>
      </c>
      <c r="B198" s="6">
        <v>45660.0</v>
      </c>
      <c r="C198" s="6">
        <v>45661.0</v>
      </c>
      <c r="D198" s="7">
        <v>1.0</v>
      </c>
      <c r="E198" s="7">
        <f>0.44*0.35*0.21</f>
        <v>0.03234</v>
      </c>
      <c r="F198" s="8">
        <v>567283.0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5" t="s">
        <v>77</v>
      </c>
      <c r="B199" s="6">
        <v>45660.0</v>
      </c>
      <c r="C199" s="6">
        <v>45661.0</v>
      </c>
      <c r="D199" s="7">
        <v>1.0</v>
      </c>
      <c r="E199" s="7">
        <f>0.35*0.44*0.2</f>
        <v>0.0308</v>
      </c>
      <c r="F199" s="8">
        <v>816886.0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5" t="s">
        <v>77</v>
      </c>
      <c r="B200" s="6">
        <v>45660.0</v>
      </c>
      <c r="C200" s="6">
        <v>45661.0</v>
      </c>
      <c r="D200" s="7">
        <v>1.0</v>
      </c>
      <c r="E200" s="7">
        <f>0.44*0.35*0.21</f>
        <v>0.03234</v>
      </c>
      <c r="F200" s="8">
        <v>797919.0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</sheetData>
  <drawing r:id="rId1"/>
</worksheet>
</file>