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_ML\"/>
    </mc:Choice>
  </mc:AlternateContent>
  <xr:revisionPtr revIDLastSave="0" documentId="8_{A097C04A-8326-4D6F-A36D-47C604DA388A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exponential smoothing" sheetId="20" r:id="rId1"/>
    <sheet name="regression" sheetId="26" r:id="rId2"/>
    <sheet name="additive" sheetId="21" r:id="rId3"/>
    <sheet name="Sheet1" sheetId="27" r:id="rId4"/>
    <sheet name="Sheet2" sheetId="28" r:id="rId5"/>
    <sheet name="Sheet3" sheetId="29" r:id="rId6"/>
  </sheets>
  <externalReferences>
    <externalReference r:id="rId7"/>
  </externalReferences>
  <definedNames>
    <definedName name="aa" localSheetId="0">'[1]Sähkön hankinta'!#REF!</definedName>
    <definedName name="aa">'[1]Sähkön hankinta'!#REF!</definedName>
    <definedName name="asdfas">#REF!</definedName>
    <definedName name="Finnair">#REF!</definedName>
    <definedName name="Ford">#REF!</definedName>
    <definedName name="Fortum">#REF!</definedName>
    <definedName name="HEX">#REF!</definedName>
    <definedName name="HEXp">#REF!</definedName>
    <definedName name="KCI">#REF!</definedName>
    <definedName name="KCI_Konecranes">#REF!</definedName>
    <definedName name="Kone">#REF!</definedName>
    <definedName name="Kone_B">#REF!</definedName>
    <definedName name="Liukuva" localSheetId="0">#REF!</definedName>
    <definedName name="Liukuva">#REF!</definedName>
    <definedName name="Merita">#REF!</definedName>
    <definedName name="Nokia">#REF!</definedName>
    <definedName name="Nokia_A">#REF!</definedName>
    <definedName name="Novo">#REF!</definedName>
    <definedName name="Novo_Group">#REF!</definedName>
    <definedName name="Päivä">#REF!</definedName>
    <definedName name="Rauta">#REF!</definedName>
    <definedName name="Rautaruukki_K">#REF!</definedName>
    <definedName name="solver_adj" localSheetId="0" hidden="1">'exponential smoothing'!#REF!</definedName>
    <definedName name="solver_adj" localSheetId="1" hidden="1">regression!$G$3:$G$3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1" hidden="1">regression!$G$3:$G$3</definedName>
    <definedName name="solver_lhs2" localSheetId="1" hidden="1">regression!$G$3:$G$3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'exponential smoothing'!#REF!</definedName>
    <definedName name="solver_opt" localSheetId="1" hidden="1">regression!$D$43</definedName>
    <definedName name="solver_pre" localSheetId="0" hidden="1">0.000001</definedName>
    <definedName name="solver_pre" localSheetId="1" hidden="1">0.000001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nera">#REF!</definedName>
    <definedName name="SPSS">#REF!</definedName>
    <definedName name="testi">#REF!</definedName>
    <definedName name="testi2">#REF!</definedName>
    <definedName name="testi3">#REF!</definedName>
    <definedName name="Tieto">#REF!</definedName>
    <definedName name="UPM">#REF!</definedName>
    <definedName name="UPM_Kymmene">#REF!</definedName>
    <definedName name="Viikk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9" l="1"/>
  <c r="G8" i="29"/>
  <c r="G9" i="29"/>
  <c r="G10" i="29"/>
  <c r="G11" i="29"/>
  <c r="G12" i="29"/>
  <c r="G13" i="29"/>
  <c r="G14" i="29"/>
  <c r="G6" i="29"/>
  <c r="F7" i="29"/>
  <c r="F8" i="29"/>
  <c r="F9" i="29"/>
  <c r="F10" i="29"/>
  <c r="F11" i="29"/>
  <c r="F12" i="29"/>
  <c r="F13" i="29"/>
  <c r="F14" i="29"/>
  <c r="F6" i="29"/>
  <c r="E7" i="29"/>
  <c r="E8" i="29"/>
  <c r="E9" i="29"/>
  <c r="E10" i="29"/>
  <c r="E11" i="29"/>
  <c r="E12" i="29"/>
  <c r="E13" i="29"/>
  <c r="E14" i="29"/>
  <c r="E6" i="29"/>
  <c r="D7" i="29"/>
  <c r="D8" i="29"/>
  <c r="D9" i="29"/>
  <c r="D10" i="29"/>
  <c r="D11" i="29"/>
  <c r="D12" i="29"/>
  <c r="D13" i="29"/>
  <c r="D14" i="29"/>
  <c r="D6" i="29"/>
  <c r="C7" i="29"/>
  <c r="C8" i="29"/>
  <c r="C9" i="29"/>
  <c r="C10" i="29"/>
  <c r="C11" i="29"/>
  <c r="C12" i="29"/>
  <c r="C13" i="29"/>
  <c r="C14" i="29"/>
  <c r="C6" i="29"/>
  <c r="B25" i="29"/>
  <c r="G21" i="28"/>
  <c r="F20" i="28"/>
  <c r="E19" i="28"/>
  <c r="C8" i="28"/>
  <c r="C9" i="28"/>
  <c r="C10" i="28"/>
  <c r="C11" i="28"/>
  <c r="D11" i="28" s="1"/>
  <c r="E11" i="28" s="1"/>
  <c r="C12" i="28"/>
  <c r="C13" i="28"/>
  <c r="C14" i="28"/>
  <c r="D14" i="28" s="1"/>
  <c r="E14" i="28" s="1"/>
  <c r="C7" i="28"/>
  <c r="D7" i="28" s="1"/>
  <c r="E7" i="28" s="1"/>
  <c r="C6" i="28"/>
  <c r="D6" i="28" s="1"/>
  <c r="E6" i="28" s="1"/>
  <c r="C28" i="28"/>
  <c r="D13" i="28"/>
  <c r="E13" i="28" s="1"/>
  <c r="D12" i="28"/>
  <c r="E12" i="28" s="1"/>
  <c r="D10" i="28"/>
  <c r="E10" i="28" s="1"/>
  <c r="D9" i="28"/>
  <c r="E9" i="28" s="1"/>
  <c r="D8" i="28"/>
  <c r="E8" i="28" s="1"/>
  <c r="G21" i="27"/>
  <c r="F20" i="27"/>
  <c r="E19" i="27"/>
  <c r="F6" i="27"/>
  <c r="F10" i="27"/>
  <c r="F14" i="27"/>
  <c r="E6" i="27"/>
  <c r="G6" i="27" s="1"/>
  <c r="E7" i="27"/>
  <c r="F7" i="27" s="1"/>
  <c r="E10" i="27"/>
  <c r="G10" i="27" s="1"/>
  <c r="E11" i="27"/>
  <c r="F11" i="27" s="1"/>
  <c r="E14" i="27"/>
  <c r="G14" i="27" s="1"/>
  <c r="E4" i="27"/>
  <c r="F4" i="27" s="1"/>
  <c r="D6" i="27"/>
  <c r="D7" i="27"/>
  <c r="D8" i="27"/>
  <c r="E8" i="27" s="1"/>
  <c r="D10" i="27"/>
  <c r="D11" i="27"/>
  <c r="D12" i="27"/>
  <c r="E12" i="27" s="1"/>
  <c r="D14" i="27"/>
  <c r="D4" i="27"/>
  <c r="D15" i="27" s="1"/>
  <c r="C5" i="27"/>
  <c r="D5" i="27" s="1"/>
  <c r="E5" i="27" s="1"/>
  <c r="C6" i="27"/>
  <c r="C7" i="27"/>
  <c r="C8" i="27"/>
  <c r="C9" i="27"/>
  <c r="D9" i="27" s="1"/>
  <c r="E9" i="27" s="1"/>
  <c r="C10" i="27"/>
  <c r="C11" i="27"/>
  <c r="C12" i="27"/>
  <c r="C13" i="27"/>
  <c r="D13" i="27" s="1"/>
  <c r="E13" i="27" s="1"/>
  <c r="C14" i="27"/>
  <c r="C4" i="27"/>
  <c r="C15" i="27" s="1"/>
  <c r="C5" i="20"/>
  <c r="C6" i="20" s="1"/>
  <c r="C4" i="26"/>
  <c r="C39" i="26"/>
  <c r="C40" i="26"/>
  <c r="C41" i="26"/>
  <c r="C42" i="26"/>
  <c r="C5" i="26"/>
  <c r="D5" i="26" s="1"/>
  <c r="D43" i="26" s="1"/>
  <c r="C6" i="26"/>
  <c r="D6" i="26" s="1"/>
  <c r="C7" i="26"/>
  <c r="D7" i="26" s="1"/>
  <c r="C8" i="26"/>
  <c r="D8" i="26" s="1"/>
  <c r="C9" i="26"/>
  <c r="D9" i="26" s="1"/>
  <c r="C10" i="26"/>
  <c r="D10" i="26" s="1"/>
  <c r="C11" i="26"/>
  <c r="D11" i="26" s="1"/>
  <c r="C12" i="26"/>
  <c r="D12" i="26" s="1"/>
  <c r="C13" i="26"/>
  <c r="D13" i="26" s="1"/>
  <c r="C14" i="26"/>
  <c r="D14" i="26" s="1"/>
  <c r="C15" i="26"/>
  <c r="D15" i="26" s="1"/>
  <c r="C16" i="26"/>
  <c r="D16" i="26" s="1"/>
  <c r="C17" i="26"/>
  <c r="D17" i="26" s="1"/>
  <c r="C18" i="26"/>
  <c r="D18" i="26" s="1"/>
  <c r="C19" i="26"/>
  <c r="D19" i="26" s="1"/>
  <c r="C20" i="26"/>
  <c r="D20" i="26" s="1"/>
  <c r="C21" i="26"/>
  <c r="D21" i="26" s="1"/>
  <c r="C22" i="26"/>
  <c r="D22" i="26" s="1"/>
  <c r="C23" i="26"/>
  <c r="D23" i="26" s="1"/>
  <c r="C24" i="26"/>
  <c r="D24" i="26" s="1"/>
  <c r="C25" i="26"/>
  <c r="D25" i="26" s="1"/>
  <c r="C26" i="26"/>
  <c r="D26" i="26" s="1"/>
  <c r="C27" i="26"/>
  <c r="D27" i="26" s="1"/>
  <c r="C28" i="26"/>
  <c r="D28" i="26" s="1"/>
  <c r="C29" i="26"/>
  <c r="D29" i="26" s="1"/>
  <c r="C30" i="26"/>
  <c r="D30" i="26" s="1"/>
  <c r="C31" i="26"/>
  <c r="D31" i="26" s="1"/>
  <c r="C32" i="26"/>
  <c r="D32" i="26" s="1"/>
  <c r="C33" i="26"/>
  <c r="D33" i="26" s="1"/>
  <c r="C34" i="26"/>
  <c r="D34" i="26" s="1"/>
  <c r="C35" i="26"/>
  <c r="D35" i="26" s="1"/>
  <c r="C36" i="26"/>
  <c r="D36" i="26" s="1"/>
  <c r="C37" i="26"/>
  <c r="D37" i="26" s="1"/>
  <c r="C38" i="26"/>
  <c r="D38" i="26" s="1"/>
  <c r="D4" i="26"/>
  <c r="D15" i="21"/>
  <c r="E14" i="21"/>
  <c r="D14" i="21"/>
  <c r="D13" i="21"/>
  <c r="E13" i="21" s="1"/>
  <c r="E12" i="21"/>
  <c r="D12" i="21"/>
  <c r="D11" i="21"/>
  <c r="E11" i="21" s="1"/>
  <c r="E10" i="21"/>
  <c r="D10" i="21"/>
  <c r="D9" i="21"/>
  <c r="E9" i="21" s="1"/>
  <c r="D8" i="21"/>
  <c r="E8" i="21" s="1"/>
  <c r="D7" i="21"/>
  <c r="C15" i="29" l="1"/>
  <c r="E15" i="29"/>
  <c r="E19" i="29" s="1"/>
  <c r="D15" i="29"/>
  <c r="G8" i="28"/>
  <c r="F8" i="28"/>
  <c r="D15" i="28"/>
  <c r="G10" i="28"/>
  <c r="F10" i="28"/>
  <c r="G14" i="28"/>
  <c r="F14" i="28"/>
  <c r="G6" i="28"/>
  <c r="F6" i="28"/>
  <c r="F11" i="28"/>
  <c r="G11" i="28"/>
  <c r="G13" i="28"/>
  <c r="F13" i="28"/>
  <c r="F9" i="28"/>
  <c r="G9" i="28"/>
  <c r="G7" i="28"/>
  <c r="F7" i="28"/>
  <c r="G12" i="28"/>
  <c r="F12" i="28"/>
  <c r="C15" i="28"/>
  <c r="F12" i="27"/>
  <c r="G12" i="27"/>
  <c r="F9" i="27"/>
  <c r="G9" i="27"/>
  <c r="F8" i="27"/>
  <c r="F15" i="27" s="1"/>
  <c r="G8" i="27"/>
  <c r="F13" i="27"/>
  <c r="G13" i="27"/>
  <c r="F5" i="27"/>
  <c r="G5" i="27"/>
  <c r="G11" i="27"/>
  <c r="E15" i="27"/>
  <c r="G4" i="27"/>
  <c r="G7" i="27"/>
  <c r="G15" i="27"/>
  <c r="E7" i="21"/>
  <c r="C7" i="20"/>
  <c r="D6" i="20"/>
  <c r="D7" i="20"/>
  <c r="C8" i="20"/>
  <c r="C9" i="20" s="1"/>
  <c r="F15" i="29" l="1"/>
  <c r="F20" i="29" s="1"/>
  <c r="G15" i="29"/>
  <c r="G21" i="29" s="1"/>
  <c r="G15" i="28"/>
  <c r="F15" i="28"/>
  <c r="E15" i="28"/>
  <c r="F5" i="21"/>
  <c r="F6" i="21"/>
  <c r="F20" i="21"/>
  <c r="F14" i="21"/>
  <c r="F13" i="21"/>
  <c r="G13" i="21" s="1"/>
  <c r="F16" i="21"/>
  <c r="G16" i="21" s="1"/>
  <c r="F9" i="21"/>
  <c r="F7" i="21"/>
  <c r="F19" i="21"/>
  <c r="F18" i="21"/>
  <c r="F12" i="21"/>
  <c r="F17" i="21"/>
  <c r="F11" i="21"/>
  <c r="F10" i="21"/>
  <c r="F15" i="21"/>
  <c r="F8" i="21"/>
  <c r="G8" i="21" s="1"/>
  <c r="D8" i="20"/>
  <c r="C10" i="20"/>
  <c r="D9" i="20"/>
  <c r="G9" i="21" l="1"/>
  <c r="K8" i="21"/>
  <c r="H16" i="21" s="1"/>
  <c r="I16" i="21" s="1"/>
  <c r="G15" i="21"/>
  <c r="G6" i="21"/>
  <c r="G7" i="21"/>
  <c r="G10" i="21"/>
  <c r="G11" i="21"/>
  <c r="G14" i="21"/>
  <c r="G12" i="21"/>
  <c r="G5" i="21"/>
  <c r="K5" i="21" s="1"/>
  <c r="H17" i="21" s="1"/>
  <c r="H5" i="21"/>
  <c r="I5" i="21" s="1"/>
  <c r="C11" i="20"/>
  <c r="D10" i="20"/>
  <c r="K6" i="21" l="1"/>
  <c r="H13" i="21"/>
  <c r="I13" i="21" s="1"/>
  <c r="H8" i="21"/>
  <c r="I8" i="21" s="1"/>
  <c r="H12" i="21"/>
  <c r="I12" i="21" s="1"/>
  <c r="K7" i="21"/>
  <c r="H9" i="21"/>
  <c r="I9" i="21" s="1"/>
  <c r="H20" i="21"/>
  <c r="D11" i="20"/>
  <c r="C12" i="20"/>
  <c r="H7" i="21" l="1"/>
  <c r="I7" i="21" s="1"/>
  <c r="H15" i="21"/>
  <c r="I15" i="21" s="1"/>
  <c r="H19" i="21"/>
  <c r="H11" i="21"/>
  <c r="I11" i="21" s="1"/>
  <c r="H6" i="21"/>
  <c r="I6" i="21" s="1"/>
  <c r="H14" i="21"/>
  <c r="I14" i="21" s="1"/>
  <c r="H10" i="21"/>
  <c r="I10" i="21" s="1"/>
  <c r="H18" i="21"/>
  <c r="D12" i="20"/>
  <c r="C13" i="20"/>
  <c r="I21" i="21" l="1"/>
  <c r="C14" i="20"/>
  <c r="D13" i="20"/>
  <c r="D14" i="20" l="1"/>
  <c r="C15" i="20"/>
  <c r="C16" i="20" l="1"/>
  <c r="D15" i="20"/>
  <c r="C17" i="20" l="1"/>
  <c r="D16" i="20"/>
  <c r="D17" i="20" l="1"/>
  <c r="C18" i="20"/>
  <c r="D18" i="20" l="1"/>
  <c r="C19" i="20"/>
  <c r="C20" i="20" l="1"/>
  <c r="D20" i="20" s="1"/>
  <c r="D19" i="20"/>
  <c r="D21" i="20" l="1"/>
</calcChain>
</file>

<file path=xl/sharedStrings.xml><?xml version="1.0" encoding="utf-8"?>
<sst xmlns="http://schemas.openxmlformats.org/spreadsheetml/2006/main" count="94" uniqueCount="50">
  <si>
    <t>alfa =</t>
  </si>
  <si>
    <t>Moving average</t>
  </si>
  <si>
    <t>For time series without significant trend or seasonal variation</t>
  </si>
  <si>
    <t>Week</t>
  </si>
  <si>
    <t>Demand</t>
  </si>
  <si>
    <t>Absolute error</t>
  </si>
  <si>
    <t>Mean absolute error</t>
  </si>
  <si>
    <t>Exponential smoothing</t>
  </si>
  <si>
    <t>Forecast</t>
  </si>
  <si>
    <t>Simple linear regression for trend forecasting</t>
  </si>
  <si>
    <t>Trend</t>
  </si>
  <si>
    <t>Additive model</t>
  </si>
  <si>
    <t>Trend and seasonal variation considered</t>
  </si>
  <si>
    <t>Quarter</t>
  </si>
  <si>
    <t>Centered moving average</t>
  </si>
  <si>
    <t>Seasonal</t>
  </si>
  <si>
    <t>Notes</t>
  </si>
  <si>
    <t>Seasonal variation is smoothed by using 4 quarter moving average.</t>
  </si>
  <si>
    <t>First moving average 19,50 belongs between 2. quarter and 3. quarter.</t>
  </si>
  <si>
    <t>Second moving average 20,00 belongs between 3. quarter and 4. quarter.</t>
  </si>
  <si>
    <t>Average of 19,50 and 20,00 (centered moving average) belongs to 3. quarter.</t>
  </si>
  <si>
    <t>Column E is a time series without seasonal variation.</t>
  </si>
  <si>
    <t>Trend can be calculated based on column E.</t>
  </si>
  <si>
    <t>Seasonal in column G can be calculated either by using additive or multiplicative model:</t>
  </si>
  <si>
    <t>-in the multiplicative model seasonal is demand divided by trend</t>
  </si>
  <si>
    <t>-in the additive model seasonal is demand minus trend.</t>
  </si>
  <si>
    <t>Seasonal for each quarter (in column K) is the mean of quarter values in column G.</t>
  </si>
  <si>
    <t>Final forecast is calculated either by using additive or multiplicative model:</t>
  </si>
  <si>
    <t>-in the multiplicative model the final forecast is trend multiplied by season in column K</t>
  </si>
  <si>
    <t>ObservationS must be numbered 1, 2, 3, … (column B).</t>
  </si>
  <si>
    <t>-in the additive model the final forecast is trend plus season in column K.</t>
  </si>
  <si>
    <t>Sales (1000s of Gallons)</t>
  </si>
  <si>
    <t>GASOLINE SALES TIME SERIES</t>
  </si>
  <si>
    <t>Forecast Error
=ActualValue-Forecast</t>
  </si>
  <si>
    <t>Absolute Forecast Error</t>
  </si>
  <si>
    <t>Squared Forecast Error</t>
  </si>
  <si>
    <t>Absolute Percentaage Error</t>
  </si>
  <si>
    <t>Total</t>
  </si>
  <si>
    <t>MAE</t>
  </si>
  <si>
    <t>MSE</t>
  </si>
  <si>
    <t>MAPE</t>
  </si>
  <si>
    <t xml:space="preserve"> average of week1 to week3</t>
  </si>
  <si>
    <t>(17+21+19)/3</t>
  </si>
  <si>
    <t>k=3</t>
  </si>
  <si>
    <t>moving average for week 4</t>
  </si>
  <si>
    <t>Forecast using moving average (k=3)</t>
  </si>
  <si>
    <t>Forecast using weighted moving average (k=3)</t>
  </si>
  <si>
    <t>Forecast for week4</t>
  </si>
  <si>
    <t>k=3, weight is 1/3, the sum of the weights is equal to 1</t>
  </si>
  <si>
    <t>1/6(17)+2/6(21)+3/6(19)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</si>
</sst>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_ ;[Red]\-#,##0.00\ "/>
    <numFmt numFmtId="165" formatCode="0.0"/>
  </numFmts>
  <fonts count="14" x14ac:knownFonts="1">
    <font>
      <sz val="10"/>
      <name val="Arial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20"/>
      <color rgb="FF0070C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wrapText="1"/>
    </xf>
    <xf numFmtId="1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6" fillId="0" borderId="0" xfId="1" applyFont="1"/>
    <xf numFmtId="0" fontId="6" fillId="0" borderId="2" xfId="1" applyFont="1" applyBorder="1"/>
    <xf numFmtId="0" fontId="6" fillId="0" borderId="2" xfId="1" applyFont="1" applyBorder="1" applyAlignment="1">
      <alignment wrapText="1"/>
    </xf>
    <xf numFmtId="0" fontId="6" fillId="0" borderId="0" xfId="1" applyFont="1" applyAlignment="1">
      <alignment horizontal="center"/>
    </xf>
    <xf numFmtId="2" fontId="6" fillId="0" borderId="0" xfId="1" applyNumberFormat="1" applyFont="1"/>
    <xf numFmtId="0" fontId="6" fillId="2" borderId="0" xfId="1" applyFont="1" applyFill="1"/>
    <xf numFmtId="0" fontId="6" fillId="0" borderId="1" xfId="1" applyFont="1" applyBorder="1"/>
    <xf numFmtId="2" fontId="6" fillId="0" borderId="1" xfId="1" applyNumberFormat="1" applyFont="1" applyBorder="1"/>
    <xf numFmtId="0" fontId="6" fillId="3" borderId="0" xfId="1" applyFont="1" applyFill="1"/>
    <xf numFmtId="0" fontId="7" fillId="3" borderId="0" xfId="1" applyFont="1" applyFill="1"/>
    <xf numFmtId="0" fontId="6" fillId="3" borderId="0" xfId="1" applyFont="1" applyFill="1" applyAlignment="1">
      <alignment horizontal="left" indent="3"/>
    </xf>
    <xf numFmtId="165" fontId="5" fillId="0" borderId="0" xfId="0" applyNumberFormat="1" applyFont="1"/>
    <xf numFmtId="165" fontId="8" fillId="0" borderId="0" xfId="0" applyNumberFormat="1" applyFont="1"/>
    <xf numFmtId="0" fontId="6" fillId="2" borderId="0" xfId="1" applyFont="1" applyFill="1" applyAlignment="1">
      <alignment horizontal="left" indent="3"/>
    </xf>
    <xf numFmtId="0" fontId="6" fillId="3" borderId="0" xfId="1" quotePrefix="1" applyFont="1" applyFill="1" applyAlignment="1">
      <alignment horizontal="left" indent="3"/>
    </xf>
    <xf numFmtId="0" fontId="6" fillId="2" borderId="0" xfId="1" quotePrefix="1" applyFont="1" applyFill="1" applyAlignment="1">
      <alignment horizontal="left" indent="3"/>
    </xf>
    <xf numFmtId="1" fontId="9" fillId="0" borderId="1" xfId="0" applyNumberFormat="1" applyFont="1" applyBorder="1"/>
    <xf numFmtId="165" fontId="10" fillId="0" borderId="0" xfId="0" applyNumberFormat="1" applyFont="1"/>
    <xf numFmtId="165" fontId="10" fillId="0" borderId="1" xfId="0" applyNumberFormat="1" applyFont="1" applyBorder="1"/>
    <xf numFmtId="0" fontId="10" fillId="0" borderId="3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2" fontId="10" fillId="0" borderId="0" xfId="1" applyNumberFormat="1" applyFont="1"/>
    <xf numFmtId="2" fontId="10" fillId="0" borderId="1" xfId="1" applyNumberFormat="1" applyFont="1" applyBorder="1"/>
    <xf numFmtId="0" fontId="11" fillId="0" borderId="1" xfId="0" applyFont="1" applyBorder="1"/>
    <xf numFmtId="0" fontId="6" fillId="2" borderId="6" xfId="1" applyFont="1" applyFill="1" applyBorder="1" applyAlignment="1">
      <alignment wrapText="1"/>
    </xf>
    <xf numFmtId="0" fontId="6" fillId="2" borderId="6" xfId="1" applyFont="1" applyFill="1" applyBorder="1"/>
    <xf numFmtId="2" fontId="6" fillId="4" borderId="0" xfId="1" applyNumberFormat="1" applyFont="1" applyFill="1"/>
    <xf numFmtId="2" fontId="6" fillId="5" borderId="0" xfId="1" applyNumberFormat="1" applyFont="1" applyFill="1"/>
    <xf numFmtId="0" fontId="6" fillId="5" borderId="3" xfId="1" applyFont="1" applyFill="1" applyBorder="1" applyAlignment="1">
      <alignment horizontal="center"/>
    </xf>
    <xf numFmtId="0" fontId="6" fillId="4" borderId="3" xfId="1" applyFont="1" applyFill="1" applyBorder="1" applyAlignment="1">
      <alignment horizontal="center"/>
    </xf>
    <xf numFmtId="0" fontId="6" fillId="7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2" fontId="6" fillId="4" borderId="6" xfId="1" applyNumberFormat="1" applyFont="1" applyFill="1" applyBorder="1"/>
    <xf numFmtId="2" fontId="6" fillId="6" borderId="6" xfId="1" applyNumberFormat="1" applyFont="1" applyFill="1" applyBorder="1"/>
    <xf numFmtId="2" fontId="6" fillId="7" borderId="6" xfId="1" applyNumberFormat="1" applyFont="1" applyFill="1" applyBorder="1"/>
    <xf numFmtId="2" fontId="6" fillId="8" borderId="6" xfId="1" applyNumberFormat="1" applyFont="1" applyFill="1" applyBorder="1"/>
    <xf numFmtId="2" fontId="6" fillId="7" borderId="0" xfId="1" applyNumberFormat="1" applyFont="1" applyFill="1"/>
    <xf numFmtId="2" fontId="6" fillId="8" borderId="0" xfId="1" applyNumberFormat="1" applyFont="1" applyFill="1"/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12" fillId="0" borderId="0" xfId="0" applyFont="1"/>
    <xf numFmtId="0" fontId="0" fillId="0" borderId="6" xfId="0" applyBorder="1"/>
    <xf numFmtId="0" fontId="12" fillId="6" borderId="6" xfId="0" applyFont="1" applyFill="1" applyBorder="1"/>
    <xf numFmtId="0" fontId="12" fillId="6" borderId="6" xfId="0" applyFont="1" applyFill="1" applyBorder="1" applyAlignment="1">
      <alignment wrapText="1"/>
    </xf>
    <xf numFmtId="0" fontId="12" fillId="9" borderId="6" xfId="0" applyFont="1" applyFill="1" applyBorder="1"/>
    <xf numFmtId="0" fontId="12" fillId="10" borderId="6" xfId="0" applyFont="1" applyFill="1" applyBorder="1" applyAlignment="1">
      <alignment wrapText="1"/>
    </xf>
    <xf numFmtId="0" fontId="12" fillId="4" borderId="0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0" xfId="0" applyFont="1"/>
    <xf numFmtId="0" fontId="12" fillId="10" borderId="7" xfId="0" applyFont="1" applyFill="1" applyBorder="1" applyAlignment="1">
      <alignment wrapText="1"/>
    </xf>
    <xf numFmtId="0" fontId="12" fillId="4" borderId="3" xfId="0" applyFont="1" applyFill="1" applyBorder="1" applyAlignment="1">
      <alignment horizontal="center"/>
    </xf>
    <xf numFmtId="0" fontId="0" fillId="0" borderId="5" xfId="0" applyBorder="1"/>
    <xf numFmtId="0" fontId="13" fillId="0" borderId="6" xfId="0" applyFont="1" applyBorder="1"/>
    <xf numFmtId="0" fontId="12" fillId="10" borderId="6" xfId="0" applyFont="1" applyFill="1" applyBorder="1"/>
    <xf numFmtId="0" fontId="0" fillId="10" borderId="6" xfId="0" applyFill="1" applyBorder="1"/>
    <xf numFmtId="0" fontId="12" fillId="9" borderId="6" xfId="0" applyFont="1" applyFill="1" applyBorder="1" applyAlignment="1">
      <alignment wrapText="1"/>
    </xf>
    <xf numFmtId="0" fontId="0" fillId="11" borderId="6" xfId="0" applyFill="1" applyBorder="1"/>
    <xf numFmtId="0" fontId="0" fillId="11" borderId="5" xfId="0" applyFill="1" applyBorder="1"/>
    <xf numFmtId="0" fontId="0" fillId="4" borderId="6" xfId="0" applyFill="1" applyBorder="1"/>
    <xf numFmtId="0" fontId="0" fillId="6" borderId="6" xfId="0" applyFill="1" applyBorder="1"/>
  </cellXfs>
  <cellStyles count="4">
    <cellStyle name="Normaali 2" xfId="1" xr:uid="{00000000-0005-0000-0000-000000000000}"/>
    <cellStyle name="Normaali 3" xfId="2" xr:uid="{00000000-0005-0000-0000-000001000000}"/>
    <cellStyle name="Normal" xfId="0" builtinId="0"/>
    <cellStyle name="Pilkku_ASTE3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835547900262464"/>
          <c:y val="2.9954766292511308E-2"/>
          <c:w val="0.78515625"/>
          <c:h val="0.69791666666666652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trendline>
            <c:trendlineType val="linear"/>
            <c:dispRSqr val="1"/>
            <c:dispEq val="1"/>
            <c:trendlineLbl>
              <c:layout>
                <c:manualLayout>
                  <c:x val="-0.30868909940944883"/>
                  <c:y val="0.387127398368271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val>
            <c:numRef>
              <c:f>'exponential smoothing'!$B$5:$B$20</c:f>
              <c:numCache>
                <c:formatCode>General</c:formatCode>
                <c:ptCount val="16"/>
                <c:pt idx="0">
                  <c:v>252922</c:v>
                </c:pt>
                <c:pt idx="1">
                  <c:v>248559</c:v>
                </c:pt>
                <c:pt idx="2">
                  <c:v>253342</c:v>
                </c:pt>
                <c:pt idx="3">
                  <c:v>249532</c:v>
                </c:pt>
                <c:pt idx="4">
                  <c:v>247693</c:v>
                </c:pt>
                <c:pt idx="5">
                  <c:v>246618</c:v>
                </c:pt>
                <c:pt idx="6">
                  <c:v>261333</c:v>
                </c:pt>
                <c:pt idx="7">
                  <c:v>247447</c:v>
                </c:pt>
                <c:pt idx="8">
                  <c:v>251492</c:v>
                </c:pt>
                <c:pt idx="9">
                  <c:v>249713</c:v>
                </c:pt>
                <c:pt idx="10">
                  <c:v>258563</c:v>
                </c:pt>
                <c:pt idx="11">
                  <c:v>249702</c:v>
                </c:pt>
                <c:pt idx="12">
                  <c:v>262667</c:v>
                </c:pt>
                <c:pt idx="13">
                  <c:v>258829</c:v>
                </c:pt>
                <c:pt idx="14">
                  <c:v>255631</c:v>
                </c:pt>
                <c:pt idx="15">
                  <c:v>257418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1-4932-858D-F25427A1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37776"/>
        <c:axId val="242038168"/>
      </c:lineChart>
      <c:catAx>
        <c:axId val="24203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038168"/>
        <c:crosses val="autoZero"/>
        <c:auto val="1"/>
        <c:lblAlgn val="ctr"/>
        <c:lblOffset val="100"/>
        <c:noMultiLvlLbl val="0"/>
      </c:catAx>
      <c:valAx>
        <c:axId val="24203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03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86187664041995"/>
          <c:y val="0.51621974336541265"/>
          <c:w val="0.29907562335958005"/>
          <c:h val="0.14975503062117235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0833333333337"/>
          <c:y val="3.4398034398034391E-2"/>
          <c:w val="0.84201388888888884"/>
          <c:h val="0.7862407862407863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regression!$B$4:$B$42</c:f>
              <c:numCache>
                <c:formatCode>General</c:formatCode>
                <c:ptCount val="39"/>
                <c:pt idx="0">
                  <c:v>4.8</c:v>
                </c:pt>
                <c:pt idx="1">
                  <c:v>4</c:v>
                </c:pt>
                <c:pt idx="2">
                  <c:v>5.5</c:v>
                </c:pt>
                <c:pt idx="3">
                  <c:v>15.6</c:v>
                </c:pt>
                <c:pt idx="4">
                  <c:v>23.1</c:v>
                </c:pt>
                <c:pt idx="5">
                  <c:v>23.3</c:v>
                </c:pt>
                <c:pt idx="6">
                  <c:v>31.4</c:v>
                </c:pt>
                <c:pt idx="7">
                  <c:v>46</c:v>
                </c:pt>
                <c:pt idx="8">
                  <c:v>46.1</c:v>
                </c:pt>
                <c:pt idx="9">
                  <c:v>41.9</c:v>
                </c:pt>
                <c:pt idx="10">
                  <c:v>45.5</c:v>
                </c:pt>
                <c:pt idx="11">
                  <c:v>53.5</c:v>
                </c:pt>
                <c:pt idx="12">
                  <c:v>48.4</c:v>
                </c:pt>
                <c:pt idx="13">
                  <c:v>61.6</c:v>
                </c:pt>
                <c:pt idx="14">
                  <c:v>65.599999999999994</c:v>
                </c:pt>
                <c:pt idx="15">
                  <c:v>71.400000000000006</c:v>
                </c:pt>
                <c:pt idx="16">
                  <c:v>83.4</c:v>
                </c:pt>
                <c:pt idx="17">
                  <c:v>93.6</c:v>
                </c:pt>
                <c:pt idx="18">
                  <c:v>94.2</c:v>
                </c:pt>
                <c:pt idx="19">
                  <c:v>85.4</c:v>
                </c:pt>
                <c:pt idx="20">
                  <c:v>86.2</c:v>
                </c:pt>
                <c:pt idx="21">
                  <c:v>89.9</c:v>
                </c:pt>
                <c:pt idx="22">
                  <c:v>89.2</c:v>
                </c:pt>
                <c:pt idx="23">
                  <c:v>99.1</c:v>
                </c:pt>
                <c:pt idx="24">
                  <c:v>100.3</c:v>
                </c:pt>
                <c:pt idx="25">
                  <c:v>111.7</c:v>
                </c:pt>
                <c:pt idx="26">
                  <c:v>108.2</c:v>
                </c:pt>
                <c:pt idx="27">
                  <c:v>115.5</c:v>
                </c:pt>
                <c:pt idx="28">
                  <c:v>119.2</c:v>
                </c:pt>
                <c:pt idx="29">
                  <c:v>125.2</c:v>
                </c:pt>
                <c:pt idx="30">
                  <c:v>136.30000000000001</c:v>
                </c:pt>
                <c:pt idx="31">
                  <c:v>146.80000000000001</c:v>
                </c:pt>
                <c:pt idx="32">
                  <c:v>146.1</c:v>
                </c:pt>
                <c:pt idx="33">
                  <c:v>151.4</c:v>
                </c:pt>
                <c:pt idx="34">
                  <c:v>150.9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C42-8A54-F6F4C040CE2D}"/>
            </c:ext>
          </c:extLst>
        </c:ser>
        <c:ser>
          <c:idx val="1"/>
          <c:order val="1"/>
          <c:tx>
            <c:v>Trend</c:v>
          </c:tx>
          <c:marker>
            <c:symbol val="circle"/>
            <c:size val="5"/>
          </c:marker>
          <c:val>
            <c:numRef>
              <c:f>regression!$C$4:$C$42</c:f>
              <c:numCache>
                <c:formatCode>0.0</c:formatCode>
                <c:ptCount val="39"/>
                <c:pt idx="0">
                  <c:v>4.6971428571428833</c:v>
                </c:pt>
                <c:pt idx="1">
                  <c:v>8.9927731092437231</c:v>
                </c:pt>
                <c:pt idx="2">
                  <c:v>13.288403361344564</c:v>
                </c:pt>
                <c:pt idx="3">
                  <c:v>17.584033613445403</c:v>
                </c:pt>
                <c:pt idx="4">
                  <c:v>21.879663865546242</c:v>
                </c:pt>
                <c:pt idx="5">
                  <c:v>26.175294117647084</c:v>
                </c:pt>
                <c:pt idx="6">
                  <c:v>30.470924369747923</c:v>
                </c:pt>
                <c:pt idx="7">
                  <c:v>34.766554621848762</c:v>
                </c:pt>
                <c:pt idx="8">
                  <c:v>39.062184873949604</c:v>
                </c:pt>
                <c:pt idx="9">
                  <c:v>43.35781512605044</c:v>
                </c:pt>
                <c:pt idx="10">
                  <c:v>47.653445378151282</c:v>
                </c:pt>
                <c:pt idx="11">
                  <c:v>51.949075630252125</c:v>
                </c:pt>
                <c:pt idx="12">
                  <c:v>56.24470588235296</c:v>
                </c:pt>
                <c:pt idx="13">
                  <c:v>60.540336134453803</c:v>
                </c:pt>
                <c:pt idx="14">
                  <c:v>64.835966386554645</c:v>
                </c:pt>
                <c:pt idx="15">
                  <c:v>69.131596638655481</c:v>
                </c:pt>
                <c:pt idx="16">
                  <c:v>73.427226890756316</c:v>
                </c:pt>
                <c:pt idx="17">
                  <c:v>77.722857142857166</c:v>
                </c:pt>
                <c:pt idx="18">
                  <c:v>82.018487394958001</c:v>
                </c:pt>
                <c:pt idx="19">
                  <c:v>86.314117647058836</c:v>
                </c:pt>
                <c:pt idx="20">
                  <c:v>90.609747899159686</c:v>
                </c:pt>
                <c:pt idx="21">
                  <c:v>94.905378151260521</c:v>
                </c:pt>
                <c:pt idx="22">
                  <c:v>99.201008403361357</c:v>
                </c:pt>
                <c:pt idx="23">
                  <c:v>103.49663865546221</c:v>
                </c:pt>
                <c:pt idx="24">
                  <c:v>107.79226890756304</c:v>
                </c:pt>
                <c:pt idx="25">
                  <c:v>112.08789915966388</c:v>
                </c:pt>
                <c:pt idx="26">
                  <c:v>116.38352941176471</c:v>
                </c:pt>
                <c:pt idx="27">
                  <c:v>120.67915966386556</c:v>
                </c:pt>
                <c:pt idx="28">
                  <c:v>124.9747899159664</c:v>
                </c:pt>
                <c:pt idx="29">
                  <c:v>129.27042016806723</c:v>
                </c:pt>
                <c:pt idx="30">
                  <c:v>133.5660504201681</c:v>
                </c:pt>
                <c:pt idx="31">
                  <c:v>137.8616806722689</c:v>
                </c:pt>
                <c:pt idx="32">
                  <c:v>142.15731092436977</c:v>
                </c:pt>
                <c:pt idx="33">
                  <c:v>146.45294117647057</c:v>
                </c:pt>
                <c:pt idx="34">
                  <c:v>150.74857142857144</c:v>
                </c:pt>
                <c:pt idx="35">
                  <c:v>155.0442016806723</c:v>
                </c:pt>
                <c:pt idx="36">
                  <c:v>159.33983193277311</c:v>
                </c:pt>
                <c:pt idx="37">
                  <c:v>163.63546218487397</c:v>
                </c:pt>
                <c:pt idx="38">
                  <c:v>167.93109243697478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C-4C42-8A54-F6F4C040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38952"/>
        <c:axId val="242039344"/>
      </c:lineChart>
      <c:catAx>
        <c:axId val="24203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039344"/>
        <c:crosses val="autoZero"/>
        <c:auto val="1"/>
        <c:lblAlgn val="ctr"/>
        <c:lblOffset val="100"/>
        <c:noMultiLvlLbl val="0"/>
      </c:catAx>
      <c:valAx>
        <c:axId val="24203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038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86187664041995"/>
          <c:y val="0.51621969858190331"/>
          <c:w val="0.29907571449402159"/>
          <c:h val="0.1497551381015948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6666666666666"/>
          <c:y val="4.0816326530612262E-2"/>
          <c:w val="0.82500000000000007"/>
          <c:h val="0.74635568513119543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additive!$C$5:$C$20</c:f>
              <c:numCache>
                <c:formatCode>General</c:formatCode>
                <c:ptCount val="16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34</c:v>
                </c:pt>
                <c:pt idx="4">
                  <c:v>10</c:v>
                </c:pt>
                <c:pt idx="5">
                  <c:v>18</c:v>
                </c:pt>
                <c:pt idx="6">
                  <c:v>23</c:v>
                </c:pt>
                <c:pt idx="7">
                  <c:v>38</c:v>
                </c:pt>
                <c:pt idx="8">
                  <c:v>12</c:v>
                </c:pt>
                <c:pt idx="9">
                  <c:v>13</c:v>
                </c:pt>
                <c:pt idx="10">
                  <c:v>32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430-8820-1B16CC3BAF3B}"/>
            </c:ext>
          </c:extLst>
        </c:ser>
        <c:ser>
          <c:idx val="1"/>
          <c:order val="1"/>
          <c:tx>
            <c:v>Trend</c:v>
          </c:tx>
          <c:val>
            <c:numRef>
              <c:f>additive!$F$5:$F$20</c:f>
              <c:numCache>
                <c:formatCode>0.00</c:formatCode>
                <c:ptCount val="16"/>
                <c:pt idx="0">
                  <c:v>18.96279761904762</c:v>
                </c:pt>
                <c:pt idx="1">
                  <c:v>19.486607142857142</c:v>
                </c:pt>
                <c:pt idx="2">
                  <c:v>20.010416666666668</c:v>
                </c:pt>
                <c:pt idx="3">
                  <c:v>20.53422619047619</c:v>
                </c:pt>
                <c:pt idx="4">
                  <c:v>21.058035714285715</c:v>
                </c:pt>
                <c:pt idx="5">
                  <c:v>21.581845238095237</c:v>
                </c:pt>
                <c:pt idx="6">
                  <c:v>22.105654761904763</c:v>
                </c:pt>
                <c:pt idx="7">
                  <c:v>22.629464285714285</c:v>
                </c:pt>
                <c:pt idx="8">
                  <c:v>23.15327380952381</c:v>
                </c:pt>
                <c:pt idx="9">
                  <c:v>23.677083333333332</c:v>
                </c:pt>
                <c:pt idx="10">
                  <c:v>24.200892857142858</c:v>
                </c:pt>
                <c:pt idx="11">
                  <c:v>24.72470238095238</c:v>
                </c:pt>
                <c:pt idx="12">
                  <c:v>25.248511904761905</c:v>
                </c:pt>
                <c:pt idx="13">
                  <c:v>25.772321428571431</c:v>
                </c:pt>
                <c:pt idx="14">
                  <c:v>26.296130952380953</c:v>
                </c:pt>
                <c:pt idx="15">
                  <c:v>26.819940476190474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E-4430-8820-1B16CC3BAF3B}"/>
            </c:ext>
          </c:extLst>
        </c:ser>
        <c:ser>
          <c:idx val="2"/>
          <c:order val="2"/>
          <c:tx>
            <c:v>Forecast</c:v>
          </c:tx>
          <c:val>
            <c:numRef>
              <c:f>additive!$H$5:$H$20</c:f>
              <c:numCache>
                <c:formatCode>0.00</c:formatCode>
                <c:ptCount val="16"/>
                <c:pt idx="0">
                  <c:v>7.9047619047619051</c:v>
                </c:pt>
                <c:pt idx="1">
                  <c:v>12.571428571428573</c:v>
                </c:pt>
                <c:pt idx="2">
                  <c:v>23.904761904761905</c:v>
                </c:pt>
                <c:pt idx="3">
                  <c:v>35.571428571428569</c:v>
                </c:pt>
                <c:pt idx="4">
                  <c:v>10</c:v>
                </c:pt>
                <c:pt idx="5">
                  <c:v>14.666666666666668</c:v>
                </c:pt>
                <c:pt idx="6">
                  <c:v>26</c:v>
                </c:pt>
                <c:pt idx="7">
                  <c:v>37.666666666666664</c:v>
                </c:pt>
                <c:pt idx="8">
                  <c:v>12.095238095238095</c:v>
                </c:pt>
                <c:pt idx="9">
                  <c:v>16.761904761904763</c:v>
                </c:pt>
                <c:pt idx="10">
                  <c:v>28.095238095238095</c:v>
                </c:pt>
                <c:pt idx="11">
                  <c:v>39.761904761904759</c:v>
                </c:pt>
                <c:pt idx="12">
                  <c:v>14.19047619047619</c:v>
                </c:pt>
                <c:pt idx="13">
                  <c:v>18.857142857142861</c:v>
                </c:pt>
                <c:pt idx="14">
                  <c:v>30.19047619047619</c:v>
                </c:pt>
                <c:pt idx="15">
                  <c:v>41.857142857142854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E-4430-8820-1B16CC3B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40128"/>
        <c:axId val="243321768"/>
      </c:lineChart>
      <c:catAx>
        <c:axId val="2420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3321768"/>
        <c:crosses val="autoZero"/>
        <c:auto val="1"/>
        <c:lblAlgn val="ctr"/>
        <c:lblOffset val="100"/>
        <c:noMultiLvlLbl val="0"/>
      </c:catAx>
      <c:valAx>
        <c:axId val="243321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04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34711286089242"/>
          <c:y val="0.5833242273287268"/>
          <c:w val="0.30376399825021871"/>
          <c:h val="0.21087945639448125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5-4830-ACBF-56950C35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91519"/>
        <c:axId val="360193439"/>
      </c:scatterChart>
      <c:valAx>
        <c:axId val="3601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3439"/>
        <c:crosses val="autoZero"/>
        <c:crossBetween val="midCat"/>
      </c:valAx>
      <c:valAx>
        <c:axId val="3601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411-B5B1-556FABA396A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1">
                  <c:v>17</c:v>
                </c:pt>
                <c:pt idx="2">
                  <c:v>21</c:v>
                </c:pt>
                <c:pt idx="3">
                  <c:v>19</c:v>
                </c:pt>
                <c:pt idx="4">
                  <c:v>23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411-B5B1-556FABA39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2927"/>
        <c:axId val="36811967"/>
      </c:lineChart>
      <c:catAx>
        <c:axId val="368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967"/>
        <c:crosses val="autoZero"/>
        <c:auto val="1"/>
        <c:lblAlgn val="ctr"/>
        <c:lblOffset val="100"/>
        <c:noMultiLvlLbl val="0"/>
      </c:catAx>
      <c:valAx>
        <c:axId val="368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3-4D4F-965C-641DFCEA6F8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Forecast using moving average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Sheet2!$C$3:$C$14</c:f>
              <c:numCache>
                <c:formatCode>General</c:formatCode>
                <c:ptCount val="12"/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3-4D4F-965C-641DFCEA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1775"/>
        <c:axId val="361176015"/>
      </c:lineChart>
      <c:catAx>
        <c:axId val="3611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6015"/>
        <c:crosses val="autoZero"/>
        <c:auto val="1"/>
        <c:lblAlgn val="ctr"/>
        <c:lblOffset val="100"/>
        <c:noMultiLvlLbl val="0"/>
      </c:catAx>
      <c:valAx>
        <c:axId val="3611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225-9CB0-3B2A6BF5CD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Forecast using moving average (k=3)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Sheet2!$C$3:$C$14</c:f>
              <c:numCache>
                <c:formatCode>General</c:formatCode>
                <c:ptCount val="12"/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7-4225-9CB0-3B2A6BF5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1775"/>
        <c:axId val="361176015"/>
      </c:lineChart>
      <c:catAx>
        <c:axId val="3611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6015"/>
        <c:crosses val="autoZero"/>
        <c:auto val="1"/>
        <c:lblAlgn val="ctr"/>
        <c:lblOffset val="100"/>
        <c:noMultiLvlLbl val="0"/>
      </c:catAx>
      <c:valAx>
        <c:axId val="3611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87867</xdr:colOff>
      <xdr:row>2</xdr:row>
      <xdr:rowOff>36672</xdr:rowOff>
    </xdr:from>
    <xdr:to>
      <xdr:col>11</xdr:col>
      <xdr:colOff>125967</xdr:colOff>
      <xdr:row>19</xdr:row>
      <xdr:rowOff>27147</xdr:rowOff>
    </xdr:to>
    <xdr:graphicFrame macro="">
      <xdr:nvGraphicFramePr>
        <xdr:cNvPr id="5134" name="Kaavio 1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200025</xdr:rowOff>
    </xdr:from>
    <xdr:to>
      <xdr:col>17</xdr:col>
      <xdr:colOff>219075</xdr:colOff>
      <xdr:row>26</xdr:row>
      <xdr:rowOff>28575</xdr:rowOff>
    </xdr:to>
    <xdr:graphicFrame macro="">
      <xdr:nvGraphicFramePr>
        <xdr:cNvPr id="8206" name="Kaavio 3">
          <a:extLst>
            <a:ext uri="{FF2B5EF4-FFF2-40B4-BE49-F238E27FC236}">
              <a16:creationId xmlns:a16="http://schemas.microsoft.com/office/drawing/2014/main" id="{00000000-0008-0000-01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33</xdr:row>
      <xdr:rowOff>123825</xdr:rowOff>
    </xdr:from>
    <xdr:to>
      <xdr:col>15</xdr:col>
      <xdr:colOff>228600</xdr:colOff>
      <xdr:row>50</xdr:row>
      <xdr:rowOff>9525</xdr:rowOff>
    </xdr:to>
    <xdr:graphicFrame macro="">
      <xdr:nvGraphicFramePr>
        <xdr:cNvPr id="13327" name="Kaavio 2">
          <a:extLst>
            <a:ext uri="{FF2B5EF4-FFF2-40B4-BE49-F238E27FC236}">
              <a16:creationId xmlns:a16="http://schemas.microsoft.com/office/drawing/2014/main" id="{00000000-0008-0000-0200-00000F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508167</xdr:colOff>
      <xdr:row>1</xdr:row>
      <xdr:rowOff>112796</xdr:rowOff>
    </xdr:from>
    <xdr:to>
      <xdr:col>14</xdr:col>
      <xdr:colOff>60159</xdr:colOff>
      <xdr:row>12</xdr:row>
      <xdr:rowOff>118978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A9417-C633-85BA-49C8-CCEC71691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150394</xdr:colOff>
      <xdr:row>15</xdr:row>
      <xdr:rowOff>68512</xdr:rowOff>
    </xdr:from>
    <xdr:to>
      <xdr:col>12</xdr:col>
      <xdr:colOff>411747</xdr:colOff>
      <xdr:row>28</xdr:row>
      <xdr:rowOff>135355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285E3-DF9A-3731-9310-BB01CD038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53578</xdr:colOff>
      <xdr:row>1</xdr:row>
      <xdr:rowOff>286147</xdr:rowOff>
    </xdr:from>
    <xdr:to>
      <xdr:col>15</xdr:col>
      <xdr:colOff>294282</xdr:colOff>
      <xdr:row>10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34209-8C5B-D5FC-4B22-6BE82B15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53578</xdr:colOff>
      <xdr:row>1</xdr:row>
      <xdr:rowOff>286147</xdr:rowOff>
    </xdr:from>
    <xdr:to>
      <xdr:col>15</xdr:col>
      <xdr:colOff>294282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9BB4D-DF68-4685-8BC4-5AAD59DB5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y.haaga-helia.fi/Users/Aki/AppData/Roaming/Microsoft/Excel/Documents%20and%20Settings/taaak/Desktop/sotku/Esimerkkej&#228;/Aikasar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ähkön hankin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opLeftCell="A18" zoomScale="250" zoomScaleNormal="250" workbookViewId="0">
      <selection activeCell="C5" sqref="C5"/>
    </sheetView>
  </sheetViews>
  <sheetFormatPr defaultRowHeight="12.5" x14ac:dyDescent="0.25"/>
  <cols>
    <col min="2" max="2" width="12.81640625" customWidth="1"/>
    <col min="3" max="3" width="13.26953125" customWidth="1"/>
    <col min="4" max="4" width="12.26953125" bestFit="1" customWidth="1"/>
    <col min="5" max="5" width="5.453125" bestFit="1" customWidth="1"/>
  </cols>
  <sheetData>
    <row r="1" spans="1:13" ht="18.5" x14ac:dyDescent="0.45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3" x14ac:dyDescent="0.3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3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" x14ac:dyDescent="0.3">
      <c r="A4" s="9" t="s">
        <v>3</v>
      </c>
      <c r="B4" s="10" t="s">
        <v>4</v>
      </c>
      <c r="C4" s="9" t="s">
        <v>8</v>
      </c>
      <c r="D4" s="9" t="s">
        <v>5</v>
      </c>
      <c r="E4" s="11" t="s">
        <v>0</v>
      </c>
      <c r="F4" s="12">
        <v>0.24</v>
      </c>
      <c r="G4" s="4"/>
      <c r="H4" s="4"/>
      <c r="I4" s="4"/>
      <c r="J4" s="4"/>
      <c r="K4" s="4"/>
      <c r="L4" s="4"/>
      <c r="M4" s="4"/>
    </row>
    <row r="5" spans="1:13" ht="13" x14ac:dyDescent="0.3">
      <c r="A5" s="4">
        <v>1</v>
      </c>
      <c r="B5" s="4">
        <v>252922</v>
      </c>
      <c r="C5" s="7">
        <f>AVERAGE(B5:B19)</f>
        <v>252936.2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3" x14ac:dyDescent="0.3">
      <c r="A6" s="4">
        <v>2</v>
      </c>
      <c r="B6" s="4">
        <v>248559</v>
      </c>
      <c r="C6" s="7">
        <f>$F$4*B5+(1-$F$4)*C5</f>
        <v>252932.79200000002</v>
      </c>
      <c r="D6" s="7">
        <f>ABS(C6-B6)</f>
        <v>4373.7920000000158</v>
      </c>
      <c r="E6" s="4"/>
      <c r="F6" s="4"/>
      <c r="G6" s="4"/>
      <c r="H6" s="4"/>
      <c r="I6" s="4"/>
      <c r="J6" s="4"/>
      <c r="K6" s="4"/>
      <c r="L6" s="4"/>
      <c r="M6" s="4"/>
    </row>
    <row r="7" spans="1:13" ht="13" x14ac:dyDescent="0.3">
      <c r="A7" s="4">
        <v>3</v>
      </c>
      <c r="B7" s="4">
        <v>253342</v>
      </c>
      <c r="C7" s="7">
        <f t="shared" ref="C7:C20" si="0">$F$4*B6+(1-$F$4)*C6</f>
        <v>251883.08192000003</v>
      </c>
      <c r="D7" s="7">
        <f>ABS(C7-B7)</f>
        <v>1458.918079999974</v>
      </c>
      <c r="E7" s="4"/>
      <c r="F7" s="4"/>
      <c r="G7" s="4"/>
      <c r="H7" s="4"/>
      <c r="I7" s="4"/>
      <c r="J7" s="4"/>
      <c r="K7" s="4"/>
      <c r="L7" s="4"/>
      <c r="M7" s="4"/>
    </row>
    <row r="8" spans="1:13" ht="13" x14ac:dyDescent="0.3">
      <c r="A8" s="4">
        <v>4</v>
      </c>
      <c r="B8" s="4">
        <v>249532</v>
      </c>
      <c r="C8" s="7">
        <f t="shared" si="0"/>
        <v>252233.2222592</v>
      </c>
      <c r="D8" s="7">
        <f>ABS(C8-B8)</f>
        <v>2701.2222592000035</v>
      </c>
      <c r="E8" s="4"/>
      <c r="F8" s="4"/>
      <c r="G8" s="4"/>
      <c r="H8" s="4"/>
      <c r="I8" s="4"/>
      <c r="J8" s="4"/>
      <c r="K8" s="4"/>
      <c r="L8" s="4"/>
      <c r="M8" s="4"/>
    </row>
    <row r="9" spans="1:13" ht="13" x14ac:dyDescent="0.3">
      <c r="A9" s="4">
        <v>5</v>
      </c>
      <c r="B9" s="4">
        <v>247693</v>
      </c>
      <c r="C9" s="7">
        <f t="shared" si="0"/>
        <v>251584.92891699201</v>
      </c>
      <c r="D9" s="7">
        <f>ABS(C9-B9)</f>
        <v>3891.9289169920085</v>
      </c>
      <c r="E9" s="4"/>
      <c r="F9" s="4"/>
      <c r="G9" s="4"/>
      <c r="H9" s="4"/>
      <c r="I9" s="4"/>
      <c r="J9" s="4"/>
      <c r="K9" s="4"/>
      <c r="L9" s="4"/>
      <c r="M9" s="4"/>
    </row>
    <row r="10" spans="1:13" ht="13" x14ac:dyDescent="0.3">
      <c r="A10" s="4">
        <v>6</v>
      </c>
      <c r="B10" s="4">
        <v>246618</v>
      </c>
      <c r="C10" s="7">
        <f t="shared" si="0"/>
        <v>250650.86597691395</v>
      </c>
      <c r="D10" s="7">
        <f>ABS(C10-B10)</f>
        <v>4032.8659769139485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3" x14ac:dyDescent="0.3">
      <c r="A11" s="4">
        <v>7</v>
      </c>
      <c r="B11" s="4">
        <v>261333</v>
      </c>
      <c r="C11" s="7">
        <f t="shared" si="0"/>
        <v>249682.97814245461</v>
      </c>
      <c r="D11" s="7">
        <f t="shared" ref="D11:D20" si="1">ABS(C11-B11)</f>
        <v>11650.021857545391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ht="13" x14ac:dyDescent="0.3">
      <c r="A12" s="4">
        <v>8</v>
      </c>
      <c r="B12" s="4">
        <v>247447</v>
      </c>
      <c r="C12" s="7">
        <f t="shared" si="0"/>
        <v>252478.98338826548</v>
      </c>
      <c r="D12" s="7">
        <f t="shared" si="1"/>
        <v>5031.9833882654784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ht="13" x14ac:dyDescent="0.3">
      <c r="A13" s="4">
        <v>9</v>
      </c>
      <c r="B13" s="4">
        <v>251492</v>
      </c>
      <c r="C13" s="7">
        <f t="shared" si="0"/>
        <v>251271.30737508176</v>
      </c>
      <c r="D13" s="7">
        <f t="shared" si="1"/>
        <v>220.69262491824338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3" x14ac:dyDescent="0.3">
      <c r="A14" s="4">
        <v>10</v>
      </c>
      <c r="B14" s="4">
        <v>249713</v>
      </c>
      <c r="C14" s="7">
        <f t="shared" si="0"/>
        <v>251324.27360506213</v>
      </c>
      <c r="D14" s="7">
        <f t="shared" si="1"/>
        <v>1611.2736050621315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ht="13" x14ac:dyDescent="0.3">
      <c r="A15" s="4">
        <v>11</v>
      </c>
      <c r="B15" s="4">
        <v>258563</v>
      </c>
      <c r="C15" s="7">
        <f t="shared" si="0"/>
        <v>250937.56793984721</v>
      </c>
      <c r="D15" s="7">
        <f t="shared" si="1"/>
        <v>7625.432060152787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ht="13" x14ac:dyDescent="0.3">
      <c r="A16" s="4">
        <v>12</v>
      </c>
      <c r="B16" s="4">
        <v>249702</v>
      </c>
      <c r="C16" s="7">
        <f t="shared" si="0"/>
        <v>252767.67163428388</v>
      </c>
      <c r="D16" s="7">
        <f t="shared" si="1"/>
        <v>3065.6716342838772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ht="13" x14ac:dyDescent="0.3">
      <c r="A17" s="4">
        <v>13</v>
      </c>
      <c r="B17" s="4">
        <v>262667</v>
      </c>
      <c r="C17" s="7">
        <f t="shared" si="0"/>
        <v>252031.91044205573</v>
      </c>
      <c r="D17" s="7">
        <f t="shared" si="1"/>
        <v>10635.089557944273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ht="13" x14ac:dyDescent="0.3">
      <c r="A18" s="4">
        <v>14</v>
      </c>
      <c r="B18" s="4">
        <v>258829</v>
      </c>
      <c r="C18" s="7">
        <f t="shared" si="0"/>
        <v>254584.33193596234</v>
      </c>
      <c r="D18" s="7">
        <f t="shared" si="1"/>
        <v>4244.668064037658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ht="13" x14ac:dyDescent="0.3">
      <c r="A19" s="4">
        <v>15</v>
      </c>
      <c r="B19" s="4">
        <v>255631</v>
      </c>
      <c r="C19" s="7">
        <f t="shared" si="0"/>
        <v>255603.05227133137</v>
      </c>
      <c r="D19" s="7">
        <f t="shared" si="1"/>
        <v>27.947728668630589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ht="26" x14ac:dyDescent="0.6">
      <c r="A20" s="8">
        <v>16</v>
      </c>
      <c r="B20" s="38">
        <v>257418</v>
      </c>
      <c r="C20" s="29">
        <f t="shared" si="0"/>
        <v>255609.75972621184</v>
      </c>
      <c r="D20" s="8">
        <f t="shared" si="1"/>
        <v>1808.2402737881639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ht="13" x14ac:dyDescent="0.3">
      <c r="A21" s="4" t="s">
        <v>6</v>
      </c>
      <c r="B21" s="4"/>
      <c r="C21" s="4"/>
      <c r="D21" s="7">
        <f>AVERAGE(D6:D20)</f>
        <v>4158.6498685181723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3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3" x14ac:dyDescent="0.3">
      <c r="I23" s="4"/>
      <c r="J23" s="4"/>
      <c r="K23" s="4"/>
      <c r="L23" s="4"/>
      <c r="M23" s="4"/>
    </row>
    <row r="24" spans="1:13" ht="13" x14ac:dyDescent="0.3">
      <c r="I24" s="4"/>
      <c r="J24" s="4"/>
      <c r="K24" s="4"/>
      <c r="L24" s="4"/>
      <c r="M24" s="4"/>
    </row>
    <row r="25" spans="1:13" ht="13" x14ac:dyDescent="0.3">
      <c r="I25" s="4"/>
      <c r="J25" s="4"/>
      <c r="K25" s="4"/>
      <c r="L25" s="4"/>
      <c r="M25" s="4"/>
    </row>
    <row r="26" spans="1:13" ht="13" x14ac:dyDescent="0.3">
      <c r="I26" s="4"/>
      <c r="J26" s="4"/>
      <c r="K26" s="4"/>
      <c r="L26" s="4"/>
      <c r="M26" s="4"/>
    </row>
    <row r="27" spans="1:13" ht="13" x14ac:dyDescent="0.3">
      <c r="I27" s="4"/>
      <c r="J27" s="4"/>
      <c r="K27" s="4"/>
      <c r="L27" s="4"/>
      <c r="M27" s="4"/>
    </row>
    <row r="28" spans="1:13" ht="13" x14ac:dyDescent="0.3">
      <c r="I28" s="4"/>
      <c r="J28" s="4"/>
      <c r="K28" s="4"/>
      <c r="L28" s="4"/>
      <c r="M28" s="4"/>
    </row>
    <row r="29" spans="1:13" ht="13" x14ac:dyDescent="0.3">
      <c r="I29" s="4"/>
      <c r="J29" s="4"/>
      <c r="K29" s="4"/>
      <c r="L29" s="4"/>
      <c r="M29" s="4"/>
    </row>
    <row r="30" spans="1:13" ht="13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3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3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pageMargins left="0.75" right="0.75" top="1" bottom="1" header="0.4921259845" footer="0.4921259845"/>
  <pageSetup paperSize="9" scale="68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workbookViewId="0">
      <selection activeCell="C4" sqref="C4"/>
    </sheetView>
  </sheetViews>
  <sheetFormatPr defaultColWidth="9.1796875" defaultRowHeight="13" x14ac:dyDescent="0.3"/>
  <cols>
    <col min="1" max="1" width="9.1796875" style="4"/>
    <col min="2" max="2" width="9.81640625" style="4" customWidth="1"/>
    <col min="3" max="4" width="9.1796875" style="4" customWidth="1"/>
    <col min="5" max="16384" width="9.1796875" style="4"/>
  </cols>
  <sheetData>
    <row r="1" spans="1:4" ht="18.5" x14ac:dyDescent="0.45">
      <c r="A1" s="3" t="s">
        <v>9</v>
      </c>
    </row>
    <row r="3" spans="1:4" ht="26" x14ac:dyDescent="0.3">
      <c r="A3" s="5" t="s">
        <v>3</v>
      </c>
      <c r="B3" s="6" t="s">
        <v>4</v>
      </c>
      <c r="C3" s="5" t="s">
        <v>10</v>
      </c>
      <c r="D3" s="6" t="s">
        <v>5</v>
      </c>
    </row>
    <row r="4" spans="1:4" x14ac:dyDescent="0.3">
      <c r="A4" s="4">
        <v>1</v>
      </c>
      <c r="B4" s="4">
        <v>4.8</v>
      </c>
      <c r="C4" s="24">
        <f>FORECAST(A4,$B$4:$B$38,$A$4:$A$38)</f>
        <v>4.6971428571428833</v>
      </c>
      <c r="D4" s="24">
        <f>ABS(C4-B4)</f>
        <v>0.10285714285711656</v>
      </c>
    </row>
    <row r="5" spans="1:4" x14ac:dyDescent="0.3">
      <c r="A5" s="4">
        <v>2</v>
      </c>
      <c r="B5" s="4">
        <v>4</v>
      </c>
      <c r="C5" s="24">
        <f t="shared" ref="C5:C42" si="0">FORECAST(A5,$B$4:$B$38,$A$4:$A$38)</f>
        <v>8.9927731092437231</v>
      </c>
      <c r="D5" s="24">
        <f t="shared" ref="D5:D38" si="1">ABS(C5-B5)</f>
        <v>4.9927731092437231</v>
      </c>
    </row>
    <row r="6" spans="1:4" x14ac:dyDescent="0.3">
      <c r="A6" s="4">
        <v>3</v>
      </c>
      <c r="B6" s="4">
        <v>5.5</v>
      </c>
      <c r="C6" s="24">
        <f t="shared" si="0"/>
        <v>13.288403361344564</v>
      </c>
      <c r="D6" s="24">
        <f t="shared" si="1"/>
        <v>7.7884033613445638</v>
      </c>
    </row>
    <row r="7" spans="1:4" x14ac:dyDescent="0.3">
      <c r="A7" s="4">
        <v>4</v>
      </c>
      <c r="B7" s="4">
        <v>15.6</v>
      </c>
      <c r="C7" s="24">
        <f t="shared" si="0"/>
        <v>17.584033613445403</v>
      </c>
      <c r="D7" s="24">
        <f t="shared" si="1"/>
        <v>1.9840336134454031</v>
      </c>
    </row>
    <row r="8" spans="1:4" x14ac:dyDescent="0.3">
      <c r="A8" s="4">
        <v>5</v>
      </c>
      <c r="B8" s="4">
        <v>23.1</v>
      </c>
      <c r="C8" s="24">
        <f t="shared" si="0"/>
        <v>21.879663865546242</v>
      </c>
      <c r="D8" s="24">
        <f t="shared" si="1"/>
        <v>1.2203361344537598</v>
      </c>
    </row>
    <row r="9" spans="1:4" x14ac:dyDescent="0.3">
      <c r="A9" s="4">
        <v>6</v>
      </c>
      <c r="B9" s="4">
        <v>23.3</v>
      </c>
      <c r="C9" s="24">
        <f t="shared" si="0"/>
        <v>26.175294117647084</v>
      </c>
      <c r="D9" s="24">
        <f t="shared" si="1"/>
        <v>2.8752941176470834</v>
      </c>
    </row>
    <row r="10" spans="1:4" x14ac:dyDescent="0.3">
      <c r="A10" s="4">
        <v>7</v>
      </c>
      <c r="B10" s="4">
        <v>31.4</v>
      </c>
      <c r="C10" s="24">
        <f t="shared" si="0"/>
        <v>30.470924369747923</v>
      </c>
      <c r="D10" s="24">
        <f t="shared" si="1"/>
        <v>0.92907563025207551</v>
      </c>
    </row>
    <row r="11" spans="1:4" x14ac:dyDescent="0.3">
      <c r="A11" s="4">
        <v>8</v>
      </c>
      <c r="B11" s="4">
        <v>46</v>
      </c>
      <c r="C11" s="24">
        <f t="shared" si="0"/>
        <v>34.766554621848762</v>
      </c>
      <c r="D11" s="24">
        <f t="shared" si="1"/>
        <v>11.233445378151238</v>
      </c>
    </row>
    <row r="12" spans="1:4" x14ac:dyDescent="0.3">
      <c r="A12" s="4">
        <v>9</v>
      </c>
      <c r="B12" s="4">
        <v>46.1</v>
      </c>
      <c r="C12" s="24">
        <f t="shared" si="0"/>
        <v>39.062184873949604</v>
      </c>
      <c r="D12" s="24">
        <f t="shared" si="1"/>
        <v>7.0378151260503969</v>
      </c>
    </row>
    <row r="13" spans="1:4" x14ac:dyDescent="0.3">
      <c r="A13" s="4">
        <v>10</v>
      </c>
      <c r="B13" s="4">
        <v>41.9</v>
      </c>
      <c r="C13" s="24">
        <f t="shared" si="0"/>
        <v>43.35781512605044</v>
      </c>
      <c r="D13" s="24">
        <f t="shared" si="1"/>
        <v>1.4578151260504413</v>
      </c>
    </row>
    <row r="14" spans="1:4" x14ac:dyDescent="0.3">
      <c r="A14" s="4">
        <v>11</v>
      </c>
      <c r="B14" s="4">
        <v>45.5</v>
      </c>
      <c r="C14" s="24">
        <f t="shared" si="0"/>
        <v>47.653445378151282</v>
      </c>
      <c r="D14" s="24">
        <f t="shared" si="1"/>
        <v>2.1534453781512823</v>
      </c>
    </row>
    <row r="15" spans="1:4" x14ac:dyDescent="0.3">
      <c r="A15" s="4">
        <v>12</v>
      </c>
      <c r="B15" s="4">
        <v>53.5</v>
      </c>
      <c r="C15" s="24">
        <f t="shared" si="0"/>
        <v>51.949075630252125</v>
      </c>
      <c r="D15" s="24">
        <f t="shared" si="1"/>
        <v>1.5509243697478752</v>
      </c>
    </row>
    <row r="16" spans="1:4" x14ac:dyDescent="0.3">
      <c r="A16" s="4">
        <v>13</v>
      </c>
      <c r="B16" s="4">
        <v>48.4</v>
      </c>
      <c r="C16" s="24">
        <f t="shared" si="0"/>
        <v>56.24470588235296</v>
      </c>
      <c r="D16" s="24">
        <f t="shared" si="1"/>
        <v>7.8447058823529616</v>
      </c>
    </row>
    <row r="17" spans="1:4" x14ac:dyDescent="0.3">
      <c r="A17" s="4">
        <v>14</v>
      </c>
      <c r="B17" s="4">
        <v>61.6</v>
      </c>
      <c r="C17" s="24">
        <f t="shared" si="0"/>
        <v>60.540336134453803</v>
      </c>
      <c r="D17" s="24">
        <f t="shared" si="1"/>
        <v>1.0596638655461987</v>
      </c>
    </row>
    <row r="18" spans="1:4" x14ac:dyDescent="0.3">
      <c r="A18" s="4">
        <v>15</v>
      </c>
      <c r="B18" s="4">
        <v>65.599999999999994</v>
      </c>
      <c r="C18" s="24">
        <f t="shared" si="0"/>
        <v>64.835966386554645</v>
      </c>
      <c r="D18" s="24">
        <f t="shared" si="1"/>
        <v>0.76403361344534915</v>
      </c>
    </row>
    <row r="19" spans="1:4" x14ac:dyDescent="0.3">
      <c r="A19" s="4">
        <v>16</v>
      </c>
      <c r="B19" s="4">
        <v>71.400000000000006</v>
      </c>
      <c r="C19" s="24">
        <f t="shared" si="0"/>
        <v>69.131596638655481</v>
      </c>
      <c r="D19" s="24">
        <f t="shared" si="1"/>
        <v>2.2684033613445251</v>
      </c>
    </row>
    <row r="20" spans="1:4" x14ac:dyDescent="0.3">
      <c r="A20" s="4">
        <v>17</v>
      </c>
      <c r="B20" s="4">
        <v>83.4</v>
      </c>
      <c r="C20" s="24">
        <f t="shared" si="0"/>
        <v>73.427226890756316</v>
      </c>
      <c r="D20" s="24">
        <f t="shared" si="1"/>
        <v>9.9727731092436898</v>
      </c>
    </row>
    <row r="21" spans="1:4" x14ac:dyDescent="0.3">
      <c r="A21" s="4">
        <v>18</v>
      </c>
      <c r="B21" s="4">
        <v>93.6</v>
      </c>
      <c r="C21" s="24">
        <f t="shared" si="0"/>
        <v>77.722857142857166</v>
      </c>
      <c r="D21" s="24">
        <f t="shared" si="1"/>
        <v>15.877142857142829</v>
      </c>
    </row>
    <row r="22" spans="1:4" x14ac:dyDescent="0.3">
      <c r="A22" s="4">
        <v>19</v>
      </c>
      <c r="B22" s="4">
        <v>94.2</v>
      </c>
      <c r="C22" s="24">
        <f t="shared" si="0"/>
        <v>82.018487394958001</v>
      </c>
      <c r="D22" s="24">
        <f t="shared" si="1"/>
        <v>12.181512605042002</v>
      </c>
    </row>
    <row r="23" spans="1:4" x14ac:dyDescent="0.3">
      <c r="A23" s="4">
        <v>20</v>
      </c>
      <c r="B23" s="4">
        <v>85.4</v>
      </c>
      <c r="C23" s="24">
        <f t="shared" si="0"/>
        <v>86.314117647058836</v>
      </c>
      <c r="D23" s="24">
        <f t="shared" si="1"/>
        <v>0.91411764705883058</v>
      </c>
    </row>
    <row r="24" spans="1:4" x14ac:dyDescent="0.3">
      <c r="A24" s="4">
        <v>21</v>
      </c>
      <c r="B24" s="4">
        <v>86.2</v>
      </c>
      <c r="C24" s="24">
        <f t="shared" si="0"/>
        <v>90.609747899159686</v>
      </c>
      <c r="D24" s="24">
        <f t="shared" si="1"/>
        <v>4.409747899159683</v>
      </c>
    </row>
    <row r="25" spans="1:4" x14ac:dyDescent="0.3">
      <c r="A25" s="4">
        <v>22</v>
      </c>
      <c r="B25" s="4">
        <v>89.9</v>
      </c>
      <c r="C25" s="24">
        <f t="shared" si="0"/>
        <v>94.905378151260521</v>
      </c>
      <c r="D25" s="24">
        <f t="shared" si="1"/>
        <v>5.0053781512605156</v>
      </c>
    </row>
    <row r="26" spans="1:4" x14ac:dyDescent="0.3">
      <c r="A26" s="4">
        <v>23</v>
      </c>
      <c r="B26" s="4">
        <v>89.2</v>
      </c>
      <c r="C26" s="24">
        <f t="shared" si="0"/>
        <v>99.201008403361357</v>
      </c>
      <c r="D26" s="24">
        <f t="shared" si="1"/>
        <v>10.001008403361354</v>
      </c>
    </row>
    <row r="27" spans="1:4" x14ac:dyDescent="0.3">
      <c r="A27" s="4">
        <v>24</v>
      </c>
      <c r="B27" s="4">
        <v>99.1</v>
      </c>
      <c r="C27" s="24">
        <f t="shared" si="0"/>
        <v>103.49663865546221</v>
      </c>
      <c r="D27" s="24">
        <f t="shared" si="1"/>
        <v>4.3966386554622119</v>
      </c>
    </row>
    <row r="28" spans="1:4" x14ac:dyDescent="0.3">
      <c r="A28" s="4">
        <v>25</v>
      </c>
      <c r="B28" s="4">
        <v>100.3</v>
      </c>
      <c r="C28" s="24">
        <f t="shared" si="0"/>
        <v>107.79226890756304</v>
      </c>
      <c r="D28" s="24">
        <f t="shared" si="1"/>
        <v>7.4922689075630444</v>
      </c>
    </row>
    <row r="29" spans="1:4" x14ac:dyDescent="0.3">
      <c r="A29" s="4">
        <v>26</v>
      </c>
      <c r="B29" s="4">
        <v>111.7</v>
      </c>
      <c r="C29" s="24">
        <f t="shared" si="0"/>
        <v>112.08789915966388</v>
      </c>
      <c r="D29" s="24">
        <f t="shared" si="1"/>
        <v>0.38789915966387412</v>
      </c>
    </row>
    <row r="30" spans="1:4" x14ac:dyDescent="0.3">
      <c r="A30" s="4">
        <v>27</v>
      </c>
      <c r="B30" s="4">
        <v>108.2</v>
      </c>
      <c r="C30" s="24">
        <f t="shared" si="0"/>
        <v>116.38352941176471</v>
      </c>
      <c r="D30" s="24">
        <f t="shared" si="1"/>
        <v>8.1835294117647095</v>
      </c>
    </row>
    <row r="31" spans="1:4" x14ac:dyDescent="0.3">
      <c r="A31" s="4">
        <v>28</v>
      </c>
      <c r="B31" s="4">
        <v>115.5</v>
      </c>
      <c r="C31" s="24">
        <f t="shared" si="0"/>
        <v>120.67915966386556</v>
      </c>
      <c r="D31" s="24">
        <f t="shared" si="1"/>
        <v>5.1791596638655619</v>
      </c>
    </row>
    <row r="32" spans="1:4" x14ac:dyDescent="0.3">
      <c r="A32" s="4">
        <v>29</v>
      </c>
      <c r="B32" s="4">
        <v>119.2</v>
      </c>
      <c r="C32" s="24">
        <f t="shared" si="0"/>
        <v>124.9747899159664</v>
      </c>
      <c r="D32" s="24">
        <f t="shared" si="1"/>
        <v>5.7747899159663945</v>
      </c>
    </row>
    <row r="33" spans="1:14" x14ac:dyDescent="0.3">
      <c r="A33" s="4">
        <v>30</v>
      </c>
      <c r="B33" s="4">
        <v>125.2</v>
      </c>
      <c r="C33" s="24">
        <f t="shared" si="0"/>
        <v>129.27042016806723</v>
      </c>
      <c r="D33" s="24">
        <f t="shared" si="1"/>
        <v>4.0704201680672298</v>
      </c>
    </row>
    <row r="34" spans="1:14" x14ac:dyDescent="0.3">
      <c r="A34" s="4">
        <v>31</v>
      </c>
      <c r="B34" s="4">
        <v>136.30000000000001</v>
      </c>
      <c r="C34" s="24">
        <f t="shared" si="0"/>
        <v>133.5660504201681</v>
      </c>
      <c r="D34" s="24">
        <f t="shared" si="1"/>
        <v>2.7339495798319149</v>
      </c>
    </row>
    <row r="35" spans="1:14" x14ac:dyDescent="0.3">
      <c r="A35" s="4">
        <v>32</v>
      </c>
      <c r="B35" s="4">
        <v>146.80000000000001</v>
      </c>
      <c r="C35" s="24">
        <f t="shared" si="0"/>
        <v>137.8616806722689</v>
      </c>
      <c r="D35" s="24">
        <f t="shared" si="1"/>
        <v>8.9383193277311079</v>
      </c>
    </row>
    <row r="36" spans="1:14" x14ac:dyDescent="0.3">
      <c r="A36" s="4">
        <v>33</v>
      </c>
      <c r="B36" s="4">
        <v>146.1</v>
      </c>
      <c r="C36" s="24">
        <f t="shared" si="0"/>
        <v>142.15731092436977</v>
      </c>
      <c r="D36" s="24">
        <f t="shared" si="1"/>
        <v>3.9426890756302271</v>
      </c>
    </row>
    <row r="37" spans="1:14" x14ac:dyDescent="0.3">
      <c r="A37" s="4">
        <v>34</v>
      </c>
      <c r="B37" s="4">
        <v>151.4</v>
      </c>
      <c r="C37" s="24">
        <f t="shared" si="0"/>
        <v>146.45294117647057</v>
      </c>
      <c r="D37" s="24">
        <f t="shared" si="1"/>
        <v>4.9470588235294315</v>
      </c>
    </row>
    <row r="38" spans="1:14" x14ac:dyDescent="0.3">
      <c r="A38" s="4">
        <v>35</v>
      </c>
      <c r="B38" s="4">
        <v>150.9</v>
      </c>
      <c r="C38" s="24">
        <f t="shared" si="0"/>
        <v>150.74857142857144</v>
      </c>
      <c r="D38" s="24">
        <f t="shared" si="1"/>
        <v>0.15142857142856769</v>
      </c>
    </row>
    <row r="39" spans="1:14" x14ac:dyDescent="0.3">
      <c r="A39" s="4">
        <v>36</v>
      </c>
      <c r="C39" s="30">
        <f t="shared" si="0"/>
        <v>155.0442016806723</v>
      </c>
    </row>
    <row r="40" spans="1:14" x14ac:dyDescent="0.3">
      <c r="A40" s="4">
        <v>37</v>
      </c>
      <c r="C40" s="30">
        <f t="shared" si="0"/>
        <v>159.33983193277311</v>
      </c>
    </row>
    <row r="41" spans="1:14" x14ac:dyDescent="0.3">
      <c r="A41" s="4">
        <v>38</v>
      </c>
      <c r="C41" s="30">
        <f t="shared" si="0"/>
        <v>163.63546218487397</v>
      </c>
    </row>
    <row r="42" spans="1:14" x14ac:dyDescent="0.3">
      <c r="A42" s="8">
        <v>39</v>
      </c>
      <c r="B42" s="8"/>
      <c r="C42" s="31">
        <f t="shared" si="0"/>
        <v>167.93109243697478</v>
      </c>
      <c r="D42" s="8"/>
    </row>
    <row r="43" spans="1:14" x14ac:dyDescent="0.3">
      <c r="A43" s="4" t="s">
        <v>6</v>
      </c>
      <c r="D43" s="25">
        <f>AVERAGE(D4:D38)</f>
        <v>4.8520816326530634</v>
      </c>
    </row>
    <row r="45" spans="1:1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</sheetData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5"/>
  <sheetViews>
    <sheetView view="pageBreakPreview" topLeftCell="A5" zoomScale="260" zoomScaleNormal="260" zoomScaleSheetLayoutView="260" workbookViewId="0">
      <selection activeCell="D8" sqref="D8"/>
    </sheetView>
  </sheetViews>
  <sheetFormatPr defaultColWidth="9.1796875" defaultRowHeight="14.5" x14ac:dyDescent="0.35"/>
  <cols>
    <col min="1" max="3" width="9.1796875" style="1"/>
    <col min="4" max="4" width="10.7265625" style="1" bestFit="1" customWidth="1"/>
    <col min="5" max="5" width="12.81640625" style="1" customWidth="1"/>
    <col min="6" max="6" width="9.1796875" style="1"/>
    <col min="7" max="8" width="9.1796875" style="1" customWidth="1"/>
    <col min="9" max="9" width="10.453125" style="1" customWidth="1"/>
    <col min="10" max="10" width="10.7265625" style="1" customWidth="1"/>
    <col min="11" max="11" width="14" style="1" customWidth="1"/>
    <col min="12" max="12" width="9.1796875" style="1" customWidth="1"/>
    <col min="13" max="16384" width="9.1796875" style="1"/>
  </cols>
  <sheetData>
    <row r="1" spans="1:12" ht="18.5" x14ac:dyDescent="0.45">
      <c r="A1" s="2" t="s">
        <v>11</v>
      </c>
    </row>
    <row r="2" spans="1:12" x14ac:dyDescent="0.35">
      <c r="A2" s="13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6.5" x14ac:dyDescent="0.35">
      <c r="A4" s="53" t="s">
        <v>13</v>
      </c>
      <c r="B4" s="54"/>
      <c r="C4" s="15" t="s">
        <v>4</v>
      </c>
      <c r="D4" s="15" t="s">
        <v>1</v>
      </c>
      <c r="E4" s="15" t="s">
        <v>14</v>
      </c>
      <c r="F4" s="14" t="s">
        <v>10</v>
      </c>
      <c r="G4" s="15" t="s">
        <v>15</v>
      </c>
      <c r="H4" s="14" t="s">
        <v>8</v>
      </c>
      <c r="I4" s="15" t="s">
        <v>5</v>
      </c>
      <c r="J4" s="39" t="s">
        <v>13</v>
      </c>
      <c r="K4" s="39" t="s">
        <v>15</v>
      </c>
      <c r="L4" s="13"/>
    </row>
    <row r="5" spans="1:12" x14ac:dyDescent="0.35">
      <c r="A5" s="44">
        <v>1</v>
      </c>
      <c r="B5" s="16">
        <v>1</v>
      </c>
      <c r="C5" s="13">
        <v>8</v>
      </c>
      <c r="D5" s="13"/>
      <c r="E5" s="13"/>
      <c r="F5" s="17">
        <f>FORECAST(B5,$E$7:$E$14,$B$7:$B$14)</f>
        <v>18.96279761904762</v>
      </c>
      <c r="G5" s="41">
        <f>C5-F5</f>
        <v>-10.96279761904762</v>
      </c>
      <c r="H5" s="17">
        <f>F5+K5</f>
        <v>7.9047619047619051</v>
      </c>
      <c r="I5" s="17">
        <f>ABS(H5-C5)</f>
        <v>9.52380952380949E-2</v>
      </c>
      <c r="J5" s="40">
        <v>1</v>
      </c>
      <c r="K5" s="47">
        <f>AVERAGE(G5,G9,G13)</f>
        <v>-11.058035714285715</v>
      </c>
      <c r="L5" s="13"/>
    </row>
    <row r="6" spans="1:12" x14ac:dyDescent="0.35">
      <c r="A6" s="43">
        <v>2</v>
      </c>
      <c r="B6" s="16">
        <v>2</v>
      </c>
      <c r="C6" s="13">
        <v>13</v>
      </c>
      <c r="D6" s="13"/>
      <c r="E6" s="13"/>
      <c r="F6" s="17">
        <f t="shared" ref="F6:F20" si="0">FORECAST(B6,$E$7:$E$14,$B$7:$B$14)</f>
        <v>19.486607142857142</v>
      </c>
      <c r="G6" s="42">
        <f t="shared" ref="G6:G16" si="1">C6-F6</f>
        <v>-6.4866071428571423</v>
      </c>
      <c r="H6" s="17">
        <f>F6+K6</f>
        <v>12.571428571428573</v>
      </c>
      <c r="I6" s="17">
        <f t="shared" ref="I6:I16" si="2">ABS(H6-C6)</f>
        <v>0.42857142857142705</v>
      </c>
      <c r="J6" s="40">
        <v>2</v>
      </c>
      <c r="K6" s="48">
        <f>AVERAGE(G6,G10,G14)</f>
        <v>-6.9151785714285703</v>
      </c>
      <c r="L6" s="13"/>
    </row>
    <row r="7" spans="1:12" x14ac:dyDescent="0.35">
      <c r="A7" s="45">
        <v>3</v>
      </c>
      <c r="B7" s="16">
        <v>3</v>
      </c>
      <c r="C7" s="13">
        <v>23</v>
      </c>
      <c r="D7" s="17">
        <f>AVERAGE(C5:C8)</f>
        <v>19.5</v>
      </c>
      <c r="E7" s="17">
        <f>AVERAGE(D7:D8)</f>
        <v>19.75</v>
      </c>
      <c r="F7" s="17">
        <f t="shared" si="0"/>
        <v>20.010416666666668</v>
      </c>
      <c r="G7" s="51">
        <f t="shared" si="1"/>
        <v>2.9895833333333321</v>
      </c>
      <c r="H7" s="17">
        <f>F7+K7</f>
        <v>23.904761904761905</v>
      </c>
      <c r="I7" s="17">
        <f t="shared" si="2"/>
        <v>0.9047619047619051</v>
      </c>
      <c r="J7" s="40">
        <v>3</v>
      </c>
      <c r="K7" s="49">
        <f>AVERAGE(G7,G11,G15)</f>
        <v>3.8943452380952372</v>
      </c>
      <c r="L7" s="13"/>
    </row>
    <row r="8" spans="1:12" x14ac:dyDescent="0.35">
      <c r="A8" s="46">
        <v>4</v>
      </c>
      <c r="B8" s="16">
        <v>4</v>
      </c>
      <c r="C8" s="13">
        <v>34</v>
      </c>
      <c r="D8" s="17">
        <f t="shared" ref="D8:D15" si="3">AVERAGE(C6:C9)</f>
        <v>20</v>
      </c>
      <c r="E8" s="17">
        <f t="shared" ref="E8:E13" si="4">AVERAGE(D8:D9)</f>
        <v>20.625</v>
      </c>
      <c r="F8" s="17">
        <f t="shared" si="0"/>
        <v>20.53422619047619</v>
      </c>
      <c r="G8" s="52">
        <f t="shared" si="1"/>
        <v>13.46577380952381</v>
      </c>
      <c r="H8" s="17">
        <f>F8+K8</f>
        <v>35.571428571428569</v>
      </c>
      <c r="I8" s="17">
        <f t="shared" si="2"/>
        <v>1.5714285714285694</v>
      </c>
      <c r="J8" s="40">
        <v>4</v>
      </c>
      <c r="K8" s="50">
        <f>AVERAGE(G8,G12,G16)</f>
        <v>15.037202380952381</v>
      </c>
      <c r="L8" s="13"/>
    </row>
    <row r="9" spans="1:12" x14ac:dyDescent="0.35">
      <c r="A9" s="44">
        <v>1</v>
      </c>
      <c r="B9" s="16">
        <v>5</v>
      </c>
      <c r="C9" s="13">
        <v>10</v>
      </c>
      <c r="D9" s="17">
        <f t="shared" si="3"/>
        <v>21.25</v>
      </c>
      <c r="E9" s="17">
        <f t="shared" si="4"/>
        <v>21.25</v>
      </c>
      <c r="F9" s="17">
        <f t="shared" si="0"/>
        <v>21.058035714285715</v>
      </c>
      <c r="G9" s="41">
        <f t="shared" si="1"/>
        <v>-11.058035714285715</v>
      </c>
      <c r="H9" s="17">
        <f>F9+K5</f>
        <v>10</v>
      </c>
      <c r="I9" s="17">
        <f t="shared" si="2"/>
        <v>0</v>
      </c>
      <c r="J9" s="13"/>
      <c r="K9" s="13"/>
      <c r="L9" s="13"/>
    </row>
    <row r="10" spans="1:12" x14ac:dyDescent="0.35">
      <c r="A10" s="43">
        <v>2</v>
      </c>
      <c r="B10" s="16">
        <v>6</v>
      </c>
      <c r="C10" s="13">
        <v>18</v>
      </c>
      <c r="D10" s="17">
        <f t="shared" si="3"/>
        <v>21.25</v>
      </c>
      <c r="E10" s="17">
        <f t="shared" si="4"/>
        <v>21.75</v>
      </c>
      <c r="F10" s="17">
        <f t="shared" si="0"/>
        <v>21.581845238095237</v>
      </c>
      <c r="G10" s="42">
        <f t="shared" si="1"/>
        <v>-3.5818452380952372</v>
      </c>
      <c r="H10" s="17">
        <f>F10+K6</f>
        <v>14.666666666666668</v>
      </c>
      <c r="I10" s="17">
        <f t="shared" si="2"/>
        <v>3.3333333333333321</v>
      </c>
      <c r="J10" s="13"/>
      <c r="K10" s="13"/>
      <c r="L10" s="13"/>
    </row>
    <row r="11" spans="1:12" x14ac:dyDescent="0.35">
      <c r="A11" s="45">
        <v>3</v>
      </c>
      <c r="B11" s="16">
        <v>7</v>
      </c>
      <c r="C11" s="13">
        <v>23</v>
      </c>
      <c r="D11" s="17">
        <f t="shared" si="3"/>
        <v>22.25</v>
      </c>
      <c r="E11" s="17">
        <f t="shared" si="4"/>
        <v>22.5</v>
      </c>
      <c r="F11" s="17">
        <f t="shared" si="0"/>
        <v>22.105654761904763</v>
      </c>
      <c r="G11" s="17">
        <f t="shared" si="1"/>
        <v>0.89434523809523725</v>
      </c>
      <c r="H11" s="17">
        <f>F11+K7</f>
        <v>26</v>
      </c>
      <c r="I11" s="17">
        <f t="shared" si="2"/>
        <v>3</v>
      </c>
      <c r="J11" s="13"/>
      <c r="K11" s="13"/>
      <c r="L11" s="13"/>
    </row>
    <row r="12" spans="1:12" x14ac:dyDescent="0.35">
      <c r="A12" s="46">
        <v>4</v>
      </c>
      <c r="B12" s="16">
        <v>8</v>
      </c>
      <c r="C12" s="13">
        <v>38</v>
      </c>
      <c r="D12" s="17">
        <f t="shared" si="3"/>
        <v>22.75</v>
      </c>
      <c r="E12" s="17">
        <f t="shared" si="4"/>
        <v>22.125</v>
      </c>
      <c r="F12" s="17">
        <f t="shared" si="0"/>
        <v>22.629464285714285</v>
      </c>
      <c r="G12" s="17">
        <f t="shared" si="1"/>
        <v>15.370535714285715</v>
      </c>
      <c r="H12" s="17">
        <f>F12+K8</f>
        <v>37.666666666666664</v>
      </c>
      <c r="I12" s="17">
        <f t="shared" si="2"/>
        <v>0.3333333333333357</v>
      </c>
      <c r="J12" s="13"/>
      <c r="K12" s="13"/>
      <c r="L12" s="13"/>
    </row>
    <row r="13" spans="1:12" x14ac:dyDescent="0.35">
      <c r="A13" s="44">
        <v>1</v>
      </c>
      <c r="B13" s="16">
        <v>9</v>
      </c>
      <c r="C13" s="13">
        <v>12</v>
      </c>
      <c r="D13" s="17">
        <f t="shared" si="3"/>
        <v>21.5</v>
      </c>
      <c r="E13" s="17">
        <f t="shared" si="4"/>
        <v>22.625</v>
      </c>
      <c r="F13" s="17">
        <f t="shared" si="0"/>
        <v>23.15327380952381</v>
      </c>
      <c r="G13" s="41">
        <f t="shared" si="1"/>
        <v>-11.15327380952381</v>
      </c>
      <c r="H13" s="17">
        <f>F13+K5</f>
        <v>12.095238095238095</v>
      </c>
      <c r="I13" s="17">
        <f t="shared" si="2"/>
        <v>9.52380952380949E-2</v>
      </c>
      <c r="J13" s="13"/>
      <c r="K13" s="13"/>
      <c r="L13" s="13"/>
    </row>
    <row r="14" spans="1:12" x14ac:dyDescent="0.35">
      <c r="A14" s="43">
        <v>2</v>
      </c>
      <c r="B14" s="16">
        <v>10</v>
      </c>
      <c r="C14" s="13">
        <v>13</v>
      </c>
      <c r="D14" s="17">
        <f t="shared" si="3"/>
        <v>23.75</v>
      </c>
      <c r="E14" s="17">
        <f>AVERAGE(D14:D15)</f>
        <v>24.125</v>
      </c>
      <c r="F14" s="17">
        <f t="shared" si="0"/>
        <v>23.677083333333332</v>
      </c>
      <c r="G14" s="42">
        <f t="shared" si="1"/>
        <v>-10.677083333333332</v>
      </c>
      <c r="H14" s="17">
        <f>F14+K6</f>
        <v>16.761904761904763</v>
      </c>
      <c r="I14" s="17">
        <f t="shared" si="2"/>
        <v>3.7619047619047628</v>
      </c>
      <c r="J14" s="13"/>
      <c r="K14" s="13"/>
      <c r="L14" s="13"/>
    </row>
    <row r="15" spans="1:12" x14ac:dyDescent="0.35">
      <c r="A15" s="45">
        <v>3</v>
      </c>
      <c r="B15" s="16">
        <v>11</v>
      </c>
      <c r="C15" s="13">
        <v>32</v>
      </c>
      <c r="D15" s="17">
        <f t="shared" si="3"/>
        <v>24.5</v>
      </c>
      <c r="E15" s="13"/>
      <c r="F15" s="17">
        <f t="shared" si="0"/>
        <v>24.200892857142858</v>
      </c>
      <c r="G15" s="17">
        <f t="shared" si="1"/>
        <v>7.7991071428571423</v>
      </c>
      <c r="H15" s="17">
        <f>F15+K7</f>
        <v>28.095238095238095</v>
      </c>
      <c r="I15" s="17">
        <f t="shared" si="2"/>
        <v>3.9047619047619051</v>
      </c>
      <c r="J15" s="13"/>
      <c r="K15" s="13"/>
      <c r="L15" s="13"/>
    </row>
    <row r="16" spans="1:12" x14ac:dyDescent="0.35">
      <c r="A16" s="46">
        <v>4</v>
      </c>
      <c r="B16" s="16">
        <v>12</v>
      </c>
      <c r="C16" s="13">
        <v>41</v>
      </c>
      <c r="D16" s="13"/>
      <c r="E16" s="13"/>
      <c r="F16" s="17">
        <f t="shared" si="0"/>
        <v>24.72470238095238</v>
      </c>
      <c r="G16" s="17">
        <f t="shared" si="1"/>
        <v>16.27529761904762</v>
      </c>
      <c r="H16" s="17">
        <f>F16+K8</f>
        <v>39.761904761904759</v>
      </c>
      <c r="I16" s="17">
        <f t="shared" si="2"/>
        <v>1.2380952380952408</v>
      </c>
      <c r="J16" s="13"/>
      <c r="K16" s="13"/>
      <c r="L16" s="13"/>
    </row>
    <row r="17" spans="1:12" x14ac:dyDescent="0.35">
      <c r="A17" s="32">
        <v>1</v>
      </c>
      <c r="B17" s="33">
        <v>13</v>
      </c>
      <c r="C17" s="13"/>
      <c r="D17" s="13"/>
      <c r="E17" s="13"/>
      <c r="F17" s="36">
        <f t="shared" si="0"/>
        <v>25.248511904761905</v>
      </c>
      <c r="G17" s="13"/>
      <c r="H17" s="36">
        <f>F17+K5</f>
        <v>14.19047619047619</v>
      </c>
      <c r="I17" s="17"/>
      <c r="J17" s="13"/>
      <c r="K17" s="13"/>
      <c r="L17" s="13"/>
    </row>
    <row r="18" spans="1:12" x14ac:dyDescent="0.35">
      <c r="A18" s="32">
        <v>2</v>
      </c>
      <c r="B18" s="33">
        <v>14</v>
      </c>
      <c r="C18" s="13"/>
      <c r="D18" s="13"/>
      <c r="E18" s="13"/>
      <c r="F18" s="36">
        <f t="shared" si="0"/>
        <v>25.772321428571431</v>
      </c>
      <c r="G18" s="13"/>
      <c r="H18" s="36">
        <f>F18+K6</f>
        <v>18.857142857142861</v>
      </c>
      <c r="I18" s="17"/>
      <c r="J18" s="13"/>
      <c r="K18" s="13"/>
      <c r="L18" s="13"/>
    </row>
    <row r="19" spans="1:12" x14ac:dyDescent="0.35">
      <c r="A19" s="32">
        <v>3</v>
      </c>
      <c r="B19" s="33">
        <v>15</v>
      </c>
      <c r="C19" s="13"/>
      <c r="D19" s="13"/>
      <c r="E19" s="13"/>
      <c r="F19" s="36">
        <f t="shared" si="0"/>
        <v>26.296130952380953</v>
      </c>
      <c r="G19" s="13"/>
      <c r="H19" s="36">
        <f>F19+K7</f>
        <v>30.19047619047619</v>
      </c>
      <c r="I19" s="17"/>
      <c r="J19" s="13"/>
      <c r="K19" s="13"/>
      <c r="L19" s="13"/>
    </row>
    <row r="20" spans="1:12" x14ac:dyDescent="0.35">
      <c r="A20" s="34">
        <v>4</v>
      </c>
      <c r="B20" s="35">
        <v>16</v>
      </c>
      <c r="C20" s="19"/>
      <c r="D20" s="19"/>
      <c r="E20" s="19"/>
      <c r="F20" s="37">
        <f t="shared" si="0"/>
        <v>26.819940476190474</v>
      </c>
      <c r="G20" s="19"/>
      <c r="H20" s="37">
        <f>F20+K8</f>
        <v>41.857142857142854</v>
      </c>
      <c r="I20" s="20"/>
      <c r="J20" s="13"/>
      <c r="K20" s="13"/>
      <c r="L20" s="13"/>
    </row>
    <row r="21" spans="1:12" x14ac:dyDescent="0.35">
      <c r="A21" s="13" t="s">
        <v>6</v>
      </c>
      <c r="B21" s="13"/>
      <c r="C21" s="13"/>
      <c r="D21" s="13"/>
      <c r="E21" s="13"/>
      <c r="F21" s="13"/>
      <c r="G21" s="13"/>
      <c r="H21" s="13"/>
      <c r="I21" s="17">
        <f>AVERAGE(I5:I16)</f>
        <v>1.5555555555555556</v>
      </c>
      <c r="J21" s="13"/>
      <c r="K21" s="13"/>
      <c r="L21" s="13"/>
    </row>
    <row r="22" spans="1:12" x14ac:dyDescent="0.35">
      <c r="A22" s="13"/>
      <c r="B22" s="13"/>
      <c r="C22" s="13"/>
      <c r="D22" s="13"/>
      <c r="E22" s="13"/>
      <c r="F22" s="13"/>
      <c r="G22" s="13"/>
      <c r="H22" s="13"/>
      <c r="I22" s="17"/>
      <c r="J22" s="13"/>
      <c r="K22" s="13"/>
      <c r="L22" s="13"/>
    </row>
    <row r="23" spans="1:12" x14ac:dyDescent="0.35">
      <c r="A23" s="22" t="s">
        <v>16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3"/>
    </row>
    <row r="24" spans="1:12" x14ac:dyDescent="0.35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13"/>
    </row>
    <row r="25" spans="1:12" ht="17.25" customHeight="1" x14ac:dyDescent="0.35">
      <c r="A25" s="26" t="s">
        <v>29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3"/>
    </row>
    <row r="26" spans="1:12" ht="17.25" customHeight="1" x14ac:dyDescent="0.35">
      <c r="A26" s="23" t="s">
        <v>17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13"/>
    </row>
    <row r="27" spans="1:12" ht="17.25" customHeight="1" x14ac:dyDescent="0.35">
      <c r="A27" s="23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13"/>
    </row>
    <row r="28" spans="1:12" ht="17.25" customHeight="1" x14ac:dyDescent="0.35">
      <c r="A28" s="23" t="s">
        <v>19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13"/>
    </row>
    <row r="29" spans="1:12" ht="17.25" customHeight="1" x14ac:dyDescent="0.35">
      <c r="A29" s="23" t="s">
        <v>20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13"/>
    </row>
    <row r="30" spans="1:12" ht="17.25" customHeight="1" x14ac:dyDescent="0.35">
      <c r="A30" s="23" t="s">
        <v>21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13"/>
    </row>
    <row r="31" spans="1:12" ht="17.25" customHeight="1" x14ac:dyDescent="0.35">
      <c r="A31" s="26" t="s">
        <v>22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3"/>
    </row>
    <row r="32" spans="1:12" ht="17.25" customHeight="1" x14ac:dyDescent="0.35">
      <c r="A32" s="23" t="s">
        <v>23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13"/>
    </row>
    <row r="33" spans="1:12" ht="17.25" customHeight="1" x14ac:dyDescent="0.35">
      <c r="A33" s="27" t="s">
        <v>24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13"/>
    </row>
    <row r="34" spans="1:12" ht="17.25" customHeight="1" x14ac:dyDescent="0.35">
      <c r="A34" s="27" t="s">
        <v>25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13"/>
    </row>
    <row r="35" spans="1:12" ht="17.25" customHeight="1" x14ac:dyDescent="0.35">
      <c r="A35" s="23" t="s">
        <v>26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13"/>
    </row>
    <row r="36" spans="1:12" ht="17.25" customHeight="1" x14ac:dyDescent="0.35">
      <c r="A36" s="26" t="s">
        <v>27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3"/>
    </row>
    <row r="37" spans="1:12" ht="17.25" customHeight="1" x14ac:dyDescent="0.35">
      <c r="A37" s="28" t="s">
        <v>28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3"/>
    </row>
    <row r="38" spans="1:12" ht="17.25" customHeight="1" x14ac:dyDescent="0.35">
      <c r="A38" s="28" t="s">
        <v>30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3"/>
    </row>
    <row r="39" spans="1:12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</sheetData>
  <mergeCells count="1">
    <mergeCell ref="A4:B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ignoredErrors>
    <ignoredError sqref="D7:D1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92E7-F9A0-4EE1-B316-D89B452C9D66}">
  <dimension ref="A1:G21"/>
  <sheetViews>
    <sheetView topLeftCell="A15" zoomScale="190" zoomScaleNormal="190" workbookViewId="0">
      <selection activeCell="A2" sqref="A2:C14"/>
    </sheetView>
  </sheetViews>
  <sheetFormatPr defaultRowHeight="12.5" x14ac:dyDescent="0.25"/>
  <cols>
    <col min="1" max="1" width="10.54296875" customWidth="1"/>
    <col min="2" max="2" width="21.453125" customWidth="1"/>
    <col min="4" max="4" width="13" customWidth="1"/>
    <col min="7" max="7" width="10.1796875" customWidth="1"/>
  </cols>
  <sheetData>
    <row r="1" spans="1:7" x14ac:dyDescent="0.25">
      <c r="A1" s="65" t="s">
        <v>32</v>
      </c>
      <c r="B1" s="61"/>
      <c r="C1" s="61"/>
      <c r="D1" s="61"/>
      <c r="E1" s="61"/>
      <c r="F1" s="61"/>
      <c r="G1" s="61"/>
    </row>
    <row r="2" spans="1:7" ht="37.5" x14ac:dyDescent="0.25">
      <c r="A2" s="57" t="s">
        <v>3</v>
      </c>
      <c r="B2" s="58" t="s">
        <v>31</v>
      </c>
      <c r="C2" s="59" t="s">
        <v>8</v>
      </c>
      <c r="D2" s="60" t="s">
        <v>33</v>
      </c>
      <c r="E2" s="60" t="s">
        <v>34</v>
      </c>
      <c r="F2" s="60" t="s">
        <v>35</v>
      </c>
      <c r="G2" s="64" t="s">
        <v>36</v>
      </c>
    </row>
    <row r="3" spans="1:7" x14ac:dyDescent="0.25">
      <c r="A3" s="56">
        <v>1</v>
      </c>
      <c r="B3" s="56">
        <v>17</v>
      </c>
      <c r="C3" s="71"/>
      <c r="D3" s="71"/>
      <c r="E3" s="71"/>
      <c r="F3" s="72"/>
      <c r="G3" s="71"/>
    </row>
    <row r="4" spans="1:7" x14ac:dyDescent="0.25">
      <c r="A4" s="56">
        <v>2</v>
      </c>
      <c r="B4" s="56">
        <v>21</v>
      </c>
      <c r="C4" s="56">
        <f>B3</f>
        <v>17</v>
      </c>
      <c r="D4" s="56">
        <f>B4-C4</f>
        <v>4</v>
      </c>
      <c r="E4" s="56">
        <f>ABS(D4)</f>
        <v>4</v>
      </c>
      <c r="F4" s="66">
        <f>E4*E4</f>
        <v>16</v>
      </c>
      <c r="G4" s="56">
        <f>(E4/B4)*100</f>
        <v>19.047619047619047</v>
      </c>
    </row>
    <row r="5" spans="1:7" x14ac:dyDescent="0.25">
      <c r="A5" s="56">
        <v>3</v>
      </c>
      <c r="B5" s="56">
        <v>19</v>
      </c>
      <c r="C5" s="56">
        <f t="shared" ref="C5:C14" si="0">B4</f>
        <v>21</v>
      </c>
      <c r="D5" s="56">
        <f t="shared" ref="D5:D14" si="1">B5-C5</f>
        <v>-2</v>
      </c>
      <c r="E5" s="56">
        <f t="shared" ref="E5:E14" si="2">ABS(D5)</f>
        <v>2</v>
      </c>
      <c r="F5" s="66">
        <f t="shared" ref="F5:F14" si="3">E5*E5</f>
        <v>4</v>
      </c>
      <c r="G5" s="56">
        <f t="shared" ref="G5:G14" si="4">(E5/B5)*100</f>
        <v>10.526315789473683</v>
      </c>
    </row>
    <row r="6" spans="1:7" x14ac:dyDescent="0.25">
      <c r="A6" s="56">
        <v>4</v>
      </c>
      <c r="B6" s="56">
        <v>23</v>
      </c>
      <c r="C6" s="56">
        <f t="shared" si="0"/>
        <v>19</v>
      </c>
      <c r="D6" s="56">
        <f t="shared" si="1"/>
        <v>4</v>
      </c>
      <c r="E6" s="56">
        <f t="shared" si="2"/>
        <v>4</v>
      </c>
      <c r="F6" s="66">
        <f t="shared" si="3"/>
        <v>16</v>
      </c>
      <c r="G6" s="56">
        <f t="shared" si="4"/>
        <v>17.391304347826086</v>
      </c>
    </row>
    <row r="7" spans="1:7" x14ac:dyDescent="0.25">
      <c r="A7" s="56">
        <v>5</v>
      </c>
      <c r="B7" s="56">
        <v>18</v>
      </c>
      <c r="C7" s="56">
        <f t="shared" si="0"/>
        <v>23</v>
      </c>
      <c r="D7" s="56">
        <f t="shared" si="1"/>
        <v>-5</v>
      </c>
      <c r="E7" s="56">
        <f t="shared" si="2"/>
        <v>5</v>
      </c>
      <c r="F7" s="66">
        <f t="shared" si="3"/>
        <v>25</v>
      </c>
      <c r="G7" s="56">
        <f t="shared" si="4"/>
        <v>27.777777777777779</v>
      </c>
    </row>
    <row r="8" spans="1:7" x14ac:dyDescent="0.25">
      <c r="A8" s="56">
        <v>6</v>
      </c>
      <c r="B8" s="56">
        <v>16</v>
      </c>
      <c r="C8" s="56">
        <f t="shared" si="0"/>
        <v>18</v>
      </c>
      <c r="D8" s="56">
        <f t="shared" si="1"/>
        <v>-2</v>
      </c>
      <c r="E8" s="56">
        <f t="shared" si="2"/>
        <v>2</v>
      </c>
      <c r="F8" s="66">
        <f t="shared" si="3"/>
        <v>4</v>
      </c>
      <c r="G8" s="56">
        <f t="shared" si="4"/>
        <v>12.5</v>
      </c>
    </row>
    <row r="9" spans="1:7" x14ac:dyDescent="0.25">
      <c r="A9" s="56">
        <v>7</v>
      </c>
      <c r="B9" s="56">
        <v>20</v>
      </c>
      <c r="C9" s="56">
        <f t="shared" si="0"/>
        <v>16</v>
      </c>
      <c r="D9" s="56">
        <f t="shared" si="1"/>
        <v>4</v>
      </c>
      <c r="E9" s="56">
        <f t="shared" si="2"/>
        <v>4</v>
      </c>
      <c r="F9" s="66">
        <f t="shared" si="3"/>
        <v>16</v>
      </c>
      <c r="G9" s="56">
        <f t="shared" si="4"/>
        <v>20</v>
      </c>
    </row>
    <row r="10" spans="1:7" x14ac:dyDescent="0.25">
      <c r="A10" s="56">
        <v>8</v>
      </c>
      <c r="B10" s="56">
        <v>18</v>
      </c>
      <c r="C10" s="56">
        <f t="shared" si="0"/>
        <v>20</v>
      </c>
      <c r="D10" s="56">
        <f t="shared" si="1"/>
        <v>-2</v>
      </c>
      <c r="E10" s="56">
        <f t="shared" si="2"/>
        <v>2</v>
      </c>
      <c r="F10" s="66">
        <f t="shared" si="3"/>
        <v>4</v>
      </c>
      <c r="G10" s="56">
        <f t="shared" si="4"/>
        <v>11.111111111111111</v>
      </c>
    </row>
    <row r="11" spans="1:7" x14ac:dyDescent="0.25">
      <c r="A11" s="56">
        <v>9</v>
      </c>
      <c r="B11" s="56">
        <v>22</v>
      </c>
      <c r="C11" s="56">
        <f t="shared" si="0"/>
        <v>18</v>
      </c>
      <c r="D11" s="56">
        <f t="shared" si="1"/>
        <v>4</v>
      </c>
      <c r="E11" s="56">
        <f t="shared" si="2"/>
        <v>4</v>
      </c>
      <c r="F11" s="66">
        <f t="shared" si="3"/>
        <v>16</v>
      </c>
      <c r="G11" s="56">
        <f t="shared" si="4"/>
        <v>18.181818181818183</v>
      </c>
    </row>
    <row r="12" spans="1:7" x14ac:dyDescent="0.25">
      <c r="A12" s="56">
        <v>10</v>
      </c>
      <c r="B12" s="56">
        <v>20</v>
      </c>
      <c r="C12" s="56">
        <f t="shared" si="0"/>
        <v>22</v>
      </c>
      <c r="D12" s="56">
        <f t="shared" si="1"/>
        <v>-2</v>
      </c>
      <c r="E12" s="56">
        <f t="shared" si="2"/>
        <v>2</v>
      </c>
      <c r="F12" s="66">
        <f t="shared" si="3"/>
        <v>4</v>
      </c>
      <c r="G12" s="56">
        <f t="shared" si="4"/>
        <v>10</v>
      </c>
    </row>
    <row r="13" spans="1:7" x14ac:dyDescent="0.25">
      <c r="A13" s="56">
        <v>11</v>
      </c>
      <c r="B13" s="56">
        <v>15</v>
      </c>
      <c r="C13" s="56">
        <f t="shared" si="0"/>
        <v>20</v>
      </c>
      <c r="D13" s="56">
        <f t="shared" si="1"/>
        <v>-5</v>
      </c>
      <c r="E13" s="56">
        <f t="shared" si="2"/>
        <v>5</v>
      </c>
      <c r="F13" s="66">
        <f t="shared" si="3"/>
        <v>25</v>
      </c>
      <c r="G13" s="56">
        <f t="shared" si="4"/>
        <v>33.333333333333329</v>
      </c>
    </row>
    <row r="14" spans="1:7" x14ac:dyDescent="0.25">
      <c r="A14" s="56">
        <v>12</v>
      </c>
      <c r="B14" s="56">
        <v>22</v>
      </c>
      <c r="C14" s="56">
        <f t="shared" si="0"/>
        <v>15</v>
      </c>
      <c r="D14" s="56">
        <f t="shared" si="1"/>
        <v>7</v>
      </c>
      <c r="E14" s="56">
        <f t="shared" si="2"/>
        <v>7</v>
      </c>
      <c r="F14" s="66">
        <f t="shared" si="3"/>
        <v>49</v>
      </c>
      <c r="G14" s="56">
        <f t="shared" si="4"/>
        <v>31.818181818181817</v>
      </c>
    </row>
    <row r="15" spans="1:7" x14ac:dyDescent="0.25">
      <c r="A15" s="62"/>
      <c r="B15" s="63" t="s">
        <v>37</v>
      </c>
      <c r="C15" s="67">
        <f>SUM(C4:C14)</f>
        <v>209</v>
      </c>
      <c r="D15" s="67">
        <f t="shared" ref="D15:G15" si="5">SUM(D4:D14)</f>
        <v>5</v>
      </c>
      <c r="E15" s="67">
        <f t="shared" si="5"/>
        <v>41</v>
      </c>
      <c r="F15" s="67">
        <f t="shared" si="5"/>
        <v>179</v>
      </c>
      <c r="G15" s="67">
        <f t="shared" si="5"/>
        <v>211.68746140714103</v>
      </c>
    </row>
    <row r="19" spans="4:7" x14ac:dyDescent="0.25">
      <c r="D19" s="68" t="s">
        <v>38</v>
      </c>
      <c r="E19" s="69">
        <f>E15/11</f>
        <v>3.7272727272727271</v>
      </c>
      <c r="F19" s="69"/>
      <c r="G19" s="69"/>
    </row>
    <row r="20" spans="4:7" x14ac:dyDescent="0.25">
      <c r="D20" s="68" t="s">
        <v>39</v>
      </c>
      <c r="E20" s="69"/>
      <c r="F20" s="69">
        <f>F15/11</f>
        <v>16.272727272727273</v>
      </c>
      <c r="G20" s="69"/>
    </row>
    <row r="21" spans="4:7" x14ac:dyDescent="0.25">
      <c r="D21" s="68" t="s">
        <v>40</v>
      </c>
      <c r="E21" s="69"/>
      <c r="F21" s="69"/>
      <c r="G21" s="69">
        <f>G15/11</f>
        <v>19.244314673376458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BF86-082B-4EDB-8B57-B7B7AC8490DF}">
  <dimension ref="A1:G33"/>
  <sheetViews>
    <sheetView zoomScale="160" zoomScaleNormal="160" workbookViewId="0">
      <selection activeCell="G6" sqref="G6"/>
    </sheetView>
  </sheetViews>
  <sheetFormatPr defaultRowHeight="12.5" x14ac:dyDescent="0.25"/>
  <cols>
    <col min="1" max="1" width="10.54296875" customWidth="1"/>
    <col min="2" max="2" width="22.7265625" bestFit="1" customWidth="1"/>
    <col min="4" max="4" width="13" customWidth="1"/>
    <col min="7" max="7" width="10.1796875" customWidth="1"/>
  </cols>
  <sheetData>
    <row r="1" spans="1:7" x14ac:dyDescent="0.25">
      <c r="A1" s="65" t="s">
        <v>32</v>
      </c>
      <c r="B1" s="61"/>
      <c r="C1" s="61"/>
      <c r="D1" s="61"/>
      <c r="E1" s="61"/>
      <c r="F1" s="61"/>
      <c r="G1" s="61"/>
    </row>
    <row r="2" spans="1:7" ht="62.5" x14ac:dyDescent="0.25">
      <c r="A2" s="57" t="s">
        <v>3</v>
      </c>
      <c r="B2" s="58" t="s">
        <v>31</v>
      </c>
      <c r="C2" s="70" t="s">
        <v>45</v>
      </c>
      <c r="D2" s="60" t="s">
        <v>33</v>
      </c>
      <c r="E2" s="60" t="s">
        <v>34</v>
      </c>
      <c r="F2" s="60" t="s">
        <v>35</v>
      </c>
      <c r="G2" s="64" t="s">
        <v>36</v>
      </c>
    </row>
    <row r="3" spans="1:7" x14ac:dyDescent="0.25">
      <c r="A3" s="56">
        <v>1</v>
      </c>
      <c r="B3" s="56">
        <v>17</v>
      </c>
      <c r="C3" s="71"/>
      <c r="D3" s="71"/>
      <c r="E3" s="71"/>
      <c r="F3" s="72"/>
      <c r="G3" s="71"/>
    </row>
    <row r="4" spans="1:7" x14ac:dyDescent="0.25">
      <c r="A4" s="56">
        <v>2</v>
      </c>
      <c r="B4" s="56">
        <v>21</v>
      </c>
      <c r="C4" s="71"/>
      <c r="D4" s="71"/>
      <c r="E4" s="71"/>
      <c r="F4" s="72"/>
      <c r="G4" s="71"/>
    </row>
    <row r="5" spans="1:7" x14ac:dyDescent="0.25">
      <c r="A5" s="56">
        <v>3</v>
      </c>
      <c r="B5" s="56">
        <v>19</v>
      </c>
      <c r="C5" s="71"/>
      <c r="D5" s="71"/>
      <c r="E5" s="71"/>
      <c r="F5" s="72"/>
      <c r="G5" s="71"/>
    </row>
    <row r="6" spans="1:7" x14ac:dyDescent="0.25">
      <c r="A6" s="56">
        <v>4</v>
      </c>
      <c r="B6" s="56">
        <v>23</v>
      </c>
      <c r="C6" s="56">
        <f>AVERAGE(B3:B5)</f>
        <v>19</v>
      </c>
      <c r="D6" s="56">
        <f t="shared" ref="D5:D14" si="0">B6-C6</f>
        <v>4</v>
      </c>
      <c r="E6" s="56">
        <f t="shared" ref="E5:E14" si="1">ABS(D6)</f>
        <v>4</v>
      </c>
      <c r="F6" s="66">
        <f t="shared" ref="F5:F14" si="2">E6*E6</f>
        <v>16</v>
      </c>
      <c r="G6" s="56">
        <f t="shared" ref="G5:G14" si="3">(E6/B6)*100</f>
        <v>17.391304347826086</v>
      </c>
    </row>
    <row r="7" spans="1:7" x14ac:dyDescent="0.25">
      <c r="A7" s="56">
        <v>5</v>
      </c>
      <c r="B7" s="56">
        <v>18</v>
      </c>
      <c r="C7" s="56">
        <f>AVERAGE(B4:B6)</f>
        <v>21</v>
      </c>
      <c r="D7" s="56">
        <f t="shared" si="0"/>
        <v>-3</v>
      </c>
      <c r="E7" s="56">
        <f t="shared" si="1"/>
        <v>3</v>
      </c>
      <c r="F7" s="66">
        <f t="shared" si="2"/>
        <v>9</v>
      </c>
      <c r="G7" s="56">
        <f t="shared" si="3"/>
        <v>16.666666666666664</v>
      </c>
    </row>
    <row r="8" spans="1:7" x14ac:dyDescent="0.25">
      <c r="A8" s="56">
        <v>6</v>
      </c>
      <c r="B8" s="56">
        <v>16</v>
      </c>
      <c r="C8" s="56">
        <f t="shared" ref="C8:C14" si="4">AVERAGE(B5:B7)</f>
        <v>20</v>
      </c>
      <c r="D8" s="56">
        <f t="shared" si="0"/>
        <v>-4</v>
      </c>
      <c r="E8" s="56">
        <f t="shared" si="1"/>
        <v>4</v>
      </c>
      <c r="F8" s="66">
        <f t="shared" si="2"/>
        <v>16</v>
      </c>
      <c r="G8" s="56">
        <f t="shared" si="3"/>
        <v>25</v>
      </c>
    </row>
    <row r="9" spans="1:7" x14ac:dyDescent="0.25">
      <c r="A9" s="56">
        <v>7</v>
      </c>
      <c r="B9" s="56">
        <v>20</v>
      </c>
      <c r="C9" s="56">
        <f t="shared" si="4"/>
        <v>19</v>
      </c>
      <c r="D9" s="56">
        <f t="shared" si="0"/>
        <v>1</v>
      </c>
      <c r="E9" s="56">
        <f t="shared" si="1"/>
        <v>1</v>
      </c>
      <c r="F9" s="66">
        <f t="shared" si="2"/>
        <v>1</v>
      </c>
      <c r="G9" s="56">
        <f t="shared" si="3"/>
        <v>5</v>
      </c>
    </row>
    <row r="10" spans="1:7" x14ac:dyDescent="0.25">
      <c r="A10" s="56">
        <v>8</v>
      </c>
      <c r="B10" s="56">
        <v>18</v>
      </c>
      <c r="C10" s="56">
        <f t="shared" si="4"/>
        <v>18</v>
      </c>
      <c r="D10" s="56">
        <f t="shared" si="0"/>
        <v>0</v>
      </c>
      <c r="E10" s="56">
        <f t="shared" si="1"/>
        <v>0</v>
      </c>
      <c r="F10" s="66">
        <f t="shared" si="2"/>
        <v>0</v>
      </c>
      <c r="G10" s="56">
        <f t="shared" si="3"/>
        <v>0</v>
      </c>
    </row>
    <row r="11" spans="1:7" x14ac:dyDescent="0.25">
      <c r="A11" s="56">
        <v>9</v>
      </c>
      <c r="B11" s="56">
        <v>22</v>
      </c>
      <c r="C11" s="56">
        <f t="shared" si="4"/>
        <v>18</v>
      </c>
      <c r="D11" s="56">
        <f t="shared" si="0"/>
        <v>4</v>
      </c>
      <c r="E11" s="56">
        <f t="shared" si="1"/>
        <v>4</v>
      </c>
      <c r="F11" s="66">
        <f t="shared" si="2"/>
        <v>16</v>
      </c>
      <c r="G11" s="56">
        <f t="shared" si="3"/>
        <v>18.181818181818183</v>
      </c>
    </row>
    <row r="12" spans="1:7" x14ac:dyDescent="0.25">
      <c r="A12" s="56">
        <v>10</v>
      </c>
      <c r="B12" s="56">
        <v>20</v>
      </c>
      <c r="C12" s="56">
        <f t="shared" si="4"/>
        <v>20</v>
      </c>
      <c r="D12" s="56">
        <f t="shared" si="0"/>
        <v>0</v>
      </c>
      <c r="E12" s="56">
        <f t="shared" si="1"/>
        <v>0</v>
      </c>
      <c r="F12" s="66">
        <f t="shared" si="2"/>
        <v>0</v>
      </c>
      <c r="G12" s="56">
        <f t="shared" si="3"/>
        <v>0</v>
      </c>
    </row>
    <row r="13" spans="1:7" x14ac:dyDescent="0.25">
      <c r="A13" s="56">
        <v>11</v>
      </c>
      <c r="B13" s="56">
        <v>15</v>
      </c>
      <c r="C13" s="56">
        <f t="shared" si="4"/>
        <v>20</v>
      </c>
      <c r="D13" s="56">
        <f t="shared" si="0"/>
        <v>-5</v>
      </c>
      <c r="E13" s="56">
        <f t="shared" si="1"/>
        <v>5</v>
      </c>
      <c r="F13" s="66">
        <f t="shared" si="2"/>
        <v>25</v>
      </c>
      <c r="G13" s="56">
        <f t="shared" si="3"/>
        <v>33.333333333333329</v>
      </c>
    </row>
    <row r="14" spans="1:7" x14ac:dyDescent="0.25">
      <c r="A14" s="56">
        <v>12</v>
      </c>
      <c r="B14" s="56">
        <v>22</v>
      </c>
      <c r="C14" s="56">
        <f t="shared" si="4"/>
        <v>19</v>
      </c>
      <c r="D14" s="56">
        <f t="shared" si="0"/>
        <v>3</v>
      </c>
      <c r="E14" s="56">
        <f t="shared" si="1"/>
        <v>3</v>
      </c>
      <c r="F14" s="66">
        <f t="shared" si="2"/>
        <v>9</v>
      </c>
      <c r="G14" s="56">
        <f t="shared" si="3"/>
        <v>13.636363636363635</v>
      </c>
    </row>
    <row r="15" spans="1:7" x14ac:dyDescent="0.25">
      <c r="A15" s="62"/>
      <c r="B15" s="63" t="s">
        <v>37</v>
      </c>
      <c r="C15" s="67">
        <f>SUM(C4:C14)</f>
        <v>174</v>
      </c>
      <c r="D15" s="67">
        <f t="shared" ref="D15:G15" si="5">SUM(D4:D14)</f>
        <v>0</v>
      </c>
      <c r="E15" s="67">
        <f t="shared" si="5"/>
        <v>24</v>
      </c>
      <c r="F15" s="67">
        <f t="shared" si="5"/>
        <v>92</v>
      </c>
      <c r="G15" s="67">
        <f t="shared" si="5"/>
        <v>129.20948616600791</v>
      </c>
    </row>
    <row r="19" spans="2:7" x14ac:dyDescent="0.25">
      <c r="D19" s="68" t="s">
        <v>38</v>
      </c>
      <c r="E19" s="69">
        <f>E15/9</f>
        <v>2.6666666666666665</v>
      </c>
      <c r="F19" s="69"/>
      <c r="G19" s="69"/>
    </row>
    <row r="20" spans="2:7" x14ac:dyDescent="0.25">
      <c r="D20" s="68" t="s">
        <v>39</v>
      </c>
      <c r="E20" s="69"/>
      <c r="F20" s="69">
        <f>F15/9</f>
        <v>10.222222222222221</v>
      </c>
      <c r="G20" s="69"/>
    </row>
    <row r="21" spans="2:7" x14ac:dyDescent="0.25">
      <c r="D21" s="68" t="s">
        <v>40</v>
      </c>
      <c r="E21" s="69"/>
      <c r="F21" s="69"/>
      <c r="G21" s="69">
        <f>G15/9</f>
        <v>14.356609574000878</v>
      </c>
    </row>
    <row r="25" spans="2:7" x14ac:dyDescent="0.25">
      <c r="B25" s="55" t="s">
        <v>43</v>
      </c>
    </row>
    <row r="26" spans="2:7" x14ac:dyDescent="0.25">
      <c r="B26" s="55" t="s">
        <v>44</v>
      </c>
      <c r="C26" s="55" t="s">
        <v>41</v>
      </c>
    </row>
    <row r="27" spans="2:7" x14ac:dyDescent="0.25">
      <c r="C27" s="55" t="s">
        <v>42</v>
      </c>
    </row>
    <row r="28" spans="2:7" x14ac:dyDescent="0.25">
      <c r="C28">
        <f>(17+21+19)/3</f>
        <v>19</v>
      </c>
    </row>
    <row r="31" spans="2:7" x14ac:dyDescent="0.25">
      <c r="D31" s="73" t="s">
        <v>38</v>
      </c>
      <c r="E31" s="73">
        <v>3.7272727272727271</v>
      </c>
      <c r="F31" s="73"/>
      <c r="G31" s="73"/>
    </row>
    <row r="32" spans="2:7" x14ac:dyDescent="0.25">
      <c r="D32" s="73" t="s">
        <v>39</v>
      </c>
      <c r="E32" s="73"/>
      <c r="F32" s="73">
        <v>16.272727272727273</v>
      </c>
      <c r="G32" s="73"/>
    </row>
    <row r="33" spans="4:7" x14ac:dyDescent="0.25">
      <c r="D33" s="73" t="s">
        <v>40</v>
      </c>
      <c r="E33" s="73"/>
      <c r="F33" s="73"/>
      <c r="G33" s="73">
        <v>19.244314673376458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36ED-A4CD-4779-8E11-F1816E72C358}">
  <dimension ref="A1:G39"/>
  <sheetViews>
    <sheetView tabSelected="1" topLeftCell="A14" zoomScale="160" zoomScaleNormal="160" workbookViewId="0">
      <selection activeCell="I30" sqref="I30"/>
    </sheetView>
  </sheetViews>
  <sheetFormatPr defaultRowHeight="12.5" x14ac:dyDescent="0.25"/>
  <cols>
    <col min="1" max="1" width="10.54296875" customWidth="1"/>
    <col min="2" max="2" width="22.7265625" bestFit="1" customWidth="1"/>
    <col min="4" max="4" width="13" customWidth="1"/>
    <col min="7" max="7" width="10.1796875" customWidth="1"/>
  </cols>
  <sheetData>
    <row r="1" spans="1:7" x14ac:dyDescent="0.25">
      <c r="A1" s="65" t="s">
        <v>32</v>
      </c>
      <c r="B1" s="61"/>
      <c r="C1" s="61"/>
      <c r="D1" s="61"/>
      <c r="E1" s="61"/>
      <c r="F1" s="61"/>
      <c r="G1" s="61"/>
    </row>
    <row r="2" spans="1:7" ht="75" x14ac:dyDescent="0.25">
      <c r="A2" s="57" t="s">
        <v>3</v>
      </c>
      <c r="B2" s="58" t="s">
        <v>31</v>
      </c>
      <c r="C2" s="70" t="s">
        <v>46</v>
      </c>
      <c r="D2" s="60" t="s">
        <v>33</v>
      </c>
      <c r="E2" s="60" t="s">
        <v>34</v>
      </c>
      <c r="F2" s="60" t="s">
        <v>35</v>
      </c>
      <c r="G2" s="64" t="s">
        <v>36</v>
      </c>
    </row>
    <row r="3" spans="1:7" x14ac:dyDescent="0.25">
      <c r="A3" s="56">
        <v>1</v>
      </c>
      <c r="B3" s="56">
        <v>17</v>
      </c>
      <c r="C3" s="71"/>
      <c r="D3" s="71"/>
      <c r="E3" s="71"/>
      <c r="F3" s="72"/>
      <c r="G3" s="71"/>
    </row>
    <row r="4" spans="1:7" x14ac:dyDescent="0.25">
      <c r="A4" s="56">
        <v>2</v>
      </c>
      <c r="B4" s="56">
        <v>21</v>
      </c>
      <c r="C4" s="71"/>
      <c r="D4" s="71"/>
      <c r="E4" s="71"/>
      <c r="F4" s="72"/>
      <c r="G4" s="71"/>
    </row>
    <row r="5" spans="1:7" x14ac:dyDescent="0.25">
      <c r="A5" s="56">
        <v>3</v>
      </c>
      <c r="B5" s="56">
        <v>19</v>
      </c>
      <c r="C5" s="71"/>
      <c r="D5" s="71"/>
      <c r="E5" s="71"/>
      <c r="F5" s="72"/>
      <c r="G5" s="71"/>
    </row>
    <row r="6" spans="1:7" x14ac:dyDescent="0.25">
      <c r="A6" s="56">
        <v>4</v>
      </c>
      <c r="B6" s="56">
        <v>23</v>
      </c>
      <c r="C6" s="56">
        <f>(1/6)*(B3)+(2/6)*(B4)+(3/6)*(B5)</f>
        <v>19.333333333333332</v>
      </c>
      <c r="D6" s="56">
        <f>B6-C6</f>
        <v>3.6666666666666679</v>
      </c>
      <c r="E6" s="56">
        <f>ABS(D6)</f>
        <v>3.6666666666666679</v>
      </c>
      <c r="F6" s="66">
        <f>E6*E6</f>
        <v>13.444444444444454</v>
      </c>
      <c r="G6" s="56">
        <f>(E6/B6)*100</f>
        <v>15.94202898550725</v>
      </c>
    </row>
    <row r="7" spans="1:7" x14ac:dyDescent="0.25">
      <c r="A7" s="56">
        <v>5</v>
      </c>
      <c r="B7" s="56">
        <v>18</v>
      </c>
      <c r="C7" s="56">
        <f t="shared" ref="C7:C14" si="0">(1/6)*(B4)+(2/6)*(B5)+(3/6)*(B6)</f>
        <v>21.333333333333332</v>
      </c>
      <c r="D7" s="56">
        <f t="shared" ref="D7:D14" si="1">B7-C7</f>
        <v>-3.3333333333333321</v>
      </c>
      <c r="E7" s="56">
        <f t="shared" ref="E7:E14" si="2">ABS(D7)</f>
        <v>3.3333333333333321</v>
      </c>
      <c r="F7" s="66">
        <f t="shared" ref="F7:F14" si="3">E7*E7</f>
        <v>11.111111111111104</v>
      </c>
      <c r="G7" s="56">
        <f t="shared" ref="G7:G14" si="4">(E7/B7)*100</f>
        <v>18.518518518518512</v>
      </c>
    </row>
    <row r="8" spans="1:7" x14ac:dyDescent="0.25">
      <c r="A8" s="56">
        <v>6</v>
      </c>
      <c r="B8" s="56">
        <v>16</v>
      </c>
      <c r="C8" s="56">
        <f t="shared" si="0"/>
        <v>19.833333333333332</v>
      </c>
      <c r="D8" s="56">
        <f t="shared" si="1"/>
        <v>-3.8333333333333321</v>
      </c>
      <c r="E8" s="56">
        <f t="shared" si="2"/>
        <v>3.8333333333333321</v>
      </c>
      <c r="F8" s="66">
        <f t="shared" si="3"/>
        <v>14.694444444444436</v>
      </c>
      <c r="G8" s="56">
        <f t="shared" si="4"/>
        <v>23.958333333333325</v>
      </c>
    </row>
    <row r="9" spans="1:7" x14ac:dyDescent="0.25">
      <c r="A9" s="56">
        <v>7</v>
      </c>
      <c r="B9" s="56">
        <v>20</v>
      </c>
      <c r="C9" s="56">
        <f t="shared" si="0"/>
        <v>17.833333333333332</v>
      </c>
      <c r="D9" s="56">
        <f t="shared" si="1"/>
        <v>2.1666666666666679</v>
      </c>
      <c r="E9" s="56">
        <f t="shared" si="2"/>
        <v>2.1666666666666679</v>
      </c>
      <c r="F9" s="66">
        <f t="shared" si="3"/>
        <v>4.69444444444445</v>
      </c>
      <c r="G9" s="56">
        <f t="shared" si="4"/>
        <v>10.833333333333339</v>
      </c>
    </row>
    <row r="10" spans="1:7" x14ac:dyDescent="0.25">
      <c r="A10" s="56">
        <v>8</v>
      </c>
      <c r="B10" s="56">
        <v>18</v>
      </c>
      <c r="C10" s="56">
        <f t="shared" si="0"/>
        <v>18.333333333333332</v>
      </c>
      <c r="D10" s="56">
        <f t="shared" si="1"/>
        <v>-0.33333333333333215</v>
      </c>
      <c r="E10" s="56">
        <f t="shared" si="2"/>
        <v>0.33333333333333215</v>
      </c>
      <c r="F10" s="66">
        <f t="shared" si="3"/>
        <v>0.11111111111111033</v>
      </c>
      <c r="G10" s="56">
        <f t="shared" si="4"/>
        <v>1.8518518518518452</v>
      </c>
    </row>
    <row r="11" spans="1:7" x14ac:dyDescent="0.25">
      <c r="A11" s="56">
        <v>9</v>
      </c>
      <c r="B11" s="56">
        <v>22</v>
      </c>
      <c r="C11" s="56">
        <f t="shared" si="0"/>
        <v>18.333333333333332</v>
      </c>
      <c r="D11" s="56">
        <f t="shared" si="1"/>
        <v>3.6666666666666679</v>
      </c>
      <c r="E11" s="56">
        <f t="shared" si="2"/>
        <v>3.6666666666666679</v>
      </c>
      <c r="F11" s="66">
        <f t="shared" si="3"/>
        <v>13.444444444444454</v>
      </c>
      <c r="G11" s="56">
        <f t="shared" si="4"/>
        <v>16.666666666666671</v>
      </c>
    </row>
    <row r="12" spans="1:7" x14ac:dyDescent="0.25">
      <c r="A12" s="56">
        <v>10</v>
      </c>
      <c r="B12" s="56">
        <v>20</v>
      </c>
      <c r="C12" s="56">
        <f t="shared" si="0"/>
        <v>20.333333333333332</v>
      </c>
      <c r="D12" s="56">
        <f t="shared" si="1"/>
        <v>-0.33333333333333215</v>
      </c>
      <c r="E12" s="56">
        <f t="shared" si="2"/>
        <v>0.33333333333333215</v>
      </c>
      <c r="F12" s="66">
        <f t="shared" si="3"/>
        <v>0.11111111111111033</v>
      </c>
      <c r="G12" s="56">
        <f t="shared" si="4"/>
        <v>1.6666666666666607</v>
      </c>
    </row>
    <row r="13" spans="1:7" x14ac:dyDescent="0.25">
      <c r="A13" s="56">
        <v>11</v>
      </c>
      <c r="B13" s="56">
        <v>15</v>
      </c>
      <c r="C13" s="56">
        <f t="shared" si="0"/>
        <v>20.333333333333332</v>
      </c>
      <c r="D13" s="56">
        <f t="shared" si="1"/>
        <v>-5.3333333333333321</v>
      </c>
      <c r="E13" s="56">
        <f t="shared" si="2"/>
        <v>5.3333333333333321</v>
      </c>
      <c r="F13" s="66">
        <f t="shared" si="3"/>
        <v>28.444444444444432</v>
      </c>
      <c r="G13" s="56">
        <f t="shared" si="4"/>
        <v>35.555555555555543</v>
      </c>
    </row>
    <row r="14" spans="1:7" x14ac:dyDescent="0.25">
      <c r="A14" s="56">
        <v>12</v>
      </c>
      <c r="B14" s="56">
        <v>22</v>
      </c>
      <c r="C14" s="56">
        <f t="shared" si="0"/>
        <v>17.833333333333332</v>
      </c>
      <c r="D14" s="56">
        <f t="shared" si="1"/>
        <v>4.1666666666666679</v>
      </c>
      <c r="E14" s="56">
        <f t="shared" si="2"/>
        <v>4.1666666666666679</v>
      </c>
      <c r="F14" s="66">
        <f t="shared" si="3"/>
        <v>17.361111111111121</v>
      </c>
      <c r="G14" s="56">
        <f t="shared" si="4"/>
        <v>18.939393939393945</v>
      </c>
    </row>
    <row r="15" spans="1:7" x14ac:dyDescent="0.25">
      <c r="A15" s="62"/>
      <c r="B15" s="63" t="s">
        <v>37</v>
      </c>
      <c r="C15" s="67">
        <f>SUM(C4:C14)</f>
        <v>173.5</v>
      </c>
      <c r="D15" s="67">
        <f t="shared" ref="D15:G15" si="5">SUM(D4:D14)</f>
        <v>0.50000000000001066</v>
      </c>
      <c r="E15" s="67">
        <f t="shared" si="5"/>
        <v>26.833333333333332</v>
      </c>
      <c r="F15" s="67">
        <f t="shared" si="5"/>
        <v>103.41666666666666</v>
      </c>
      <c r="G15" s="67">
        <f t="shared" si="5"/>
        <v>143.93234885082708</v>
      </c>
    </row>
    <row r="19" spans="2:7" x14ac:dyDescent="0.25">
      <c r="D19" s="68" t="s">
        <v>38</v>
      </c>
      <c r="E19" s="69">
        <f>E15/9</f>
        <v>2.9814814814814814</v>
      </c>
      <c r="F19" s="69"/>
      <c r="G19" s="69"/>
    </row>
    <row r="20" spans="2:7" x14ac:dyDescent="0.25">
      <c r="D20" s="68" t="s">
        <v>39</v>
      </c>
      <c r="E20" s="69"/>
      <c r="F20" s="69">
        <f>F15/9</f>
        <v>11.49074074074074</v>
      </c>
      <c r="G20" s="69"/>
    </row>
    <row r="21" spans="2:7" x14ac:dyDescent="0.25">
      <c r="D21" s="68" t="s">
        <v>40</v>
      </c>
      <c r="E21" s="69"/>
      <c r="F21" s="69"/>
      <c r="G21" s="69">
        <f>G15/9</f>
        <v>15.992483205647453</v>
      </c>
    </row>
    <row r="22" spans="2:7" x14ac:dyDescent="0.25">
      <c r="B22" s="55" t="s">
        <v>48</v>
      </c>
    </row>
    <row r="23" spans="2:7" x14ac:dyDescent="0.25">
      <c r="B23" s="55" t="s">
        <v>47</v>
      </c>
    </row>
    <row r="24" spans="2:7" x14ac:dyDescent="0.25">
      <c r="B24" s="55" t="s">
        <v>49</v>
      </c>
    </row>
    <row r="25" spans="2:7" x14ac:dyDescent="0.25">
      <c r="B25">
        <f>(1/6)*(17)+(2/6)*(21)+(3/6)*(19)</f>
        <v>19.333333333333332</v>
      </c>
    </row>
    <row r="27" spans="2:7" x14ac:dyDescent="0.25">
      <c r="B27" s="55"/>
    </row>
    <row r="28" spans="2:7" x14ac:dyDescent="0.25">
      <c r="B28" s="55"/>
      <c r="C28" s="55"/>
      <c r="D28" s="74" t="s">
        <v>38</v>
      </c>
      <c r="E28" s="74">
        <v>2.6666666666666665</v>
      </c>
      <c r="F28" s="74"/>
      <c r="G28" s="74"/>
    </row>
    <row r="29" spans="2:7" x14ac:dyDescent="0.25">
      <c r="C29" s="55"/>
      <c r="D29" s="74" t="s">
        <v>39</v>
      </c>
      <c r="E29" s="74"/>
      <c r="F29" s="74">
        <v>10.222222222222221</v>
      </c>
      <c r="G29" s="74"/>
    </row>
    <row r="30" spans="2:7" x14ac:dyDescent="0.25">
      <c r="D30" s="74" t="s">
        <v>40</v>
      </c>
      <c r="E30" s="74"/>
      <c r="F30" s="74"/>
      <c r="G30" s="74">
        <v>14.356609574000878</v>
      </c>
    </row>
    <row r="33" spans="2:7" x14ac:dyDescent="0.25">
      <c r="D33" s="73" t="s">
        <v>38</v>
      </c>
      <c r="E33" s="73">
        <v>3.7272727272727271</v>
      </c>
      <c r="F33" s="73"/>
      <c r="G33" s="73"/>
    </row>
    <row r="34" spans="2:7" x14ac:dyDescent="0.25">
      <c r="D34" s="73" t="s">
        <v>39</v>
      </c>
      <c r="E34" s="73"/>
      <c r="F34" s="73">
        <v>16.272727272727273</v>
      </c>
      <c r="G34" s="73"/>
    </row>
    <row r="35" spans="2:7" x14ac:dyDescent="0.25">
      <c r="D35" s="73" t="s">
        <v>40</v>
      </c>
      <c r="E35" s="73"/>
      <c r="F35" s="73"/>
      <c r="G35" s="73">
        <v>19.244314673376458</v>
      </c>
    </row>
    <row r="39" spans="2:7" x14ac:dyDescent="0.25">
      <c r="B39" s="55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exponential smoothing</vt:lpstr>
      <vt:lpstr>regression</vt:lpstr>
      <vt:lpstr>additive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series forecasting</dc:title>
  <dc:creator>Taanila Aki</dc:creator>
  <cp:lastModifiedBy>Sailaja Kumar [UNext]</cp:lastModifiedBy>
  <cp:lastPrinted>2004-11-17T12:44:12Z</cp:lastPrinted>
  <dcterms:created xsi:type="dcterms:W3CDTF">2002-11-28T12:48:19Z</dcterms:created>
  <dcterms:modified xsi:type="dcterms:W3CDTF">2023-08-02T16:22:27Z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4c754879-c7d8-4a27-b02f-26b3553fd476</vt:lpwstr>
  </property>
</Properties>
</file>