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rodr\Dropbox\Documents\Coral-Nutrient Project\Data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Sheet2!$A$1:$D$81</definedName>
  </definedNames>
  <calcPr calcId="162913"/>
</workbook>
</file>

<file path=xl/calcChain.xml><?xml version="1.0" encoding="utf-8"?>
<calcChain xmlns="http://schemas.openxmlformats.org/spreadsheetml/2006/main">
  <c r="N8" i="3" l="1"/>
  <c r="H21" i="3"/>
  <c r="D3" i="3"/>
  <c r="D18" i="3"/>
  <c r="H27" i="3"/>
  <c r="N27" i="3"/>
  <c r="M27" i="3"/>
  <c r="N24" i="3"/>
  <c r="M24" i="3"/>
  <c r="N21" i="3"/>
  <c r="M21" i="3"/>
  <c r="N18" i="3"/>
  <c r="M18" i="3"/>
  <c r="N15" i="3"/>
  <c r="M15" i="3"/>
  <c r="N12" i="3"/>
  <c r="M12" i="3"/>
  <c r="N10" i="3"/>
  <c r="M10" i="3"/>
  <c r="M8" i="3"/>
  <c r="N5" i="3"/>
  <c r="M5" i="3"/>
  <c r="N3" i="3"/>
  <c r="M3" i="3"/>
  <c r="I27" i="3"/>
  <c r="I24" i="3"/>
  <c r="H24" i="3"/>
  <c r="I21" i="3"/>
  <c r="I18" i="3"/>
  <c r="H18" i="3"/>
  <c r="I15" i="3"/>
  <c r="H15" i="3"/>
  <c r="I12" i="3"/>
  <c r="H12" i="3"/>
  <c r="I10" i="3"/>
  <c r="H10" i="3"/>
  <c r="I8" i="3"/>
  <c r="H8" i="3"/>
  <c r="I5" i="3"/>
  <c r="H5" i="3"/>
  <c r="I3" i="3"/>
  <c r="H3" i="3"/>
  <c r="D12" i="3"/>
  <c r="D27" i="3"/>
  <c r="D24" i="3"/>
  <c r="D21" i="3"/>
  <c r="D15" i="3"/>
  <c r="D5" i="3"/>
  <c r="D10" i="3"/>
  <c r="D8" i="3"/>
  <c r="C27" i="3"/>
  <c r="C24" i="3"/>
  <c r="C21" i="3"/>
  <c r="C18" i="3"/>
  <c r="C15" i="3"/>
  <c r="C12" i="3"/>
  <c r="C10" i="3"/>
  <c r="C8" i="3"/>
  <c r="C5" i="3"/>
  <c r="C3" i="3"/>
  <c r="T63" i="1" l="1"/>
  <c r="U63" i="1"/>
  <c r="V63" i="1"/>
  <c r="H63" i="1"/>
  <c r="I63" i="1"/>
  <c r="G63" i="1"/>
  <c r="T62" i="1"/>
  <c r="U62" i="1"/>
  <c r="V62" i="1"/>
  <c r="H62" i="1"/>
  <c r="I62" i="1"/>
  <c r="G62" i="1"/>
  <c r="T61" i="1"/>
  <c r="U61" i="1"/>
  <c r="V61" i="1"/>
  <c r="H61" i="1"/>
  <c r="I61" i="1"/>
  <c r="G61" i="1"/>
  <c r="T60" i="1"/>
  <c r="U60" i="1"/>
  <c r="V60" i="1"/>
  <c r="H60" i="1"/>
  <c r="I60" i="1"/>
  <c r="G60" i="1"/>
  <c r="T59" i="1"/>
  <c r="U59" i="1"/>
  <c r="V59" i="1"/>
  <c r="H59" i="1"/>
  <c r="I59" i="1"/>
  <c r="G59" i="1"/>
  <c r="T58" i="1"/>
  <c r="U58" i="1"/>
  <c r="V58" i="1"/>
  <c r="H58" i="1"/>
  <c r="I58" i="1"/>
  <c r="G58" i="1"/>
  <c r="T57" i="1"/>
  <c r="U57" i="1"/>
  <c r="V57" i="1"/>
  <c r="H57" i="1"/>
  <c r="I57" i="1"/>
  <c r="K2" i="1"/>
  <c r="L57" i="1"/>
  <c r="G57" i="1"/>
  <c r="T56" i="1"/>
  <c r="U56" i="1"/>
  <c r="V56" i="1"/>
  <c r="H56" i="1"/>
  <c r="I56" i="1"/>
  <c r="G56" i="1"/>
  <c r="T55" i="1"/>
  <c r="U55" i="1"/>
  <c r="V55" i="1"/>
  <c r="H55" i="1"/>
  <c r="I55" i="1"/>
  <c r="G55" i="1"/>
  <c r="T54" i="1"/>
  <c r="U54" i="1"/>
  <c r="V54" i="1"/>
  <c r="H54" i="1"/>
  <c r="I54" i="1"/>
  <c r="G54" i="1"/>
  <c r="T53" i="1"/>
  <c r="U53" i="1"/>
  <c r="V53" i="1"/>
  <c r="H53" i="1"/>
  <c r="I53" i="1"/>
  <c r="G53" i="1"/>
  <c r="T52" i="1"/>
  <c r="U52" i="1"/>
  <c r="V52" i="1"/>
  <c r="H52" i="1"/>
  <c r="I52" i="1"/>
  <c r="G52" i="1"/>
  <c r="T51" i="1"/>
  <c r="U51" i="1"/>
  <c r="V51" i="1"/>
  <c r="H51" i="1"/>
  <c r="I51" i="1"/>
  <c r="G51" i="1"/>
  <c r="T50" i="1"/>
  <c r="U50" i="1"/>
  <c r="V50" i="1"/>
  <c r="H50" i="1"/>
  <c r="I50" i="1"/>
  <c r="G50" i="1"/>
  <c r="T49" i="1"/>
  <c r="U49" i="1"/>
  <c r="V49" i="1"/>
  <c r="H49" i="1"/>
  <c r="I49" i="1"/>
  <c r="G49" i="1"/>
  <c r="T48" i="1"/>
  <c r="U48" i="1"/>
  <c r="V48" i="1"/>
  <c r="H48" i="1"/>
  <c r="I48" i="1"/>
  <c r="G48" i="1"/>
  <c r="T47" i="1"/>
  <c r="U47" i="1"/>
  <c r="V47" i="1"/>
  <c r="H47" i="1"/>
  <c r="I47" i="1"/>
  <c r="G47" i="1"/>
  <c r="T46" i="1"/>
  <c r="U46" i="1"/>
  <c r="V46" i="1"/>
  <c r="H46" i="1"/>
  <c r="I46" i="1"/>
  <c r="G46" i="1"/>
  <c r="T45" i="1"/>
  <c r="U45" i="1"/>
  <c r="V45" i="1"/>
  <c r="H45" i="1"/>
  <c r="I45" i="1"/>
  <c r="G45" i="1"/>
  <c r="T44" i="1"/>
  <c r="U44" i="1"/>
  <c r="V44" i="1"/>
  <c r="H44" i="1"/>
  <c r="I44" i="1"/>
  <c r="G44" i="1"/>
  <c r="T43" i="1"/>
  <c r="U43" i="1"/>
  <c r="V43" i="1"/>
  <c r="H43" i="1"/>
  <c r="I43" i="1"/>
  <c r="G43" i="1"/>
  <c r="T42" i="1"/>
  <c r="U42" i="1"/>
  <c r="V42" i="1"/>
  <c r="H42" i="1"/>
  <c r="I42" i="1"/>
  <c r="G42" i="1"/>
  <c r="T41" i="1"/>
  <c r="U41" i="1"/>
  <c r="V41" i="1"/>
  <c r="H41" i="1"/>
  <c r="I41" i="1"/>
  <c r="G41" i="1"/>
  <c r="T40" i="1"/>
  <c r="U40" i="1"/>
  <c r="V40" i="1"/>
  <c r="H40" i="1"/>
  <c r="I40" i="1"/>
  <c r="G40" i="1"/>
  <c r="T39" i="1"/>
  <c r="U39" i="1"/>
  <c r="V39" i="1"/>
  <c r="H39" i="1"/>
  <c r="I39" i="1"/>
  <c r="G39" i="1"/>
  <c r="T38" i="1"/>
  <c r="U38" i="1"/>
  <c r="V38" i="1"/>
  <c r="H38" i="1"/>
  <c r="I38" i="1"/>
  <c r="G38" i="1"/>
  <c r="T37" i="1"/>
  <c r="U37" i="1"/>
  <c r="V37" i="1"/>
  <c r="H37" i="1"/>
  <c r="I37" i="1"/>
  <c r="G37" i="1"/>
  <c r="T36" i="1"/>
  <c r="U36" i="1"/>
  <c r="V36" i="1"/>
  <c r="H36" i="1"/>
  <c r="I36" i="1"/>
  <c r="G36" i="1"/>
  <c r="T35" i="1"/>
  <c r="U35" i="1"/>
  <c r="V35" i="1"/>
  <c r="H35" i="1"/>
  <c r="I35" i="1"/>
  <c r="G35" i="1"/>
  <c r="T34" i="1"/>
  <c r="U34" i="1"/>
  <c r="V34" i="1"/>
  <c r="H34" i="1"/>
  <c r="I34" i="1"/>
  <c r="G34" i="1"/>
  <c r="T33" i="1"/>
  <c r="U33" i="1"/>
  <c r="V33" i="1"/>
  <c r="H33" i="1"/>
  <c r="I33" i="1"/>
  <c r="G33" i="1"/>
  <c r="T32" i="1"/>
  <c r="U32" i="1"/>
  <c r="V32" i="1"/>
  <c r="H32" i="1"/>
  <c r="I32" i="1"/>
  <c r="G32" i="1"/>
  <c r="T31" i="1"/>
  <c r="U31" i="1"/>
  <c r="V31" i="1"/>
  <c r="H31" i="1"/>
  <c r="I31" i="1"/>
  <c r="G31" i="1"/>
  <c r="T30" i="1"/>
  <c r="U30" i="1"/>
  <c r="V30" i="1"/>
  <c r="H30" i="1"/>
  <c r="I30" i="1"/>
  <c r="G30" i="1"/>
  <c r="T29" i="1"/>
  <c r="U29" i="1"/>
  <c r="V29" i="1"/>
  <c r="H29" i="1"/>
  <c r="I29" i="1"/>
  <c r="G29" i="1"/>
  <c r="T28" i="1"/>
  <c r="U28" i="1"/>
  <c r="V28" i="1"/>
  <c r="H28" i="1"/>
  <c r="I28" i="1"/>
  <c r="L28" i="1"/>
  <c r="G28" i="1"/>
  <c r="T27" i="1"/>
  <c r="U27" i="1"/>
  <c r="V27" i="1"/>
  <c r="H27" i="1"/>
  <c r="I27" i="1"/>
  <c r="G27" i="1"/>
  <c r="T26" i="1"/>
  <c r="U26" i="1"/>
  <c r="V26" i="1"/>
  <c r="H26" i="1"/>
  <c r="I26" i="1"/>
  <c r="G26" i="1"/>
  <c r="T25" i="1"/>
  <c r="U25" i="1"/>
  <c r="V25" i="1"/>
  <c r="H25" i="1"/>
  <c r="I25" i="1"/>
  <c r="L25" i="1"/>
  <c r="G25" i="1"/>
  <c r="T24" i="1"/>
  <c r="U24" i="1"/>
  <c r="V24" i="1"/>
  <c r="H24" i="1"/>
  <c r="I24" i="1"/>
  <c r="G24" i="1"/>
  <c r="T23" i="1"/>
  <c r="U23" i="1"/>
  <c r="V23" i="1"/>
  <c r="H23" i="1"/>
  <c r="I23" i="1"/>
  <c r="G23" i="1"/>
  <c r="T22" i="1"/>
  <c r="U22" i="1"/>
  <c r="V22" i="1"/>
  <c r="H22" i="1"/>
  <c r="I22" i="1"/>
  <c r="G22" i="1"/>
  <c r="T21" i="1"/>
  <c r="U21" i="1"/>
  <c r="V21" i="1"/>
  <c r="H21" i="1"/>
  <c r="I21" i="1"/>
  <c r="G21" i="1"/>
  <c r="T20" i="1"/>
  <c r="U20" i="1"/>
  <c r="V20" i="1"/>
  <c r="H20" i="1"/>
  <c r="I20" i="1"/>
  <c r="L20" i="1"/>
  <c r="G20" i="1"/>
  <c r="T19" i="1"/>
  <c r="U19" i="1"/>
  <c r="V19" i="1"/>
  <c r="H19" i="1"/>
  <c r="I19" i="1"/>
  <c r="G19" i="1"/>
  <c r="T18" i="1"/>
  <c r="U18" i="1"/>
  <c r="V18" i="1"/>
  <c r="H18" i="1"/>
  <c r="I18" i="1"/>
  <c r="G18" i="1"/>
  <c r="T17" i="1"/>
  <c r="U17" i="1"/>
  <c r="V17" i="1"/>
  <c r="H17" i="1"/>
  <c r="I17" i="1"/>
  <c r="G17" i="1"/>
  <c r="T16" i="1"/>
  <c r="U16" i="1"/>
  <c r="V16" i="1"/>
  <c r="H16" i="1"/>
  <c r="I16" i="1"/>
  <c r="G16" i="1"/>
  <c r="T15" i="1"/>
  <c r="U15" i="1"/>
  <c r="V15" i="1"/>
  <c r="H15" i="1"/>
  <c r="I15" i="1"/>
  <c r="J15" i="1"/>
  <c r="G15" i="1"/>
  <c r="T14" i="1"/>
  <c r="U14" i="1"/>
  <c r="V14" i="1"/>
  <c r="H14" i="1"/>
  <c r="I14" i="1"/>
  <c r="G14" i="1"/>
  <c r="T13" i="1"/>
  <c r="U13" i="1"/>
  <c r="V13" i="1"/>
  <c r="H13" i="1"/>
  <c r="I13" i="1"/>
  <c r="G13" i="1"/>
  <c r="T12" i="1"/>
  <c r="U12" i="1"/>
  <c r="V12" i="1"/>
  <c r="H12" i="1"/>
  <c r="I12" i="1"/>
  <c r="J12" i="1"/>
  <c r="G12" i="1"/>
  <c r="T11" i="1"/>
  <c r="U11" i="1"/>
  <c r="V11" i="1"/>
  <c r="H11" i="1"/>
  <c r="I11" i="1"/>
  <c r="G11" i="1"/>
  <c r="T10" i="1"/>
  <c r="U10" i="1"/>
  <c r="V10" i="1"/>
  <c r="H10" i="1"/>
  <c r="I10" i="1"/>
  <c r="G10" i="1"/>
  <c r="T9" i="1"/>
  <c r="U9" i="1"/>
  <c r="V9" i="1"/>
  <c r="H9" i="1"/>
  <c r="I9" i="1"/>
  <c r="L9" i="1"/>
  <c r="G9" i="1"/>
  <c r="T8" i="1"/>
  <c r="U8" i="1"/>
  <c r="V8" i="1"/>
  <c r="H8" i="1"/>
  <c r="I8" i="1"/>
  <c r="G8" i="1"/>
  <c r="T7" i="1"/>
  <c r="U7" i="1"/>
  <c r="V7" i="1"/>
  <c r="H7" i="1"/>
  <c r="I7" i="1"/>
  <c r="J7" i="1"/>
  <c r="G7" i="1"/>
  <c r="T6" i="1"/>
  <c r="U6" i="1"/>
  <c r="V6" i="1"/>
  <c r="H6" i="1"/>
  <c r="I6" i="1"/>
  <c r="L6" i="1"/>
  <c r="G6" i="1"/>
  <c r="T5" i="1"/>
  <c r="U5" i="1"/>
  <c r="V5" i="1"/>
  <c r="H5" i="1"/>
  <c r="G5" i="1"/>
  <c r="T4" i="1"/>
  <c r="U4" i="1"/>
  <c r="V4" i="1"/>
  <c r="H4" i="1"/>
  <c r="G4" i="1"/>
  <c r="T3" i="1"/>
  <c r="U3" i="1"/>
  <c r="V3" i="1"/>
  <c r="H3" i="1"/>
  <c r="G3" i="1"/>
  <c r="U2" i="1"/>
  <c r="V2" i="1"/>
  <c r="H2" i="1"/>
  <c r="I2" i="1"/>
  <c r="G2" i="1"/>
  <c r="L53" i="1"/>
  <c r="N53" i="1"/>
  <c r="J53" i="1"/>
  <c r="J10" i="1"/>
  <c r="L13" i="1"/>
  <c r="N13" i="1"/>
  <c r="L18" i="1"/>
  <c r="N18" i="1"/>
  <c r="J18" i="1"/>
  <c r="L27" i="1"/>
  <c r="N27" i="1"/>
  <c r="J27" i="1"/>
  <c r="L34" i="1"/>
  <c r="N34" i="1"/>
  <c r="J34" i="1"/>
  <c r="L47" i="1"/>
  <c r="N47" i="1"/>
  <c r="J47" i="1"/>
  <c r="L49" i="1"/>
  <c r="L10" i="1"/>
  <c r="N10" i="1"/>
  <c r="J13" i="1"/>
  <c r="L15" i="1"/>
  <c r="N15" i="1"/>
  <c r="J20" i="1"/>
  <c r="N20" i="1"/>
  <c r="L43" i="1"/>
  <c r="N43" i="1"/>
  <c r="J43" i="1"/>
  <c r="L45" i="1"/>
  <c r="N45" i="1"/>
  <c r="J45" i="1"/>
  <c r="J60" i="1"/>
  <c r="L60" i="1"/>
  <c r="N60" i="1"/>
  <c r="L62" i="1"/>
  <c r="N62" i="1"/>
  <c r="J62" i="1"/>
  <c r="L55" i="1"/>
  <c r="N55" i="1"/>
  <c r="J55" i="1"/>
  <c r="L38" i="1"/>
  <c r="J38" i="1"/>
  <c r="N38" i="1"/>
  <c r="I3" i="1"/>
  <c r="L22" i="1"/>
  <c r="J22" i="1"/>
  <c r="J29" i="1"/>
  <c r="L29" i="1"/>
  <c r="N29" i="1"/>
  <c r="L31" i="1"/>
  <c r="N31" i="1"/>
  <c r="L39" i="1"/>
  <c r="N39" i="1"/>
  <c r="J39" i="1"/>
  <c r="L41" i="1"/>
  <c r="L56" i="1"/>
  <c r="N56" i="1"/>
  <c r="L58" i="1"/>
  <c r="N58" i="1"/>
  <c r="I4" i="1"/>
  <c r="L30" i="1"/>
  <c r="J30" i="1"/>
  <c r="J36" i="1"/>
  <c r="L36" i="1"/>
  <c r="N36" i="1"/>
  <c r="J6" i="1"/>
  <c r="L12" i="1"/>
  <c r="L17" i="1"/>
  <c r="N17" i="1"/>
  <c r="N22" i="1"/>
  <c r="L24" i="1"/>
  <c r="N24" i="1"/>
  <c r="J31" i="1"/>
  <c r="L33" i="1"/>
  <c r="L35" i="1"/>
  <c r="N35" i="1"/>
  <c r="J35" i="1"/>
  <c r="L37" i="1"/>
  <c r="N37" i="1"/>
  <c r="J37" i="1"/>
  <c r="M37" i="1"/>
  <c r="J52" i="1"/>
  <c r="L52" i="1"/>
  <c r="N52" i="1"/>
  <c r="L54" i="1"/>
  <c r="J54" i="1"/>
  <c r="N54" i="1"/>
  <c r="L23" i="1"/>
  <c r="N23" i="1"/>
  <c r="L7" i="1"/>
  <c r="N7" i="1"/>
  <c r="N30" i="1"/>
  <c r="I5" i="1"/>
  <c r="L19" i="1"/>
  <c r="N19" i="1"/>
  <c r="J19" i="1"/>
  <c r="M19" i="1"/>
  <c r="L26" i="1"/>
  <c r="N26" i="1"/>
  <c r="J26" i="1"/>
  <c r="L63" i="1"/>
  <c r="N63" i="1"/>
  <c r="J63" i="1"/>
  <c r="M63" i="1"/>
  <c r="L21" i="1"/>
  <c r="N21" i="1"/>
  <c r="J21" i="1"/>
  <c r="J23" i="1"/>
  <c r="L51" i="1"/>
  <c r="N51" i="1"/>
  <c r="J51" i="1"/>
  <c r="M51" i="1"/>
  <c r="L2" i="1"/>
  <c r="N2" i="1"/>
  <c r="J2" i="1"/>
  <c r="N6" i="1"/>
  <c r="N12" i="1"/>
  <c r="L8" i="1"/>
  <c r="N8" i="1"/>
  <c r="J8" i="1"/>
  <c r="L11" i="1"/>
  <c r="N11" i="1"/>
  <c r="J11" i="1"/>
  <c r="L14" i="1"/>
  <c r="N14" i="1"/>
  <c r="J14" i="1"/>
  <c r="J28" i="1"/>
  <c r="N28" i="1"/>
  <c r="J44" i="1"/>
  <c r="L44" i="1"/>
  <c r="N44" i="1"/>
  <c r="L46" i="1"/>
  <c r="N46" i="1"/>
  <c r="J46" i="1"/>
  <c r="L59" i="1"/>
  <c r="N59" i="1"/>
  <c r="J59" i="1"/>
  <c r="L61" i="1"/>
  <c r="N61" i="1"/>
  <c r="J61" i="1"/>
  <c r="N9" i="1"/>
  <c r="N25" i="1"/>
  <c r="N33" i="1"/>
  <c r="N41" i="1"/>
  <c r="J42" i="1"/>
  <c r="N49" i="1"/>
  <c r="J50" i="1"/>
  <c r="N57" i="1"/>
  <c r="J58" i="1"/>
  <c r="L50" i="1"/>
  <c r="N50" i="1"/>
  <c r="L42" i="1"/>
  <c r="N42" i="1"/>
  <c r="J16" i="1"/>
  <c r="J24" i="1"/>
  <c r="M24" i="1"/>
  <c r="J32" i="1"/>
  <c r="J40" i="1"/>
  <c r="J48" i="1"/>
  <c r="J56" i="1"/>
  <c r="L16" i="1"/>
  <c r="N16" i="1"/>
  <c r="L32" i="1"/>
  <c r="N32" i="1"/>
  <c r="L40" i="1"/>
  <c r="N40" i="1"/>
  <c r="L48" i="1"/>
  <c r="N48" i="1"/>
  <c r="J9" i="1"/>
  <c r="J17" i="1"/>
  <c r="J25" i="1"/>
  <c r="M25" i="1"/>
  <c r="J33" i="1"/>
  <c r="M33" i="1"/>
  <c r="J41" i="1"/>
  <c r="M41" i="1"/>
  <c r="J49" i="1"/>
  <c r="M49" i="1"/>
  <c r="J57" i="1"/>
  <c r="M57" i="1"/>
  <c r="M40" i="1"/>
  <c r="O40" i="1"/>
  <c r="M47" i="1"/>
  <c r="O47" i="1"/>
  <c r="M15" i="1"/>
  <c r="O15" i="1"/>
  <c r="M8" i="1"/>
  <c r="O8" i="1"/>
  <c r="M44" i="1"/>
  <c r="O44" i="1"/>
  <c r="M16" i="1"/>
  <c r="O16" i="1"/>
  <c r="M29" i="1"/>
  <c r="O29" i="1"/>
  <c r="O41" i="1"/>
  <c r="M59" i="1"/>
  <c r="O59" i="1"/>
  <c r="M20" i="1"/>
  <c r="O20" i="1"/>
  <c r="O49" i="1"/>
  <c r="M38" i="1"/>
  <c r="O38" i="1"/>
  <c r="O24" i="1"/>
  <c r="O33" i="1"/>
  <c r="O19" i="1"/>
  <c r="O37" i="1"/>
  <c r="M30" i="1"/>
  <c r="O30" i="1"/>
  <c r="M39" i="1"/>
  <c r="O39" i="1"/>
  <c r="M22" i="1"/>
  <c r="O22" i="1"/>
  <c r="M55" i="1"/>
  <c r="O55" i="1"/>
  <c r="M60" i="1"/>
  <c r="O60" i="1"/>
  <c r="M53" i="1"/>
  <c r="O53" i="1"/>
  <c r="M52" i="1"/>
  <c r="O52" i="1"/>
  <c r="M2" i="1"/>
  <c r="O2" i="1"/>
  <c r="M42" i="1"/>
  <c r="O42" i="1"/>
  <c r="M36" i="1"/>
  <c r="M10" i="1"/>
  <c r="O10" i="1"/>
  <c r="O63" i="1"/>
  <c r="M17" i="1"/>
  <c r="O17" i="1"/>
  <c r="O25" i="1"/>
  <c r="M28" i="1"/>
  <c r="O28" i="1"/>
  <c r="M23" i="1"/>
  <c r="O23" i="1"/>
  <c r="L5" i="1"/>
  <c r="N5" i="1"/>
  <c r="J5" i="1"/>
  <c r="M54" i="1"/>
  <c r="O54" i="1"/>
  <c r="M35" i="1"/>
  <c r="M45" i="1"/>
  <c r="O45" i="1"/>
  <c r="M18" i="1"/>
  <c r="O18" i="1"/>
  <c r="M31" i="1"/>
  <c r="O31" i="1"/>
  <c r="M27" i="1"/>
  <c r="O27" i="1"/>
  <c r="O51" i="1"/>
  <c r="M56" i="1"/>
  <c r="O56" i="1"/>
  <c r="M9" i="1"/>
  <c r="O9" i="1"/>
  <c r="M48" i="1"/>
  <c r="O48" i="1"/>
  <c r="M58" i="1"/>
  <c r="O58" i="1"/>
  <c r="M14" i="1"/>
  <c r="M12" i="1"/>
  <c r="O12" i="1"/>
  <c r="M6" i="1"/>
  <c r="O36" i="1"/>
  <c r="M13" i="1"/>
  <c r="O13" i="1"/>
  <c r="O57" i="1"/>
  <c r="M46" i="1"/>
  <c r="O46" i="1"/>
  <c r="O14" i="1"/>
  <c r="O6" i="1"/>
  <c r="M21" i="1"/>
  <c r="O21" i="1"/>
  <c r="M26" i="1"/>
  <c r="O26" i="1"/>
  <c r="O35" i="1"/>
  <c r="J3" i="1"/>
  <c r="L3" i="1"/>
  <c r="M3" i="1"/>
  <c r="O3" i="1"/>
  <c r="N3" i="1"/>
  <c r="M34" i="1"/>
  <c r="O34" i="1"/>
  <c r="M7" i="1"/>
  <c r="O7" i="1"/>
  <c r="M32" i="1"/>
  <c r="O32" i="1"/>
  <c r="M50" i="1"/>
  <c r="O50" i="1"/>
  <c r="M61" i="1"/>
  <c r="O61" i="1"/>
  <c r="M11" i="1"/>
  <c r="O11" i="1"/>
  <c r="J4" i="1"/>
  <c r="L4" i="1"/>
  <c r="M4" i="1"/>
  <c r="O4" i="1"/>
  <c r="N4" i="1"/>
  <c r="M62" i="1"/>
  <c r="O62" i="1"/>
  <c r="M43" i="1"/>
  <c r="O43" i="1"/>
  <c r="M5" i="1"/>
  <c r="O5" i="1"/>
</calcChain>
</file>

<file path=xl/sharedStrings.xml><?xml version="1.0" encoding="utf-8"?>
<sst xmlns="http://schemas.openxmlformats.org/spreadsheetml/2006/main" count="537" uniqueCount="163">
  <si>
    <t>Tube</t>
  </si>
  <si>
    <t>Sample ID</t>
  </si>
  <si>
    <t>[DNA] ng/ul (NanoDrop)</t>
  </si>
  <si>
    <t>[DNA] ng/uL (qubit)</t>
  </si>
  <si>
    <t>Qubit Date</t>
  </si>
  <si>
    <t>Qubit Initials</t>
  </si>
  <si>
    <t>DNA in 8uL</t>
  </si>
  <si>
    <t>Vol for 77.12ng DNA</t>
  </si>
  <si>
    <t>Volume of 1:10 dilution</t>
  </si>
  <si>
    <t>H2O to 8uL</t>
  </si>
  <si>
    <t>Target Conc</t>
  </si>
  <si>
    <t>Additional DNA</t>
  </si>
  <si>
    <t>Additional H2O</t>
  </si>
  <si>
    <t>Total DNA</t>
  </si>
  <si>
    <t>Final Vol</t>
  </si>
  <si>
    <t>Methylation Plate Position</t>
  </si>
  <si>
    <t>Plate</t>
  </si>
  <si>
    <t>Abs_01(450nm)</t>
  </si>
  <si>
    <t>Abs_02(450nm)</t>
  </si>
  <si>
    <t>Mean Abs</t>
  </si>
  <si>
    <t>Methylated DNA(ng)</t>
  </si>
  <si>
    <t>Percent Methylated</t>
  </si>
  <si>
    <t>2h Block 1</t>
  </si>
  <si>
    <t>SJW</t>
  </si>
  <si>
    <t>G01</t>
  </si>
  <si>
    <t>2h Block 2</t>
  </si>
  <si>
    <t>G02</t>
  </si>
  <si>
    <t>2h Block 3</t>
  </si>
  <si>
    <t>A03</t>
  </si>
  <si>
    <t>2h Block 4</t>
  </si>
  <si>
    <t>C03</t>
  </si>
  <si>
    <t>2h Block 5</t>
  </si>
  <si>
    <t>E03</t>
  </si>
  <si>
    <t>2h Block 6</t>
  </si>
  <si>
    <t>G03</t>
  </si>
  <si>
    <t>2h Block 8</t>
  </si>
  <si>
    <t>A04</t>
  </si>
  <si>
    <t>2h Block 9</t>
  </si>
  <si>
    <t>C04</t>
  </si>
  <si>
    <t>2h Block 10</t>
  </si>
  <si>
    <t>E04</t>
  </si>
  <si>
    <t>72h Block 1</t>
  </si>
  <si>
    <t>G04</t>
  </si>
  <si>
    <t>72h Block 2</t>
  </si>
  <si>
    <t>A05</t>
  </si>
  <si>
    <t>72h Block 3</t>
  </si>
  <si>
    <t>C05</t>
  </si>
  <si>
    <t>72h Block 4</t>
  </si>
  <si>
    <t>E05</t>
  </si>
  <si>
    <t>72h Block 5</t>
  </si>
  <si>
    <t>G05</t>
  </si>
  <si>
    <t>72h Block 6</t>
  </si>
  <si>
    <t>A06</t>
  </si>
  <si>
    <t>72h Block 8</t>
  </si>
  <si>
    <t>C06</t>
  </si>
  <si>
    <t>72h Block 9</t>
  </si>
  <si>
    <t>E06</t>
  </si>
  <si>
    <t>72h Block 10</t>
  </si>
  <si>
    <t>G06</t>
  </si>
  <si>
    <t>D7 Block 1</t>
  </si>
  <si>
    <t>A07</t>
  </si>
  <si>
    <t>D7 Block 2</t>
  </si>
  <si>
    <t>C07</t>
  </si>
  <si>
    <t>D7 Block 3</t>
  </si>
  <si>
    <t>E07</t>
  </si>
  <si>
    <t>D7 Block 4</t>
  </si>
  <si>
    <t>G07</t>
  </si>
  <si>
    <t>D7 Block 5</t>
  </si>
  <si>
    <t>A08</t>
  </si>
  <si>
    <t>D7 Block 6</t>
  </si>
  <si>
    <t>C08</t>
  </si>
  <si>
    <t>D7 Block 8</t>
  </si>
  <si>
    <t>E08</t>
  </si>
  <si>
    <t>D7 Block 9</t>
  </si>
  <si>
    <t>G08</t>
  </si>
  <si>
    <t>D7 Block 10</t>
  </si>
  <si>
    <t>A09</t>
  </si>
  <si>
    <t>D14 Block 1</t>
  </si>
  <si>
    <t>C09</t>
  </si>
  <si>
    <t>D14 Block 2</t>
  </si>
  <si>
    <t>E09</t>
  </si>
  <si>
    <t>D14 Block 3</t>
  </si>
  <si>
    <t>G09</t>
  </si>
  <si>
    <t>D14 Block 4</t>
  </si>
  <si>
    <t>A10</t>
  </si>
  <si>
    <t>D14 Block 5</t>
  </si>
  <si>
    <t>C10</t>
  </si>
  <si>
    <t>D14 Block 6</t>
  </si>
  <si>
    <t>E10</t>
  </si>
  <si>
    <t>D14 Block 8</t>
  </si>
  <si>
    <t>G10</t>
  </si>
  <si>
    <t>D14 Block 9</t>
  </si>
  <si>
    <t>A11</t>
  </si>
  <si>
    <t>D14 Block 10</t>
  </si>
  <si>
    <t>C11</t>
  </si>
  <si>
    <t>D20 Block 1</t>
  </si>
  <si>
    <t>E11</t>
  </si>
  <si>
    <t>D20 Block 2</t>
  </si>
  <si>
    <t>G11</t>
  </si>
  <si>
    <t>D20 Block 3</t>
  </si>
  <si>
    <t>A12</t>
  </si>
  <si>
    <t>D20 Block 4</t>
  </si>
  <si>
    <t>C12</t>
  </si>
  <si>
    <t>D20 Block 5</t>
  </si>
  <si>
    <t>E12</t>
  </si>
  <si>
    <t>D20 Block 6</t>
  </si>
  <si>
    <t>G12</t>
  </si>
  <si>
    <t>D20 Block 8</t>
  </si>
  <si>
    <t>D20 Block 9</t>
  </si>
  <si>
    <t>D20 Block 10</t>
  </si>
  <si>
    <t>D27 Block 1</t>
  </si>
  <si>
    <t>D27 Block 2</t>
  </si>
  <si>
    <t>D27 Block 3</t>
  </si>
  <si>
    <t>D27 Block 4</t>
  </si>
  <si>
    <t>D27 Block 5</t>
  </si>
  <si>
    <t>D27 Block 6</t>
  </si>
  <si>
    <t>D27 Block 8</t>
  </si>
  <si>
    <t>D27 Block 9</t>
  </si>
  <si>
    <t>D27 Block 10</t>
  </si>
  <si>
    <t>D35 Block 1</t>
  </si>
  <si>
    <t>D35 Block 2</t>
  </si>
  <si>
    <t>D35 Block 3</t>
  </si>
  <si>
    <t>D35 Block 4</t>
  </si>
  <si>
    <t>D35 Block 5</t>
  </si>
  <si>
    <t>D35 Block 6</t>
  </si>
  <si>
    <t>D35 Block 8</t>
  </si>
  <si>
    <t>D35 Block 9</t>
  </si>
  <si>
    <t>Sample</t>
  </si>
  <si>
    <t>Treatment</t>
  </si>
  <si>
    <t>2h</t>
  </si>
  <si>
    <t>N</t>
  </si>
  <si>
    <t>N+P</t>
  </si>
  <si>
    <t>Control</t>
  </si>
  <si>
    <t>3 Days</t>
  </si>
  <si>
    <t>7 Days</t>
  </si>
  <si>
    <t>14 Days</t>
  </si>
  <si>
    <t>20 Days</t>
  </si>
  <si>
    <t>27 Days</t>
  </si>
  <si>
    <t>35 Days</t>
  </si>
  <si>
    <t>H1_1</t>
  </si>
  <si>
    <t>H1_10</t>
  </si>
  <si>
    <t>H1_12</t>
  </si>
  <si>
    <t>H1_5</t>
  </si>
  <si>
    <t>H1_6</t>
  </si>
  <si>
    <t>H1_8</t>
  </si>
  <si>
    <t>H24_1</t>
  </si>
  <si>
    <t>H24_10</t>
  </si>
  <si>
    <t>H24_12</t>
  </si>
  <si>
    <t>H24_5</t>
  </si>
  <si>
    <t>H24_6</t>
  </si>
  <si>
    <t>H24_8</t>
  </si>
  <si>
    <t>H5_1</t>
  </si>
  <si>
    <t>H5_10</t>
  </si>
  <si>
    <t>H5_12</t>
  </si>
  <si>
    <t>H5_5</t>
  </si>
  <si>
    <t>H5_6</t>
  </si>
  <si>
    <t>H5_8</t>
  </si>
  <si>
    <t>1h</t>
  </si>
  <si>
    <t>24h</t>
  </si>
  <si>
    <t>5h</t>
  </si>
  <si>
    <t>Mean</t>
  </si>
  <si>
    <t>Std Dev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</si>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</sst>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4" fontId="1" fillId="0" borderId="0" xfId="0" applyNumberFormat="1" applyFont="1" applyAlignment="1"/>
    <xf numFmtId="4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714375</xdr:colOff>
      <xdr:row>1</xdr:row>
      <xdr:rowOff>133350</xdr:rowOff>
    </xdr:from>
    <xdr:to>
      <xdr:col>31</xdr:col>
      <xdr:colOff>314325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700" y="323850"/>
          <a:ext cx="691515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zoomScale="70" zoomScaleNormal="7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U1" sqref="U1:U1048576"/>
    </sheetView>
  </sheetViews>
  <sheetFormatPr defaultColWidth="11.25" defaultRowHeight="15" customHeight="1" x14ac:dyDescent="0.25"/>
  <cols>
    <col min="1" max="2" width="10.5" customWidth="1"/>
    <col min="3" max="3" width="10.75" customWidth="1"/>
    <col min="4" max="6" width="10.5" customWidth="1"/>
    <col min="7" max="7" width="14.375" customWidth="1"/>
    <col min="8" max="8" width="15.125" customWidth="1"/>
    <col min="9" max="20" width="10.5" customWidth="1"/>
    <col min="21" max="21" width="24.875" customWidth="1"/>
    <col min="22" max="29" width="10.5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1</v>
      </c>
      <c r="B2" s="2" t="s">
        <v>22</v>
      </c>
      <c r="C2" s="3">
        <v>175.5</v>
      </c>
      <c r="D2" s="4">
        <v>9.64</v>
      </c>
      <c r="E2" s="1">
        <v>20170510</v>
      </c>
      <c r="F2" s="5" t="s">
        <v>23</v>
      </c>
      <c r="G2" s="6">
        <f t="shared" ref="G2:G63" si="0">8*D2</f>
        <v>77.12</v>
      </c>
      <c r="H2" s="6">
        <f t="shared" ref="H2:H63" si="1">77.12/D2</f>
        <v>8</v>
      </c>
      <c r="I2" s="6" t="str">
        <f t="shared" ref="I2:I63" si="2">IF(H2&lt;=0.8,H2*10,"NO DILUTION")</f>
        <v>NO DILUTION</v>
      </c>
      <c r="J2" s="6">
        <f t="shared" ref="J2:J63" si="3">IF(I2="NO DILUTION",8-H2,8-I2)</f>
        <v>0</v>
      </c>
      <c r="K2" s="6">
        <f>77.12/8</f>
        <v>9.64</v>
      </c>
      <c r="L2" s="6">
        <f t="shared" ref="L2:L63" si="4">IF(I2="NO DILUTION",(($K$2*17.6/D2)-H2),(($K$2*17.6/(D2/10)-I2)))</f>
        <v>9.6000000000000014</v>
      </c>
      <c r="M2" s="6">
        <f t="shared" ref="M2:M5" si="5">17.6-(H2+J2+L2)</f>
        <v>0</v>
      </c>
      <c r="N2" s="6">
        <f t="shared" ref="N2:N63" si="6">IF(I2="NO DILUTION",L2+H2, L2+I2)</f>
        <v>17.600000000000001</v>
      </c>
      <c r="O2" s="6">
        <f t="shared" ref="O2:O5" si="7">M2+H2+J2+L2</f>
        <v>17.600000000000001</v>
      </c>
      <c r="P2" s="1" t="s">
        <v>24</v>
      </c>
      <c r="Q2" s="1">
        <v>1</v>
      </c>
      <c r="R2" s="7">
        <v>0.449472415335046</v>
      </c>
      <c r="S2" s="7"/>
      <c r="T2" s="7">
        <v>0.44900000000000001</v>
      </c>
      <c r="U2" s="6">
        <f t="shared" ref="U2:U43" si="8">(T2-0.067)/(0.0645*2)</f>
        <v>2.9612403100775193</v>
      </c>
      <c r="V2" s="6">
        <f t="shared" ref="V2:V63" si="9">(U2/77.12)*100</f>
        <v>3.8397825597478201</v>
      </c>
    </row>
    <row r="3" spans="1:22" x14ac:dyDescent="0.25">
      <c r="A3" s="2">
        <v>2</v>
      </c>
      <c r="B3" s="2" t="s">
        <v>25</v>
      </c>
      <c r="C3" s="3">
        <v>126.5</v>
      </c>
      <c r="D3" s="4">
        <v>16.600000000000001</v>
      </c>
      <c r="E3" s="1">
        <v>20170510</v>
      </c>
      <c r="F3" s="5" t="s">
        <v>23</v>
      </c>
      <c r="G3" s="6">
        <f t="shared" si="0"/>
        <v>132.80000000000001</v>
      </c>
      <c r="H3" s="6">
        <f t="shared" si="1"/>
        <v>4.64578313253012</v>
      </c>
      <c r="I3" s="6" t="str">
        <f t="shared" si="2"/>
        <v>NO DILUTION</v>
      </c>
      <c r="J3" s="6">
        <f t="shared" si="3"/>
        <v>3.35421686746988</v>
      </c>
      <c r="L3" s="6">
        <f t="shared" si="4"/>
        <v>5.5749397590361447</v>
      </c>
      <c r="M3" s="6">
        <f t="shared" si="5"/>
        <v>4.0250602409638567</v>
      </c>
      <c r="N3" s="6">
        <f t="shared" si="6"/>
        <v>10.220722891566265</v>
      </c>
      <c r="O3" s="6">
        <f t="shared" si="7"/>
        <v>17.600000000000001</v>
      </c>
      <c r="P3" s="1" t="s">
        <v>26</v>
      </c>
      <c r="Q3" s="1">
        <v>1</v>
      </c>
      <c r="R3" s="7">
        <v>9.9657234050135796E-2</v>
      </c>
      <c r="S3" s="7">
        <v>0.19453704270432601</v>
      </c>
      <c r="T3" s="7">
        <f t="shared" ref="T3:T63" si="10">AVERAGE(R3:S3)</f>
        <v>0.1470971383772309</v>
      </c>
      <c r="U3" s="6">
        <f t="shared" si="8"/>
        <v>0.62090804943589839</v>
      </c>
      <c r="V3" s="6">
        <f t="shared" si="9"/>
        <v>0.80511935870837448</v>
      </c>
    </row>
    <row r="4" spans="1:22" x14ac:dyDescent="0.25">
      <c r="A4" s="2">
        <v>3</v>
      </c>
      <c r="B4" s="2" t="s">
        <v>27</v>
      </c>
      <c r="C4" s="3">
        <v>420.5</v>
      </c>
      <c r="D4" s="4">
        <v>63.8</v>
      </c>
      <c r="E4" s="1">
        <v>20170510</v>
      </c>
      <c r="F4" s="5" t="s">
        <v>23</v>
      </c>
      <c r="G4" s="6">
        <f t="shared" si="0"/>
        <v>510.4</v>
      </c>
      <c r="H4" s="6">
        <f t="shared" si="1"/>
        <v>1.2087774294670848</v>
      </c>
      <c r="I4" s="6" t="str">
        <f t="shared" si="2"/>
        <v>NO DILUTION</v>
      </c>
      <c r="J4" s="6">
        <f t="shared" si="3"/>
        <v>6.7912225705329154</v>
      </c>
      <c r="L4" s="6">
        <f t="shared" si="4"/>
        <v>1.4505329153605018</v>
      </c>
      <c r="M4" s="6">
        <f t="shared" si="5"/>
        <v>8.1494670846395003</v>
      </c>
      <c r="N4" s="6">
        <f t="shared" si="6"/>
        <v>2.6593103448275865</v>
      </c>
      <c r="O4" s="6">
        <f t="shared" si="7"/>
        <v>17.600000000000001</v>
      </c>
      <c r="P4" s="1" t="s">
        <v>28</v>
      </c>
      <c r="Q4" s="1">
        <v>1</v>
      </c>
      <c r="R4" s="7">
        <v>0.20570943299068101</v>
      </c>
      <c r="S4" s="7">
        <v>0.168148746314039</v>
      </c>
      <c r="T4" s="7">
        <f t="shared" si="10"/>
        <v>0.18692908965235999</v>
      </c>
      <c r="U4" s="6">
        <f t="shared" si="8"/>
        <v>0.92968286552217039</v>
      </c>
      <c r="V4" s="6">
        <f t="shared" si="9"/>
        <v>1.205501640977918</v>
      </c>
    </row>
    <row r="5" spans="1:22" x14ac:dyDescent="0.25">
      <c r="A5" s="2">
        <v>4</v>
      </c>
      <c r="B5" s="2" t="s">
        <v>29</v>
      </c>
      <c r="C5" s="3">
        <v>443.5</v>
      </c>
      <c r="D5" s="4">
        <v>53.8</v>
      </c>
      <c r="E5" s="1">
        <v>20170510</v>
      </c>
      <c r="F5" s="5" t="s">
        <v>23</v>
      </c>
      <c r="G5" s="6">
        <f t="shared" si="0"/>
        <v>430.4</v>
      </c>
      <c r="H5" s="6">
        <f t="shared" si="1"/>
        <v>1.4334572490706321</v>
      </c>
      <c r="I5" s="6" t="str">
        <f t="shared" si="2"/>
        <v>NO DILUTION</v>
      </c>
      <c r="J5" s="6">
        <f t="shared" si="3"/>
        <v>6.5665427509293677</v>
      </c>
      <c r="L5" s="6">
        <f t="shared" si="4"/>
        <v>1.7201486988847587</v>
      </c>
      <c r="M5" s="6">
        <f t="shared" si="5"/>
        <v>7.8798513011152433</v>
      </c>
      <c r="N5" s="6">
        <f t="shared" si="6"/>
        <v>3.1536059479553908</v>
      </c>
      <c r="O5" s="6">
        <f t="shared" si="7"/>
        <v>17.600000000000001</v>
      </c>
      <c r="P5" s="1" t="s">
        <v>30</v>
      </c>
      <c r="Q5" s="1">
        <v>1</v>
      </c>
      <c r="R5" s="7">
        <v>0.122358418361044</v>
      </c>
      <c r="S5" s="7">
        <v>0.109201204332656</v>
      </c>
      <c r="T5" s="7">
        <f t="shared" si="10"/>
        <v>0.11577981134685</v>
      </c>
      <c r="U5" s="6">
        <f t="shared" si="8"/>
        <v>0.37813807245620151</v>
      </c>
      <c r="V5" s="6">
        <f t="shared" si="9"/>
        <v>0.49032426407702473</v>
      </c>
    </row>
    <row r="6" spans="1:22" x14ac:dyDescent="0.25">
      <c r="A6" s="2">
        <v>5</v>
      </c>
      <c r="B6" s="2" t="s">
        <v>31</v>
      </c>
      <c r="C6" s="3">
        <v>266</v>
      </c>
      <c r="D6" s="4">
        <v>26.2</v>
      </c>
      <c r="E6" s="1">
        <v>20170510</v>
      </c>
      <c r="F6" s="5" t="s">
        <v>23</v>
      </c>
      <c r="G6" s="6">
        <f t="shared" si="0"/>
        <v>209.6</v>
      </c>
      <c r="H6" s="6">
        <f t="shared" si="1"/>
        <v>2.9435114503816795</v>
      </c>
      <c r="I6" s="6" t="str">
        <f t="shared" si="2"/>
        <v>NO DILUTION</v>
      </c>
      <c r="J6" s="6">
        <f t="shared" si="3"/>
        <v>5.0564885496183205</v>
      </c>
      <c r="L6" s="6">
        <f t="shared" si="4"/>
        <v>3.5322137404580163</v>
      </c>
      <c r="M6" s="6">
        <f t="shared" ref="M6:M63" si="11">17.6-(J6+N6)</f>
        <v>6.067786259541986</v>
      </c>
      <c r="N6" s="6">
        <f t="shared" si="6"/>
        <v>6.4757251908396958</v>
      </c>
      <c r="O6" s="6">
        <f t="shared" ref="O6:O63" si="12">N6+M6+J6</f>
        <v>17.600000000000001</v>
      </c>
      <c r="P6" s="1" t="s">
        <v>32</v>
      </c>
      <c r="Q6" s="1">
        <v>1</v>
      </c>
      <c r="R6" s="7">
        <v>0.10253135475870399</v>
      </c>
      <c r="S6" s="7">
        <v>0.138272568831045</v>
      </c>
      <c r="T6" s="7">
        <f t="shared" si="10"/>
        <v>0.1204019617948745</v>
      </c>
      <c r="U6" s="6">
        <f t="shared" si="8"/>
        <v>0.41396869608429843</v>
      </c>
      <c r="V6" s="6">
        <f t="shared" si="9"/>
        <v>0.53678513496407987</v>
      </c>
    </row>
    <row r="7" spans="1:22" x14ac:dyDescent="0.25">
      <c r="A7" s="2">
        <v>6</v>
      </c>
      <c r="B7" s="2" t="s">
        <v>33</v>
      </c>
      <c r="C7" s="3">
        <v>259.5</v>
      </c>
      <c r="D7" s="4">
        <v>37.4</v>
      </c>
      <c r="E7" s="1">
        <v>20170510</v>
      </c>
      <c r="F7" s="5" t="s">
        <v>23</v>
      </c>
      <c r="G7" s="6">
        <f t="shared" si="0"/>
        <v>299.2</v>
      </c>
      <c r="H7" s="6">
        <f t="shared" si="1"/>
        <v>2.0620320855614973</v>
      </c>
      <c r="I7" s="6" t="str">
        <f t="shared" si="2"/>
        <v>NO DILUTION</v>
      </c>
      <c r="J7" s="6">
        <f t="shared" si="3"/>
        <v>5.9379679144385022</v>
      </c>
      <c r="L7" s="6">
        <f t="shared" si="4"/>
        <v>2.4744385026737974</v>
      </c>
      <c r="M7" s="6">
        <f t="shared" si="11"/>
        <v>7.1255614973262045</v>
      </c>
      <c r="N7" s="6">
        <f t="shared" si="6"/>
        <v>4.5364705882352947</v>
      </c>
      <c r="O7" s="6">
        <f t="shared" si="12"/>
        <v>17.600000000000001</v>
      </c>
      <c r="P7" s="1" t="s">
        <v>34</v>
      </c>
      <c r="Q7" s="1">
        <v>1</v>
      </c>
      <c r="R7" s="7">
        <v>0.10677871678802001</v>
      </c>
      <c r="S7" s="7">
        <v>0.19743550111250399</v>
      </c>
      <c r="T7" s="7">
        <f t="shared" si="10"/>
        <v>0.152107108950262</v>
      </c>
      <c r="U7" s="6">
        <f t="shared" si="8"/>
        <v>0.65974503062218603</v>
      </c>
      <c r="V7" s="6">
        <f t="shared" si="9"/>
        <v>0.85547851481092585</v>
      </c>
    </row>
    <row r="8" spans="1:22" x14ac:dyDescent="0.25">
      <c r="A8" s="2">
        <v>7</v>
      </c>
      <c r="B8" s="2" t="s">
        <v>35</v>
      </c>
      <c r="C8" s="3">
        <v>187</v>
      </c>
      <c r="D8" s="4">
        <v>21</v>
      </c>
      <c r="E8" s="1">
        <v>20170511</v>
      </c>
      <c r="F8" s="5" t="s">
        <v>23</v>
      </c>
      <c r="G8" s="6">
        <f t="shared" si="0"/>
        <v>168</v>
      </c>
      <c r="H8" s="6">
        <f t="shared" si="1"/>
        <v>3.6723809523809527</v>
      </c>
      <c r="I8" s="6" t="str">
        <f t="shared" si="2"/>
        <v>NO DILUTION</v>
      </c>
      <c r="J8" s="6">
        <f t="shared" si="3"/>
        <v>4.3276190476190468</v>
      </c>
      <c r="L8" s="6">
        <f t="shared" si="4"/>
        <v>4.4068571428571435</v>
      </c>
      <c r="M8" s="6">
        <f t="shared" si="11"/>
        <v>5.1931428571428579</v>
      </c>
      <c r="N8" s="6">
        <f t="shared" si="6"/>
        <v>8.0792380952380967</v>
      </c>
      <c r="O8" s="6">
        <f t="shared" si="12"/>
        <v>17.600000000000001</v>
      </c>
      <c r="P8" s="1" t="s">
        <v>36</v>
      </c>
      <c r="Q8" s="1">
        <v>1</v>
      </c>
      <c r="R8" s="7">
        <v>0.32819231120306303</v>
      </c>
      <c r="S8" s="7">
        <v>0.24791846868320599</v>
      </c>
      <c r="T8" s="7">
        <f t="shared" si="10"/>
        <v>0.28805538994313451</v>
      </c>
      <c r="U8" s="6">
        <f t="shared" si="8"/>
        <v>1.7136076739777868</v>
      </c>
      <c r="V8" s="6">
        <f t="shared" si="9"/>
        <v>2.2220016519421506</v>
      </c>
    </row>
    <row r="9" spans="1:22" x14ac:dyDescent="0.25">
      <c r="A9" s="2">
        <v>8</v>
      </c>
      <c r="B9" s="2" t="s">
        <v>37</v>
      </c>
      <c r="C9" s="3">
        <v>156.5</v>
      </c>
      <c r="D9" s="4">
        <v>13.4</v>
      </c>
      <c r="E9" s="1">
        <v>20170510</v>
      </c>
      <c r="F9" s="5" t="s">
        <v>23</v>
      </c>
      <c r="G9" s="6">
        <f t="shared" si="0"/>
        <v>107.2</v>
      </c>
      <c r="H9" s="6">
        <f t="shared" si="1"/>
        <v>5.7552238805970148</v>
      </c>
      <c r="I9" s="6" t="str">
        <f t="shared" si="2"/>
        <v>NO DILUTION</v>
      </c>
      <c r="J9" s="6">
        <f t="shared" si="3"/>
        <v>2.2447761194029852</v>
      </c>
      <c r="L9" s="6">
        <f t="shared" si="4"/>
        <v>6.9062686567164189</v>
      </c>
      <c r="M9" s="6">
        <f t="shared" si="11"/>
        <v>2.6937313432835825</v>
      </c>
      <c r="N9" s="6">
        <f t="shared" si="6"/>
        <v>12.661492537313434</v>
      </c>
      <c r="O9" s="6">
        <f t="shared" si="12"/>
        <v>17.600000000000001</v>
      </c>
      <c r="P9" s="1" t="s">
        <v>38</v>
      </c>
      <c r="Q9" s="1">
        <v>1</v>
      </c>
      <c r="R9" s="7">
        <v>0.159174215417417</v>
      </c>
      <c r="S9" s="7">
        <v>0.11047931456563501</v>
      </c>
      <c r="T9" s="7">
        <f t="shared" si="10"/>
        <v>0.13482676499152602</v>
      </c>
      <c r="U9" s="6">
        <f t="shared" si="8"/>
        <v>0.52578887590330237</v>
      </c>
      <c r="V9" s="6">
        <f t="shared" si="9"/>
        <v>0.68178018140988372</v>
      </c>
    </row>
    <row r="10" spans="1:22" x14ac:dyDescent="0.25">
      <c r="A10" s="2">
        <v>9</v>
      </c>
      <c r="B10" s="2" t="s">
        <v>39</v>
      </c>
      <c r="C10" s="3">
        <v>153.5</v>
      </c>
      <c r="D10" s="4">
        <v>16</v>
      </c>
      <c r="E10" s="1">
        <v>20170510</v>
      </c>
      <c r="F10" s="5" t="s">
        <v>23</v>
      </c>
      <c r="G10" s="6">
        <f t="shared" si="0"/>
        <v>128</v>
      </c>
      <c r="H10" s="6">
        <f t="shared" si="1"/>
        <v>4.82</v>
      </c>
      <c r="I10" s="6" t="str">
        <f t="shared" si="2"/>
        <v>NO DILUTION</v>
      </c>
      <c r="J10" s="6">
        <f t="shared" si="3"/>
        <v>3.1799999999999997</v>
      </c>
      <c r="L10" s="6">
        <f t="shared" si="4"/>
        <v>5.7840000000000007</v>
      </c>
      <c r="M10" s="6">
        <f t="shared" si="11"/>
        <v>3.8160000000000007</v>
      </c>
      <c r="N10" s="6">
        <f t="shared" si="6"/>
        <v>10.604000000000001</v>
      </c>
      <c r="O10" s="6">
        <f t="shared" si="12"/>
        <v>17.600000000000001</v>
      </c>
      <c r="P10" s="1" t="s">
        <v>40</v>
      </c>
      <c r="Q10" s="1">
        <v>1</v>
      </c>
      <c r="R10" s="7">
        <v>0.15496084734986301</v>
      </c>
      <c r="S10" s="7">
        <v>0.13348612315174799</v>
      </c>
      <c r="T10" s="7">
        <f t="shared" si="10"/>
        <v>0.1442234852508055</v>
      </c>
      <c r="U10" s="6">
        <f t="shared" si="8"/>
        <v>0.59863166861089534</v>
      </c>
      <c r="V10" s="6">
        <f t="shared" si="9"/>
        <v>0.77623401012823556</v>
      </c>
    </row>
    <row r="11" spans="1:22" x14ac:dyDescent="0.25">
      <c r="A11" s="2">
        <v>10</v>
      </c>
      <c r="B11" s="2" t="s">
        <v>41</v>
      </c>
      <c r="C11" s="3">
        <v>194.5</v>
      </c>
      <c r="D11" s="4">
        <v>19.399999999999999</v>
      </c>
      <c r="E11" s="1">
        <v>20170510</v>
      </c>
      <c r="F11" s="5" t="s">
        <v>23</v>
      </c>
      <c r="G11" s="6">
        <f t="shared" si="0"/>
        <v>155.19999999999999</v>
      </c>
      <c r="H11" s="6">
        <f t="shared" si="1"/>
        <v>3.9752577319587634</v>
      </c>
      <c r="I11" s="6" t="str">
        <f t="shared" si="2"/>
        <v>NO DILUTION</v>
      </c>
      <c r="J11" s="6">
        <f t="shared" si="3"/>
        <v>4.024742268041237</v>
      </c>
      <c r="L11" s="6">
        <f t="shared" si="4"/>
        <v>4.770309278350517</v>
      </c>
      <c r="M11" s="6">
        <f t="shared" si="11"/>
        <v>4.8296907216494844</v>
      </c>
      <c r="N11" s="6">
        <f t="shared" si="6"/>
        <v>8.74556701030928</v>
      </c>
      <c r="O11" s="6">
        <f t="shared" si="12"/>
        <v>17.600000000000001</v>
      </c>
      <c r="P11" s="1" t="s">
        <v>42</v>
      </c>
      <c r="Q11" s="1">
        <v>1</v>
      </c>
      <c r="R11" s="7">
        <v>0.20655021631995801</v>
      </c>
      <c r="S11" s="7">
        <v>0.23858538595591</v>
      </c>
      <c r="T11" s="7">
        <f t="shared" si="10"/>
        <v>0.22256780113793401</v>
      </c>
      <c r="U11" s="6">
        <f t="shared" si="8"/>
        <v>1.2059519468056898</v>
      </c>
      <c r="V11" s="6">
        <f t="shared" si="9"/>
        <v>1.5637343708580003</v>
      </c>
    </row>
    <row r="12" spans="1:22" x14ac:dyDescent="0.25">
      <c r="A12" s="2">
        <v>11</v>
      </c>
      <c r="B12" s="2" t="s">
        <v>43</v>
      </c>
      <c r="C12" s="3">
        <v>239.5</v>
      </c>
      <c r="D12" s="4">
        <v>26.6</v>
      </c>
      <c r="E12" s="1">
        <v>20170510</v>
      </c>
      <c r="F12" s="5" t="s">
        <v>23</v>
      </c>
      <c r="G12" s="6">
        <f t="shared" si="0"/>
        <v>212.8</v>
      </c>
      <c r="H12" s="6">
        <f t="shared" si="1"/>
        <v>2.8992481203007521</v>
      </c>
      <c r="I12" s="6" t="str">
        <f t="shared" si="2"/>
        <v>NO DILUTION</v>
      </c>
      <c r="J12" s="6">
        <f t="shared" si="3"/>
        <v>5.1007518796992475</v>
      </c>
      <c r="L12" s="6">
        <f t="shared" si="4"/>
        <v>3.4790977443609026</v>
      </c>
      <c r="M12" s="6">
        <f t="shared" si="11"/>
        <v>6.1209022556390984</v>
      </c>
      <c r="N12" s="6">
        <f t="shared" si="6"/>
        <v>6.3783458646616547</v>
      </c>
      <c r="O12" s="6">
        <f t="shared" si="12"/>
        <v>17.600000000000001</v>
      </c>
      <c r="P12" s="1" t="s">
        <v>44</v>
      </c>
      <c r="Q12" s="1">
        <v>1</v>
      </c>
      <c r="R12" s="7">
        <v>0.214612990181901</v>
      </c>
      <c r="S12" s="7">
        <v>0.17529323631065</v>
      </c>
      <c r="T12" s="7">
        <f t="shared" si="10"/>
        <v>0.19495311324627551</v>
      </c>
      <c r="U12" s="6">
        <f t="shared" si="8"/>
        <v>0.99188459880833724</v>
      </c>
      <c r="V12" s="6">
        <f t="shared" si="9"/>
        <v>1.2861574154672422</v>
      </c>
    </row>
    <row r="13" spans="1:22" x14ac:dyDescent="0.25">
      <c r="A13" s="2">
        <v>12</v>
      </c>
      <c r="B13" s="2" t="s">
        <v>45</v>
      </c>
      <c r="C13" s="3">
        <v>198.5</v>
      </c>
      <c r="D13" s="4">
        <v>25</v>
      </c>
      <c r="E13" s="1">
        <v>20170510</v>
      </c>
      <c r="F13" s="5" t="s">
        <v>23</v>
      </c>
      <c r="G13" s="6">
        <f t="shared" si="0"/>
        <v>200</v>
      </c>
      <c r="H13" s="6">
        <f t="shared" si="1"/>
        <v>3.0848</v>
      </c>
      <c r="I13" s="6" t="str">
        <f t="shared" si="2"/>
        <v>NO DILUTION</v>
      </c>
      <c r="J13" s="6">
        <f t="shared" si="3"/>
        <v>4.9152000000000005</v>
      </c>
      <c r="L13" s="6">
        <f t="shared" si="4"/>
        <v>3.7017600000000006</v>
      </c>
      <c r="M13" s="6">
        <f t="shared" si="11"/>
        <v>5.8982400000000013</v>
      </c>
      <c r="N13" s="6">
        <f t="shared" si="6"/>
        <v>6.7865600000000006</v>
      </c>
      <c r="O13" s="6">
        <f t="shared" si="12"/>
        <v>17.600000000000001</v>
      </c>
      <c r="P13" s="1" t="s">
        <v>46</v>
      </c>
      <c r="Q13" s="1">
        <v>1</v>
      </c>
      <c r="R13" s="7">
        <v>0.104898742696377</v>
      </c>
      <c r="S13" s="7">
        <v>8.5634920554423705E-2</v>
      </c>
      <c r="T13" s="7">
        <f t="shared" si="10"/>
        <v>9.5266831625400353E-2</v>
      </c>
      <c r="U13" s="6">
        <f t="shared" si="8"/>
        <v>0.21912272577829728</v>
      </c>
      <c r="V13" s="6">
        <f t="shared" si="9"/>
        <v>0.2841321651689539</v>
      </c>
    </row>
    <row r="14" spans="1:22" x14ac:dyDescent="0.25">
      <c r="A14" s="2">
        <v>13</v>
      </c>
      <c r="B14" s="2" t="s">
        <v>47</v>
      </c>
      <c r="C14" s="3">
        <v>2765</v>
      </c>
      <c r="D14" s="4">
        <v>187</v>
      </c>
      <c r="E14" s="1">
        <v>20170510</v>
      </c>
      <c r="F14" s="5" t="s">
        <v>23</v>
      </c>
      <c r="G14" s="6">
        <f t="shared" si="0"/>
        <v>1496</v>
      </c>
      <c r="H14" s="6">
        <f t="shared" si="1"/>
        <v>0.41240641711229947</v>
      </c>
      <c r="I14" s="6">
        <f t="shared" si="2"/>
        <v>4.1240641711229946</v>
      </c>
      <c r="J14" s="6">
        <f t="shared" si="3"/>
        <v>3.8759358288770054</v>
      </c>
      <c r="L14" s="6">
        <f t="shared" si="4"/>
        <v>4.9488770053475948</v>
      </c>
      <c r="M14" s="6">
        <f t="shared" si="11"/>
        <v>4.6511229946524075</v>
      </c>
      <c r="N14" s="6">
        <f t="shared" si="6"/>
        <v>9.0729411764705894</v>
      </c>
      <c r="O14" s="6">
        <f t="shared" si="12"/>
        <v>17.600000000000001</v>
      </c>
      <c r="P14" s="1" t="s">
        <v>48</v>
      </c>
      <c r="Q14" s="1">
        <v>1</v>
      </c>
      <c r="R14" s="7">
        <v>8.31816450335921E-2</v>
      </c>
      <c r="S14" s="7">
        <v>0.113568631819935</v>
      </c>
      <c r="T14" s="7">
        <f t="shared" si="10"/>
        <v>9.8375138426763542E-2</v>
      </c>
      <c r="U14" s="6">
        <f t="shared" si="8"/>
        <v>0.24321812733925222</v>
      </c>
      <c r="V14" s="6">
        <f t="shared" si="9"/>
        <v>0.3153762024627233</v>
      </c>
    </row>
    <row r="15" spans="1:22" x14ac:dyDescent="0.25">
      <c r="A15" s="2">
        <v>14</v>
      </c>
      <c r="B15" s="2" t="s">
        <v>49</v>
      </c>
      <c r="C15" s="3">
        <v>436.4</v>
      </c>
      <c r="D15" s="4">
        <v>48</v>
      </c>
      <c r="E15" s="1">
        <v>20170510</v>
      </c>
      <c r="F15" s="5" t="s">
        <v>23</v>
      </c>
      <c r="G15" s="6">
        <f t="shared" si="0"/>
        <v>384</v>
      </c>
      <c r="H15" s="6">
        <f t="shared" si="1"/>
        <v>1.6066666666666667</v>
      </c>
      <c r="I15" s="6" t="str">
        <f t="shared" si="2"/>
        <v>NO DILUTION</v>
      </c>
      <c r="J15" s="6">
        <f t="shared" si="3"/>
        <v>6.3933333333333335</v>
      </c>
      <c r="L15" s="6">
        <f t="shared" si="4"/>
        <v>1.9280000000000002</v>
      </c>
      <c r="M15" s="6">
        <f t="shared" si="11"/>
        <v>7.6720000000000006</v>
      </c>
      <c r="N15" s="6">
        <f t="shared" si="6"/>
        <v>3.5346666666666668</v>
      </c>
      <c r="O15" s="6">
        <f t="shared" si="12"/>
        <v>17.600000000000001</v>
      </c>
      <c r="P15" s="1" t="s">
        <v>50</v>
      </c>
      <c r="Q15" s="1">
        <v>1</v>
      </c>
      <c r="R15" s="7">
        <v>0.12131495084376</v>
      </c>
      <c r="S15" s="7">
        <v>0.178632645351541</v>
      </c>
      <c r="T15" s="7">
        <f t="shared" si="10"/>
        <v>0.14997379809765049</v>
      </c>
      <c r="U15" s="6">
        <f t="shared" si="8"/>
        <v>0.64320773719108904</v>
      </c>
      <c r="V15" s="6">
        <f t="shared" si="9"/>
        <v>0.83403492893035402</v>
      </c>
    </row>
    <row r="16" spans="1:22" x14ac:dyDescent="0.25">
      <c r="A16" s="2">
        <v>15</v>
      </c>
      <c r="B16" s="2" t="s">
        <v>51</v>
      </c>
      <c r="C16" s="3">
        <v>438</v>
      </c>
      <c r="D16" s="4">
        <v>49.8</v>
      </c>
      <c r="E16" s="1">
        <v>20170510</v>
      </c>
      <c r="F16" s="5" t="s">
        <v>23</v>
      </c>
      <c r="G16" s="6">
        <f t="shared" si="0"/>
        <v>398.4</v>
      </c>
      <c r="H16" s="6">
        <f t="shared" si="1"/>
        <v>1.5485943775100404</v>
      </c>
      <c r="I16" s="6" t="str">
        <f t="shared" si="2"/>
        <v>NO DILUTION</v>
      </c>
      <c r="J16" s="6">
        <f t="shared" si="3"/>
        <v>6.4514056224899594</v>
      </c>
      <c r="L16" s="6">
        <f t="shared" si="4"/>
        <v>1.8583132530120483</v>
      </c>
      <c r="M16" s="6">
        <f t="shared" si="11"/>
        <v>7.7416867469879538</v>
      </c>
      <c r="N16" s="6">
        <f t="shared" si="6"/>
        <v>3.4069076305220887</v>
      </c>
      <c r="O16" s="6">
        <f t="shared" si="12"/>
        <v>17.600000000000001</v>
      </c>
      <c r="P16" s="1" t="s">
        <v>52</v>
      </c>
      <c r="Q16" s="1">
        <v>1</v>
      </c>
      <c r="R16" s="7">
        <v>0.169113675754266</v>
      </c>
      <c r="S16" s="7">
        <v>0.155228696186235</v>
      </c>
      <c r="T16" s="7">
        <f t="shared" si="10"/>
        <v>0.16217118597025049</v>
      </c>
      <c r="U16" s="6">
        <f t="shared" si="8"/>
        <v>0.73776113155232925</v>
      </c>
      <c r="V16" s="6">
        <f t="shared" si="9"/>
        <v>0.95664047141121522</v>
      </c>
    </row>
    <row r="17" spans="1:22" x14ac:dyDescent="0.25">
      <c r="A17" s="2">
        <v>16</v>
      </c>
      <c r="B17" s="2" t="s">
        <v>53</v>
      </c>
      <c r="C17" s="3">
        <v>491.5</v>
      </c>
      <c r="D17" s="4">
        <v>44.8</v>
      </c>
      <c r="E17" s="1">
        <v>20170510</v>
      </c>
      <c r="F17" s="5" t="s">
        <v>23</v>
      </c>
      <c r="G17" s="6">
        <f t="shared" si="0"/>
        <v>358.4</v>
      </c>
      <c r="H17" s="6">
        <f t="shared" si="1"/>
        <v>1.7214285714285715</v>
      </c>
      <c r="I17" s="6" t="str">
        <f t="shared" si="2"/>
        <v>NO DILUTION</v>
      </c>
      <c r="J17" s="6">
        <f t="shared" si="3"/>
        <v>6.2785714285714285</v>
      </c>
      <c r="L17" s="6">
        <f t="shared" si="4"/>
        <v>2.0657142857142863</v>
      </c>
      <c r="M17" s="6">
        <f t="shared" si="11"/>
        <v>7.5342857142857156</v>
      </c>
      <c r="N17" s="6">
        <f t="shared" si="6"/>
        <v>3.7871428571428578</v>
      </c>
      <c r="O17" s="6">
        <f t="shared" si="12"/>
        <v>17.600000000000001</v>
      </c>
      <c r="P17" s="1" t="s">
        <v>54</v>
      </c>
      <c r="Q17" s="1">
        <v>1</v>
      </c>
      <c r="R17" s="7">
        <v>0.14180064779398599</v>
      </c>
      <c r="S17" s="7">
        <v>8.6099028113552398E-2</v>
      </c>
      <c r="T17" s="7">
        <f t="shared" si="10"/>
        <v>0.1139498379537692</v>
      </c>
      <c r="U17" s="6">
        <f t="shared" si="8"/>
        <v>0.36395223219976119</v>
      </c>
      <c r="V17" s="6">
        <f t="shared" si="9"/>
        <v>0.47192976166981482</v>
      </c>
    </row>
    <row r="18" spans="1:22" x14ac:dyDescent="0.25">
      <c r="A18" s="2">
        <v>17</v>
      </c>
      <c r="B18" s="2" t="s">
        <v>55</v>
      </c>
      <c r="C18" s="3">
        <v>120.5</v>
      </c>
      <c r="D18" s="4">
        <v>20.2</v>
      </c>
      <c r="E18" s="1">
        <v>20170510</v>
      </c>
      <c r="F18" s="5" t="s">
        <v>23</v>
      </c>
      <c r="G18" s="6">
        <f t="shared" si="0"/>
        <v>161.6</v>
      </c>
      <c r="H18" s="6">
        <f t="shared" si="1"/>
        <v>3.8178217821782181</v>
      </c>
      <c r="I18" s="6" t="str">
        <f t="shared" si="2"/>
        <v>NO DILUTION</v>
      </c>
      <c r="J18" s="6">
        <f t="shared" si="3"/>
        <v>4.1821782178217823</v>
      </c>
      <c r="L18" s="6">
        <f t="shared" si="4"/>
        <v>4.5813861386138619</v>
      </c>
      <c r="M18" s="6">
        <f t="shared" si="11"/>
        <v>5.0186138613861395</v>
      </c>
      <c r="N18" s="6">
        <f t="shared" si="6"/>
        <v>8.3992079207920796</v>
      </c>
      <c r="O18" s="6">
        <f t="shared" si="12"/>
        <v>17.600000000000001</v>
      </c>
      <c r="P18" s="1" t="s">
        <v>56</v>
      </c>
      <c r="Q18" s="1">
        <v>1</v>
      </c>
      <c r="R18" s="7">
        <v>0.16643741329057599</v>
      </c>
      <c r="S18" s="7">
        <v>0.140842796407501</v>
      </c>
      <c r="T18" s="7">
        <f t="shared" si="10"/>
        <v>0.15364010484903851</v>
      </c>
      <c r="U18" s="6">
        <f t="shared" si="8"/>
        <v>0.67162871975998839</v>
      </c>
      <c r="V18" s="6">
        <f t="shared" si="9"/>
        <v>0.87088786275932095</v>
      </c>
    </row>
    <row r="19" spans="1:22" x14ac:dyDescent="0.25">
      <c r="A19" s="2">
        <v>18</v>
      </c>
      <c r="B19" s="2" t="s">
        <v>57</v>
      </c>
      <c r="C19" s="3">
        <v>329.5</v>
      </c>
      <c r="D19" s="4">
        <v>48</v>
      </c>
      <c r="E19" s="1">
        <v>20170510</v>
      </c>
      <c r="F19" s="5" t="s">
        <v>23</v>
      </c>
      <c r="G19" s="6">
        <f t="shared" si="0"/>
        <v>384</v>
      </c>
      <c r="H19" s="6">
        <f t="shared" si="1"/>
        <v>1.6066666666666667</v>
      </c>
      <c r="I19" s="6" t="str">
        <f t="shared" si="2"/>
        <v>NO DILUTION</v>
      </c>
      <c r="J19" s="6">
        <f t="shared" si="3"/>
        <v>6.3933333333333335</v>
      </c>
      <c r="L19" s="6">
        <f t="shared" si="4"/>
        <v>1.9280000000000002</v>
      </c>
      <c r="M19" s="6">
        <f t="shared" si="11"/>
        <v>7.6720000000000006</v>
      </c>
      <c r="N19" s="6">
        <f t="shared" si="6"/>
        <v>3.5346666666666668</v>
      </c>
      <c r="O19" s="6">
        <f t="shared" si="12"/>
        <v>17.600000000000001</v>
      </c>
      <c r="P19" s="1" t="s">
        <v>58</v>
      </c>
      <c r="Q19" s="1">
        <v>1</v>
      </c>
      <c r="R19" s="7">
        <v>0.140405457594244</v>
      </c>
      <c r="S19" s="7">
        <v>0.142778196604848</v>
      </c>
      <c r="T19" s="7">
        <f t="shared" si="10"/>
        <v>0.14159182709954599</v>
      </c>
      <c r="U19" s="6">
        <f t="shared" si="8"/>
        <v>0.57823121782593778</v>
      </c>
      <c r="V19" s="6">
        <f t="shared" si="9"/>
        <v>0.74978114344649605</v>
      </c>
    </row>
    <row r="20" spans="1:22" x14ac:dyDescent="0.25">
      <c r="A20" s="2">
        <v>19</v>
      </c>
      <c r="B20" s="2" t="s">
        <v>59</v>
      </c>
      <c r="C20" s="3">
        <v>264.5</v>
      </c>
      <c r="D20" s="4">
        <v>36.4</v>
      </c>
      <c r="E20" s="1">
        <v>20170510</v>
      </c>
      <c r="F20" s="5" t="s">
        <v>23</v>
      </c>
      <c r="G20" s="6">
        <f t="shared" si="0"/>
        <v>291.2</v>
      </c>
      <c r="H20" s="6">
        <f t="shared" si="1"/>
        <v>2.1186813186813187</v>
      </c>
      <c r="I20" s="6" t="str">
        <f t="shared" si="2"/>
        <v>NO DILUTION</v>
      </c>
      <c r="J20" s="6">
        <f t="shared" si="3"/>
        <v>5.8813186813186817</v>
      </c>
      <c r="L20" s="6">
        <f t="shared" si="4"/>
        <v>2.5424175824175834</v>
      </c>
      <c r="M20" s="6">
        <f t="shared" si="11"/>
        <v>7.0575824175824167</v>
      </c>
      <c r="N20" s="6">
        <f t="shared" si="6"/>
        <v>4.6610989010989021</v>
      </c>
      <c r="O20" s="6">
        <f t="shared" si="12"/>
        <v>17.600000000000001</v>
      </c>
      <c r="P20" s="1" t="s">
        <v>60</v>
      </c>
      <c r="Q20" s="1">
        <v>1</v>
      </c>
      <c r="R20" s="7">
        <v>0.11410120392268901</v>
      </c>
      <c r="S20" s="7">
        <v>0.106442107226445</v>
      </c>
      <c r="T20" s="7">
        <f t="shared" si="10"/>
        <v>0.110271655574567</v>
      </c>
      <c r="U20" s="6">
        <f t="shared" si="8"/>
        <v>0.33543919050051935</v>
      </c>
      <c r="V20" s="6">
        <f t="shared" si="9"/>
        <v>0.43495745656187673</v>
      </c>
    </row>
    <row r="21" spans="1:22" x14ac:dyDescent="0.25">
      <c r="A21" s="2">
        <v>20</v>
      </c>
      <c r="B21" s="2" t="s">
        <v>61</v>
      </c>
      <c r="C21" s="3">
        <v>320.5</v>
      </c>
      <c r="D21" s="4">
        <v>25.4</v>
      </c>
      <c r="E21" s="1">
        <v>20170510</v>
      </c>
      <c r="F21" s="5" t="s">
        <v>23</v>
      </c>
      <c r="G21" s="6">
        <f t="shared" si="0"/>
        <v>203.2</v>
      </c>
      <c r="H21" s="6">
        <f t="shared" si="1"/>
        <v>3.0362204724409452</v>
      </c>
      <c r="I21" s="6" t="str">
        <f t="shared" si="2"/>
        <v>NO DILUTION</v>
      </c>
      <c r="J21" s="6">
        <f t="shared" si="3"/>
        <v>4.9637795275590548</v>
      </c>
      <c r="L21" s="6">
        <f t="shared" si="4"/>
        <v>3.6434645669291346</v>
      </c>
      <c r="M21" s="6">
        <f t="shared" si="11"/>
        <v>5.9565354330708669</v>
      </c>
      <c r="N21" s="6">
        <f t="shared" si="6"/>
        <v>6.6796850393700797</v>
      </c>
      <c r="O21" s="6">
        <f t="shared" si="12"/>
        <v>17.600000000000001</v>
      </c>
      <c r="P21" s="1" t="s">
        <v>62</v>
      </c>
      <c r="Q21" s="1">
        <v>1</v>
      </c>
      <c r="R21" s="7">
        <v>0.10801570396041101</v>
      </c>
      <c r="S21" s="7">
        <v>8.6411404896004795E-2</v>
      </c>
      <c r="T21" s="7">
        <f t="shared" si="10"/>
        <v>9.7213554428207893E-2</v>
      </c>
      <c r="U21" s="6">
        <f t="shared" si="8"/>
        <v>0.2342136002186658</v>
      </c>
      <c r="V21" s="6">
        <f t="shared" si="9"/>
        <v>0.30370020775241935</v>
      </c>
    </row>
    <row r="22" spans="1:22" x14ac:dyDescent="0.25">
      <c r="A22" s="2">
        <v>21</v>
      </c>
      <c r="B22" s="2" t="s">
        <v>63</v>
      </c>
      <c r="C22" s="3">
        <v>373</v>
      </c>
      <c r="D22" s="4">
        <v>43.8</v>
      </c>
      <c r="E22" s="1">
        <v>20170510</v>
      </c>
      <c r="F22" s="5" t="s">
        <v>23</v>
      </c>
      <c r="G22" s="6">
        <f t="shared" si="0"/>
        <v>350.4</v>
      </c>
      <c r="H22" s="6">
        <f t="shared" si="1"/>
        <v>1.7607305936073061</v>
      </c>
      <c r="I22" s="6" t="str">
        <f t="shared" si="2"/>
        <v>NO DILUTION</v>
      </c>
      <c r="J22" s="6">
        <f t="shared" si="3"/>
        <v>6.2392694063926939</v>
      </c>
      <c r="L22" s="6">
        <f t="shared" si="4"/>
        <v>2.1128767123287675</v>
      </c>
      <c r="M22" s="6">
        <f t="shared" si="11"/>
        <v>7.4871232876712348</v>
      </c>
      <c r="N22" s="6">
        <f t="shared" si="6"/>
        <v>3.8736073059360736</v>
      </c>
      <c r="O22" s="6">
        <f t="shared" si="12"/>
        <v>17.600000000000001</v>
      </c>
      <c r="P22" s="1" t="s">
        <v>64</v>
      </c>
      <c r="Q22" s="1">
        <v>1</v>
      </c>
      <c r="R22" s="7">
        <v>0.12180047360268401</v>
      </c>
      <c r="S22" s="7">
        <v>0.10591345617293001</v>
      </c>
      <c r="T22" s="7">
        <f t="shared" si="10"/>
        <v>0.113856964887807</v>
      </c>
      <c r="U22" s="6">
        <f t="shared" si="8"/>
        <v>0.3632322859519922</v>
      </c>
      <c r="V22" s="6">
        <f t="shared" si="9"/>
        <v>0.47099622141077824</v>
      </c>
    </row>
    <row r="23" spans="1:22" x14ac:dyDescent="0.25">
      <c r="A23" s="2">
        <v>22</v>
      </c>
      <c r="B23" s="2" t="s">
        <v>65</v>
      </c>
      <c r="C23" s="3">
        <v>196</v>
      </c>
      <c r="D23" s="4">
        <v>34.799999999999997</v>
      </c>
      <c r="E23" s="1">
        <v>20170510</v>
      </c>
      <c r="F23" s="5" t="s">
        <v>23</v>
      </c>
      <c r="G23" s="6">
        <f t="shared" si="0"/>
        <v>278.39999999999998</v>
      </c>
      <c r="H23" s="6">
        <f t="shared" si="1"/>
        <v>2.2160919540229886</v>
      </c>
      <c r="I23" s="6" t="str">
        <f t="shared" si="2"/>
        <v>NO DILUTION</v>
      </c>
      <c r="J23" s="6">
        <f t="shared" si="3"/>
        <v>5.7839080459770109</v>
      </c>
      <c r="L23" s="6">
        <f t="shared" si="4"/>
        <v>2.659310344827587</v>
      </c>
      <c r="M23" s="6">
        <f t="shared" si="11"/>
        <v>6.9406896551724149</v>
      </c>
      <c r="N23" s="6">
        <f t="shared" si="6"/>
        <v>4.8754022988505756</v>
      </c>
      <c r="O23" s="6">
        <f t="shared" si="12"/>
        <v>17.600000000000001</v>
      </c>
      <c r="P23" s="1" t="s">
        <v>66</v>
      </c>
      <c r="Q23" s="1">
        <v>1</v>
      </c>
      <c r="R23" s="7">
        <v>0.209848625694564</v>
      </c>
      <c r="S23" s="7">
        <v>0.25334758930324502</v>
      </c>
      <c r="T23" s="7">
        <f t="shared" si="10"/>
        <v>0.23159810749890453</v>
      </c>
      <c r="U23" s="6">
        <f t="shared" si="8"/>
        <v>1.2759543216969342</v>
      </c>
      <c r="V23" s="6">
        <f t="shared" si="9"/>
        <v>1.6545050851879333</v>
      </c>
    </row>
    <row r="24" spans="1:22" x14ac:dyDescent="0.25">
      <c r="A24" s="2">
        <v>23</v>
      </c>
      <c r="B24" s="2" t="s">
        <v>67</v>
      </c>
      <c r="C24" s="3">
        <v>237.5</v>
      </c>
      <c r="D24" s="4">
        <v>29.4</v>
      </c>
      <c r="E24" s="1">
        <v>20170510</v>
      </c>
      <c r="F24" s="5" t="s">
        <v>23</v>
      </c>
      <c r="G24" s="6">
        <f t="shared" si="0"/>
        <v>235.2</v>
      </c>
      <c r="H24" s="6">
        <f t="shared" si="1"/>
        <v>2.6231292517006803</v>
      </c>
      <c r="I24" s="6" t="str">
        <f t="shared" si="2"/>
        <v>NO DILUTION</v>
      </c>
      <c r="J24" s="6">
        <f t="shared" si="3"/>
        <v>5.3768707482993197</v>
      </c>
      <c r="L24" s="6">
        <f t="shared" si="4"/>
        <v>3.1477551020408168</v>
      </c>
      <c r="M24" s="6">
        <f t="shared" si="11"/>
        <v>6.4522448979591847</v>
      </c>
      <c r="N24" s="6">
        <f t="shared" si="6"/>
        <v>5.7708843537414971</v>
      </c>
      <c r="O24" s="6">
        <f t="shared" si="12"/>
        <v>17.600000000000001</v>
      </c>
      <c r="P24" s="1" t="s">
        <v>68</v>
      </c>
      <c r="Q24" s="1">
        <v>1</v>
      </c>
      <c r="R24" s="7">
        <v>0.16130419077751501</v>
      </c>
      <c r="S24" s="7">
        <v>0.12895940886830901</v>
      </c>
      <c r="T24" s="7">
        <f t="shared" si="10"/>
        <v>0.14513179982291202</v>
      </c>
      <c r="U24" s="6">
        <f t="shared" si="8"/>
        <v>0.60567286684427923</v>
      </c>
      <c r="V24" s="6">
        <f t="shared" si="9"/>
        <v>0.78536419455949058</v>
      </c>
    </row>
    <row r="25" spans="1:22" x14ac:dyDescent="0.25">
      <c r="A25" s="2">
        <v>24</v>
      </c>
      <c r="B25" s="2" t="s">
        <v>69</v>
      </c>
      <c r="C25" s="3">
        <v>267.5</v>
      </c>
      <c r="D25" s="4">
        <v>34.6</v>
      </c>
      <c r="E25" s="1">
        <v>20170510</v>
      </c>
      <c r="F25" s="5" t="s">
        <v>23</v>
      </c>
      <c r="G25" s="6">
        <f t="shared" si="0"/>
        <v>276.8</v>
      </c>
      <c r="H25" s="6">
        <f t="shared" si="1"/>
        <v>2.2289017341040465</v>
      </c>
      <c r="I25" s="6" t="str">
        <f t="shared" si="2"/>
        <v>NO DILUTION</v>
      </c>
      <c r="J25" s="6">
        <f t="shared" si="3"/>
        <v>5.7710982658959535</v>
      </c>
      <c r="L25" s="6">
        <f t="shared" si="4"/>
        <v>2.6746820809248559</v>
      </c>
      <c r="M25" s="6">
        <f t="shared" si="11"/>
        <v>6.9253179190751446</v>
      </c>
      <c r="N25" s="6">
        <f t="shared" si="6"/>
        <v>4.9035838150289024</v>
      </c>
      <c r="O25" s="6">
        <f t="shared" si="12"/>
        <v>17.600000000000001</v>
      </c>
      <c r="P25" s="1" t="s">
        <v>70</v>
      </c>
      <c r="Q25" s="1">
        <v>1</v>
      </c>
      <c r="R25" s="7">
        <v>0.10351454149796099</v>
      </c>
      <c r="S25" s="7">
        <v>7.8356697904285302E-2</v>
      </c>
      <c r="T25" s="7">
        <f t="shared" si="10"/>
        <v>9.0935619701123155E-2</v>
      </c>
      <c r="U25" s="6">
        <f t="shared" si="8"/>
        <v>0.18554743954359032</v>
      </c>
      <c r="V25" s="6">
        <f t="shared" si="9"/>
        <v>0.24059574629614927</v>
      </c>
    </row>
    <row r="26" spans="1:22" x14ac:dyDescent="0.25">
      <c r="A26" s="2">
        <v>25</v>
      </c>
      <c r="B26" s="2" t="s">
        <v>71</v>
      </c>
      <c r="C26" s="3">
        <v>144.5</v>
      </c>
      <c r="D26" s="4">
        <v>19.600000000000001</v>
      </c>
      <c r="E26" s="1">
        <v>20170510</v>
      </c>
      <c r="F26" s="5" t="s">
        <v>23</v>
      </c>
      <c r="G26" s="6">
        <f t="shared" si="0"/>
        <v>156.80000000000001</v>
      </c>
      <c r="H26" s="6">
        <f t="shared" si="1"/>
        <v>3.9346938775510205</v>
      </c>
      <c r="I26" s="6" t="str">
        <f t="shared" si="2"/>
        <v>NO DILUTION</v>
      </c>
      <c r="J26" s="6">
        <f t="shared" si="3"/>
        <v>4.0653061224489795</v>
      </c>
      <c r="L26" s="6">
        <f t="shared" si="4"/>
        <v>4.7216326530612251</v>
      </c>
      <c r="M26" s="6">
        <f t="shared" si="11"/>
        <v>4.8783673469387772</v>
      </c>
      <c r="N26" s="6">
        <f t="shared" si="6"/>
        <v>8.6563265306122457</v>
      </c>
      <c r="O26" s="6">
        <f t="shared" si="12"/>
        <v>17.600000000000001</v>
      </c>
      <c r="P26" s="1" t="s">
        <v>72</v>
      </c>
      <c r="Q26" s="1">
        <v>1</v>
      </c>
      <c r="R26" s="7">
        <v>0.122871497752474</v>
      </c>
      <c r="S26" s="7">
        <v>0.114995513214876</v>
      </c>
      <c r="T26" s="7">
        <f t="shared" si="10"/>
        <v>0.118933505483675</v>
      </c>
      <c r="U26" s="6">
        <f t="shared" si="8"/>
        <v>0.40258531382693791</v>
      </c>
      <c r="V26" s="6">
        <f t="shared" si="9"/>
        <v>0.52202452519053155</v>
      </c>
    </row>
    <row r="27" spans="1:22" x14ac:dyDescent="0.25">
      <c r="A27" s="2">
        <v>26</v>
      </c>
      <c r="B27" s="2" t="s">
        <v>73</v>
      </c>
      <c r="C27" s="3">
        <v>173.5</v>
      </c>
      <c r="D27" s="4">
        <v>18.399999999999999</v>
      </c>
      <c r="E27" s="1">
        <v>20170510</v>
      </c>
      <c r="F27" s="5" t="s">
        <v>23</v>
      </c>
      <c r="G27" s="6">
        <f t="shared" si="0"/>
        <v>147.19999999999999</v>
      </c>
      <c r="H27" s="6">
        <f t="shared" si="1"/>
        <v>4.1913043478260876</v>
      </c>
      <c r="I27" s="6" t="str">
        <f t="shared" si="2"/>
        <v>NO DILUTION</v>
      </c>
      <c r="J27" s="6">
        <f t="shared" si="3"/>
        <v>3.8086956521739124</v>
      </c>
      <c r="L27" s="6">
        <f t="shared" si="4"/>
        <v>5.0295652173913057</v>
      </c>
      <c r="M27" s="6">
        <f t="shared" si="11"/>
        <v>4.5704347826086966</v>
      </c>
      <c r="N27" s="6">
        <f t="shared" si="6"/>
        <v>9.2208695652173933</v>
      </c>
      <c r="O27" s="6">
        <f t="shared" si="12"/>
        <v>17.600000000000001</v>
      </c>
      <c r="P27" s="1" t="s">
        <v>74</v>
      </c>
      <c r="Q27" s="1">
        <v>1</v>
      </c>
      <c r="R27" s="7">
        <v>0.16612722597313301</v>
      </c>
      <c r="S27" s="7">
        <v>0.18530454660425699</v>
      </c>
      <c r="T27" s="7">
        <f t="shared" si="10"/>
        <v>0.175715886288695</v>
      </c>
      <c r="U27" s="6">
        <f t="shared" si="8"/>
        <v>0.84275880843949602</v>
      </c>
      <c r="V27" s="6">
        <f t="shared" si="9"/>
        <v>1.0927889113582676</v>
      </c>
    </row>
    <row r="28" spans="1:22" x14ac:dyDescent="0.25">
      <c r="A28" s="2">
        <v>27</v>
      </c>
      <c r="B28" s="2" t="s">
        <v>75</v>
      </c>
      <c r="C28" s="3">
        <v>148.5</v>
      </c>
      <c r="D28" s="4">
        <v>27.6</v>
      </c>
      <c r="E28" s="1">
        <v>20170510</v>
      </c>
      <c r="F28" s="5" t="s">
        <v>23</v>
      </c>
      <c r="G28" s="6">
        <f t="shared" si="0"/>
        <v>220.8</v>
      </c>
      <c r="H28" s="6">
        <f t="shared" si="1"/>
        <v>2.7942028985507248</v>
      </c>
      <c r="I28" s="6" t="str">
        <f t="shared" si="2"/>
        <v>NO DILUTION</v>
      </c>
      <c r="J28" s="6">
        <f t="shared" si="3"/>
        <v>5.2057971014492752</v>
      </c>
      <c r="L28" s="6">
        <f t="shared" si="4"/>
        <v>3.3530434782608696</v>
      </c>
      <c r="M28" s="6">
        <f t="shared" si="11"/>
        <v>6.2469565217391327</v>
      </c>
      <c r="N28" s="6">
        <f t="shared" si="6"/>
        <v>6.1472463768115944</v>
      </c>
      <c r="O28" s="6">
        <f t="shared" si="12"/>
        <v>17.600000000000001</v>
      </c>
      <c r="P28" s="1" t="s">
        <v>76</v>
      </c>
      <c r="Q28" s="1">
        <v>1</v>
      </c>
      <c r="R28" s="7">
        <v>0.17276438292153801</v>
      </c>
      <c r="S28" s="7">
        <v>9.1750523205751305E-2</v>
      </c>
      <c r="T28" s="7">
        <f t="shared" si="10"/>
        <v>0.13225745306364467</v>
      </c>
      <c r="U28" s="6">
        <f t="shared" si="8"/>
        <v>0.50587172917554002</v>
      </c>
      <c r="V28" s="6">
        <f t="shared" si="9"/>
        <v>0.65595400567367745</v>
      </c>
    </row>
    <row r="29" spans="1:22" x14ac:dyDescent="0.25">
      <c r="A29" s="2">
        <v>28</v>
      </c>
      <c r="B29" s="2" t="s">
        <v>77</v>
      </c>
      <c r="C29" s="3">
        <v>948</v>
      </c>
      <c r="D29" s="4">
        <v>197</v>
      </c>
      <c r="E29" s="1">
        <v>20170510</v>
      </c>
      <c r="F29" s="5" t="s">
        <v>23</v>
      </c>
      <c r="G29" s="6">
        <f t="shared" si="0"/>
        <v>1576</v>
      </c>
      <c r="H29" s="6">
        <f t="shared" si="1"/>
        <v>0.39147208121827415</v>
      </c>
      <c r="I29" s="6">
        <f t="shared" si="2"/>
        <v>3.9147208121827415</v>
      </c>
      <c r="J29" s="6">
        <f t="shared" si="3"/>
        <v>4.0852791878172585</v>
      </c>
      <c r="L29" s="6">
        <f t="shared" si="4"/>
        <v>4.6976649746192898</v>
      </c>
      <c r="M29" s="6">
        <f t="shared" si="11"/>
        <v>4.9023350253807116</v>
      </c>
      <c r="N29" s="6">
        <f t="shared" si="6"/>
        <v>8.6123857868020313</v>
      </c>
      <c r="O29" s="6">
        <f t="shared" si="12"/>
        <v>17.600000000000001</v>
      </c>
      <c r="P29" s="1" t="s">
        <v>78</v>
      </c>
      <c r="Q29" s="1">
        <v>1</v>
      </c>
      <c r="R29" s="7">
        <v>0.115379689945746</v>
      </c>
      <c r="S29" s="7">
        <v>0.11746677131410301</v>
      </c>
      <c r="T29" s="7">
        <f t="shared" si="10"/>
        <v>0.1164232306299245</v>
      </c>
      <c r="U29" s="6">
        <f t="shared" si="8"/>
        <v>0.383125818836624</v>
      </c>
      <c r="V29" s="6">
        <f t="shared" si="9"/>
        <v>0.49679177753711617</v>
      </c>
    </row>
    <row r="30" spans="1:22" x14ac:dyDescent="0.25">
      <c r="A30" s="2">
        <v>29</v>
      </c>
      <c r="B30" s="2" t="s">
        <v>79</v>
      </c>
      <c r="C30" s="3">
        <v>2748</v>
      </c>
      <c r="D30" s="4">
        <v>175</v>
      </c>
      <c r="E30" s="1">
        <v>20170510</v>
      </c>
      <c r="F30" s="5" t="s">
        <v>23</v>
      </c>
      <c r="G30" s="6">
        <f t="shared" si="0"/>
        <v>1400</v>
      </c>
      <c r="H30" s="6">
        <f t="shared" si="1"/>
        <v>0.44068571428571429</v>
      </c>
      <c r="I30" s="6">
        <f t="shared" si="2"/>
        <v>4.4068571428571426</v>
      </c>
      <c r="J30" s="6">
        <f t="shared" si="3"/>
        <v>3.5931428571428574</v>
      </c>
      <c r="L30" s="6">
        <f t="shared" si="4"/>
        <v>5.2882285714285731</v>
      </c>
      <c r="M30" s="6">
        <f t="shared" si="11"/>
        <v>4.3117714285714293</v>
      </c>
      <c r="N30" s="6">
        <f t="shared" si="6"/>
        <v>9.6950857142857156</v>
      </c>
      <c r="O30" s="6">
        <f t="shared" si="12"/>
        <v>17.600000000000001</v>
      </c>
      <c r="P30" s="1" t="s">
        <v>80</v>
      </c>
      <c r="Q30" s="1">
        <v>1</v>
      </c>
      <c r="R30" s="7">
        <v>0.109416675091545</v>
      </c>
      <c r="S30" s="7">
        <v>0.114534007932523</v>
      </c>
      <c r="T30" s="7">
        <f t="shared" si="10"/>
        <v>0.111975341512034</v>
      </c>
      <c r="U30" s="6">
        <f t="shared" si="8"/>
        <v>0.34864605823282169</v>
      </c>
      <c r="V30" s="6">
        <f t="shared" si="9"/>
        <v>0.45208254438903223</v>
      </c>
    </row>
    <row r="31" spans="1:22" x14ac:dyDescent="0.25">
      <c r="A31" s="2">
        <v>30</v>
      </c>
      <c r="B31" s="2" t="s">
        <v>81</v>
      </c>
      <c r="C31" s="3">
        <v>1272</v>
      </c>
      <c r="D31" s="4">
        <v>193</v>
      </c>
      <c r="E31" s="1">
        <v>20170510</v>
      </c>
      <c r="F31" s="5" t="s">
        <v>23</v>
      </c>
      <c r="G31" s="6">
        <f t="shared" si="0"/>
        <v>1544</v>
      </c>
      <c r="H31" s="6">
        <f t="shared" si="1"/>
        <v>0.39958549222797929</v>
      </c>
      <c r="I31" s="6">
        <f t="shared" si="2"/>
        <v>3.995854922279793</v>
      </c>
      <c r="J31" s="6">
        <f t="shared" si="3"/>
        <v>4.0041450777202066</v>
      </c>
      <c r="L31" s="6">
        <f t="shared" si="4"/>
        <v>4.7950259067357504</v>
      </c>
      <c r="M31" s="6">
        <f t="shared" si="11"/>
        <v>4.8049740932642511</v>
      </c>
      <c r="N31" s="6">
        <f t="shared" si="6"/>
        <v>8.7908808290155438</v>
      </c>
      <c r="O31" s="6">
        <f t="shared" si="12"/>
        <v>17.600000000000001</v>
      </c>
      <c r="P31" s="1" t="s">
        <v>82</v>
      </c>
      <c r="Q31" s="1">
        <v>1</v>
      </c>
      <c r="R31" s="7">
        <v>0.13212551677621401</v>
      </c>
      <c r="S31" s="7">
        <v>0.167029239263212</v>
      </c>
      <c r="T31" s="7">
        <f t="shared" si="10"/>
        <v>0.14957737801971299</v>
      </c>
      <c r="U31" s="6">
        <f t="shared" si="8"/>
        <v>0.64013471333110838</v>
      </c>
      <c r="V31" s="6">
        <f t="shared" si="9"/>
        <v>0.83005019882145792</v>
      </c>
    </row>
    <row r="32" spans="1:22" x14ac:dyDescent="0.25">
      <c r="A32" s="2">
        <v>31</v>
      </c>
      <c r="B32" s="2" t="s">
        <v>83</v>
      </c>
      <c r="C32" s="3">
        <v>642</v>
      </c>
      <c r="D32" s="4">
        <v>185</v>
      </c>
      <c r="E32" s="1">
        <v>20170510</v>
      </c>
      <c r="F32" s="5" t="s">
        <v>23</v>
      </c>
      <c r="G32" s="6">
        <f t="shared" si="0"/>
        <v>1480</v>
      </c>
      <c r="H32" s="6">
        <f t="shared" si="1"/>
        <v>0.4168648648648649</v>
      </c>
      <c r="I32" s="6">
        <f t="shared" si="2"/>
        <v>4.1686486486486487</v>
      </c>
      <c r="J32" s="6">
        <f t="shared" si="3"/>
        <v>3.8313513513513513</v>
      </c>
      <c r="L32" s="6">
        <f t="shared" si="4"/>
        <v>5.0023783783783795</v>
      </c>
      <c r="M32" s="6">
        <f t="shared" si="11"/>
        <v>4.5976216216216219</v>
      </c>
      <c r="N32" s="6">
        <f t="shared" si="6"/>
        <v>9.1710270270270282</v>
      </c>
      <c r="O32" s="6">
        <f t="shared" si="12"/>
        <v>17.600000000000001</v>
      </c>
      <c r="P32" s="1" t="s">
        <v>84</v>
      </c>
      <c r="Q32" s="1">
        <v>1</v>
      </c>
      <c r="R32" s="7">
        <v>0.18060740011453</v>
      </c>
      <c r="S32" s="7">
        <v>0.142190065656774</v>
      </c>
      <c r="T32" s="7">
        <f t="shared" si="10"/>
        <v>0.16139873288565199</v>
      </c>
      <c r="U32" s="6">
        <f t="shared" si="8"/>
        <v>0.73177312314458898</v>
      </c>
      <c r="V32" s="6">
        <f t="shared" si="9"/>
        <v>0.94887593768748568</v>
      </c>
    </row>
    <row r="33" spans="1:22" x14ac:dyDescent="0.25">
      <c r="A33" s="2">
        <v>32</v>
      </c>
      <c r="B33" s="2" t="s">
        <v>85</v>
      </c>
      <c r="C33" s="3">
        <v>511</v>
      </c>
      <c r="D33" s="4">
        <v>115</v>
      </c>
      <c r="E33" s="1">
        <v>20170510</v>
      </c>
      <c r="F33" s="5" t="s">
        <v>23</v>
      </c>
      <c r="G33" s="6">
        <f t="shared" si="0"/>
        <v>920</v>
      </c>
      <c r="H33" s="6">
        <f t="shared" si="1"/>
        <v>0.67060869565217396</v>
      </c>
      <c r="I33" s="6">
        <f t="shared" si="2"/>
        <v>6.7060869565217391</v>
      </c>
      <c r="J33" s="6">
        <f t="shared" si="3"/>
        <v>1.2939130434782609</v>
      </c>
      <c r="L33" s="6">
        <f t="shared" si="4"/>
        <v>8.0473043478260884</v>
      </c>
      <c r="M33" s="6">
        <f t="shared" si="11"/>
        <v>1.552695652173913</v>
      </c>
      <c r="N33" s="6">
        <f t="shared" si="6"/>
        <v>14.753391304347828</v>
      </c>
      <c r="O33" s="6">
        <f t="shared" si="12"/>
        <v>17.600000000000001</v>
      </c>
      <c r="P33" s="1" t="s">
        <v>86</v>
      </c>
      <c r="Q33" s="1">
        <v>1</v>
      </c>
      <c r="R33" s="7">
        <v>0.12253177458455999</v>
      </c>
      <c r="S33" s="7">
        <v>0.11933464276967599</v>
      </c>
      <c r="T33" s="7">
        <f t="shared" si="10"/>
        <v>0.12093320867711799</v>
      </c>
      <c r="U33" s="6">
        <f t="shared" si="8"/>
        <v>0.41808688896990681</v>
      </c>
      <c r="V33" s="6">
        <f t="shared" si="9"/>
        <v>0.54212511536554309</v>
      </c>
    </row>
    <row r="34" spans="1:22" x14ac:dyDescent="0.25">
      <c r="A34" s="2">
        <v>33</v>
      </c>
      <c r="B34" s="2" t="s">
        <v>87</v>
      </c>
      <c r="C34" s="3">
        <v>1434</v>
      </c>
      <c r="D34" s="4">
        <v>153</v>
      </c>
      <c r="E34" s="1">
        <v>20170510</v>
      </c>
      <c r="F34" s="5" t="s">
        <v>23</v>
      </c>
      <c r="G34" s="6">
        <f t="shared" si="0"/>
        <v>1224</v>
      </c>
      <c r="H34" s="6">
        <f t="shared" si="1"/>
        <v>0.5040522875816994</v>
      </c>
      <c r="I34" s="6">
        <f t="shared" si="2"/>
        <v>5.0405228758169942</v>
      </c>
      <c r="J34" s="6">
        <f t="shared" si="3"/>
        <v>2.9594771241830058</v>
      </c>
      <c r="L34" s="6">
        <f t="shared" si="4"/>
        <v>6.0486274509803915</v>
      </c>
      <c r="M34" s="6">
        <f t="shared" si="11"/>
        <v>3.5513725490196109</v>
      </c>
      <c r="N34" s="6">
        <f t="shared" si="6"/>
        <v>11.089150326797386</v>
      </c>
      <c r="O34" s="6">
        <f t="shared" si="12"/>
        <v>17.600000000000001</v>
      </c>
      <c r="P34" s="1" t="s">
        <v>88</v>
      </c>
      <c r="Q34" s="1">
        <v>1</v>
      </c>
      <c r="R34" s="7">
        <v>9.7628915960770904E-2</v>
      </c>
      <c r="S34" s="7">
        <v>0.110769294360488</v>
      </c>
      <c r="T34" s="7">
        <f t="shared" si="10"/>
        <v>0.10419910516062945</v>
      </c>
      <c r="U34" s="6">
        <f t="shared" si="8"/>
        <v>0.28836515628394921</v>
      </c>
      <c r="V34" s="6">
        <f t="shared" si="9"/>
        <v>0.3739174744345814</v>
      </c>
    </row>
    <row r="35" spans="1:22" x14ac:dyDescent="0.25">
      <c r="A35" s="2">
        <v>34</v>
      </c>
      <c r="B35" s="2" t="s">
        <v>89</v>
      </c>
      <c r="C35" s="3">
        <v>737.5</v>
      </c>
      <c r="D35" s="4">
        <v>147</v>
      </c>
      <c r="E35" s="1">
        <v>20170510</v>
      </c>
      <c r="F35" s="5" t="s">
        <v>23</v>
      </c>
      <c r="G35" s="6">
        <f t="shared" si="0"/>
        <v>1176</v>
      </c>
      <c r="H35" s="6">
        <f t="shared" si="1"/>
        <v>0.52462585034013609</v>
      </c>
      <c r="I35" s="6">
        <f t="shared" si="2"/>
        <v>5.2462585034013607</v>
      </c>
      <c r="J35" s="6">
        <f t="shared" si="3"/>
        <v>2.7537414965986393</v>
      </c>
      <c r="L35" s="6">
        <f t="shared" si="4"/>
        <v>6.2955102040816335</v>
      </c>
      <c r="M35" s="6">
        <f t="shared" si="11"/>
        <v>3.3044897959183679</v>
      </c>
      <c r="N35" s="6">
        <f t="shared" si="6"/>
        <v>11.541768707482994</v>
      </c>
      <c r="O35" s="6">
        <f t="shared" si="12"/>
        <v>17.600000000000001</v>
      </c>
      <c r="P35" s="1" t="s">
        <v>90</v>
      </c>
      <c r="Q35" s="1">
        <v>1</v>
      </c>
      <c r="R35" s="7">
        <v>0.159663951457575</v>
      </c>
      <c r="S35" s="7">
        <v>0.21624683701564301</v>
      </c>
      <c r="T35" s="7">
        <f t="shared" si="10"/>
        <v>0.18795539423660901</v>
      </c>
      <c r="U35" s="6">
        <f t="shared" si="8"/>
        <v>0.93763871501247287</v>
      </c>
      <c r="V35" s="6">
        <f t="shared" si="9"/>
        <v>1.2158178358564222</v>
      </c>
    </row>
    <row r="36" spans="1:22" x14ac:dyDescent="0.25">
      <c r="A36" s="2">
        <v>35</v>
      </c>
      <c r="B36" s="2" t="s">
        <v>91</v>
      </c>
      <c r="C36" s="3">
        <v>909.5</v>
      </c>
      <c r="D36" s="4">
        <v>88.8</v>
      </c>
      <c r="E36" s="1">
        <v>20170510</v>
      </c>
      <c r="F36" s="5" t="s">
        <v>23</v>
      </c>
      <c r="G36" s="6">
        <f t="shared" si="0"/>
        <v>710.4</v>
      </c>
      <c r="H36" s="6">
        <f t="shared" si="1"/>
        <v>0.86846846846846859</v>
      </c>
      <c r="I36" s="6" t="str">
        <f t="shared" si="2"/>
        <v>NO DILUTION</v>
      </c>
      <c r="J36" s="6">
        <f t="shared" si="3"/>
        <v>7.1315315315315315</v>
      </c>
      <c r="L36" s="6">
        <f t="shared" si="4"/>
        <v>1.0421621621621622</v>
      </c>
      <c r="M36" s="6">
        <f t="shared" si="11"/>
        <v>8.5578378378378392</v>
      </c>
      <c r="N36" s="6">
        <f t="shared" si="6"/>
        <v>1.9106306306306307</v>
      </c>
      <c r="O36" s="6">
        <f t="shared" si="12"/>
        <v>17.600000000000001</v>
      </c>
      <c r="P36" s="1" t="s">
        <v>92</v>
      </c>
      <c r="Q36" s="1">
        <v>1</v>
      </c>
      <c r="R36" s="7">
        <v>0.194262678498027</v>
      </c>
      <c r="S36" s="7">
        <v>0.13066005239987599</v>
      </c>
      <c r="T36" s="7">
        <f t="shared" si="10"/>
        <v>0.16246136544895151</v>
      </c>
      <c r="U36" s="6">
        <f t="shared" si="8"/>
        <v>0.74001058487559301</v>
      </c>
      <c r="V36" s="6">
        <f t="shared" si="9"/>
        <v>0.95955729366648468</v>
      </c>
    </row>
    <row r="37" spans="1:22" x14ac:dyDescent="0.25">
      <c r="A37" s="2">
        <v>36</v>
      </c>
      <c r="B37" s="2" t="s">
        <v>93</v>
      </c>
      <c r="C37" s="3">
        <v>448</v>
      </c>
      <c r="D37" s="4">
        <v>102</v>
      </c>
      <c r="E37" s="1">
        <v>20170510</v>
      </c>
      <c r="F37" s="5" t="s">
        <v>23</v>
      </c>
      <c r="G37" s="6">
        <f t="shared" si="0"/>
        <v>816</v>
      </c>
      <c r="H37" s="6">
        <f t="shared" si="1"/>
        <v>0.75607843137254904</v>
      </c>
      <c r="I37" s="6">
        <f t="shared" si="2"/>
        <v>7.56078431372549</v>
      </c>
      <c r="J37" s="6">
        <f t="shared" si="3"/>
        <v>0.43921568627451002</v>
      </c>
      <c r="L37" s="6">
        <f t="shared" si="4"/>
        <v>9.0729411764705912</v>
      </c>
      <c r="M37" s="6">
        <f t="shared" si="11"/>
        <v>0.52705882352940847</v>
      </c>
      <c r="N37" s="6">
        <f t="shared" si="6"/>
        <v>16.633725490196081</v>
      </c>
      <c r="O37" s="6">
        <f t="shared" si="12"/>
        <v>17.600000000000001</v>
      </c>
      <c r="P37" s="1" t="s">
        <v>94</v>
      </c>
      <c r="Q37" s="1">
        <v>1</v>
      </c>
      <c r="R37" s="7">
        <v>0.12597887670345601</v>
      </c>
      <c r="S37" s="7">
        <v>0.118470149363624</v>
      </c>
      <c r="T37" s="7">
        <f t="shared" si="10"/>
        <v>0.12222451303354001</v>
      </c>
      <c r="U37" s="6">
        <f t="shared" si="8"/>
        <v>0.42809700026000003</v>
      </c>
      <c r="V37" s="6">
        <f t="shared" si="9"/>
        <v>0.55510503145746881</v>
      </c>
    </row>
    <row r="38" spans="1:22" x14ac:dyDescent="0.25">
      <c r="A38" s="2">
        <v>37</v>
      </c>
      <c r="B38" s="2" t="s">
        <v>95</v>
      </c>
      <c r="C38" s="3">
        <v>282</v>
      </c>
      <c r="D38" s="4">
        <v>44.8</v>
      </c>
      <c r="E38" s="1">
        <v>20170510</v>
      </c>
      <c r="F38" s="5" t="s">
        <v>23</v>
      </c>
      <c r="G38" s="6">
        <f t="shared" si="0"/>
        <v>358.4</v>
      </c>
      <c r="H38" s="6">
        <f t="shared" si="1"/>
        <v>1.7214285714285715</v>
      </c>
      <c r="I38" s="6" t="str">
        <f t="shared" si="2"/>
        <v>NO DILUTION</v>
      </c>
      <c r="J38" s="6">
        <f t="shared" si="3"/>
        <v>6.2785714285714285</v>
      </c>
      <c r="L38" s="6">
        <f t="shared" si="4"/>
        <v>2.0657142857142863</v>
      </c>
      <c r="M38" s="6">
        <f t="shared" si="11"/>
        <v>7.5342857142857156</v>
      </c>
      <c r="N38" s="6">
        <f t="shared" si="6"/>
        <v>3.7871428571428578</v>
      </c>
      <c r="O38" s="6">
        <f t="shared" si="12"/>
        <v>17.600000000000001</v>
      </c>
      <c r="P38" s="1" t="s">
        <v>96</v>
      </c>
      <c r="Q38" s="1">
        <v>1</v>
      </c>
      <c r="R38" s="7">
        <v>0.105845786059742</v>
      </c>
      <c r="S38" s="7">
        <v>0.108957184933865</v>
      </c>
      <c r="T38" s="7">
        <f t="shared" si="10"/>
        <v>0.10740148549680351</v>
      </c>
      <c r="U38" s="6">
        <f t="shared" si="8"/>
        <v>0.31318981005274033</v>
      </c>
      <c r="V38" s="6">
        <f t="shared" si="9"/>
        <v>0.40610711884432094</v>
      </c>
    </row>
    <row r="39" spans="1:22" x14ac:dyDescent="0.25">
      <c r="A39" s="2">
        <v>38</v>
      </c>
      <c r="B39" s="2" t="s">
        <v>97</v>
      </c>
      <c r="C39" s="3">
        <v>152.5</v>
      </c>
      <c r="D39" s="4">
        <v>38.4</v>
      </c>
      <c r="E39" s="1">
        <v>20170510</v>
      </c>
      <c r="F39" s="5" t="s">
        <v>23</v>
      </c>
      <c r="G39" s="6">
        <f t="shared" si="0"/>
        <v>307.2</v>
      </c>
      <c r="H39" s="6">
        <f t="shared" si="1"/>
        <v>2.0083333333333337</v>
      </c>
      <c r="I39" s="6" t="str">
        <f t="shared" si="2"/>
        <v>NO DILUTION</v>
      </c>
      <c r="J39" s="6">
        <f t="shared" si="3"/>
        <v>5.9916666666666663</v>
      </c>
      <c r="L39" s="6">
        <f t="shared" si="4"/>
        <v>2.41</v>
      </c>
      <c r="M39" s="6">
        <f t="shared" si="11"/>
        <v>7.1900000000000013</v>
      </c>
      <c r="N39" s="6">
        <f t="shared" si="6"/>
        <v>4.4183333333333339</v>
      </c>
      <c r="O39" s="6">
        <f t="shared" si="12"/>
        <v>17.600000000000001</v>
      </c>
      <c r="P39" s="1" t="s">
        <v>98</v>
      </c>
      <c r="Q39" s="1">
        <v>1</v>
      </c>
      <c r="R39" s="7">
        <v>0.14629257872173401</v>
      </c>
      <c r="S39" s="7">
        <v>0.19829464923409401</v>
      </c>
      <c r="T39" s="7">
        <f t="shared" si="10"/>
        <v>0.17229361397791401</v>
      </c>
      <c r="U39" s="6">
        <f t="shared" si="8"/>
        <v>0.81622956572026362</v>
      </c>
      <c r="V39" s="6">
        <f t="shared" si="9"/>
        <v>1.058388959699512</v>
      </c>
    </row>
    <row r="40" spans="1:22" x14ac:dyDescent="0.25">
      <c r="A40" s="2">
        <v>39</v>
      </c>
      <c r="B40" s="2" t="s">
        <v>99</v>
      </c>
      <c r="C40" s="3">
        <v>291</v>
      </c>
      <c r="D40" s="4">
        <v>59.2</v>
      </c>
      <c r="E40" s="1">
        <v>20170510</v>
      </c>
      <c r="F40" s="5" t="s">
        <v>23</v>
      </c>
      <c r="G40" s="6">
        <f t="shared" si="0"/>
        <v>473.6</v>
      </c>
      <c r="H40" s="6">
        <f t="shared" si="1"/>
        <v>1.3027027027027027</v>
      </c>
      <c r="I40" s="6" t="str">
        <f t="shared" si="2"/>
        <v>NO DILUTION</v>
      </c>
      <c r="J40" s="6">
        <f t="shared" si="3"/>
        <v>6.6972972972972968</v>
      </c>
      <c r="L40" s="6">
        <f t="shared" si="4"/>
        <v>1.5632432432432433</v>
      </c>
      <c r="M40" s="6">
        <f t="shared" si="11"/>
        <v>8.036756756756759</v>
      </c>
      <c r="N40" s="6">
        <f t="shared" si="6"/>
        <v>2.865945945945946</v>
      </c>
      <c r="O40" s="6">
        <f t="shared" si="12"/>
        <v>17.600000000000001</v>
      </c>
      <c r="P40" s="1" t="s">
        <v>100</v>
      </c>
      <c r="Q40" s="1">
        <v>1</v>
      </c>
      <c r="R40" s="7">
        <v>0.21586132468106101</v>
      </c>
      <c r="S40" s="7">
        <v>0.143331917735879</v>
      </c>
      <c r="T40" s="7">
        <f t="shared" si="10"/>
        <v>0.17959662120847</v>
      </c>
      <c r="U40" s="6">
        <f t="shared" si="8"/>
        <v>0.87284202487186047</v>
      </c>
      <c r="V40" s="6">
        <f t="shared" si="9"/>
        <v>1.1317972314209808</v>
      </c>
    </row>
    <row r="41" spans="1:22" x14ac:dyDescent="0.25">
      <c r="A41" s="2">
        <v>40</v>
      </c>
      <c r="B41" s="2" t="s">
        <v>101</v>
      </c>
      <c r="C41" s="3">
        <v>298</v>
      </c>
      <c r="D41" s="4">
        <v>37.200000000000003</v>
      </c>
      <c r="E41" s="1">
        <v>20170510</v>
      </c>
      <c r="F41" s="5" t="s">
        <v>23</v>
      </c>
      <c r="G41" s="6">
        <f t="shared" si="0"/>
        <v>297.60000000000002</v>
      </c>
      <c r="H41" s="6">
        <f t="shared" si="1"/>
        <v>2.0731182795698926</v>
      </c>
      <c r="I41" s="6" t="str">
        <f t="shared" si="2"/>
        <v>NO DILUTION</v>
      </c>
      <c r="J41" s="6">
        <f t="shared" si="3"/>
        <v>5.9268817204301074</v>
      </c>
      <c r="L41" s="6">
        <f t="shared" si="4"/>
        <v>2.4877419354838706</v>
      </c>
      <c r="M41" s="6">
        <f t="shared" si="11"/>
        <v>7.11225806451613</v>
      </c>
      <c r="N41" s="6">
        <f t="shared" si="6"/>
        <v>4.5608602150537632</v>
      </c>
      <c r="O41" s="6">
        <f t="shared" si="12"/>
        <v>17.600000000000001</v>
      </c>
      <c r="P41" s="1" t="s">
        <v>102</v>
      </c>
      <c r="Q41" s="1">
        <v>1</v>
      </c>
      <c r="R41" s="7">
        <v>0.13425626609444599</v>
      </c>
      <c r="S41" s="7">
        <v>0.129678505475224</v>
      </c>
      <c r="T41" s="7">
        <f t="shared" si="10"/>
        <v>0.131967385784835</v>
      </c>
      <c r="U41" s="6">
        <f t="shared" si="8"/>
        <v>0.50362314561887589</v>
      </c>
      <c r="V41" s="6">
        <f t="shared" si="9"/>
        <v>0.65303831122779554</v>
      </c>
    </row>
    <row r="42" spans="1:22" x14ac:dyDescent="0.25">
      <c r="A42" s="2">
        <v>41</v>
      </c>
      <c r="B42" s="2" t="s">
        <v>103</v>
      </c>
      <c r="C42" s="3">
        <v>201.5</v>
      </c>
      <c r="D42" s="4">
        <v>35.6</v>
      </c>
      <c r="E42" s="1">
        <v>20170510</v>
      </c>
      <c r="F42" s="5" t="s">
        <v>23</v>
      </c>
      <c r="G42" s="6">
        <f t="shared" si="0"/>
        <v>284.8</v>
      </c>
      <c r="H42" s="6">
        <f t="shared" si="1"/>
        <v>2.1662921348314605</v>
      </c>
      <c r="I42" s="6" t="str">
        <f t="shared" si="2"/>
        <v>NO DILUTION</v>
      </c>
      <c r="J42" s="6">
        <f t="shared" si="3"/>
        <v>5.8337078651685399</v>
      </c>
      <c r="L42" s="6">
        <f t="shared" si="4"/>
        <v>2.5995505617977535</v>
      </c>
      <c r="M42" s="6">
        <f t="shared" si="11"/>
        <v>7.0004494382022475</v>
      </c>
      <c r="N42" s="6">
        <f t="shared" si="6"/>
        <v>4.765842696629214</v>
      </c>
      <c r="O42" s="6">
        <f t="shared" si="12"/>
        <v>17.600000000000001</v>
      </c>
      <c r="P42" s="1" t="s">
        <v>104</v>
      </c>
      <c r="Q42" s="1">
        <v>1</v>
      </c>
      <c r="R42" s="7">
        <v>0.121475934363898</v>
      </c>
      <c r="S42" s="7">
        <v>0.15558982145606201</v>
      </c>
      <c r="T42" s="7">
        <f t="shared" si="10"/>
        <v>0.13853287790998001</v>
      </c>
      <c r="U42" s="6">
        <f t="shared" si="8"/>
        <v>0.55451843341069773</v>
      </c>
      <c r="V42" s="6">
        <f t="shared" si="9"/>
        <v>0.71903323834374699</v>
      </c>
    </row>
    <row r="43" spans="1:22" x14ac:dyDescent="0.25">
      <c r="A43" s="2">
        <v>42</v>
      </c>
      <c r="B43" s="2" t="s">
        <v>105</v>
      </c>
      <c r="C43" s="3">
        <v>224</v>
      </c>
      <c r="D43" s="4">
        <v>73</v>
      </c>
      <c r="E43" s="1">
        <v>20170510</v>
      </c>
      <c r="F43" s="5" t="s">
        <v>23</v>
      </c>
      <c r="G43" s="6">
        <f t="shared" si="0"/>
        <v>584</v>
      </c>
      <c r="H43" s="6">
        <f t="shared" si="1"/>
        <v>1.0564383561643835</v>
      </c>
      <c r="I43" s="6" t="str">
        <f t="shared" si="2"/>
        <v>NO DILUTION</v>
      </c>
      <c r="J43" s="6">
        <f t="shared" si="3"/>
        <v>6.9435616438356167</v>
      </c>
      <c r="L43" s="6">
        <f t="shared" si="4"/>
        <v>1.2677260273972604</v>
      </c>
      <c r="M43" s="6">
        <f t="shared" si="11"/>
        <v>8.3322739726027404</v>
      </c>
      <c r="N43" s="6">
        <f t="shared" si="6"/>
        <v>2.3241643835616439</v>
      </c>
      <c r="O43" s="6">
        <f t="shared" si="12"/>
        <v>17.600000000000001</v>
      </c>
      <c r="P43" s="1" t="s">
        <v>106</v>
      </c>
      <c r="Q43" s="1">
        <v>1</v>
      </c>
      <c r="R43" s="7">
        <v>0.15027746531797401</v>
      </c>
      <c r="S43" s="7">
        <v>0.17117152050058301</v>
      </c>
      <c r="T43" s="7">
        <f t="shared" si="10"/>
        <v>0.16072449290927851</v>
      </c>
      <c r="U43" s="6">
        <f t="shared" si="8"/>
        <v>0.72654645666107365</v>
      </c>
      <c r="V43" s="6">
        <f t="shared" si="9"/>
        <v>0.94209862118915144</v>
      </c>
    </row>
    <row r="44" spans="1:22" x14ac:dyDescent="0.25">
      <c r="A44" s="2">
        <v>43</v>
      </c>
      <c r="B44" s="2" t="s">
        <v>107</v>
      </c>
      <c r="C44" s="3">
        <v>123</v>
      </c>
      <c r="D44" s="4">
        <v>35.799999999999997</v>
      </c>
      <c r="E44" s="1">
        <v>20170510</v>
      </c>
      <c r="F44" s="5" t="s">
        <v>23</v>
      </c>
      <c r="G44" s="6">
        <f t="shared" si="0"/>
        <v>286.39999999999998</v>
      </c>
      <c r="H44" s="6">
        <f t="shared" si="1"/>
        <v>2.1541899441340786</v>
      </c>
      <c r="I44" s="6" t="str">
        <f t="shared" si="2"/>
        <v>NO DILUTION</v>
      </c>
      <c r="J44" s="6">
        <f t="shared" si="3"/>
        <v>5.8458100558659218</v>
      </c>
      <c r="L44" s="6">
        <f t="shared" si="4"/>
        <v>2.5850279329608941</v>
      </c>
      <c r="M44" s="6">
        <f t="shared" si="11"/>
        <v>7.0149720670391069</v>
      </c>
      <c r="N44" s="6">
        <f t="shared" si="6"/>
        <v>4.7392178770949727</v>
      </c>
      <c r="O44" s="6">
        <f t="shared" si="12"/>
        <v>17.600000000000001</v>
      </c>
      <c r="P44" s="1" t="s">
        <v>24</v>
      </c>
      <c r="Q44" s="1">
        <v>2</v>
      </c>
      <c r="R44" s="7">
        <v>0.258978159957094</v>
      </c>
      <c r="S44" s="7">
        <v>0.328349622230379</v>
      </c>
      <c r="T44" s="7">
        <f t="shared" si="10"/>
        <v>0.29366389109373647</v>
      </c>
      <c r="U44" s="6">
        <f t="shared" ref="U44:U63" si="13">(T44-0.066)/(0.0557*2)</f>
        <v>2.0436614999437746</v>
      </c>
      <c r="V44" s="6">
        <f t="shared" si="9"/>
        <v>2.6499760113378819</v>
      </c>
    </row>
    <row r="45" spans="1:22" x14ac:dyDescent="0.25">
      <c r="A45" s="2">
        <v>44</v>
      </c>
      <c r="B45" s="2" t="s">
        <v>108</v>
      </c>
      <c r="C45" s="3">
        <v>121.5</v>
      </c>
      <c r="D45" s="4">
        <v>26.6</v>
      </c>
      <c r="E45" s="1">
        <v>20170510</v>
      </c>
      <c r="F45" s="5" t="s">
        <v>23</v>
      </c>
      <c r="G45" s="6">
        <f t="shared" si="0"/>
        <v>212.8</v>
      </c>
      <c r="H45" s="6">
        <f t="shared" si="1"/>
        <v>2.8992481203007521</v>
      </c>
      <c r="I45" s="6" t="str">
        <f t="shared" si="2"/>
        <v>NO DILUTION</v>
      </c>
      <c r="J45" s="6">
        <f t="shared" si="3"/>
        <v>5.1007518796992475</v>
      </c>
      <c r="L45" s="6">
        <f t="shared" si="4"/>
        <v>3.4790977443609026</v>
      </c>
      <c r="M45" s="6">
        <f t="shared" si="11"/>
        <v>6.1209022556390984</v>
      </c>
      <c r="N45" s="6">
        <f t="shared" si="6"/>
        <v>6.3783458646616547</v>
      </c>
      <c r="O45" s="6">
        <f t="shared" si="12"/>
        <v>17.600000000000001</v>
      </c>
      <c r="P45" s="1" t="s">
        <v>26</v>
      </c>
      <c r="Q45" s="1">
        <v>2</v>
      </c>
      <c r="R45" s="7">
        <v>0.23786758507289699</v>
      </c>
      <c r="S45" s="7">
        <v>0.15769247309944601</v>
      </c>
      <c r="T45" s="7">
        <f t="shared" si="10"/>
        <v>0.19778002908617148</v>
      </c>
      <c r="U45" s="6">
        <f t="shared" si="13"/>
        <v>1.1829446058004622</v>
      </c>
      <c r="V45" s="6">
        <f t="shared" si="9"/>
        <v>1.5339012004674044</v>
      </c>
    </row>
    <row r="46" spans="1:22" x14ac:dyDescent="0.25">
      <c r="A46" s="2">
        <v>45</v>
      </c>
      <c r="B46" s="2" t="s">
        <v>109</v>
      </c>
      <c r="C46" s="3">
        <v>115.5</v>
      </c>
      <c r="D46" s="4">
        <v>20.8</v>
      </c>
      <c r="E46" s="1">
        <v>20170510</v>
      </c>
      <c r="F46" s="5" t="s">
        <v>23</v>
      </c>
      <c r="G46" s="6">
        <f t="shared" si="0"/>
        <v>166.4</v>
      </c>
      <c r="H46" s="6">
        <f t="shared" si="1"/>
        <v>3.7076923076923078</v>
      </c>
      <c r="I46" s="6" t="str">
        <f t="shared" si="2"/>
        <v>NO DILUTION</v>
      </c>
      <c r="J46" s="6">
        <f t="shared" si="3"/>
        <v>4.2923076923076922</v>
      </c>
      <c r="L46" s="6">
        <f t="shared" si="4"/>
        <v>4.4492307692307689</v>
      </c>
      <c r="M46" s="6">
        <f t="shared" si="11"/>
        <v>5.1507692307692317</v>
      </c>
      <c r="N46" s="6">
        <f t="shared" si="6"/>
        <v>8.1569230769230767</v>
      </c>
      <c r="O46" s="6">
        <f t="shared" si="12"/>
        <v>17.600000000000001</v>
      </c>
      <c r="P46" s="1" t="s">
        <v>28</v>
      </c>
      <c r="Q46" s="1">
        <v>2</v>
      </c>
      <c r="R46" s="7">
        <v>9.6782341912469996E-2</v>
      </c>
      <c r="S46" s="7">
        <v>0.12257230484019099</v>
      </c>
      <c r="T46" s="7">
        <f t="shared" si="10"/>
        <v>0.10967732337633049</v>
      </c>
      <c r="U46" s="6">
        <f t="shared" si="13"/>
        <v>0.39207651145718569</v>
      </c>
      <c r="V46" s="6">
        <f t="shared" si="9"/>
        <v>0.50839796610112242</v>
      </c>
    </row>
    <row r="47" spans="1:22" x14ac:dyDescent="0.25">
      <c r="A47" s="2">
        <v>46</v>
      </c>
      <c r="B47" s="2" t="s">
        <v>110</v>
      </c>
      <c r="C47" s="3">
        <v>166.5</v>
      </c>
      <c r="D47" s="4">
        <v>28.2</v>
      </c>
      <c r="E47" s="1">
        <v>20170510</v>
      </c>
      <c r="F47" s="5" t="s">
        <v>23</v>
      </c>
      <c r="G47" s="6">
        <f t="shared" si="0"/>
        <v>225.6</v>
      </c>
      <c r="H47" s="6">
        <f t="shared" si="1"/>
        <v>2.7347517730496458</v>
      </c>
      <c r="I47" s="6" t="str">
        <f t="shared" si="2"/>
        <v>NO DILUTION</v>
      </c>
      <c r="J47" s="6">
        <f t="shared" si="3"/>
        <v>5.2652482269503542</v>
      </c>
      <c r="L47" s="6">
        <f t="shared" si="4"/>
        <v>3.2817021276595746</v>
      </c>
      <c r="M47" s="6">
        <f t="shared" si="11"/>
        <v>6.3182978723404268</v>
      </c>
      <c r="N47" s="6">
        <f t="shared" si="6"/>
        <v>6.0164539007092204</v>
      </c>
      <c r="O47" s="6">
        <f t="shared" si="12"/>
        <v>17.600000000000001</v>
      </c>
      <c r="P47" s="1" t="s">
        <v>30</v>
      </c>
      <c r="Q47" s="1">
        <v>2</v>
      </c>
      <c r="R47" s="7">
        <v>0.140460233278425</v>
      </c>
      <c r="S47" s="7">
        <v>0.14678486103096799</v>
      </c>
      <c r="T47" s="7">
        <f t="shared" si="10"/>
        <v>0.14362254715469649</v>
      </c>
      <c r="U47" s="6">
        <f t="shared" si="13"/>
        <v>0.69679126709781414</v>
      </c>
      <c r="V47" s="6">
        <f t="shared" si="9"/>
        <v>0.903515647170402</v>
      </c>
    </row>
    <row r="48" spans="1:22" x14ac:dyDescent="0.25">
      <c r="A48" s="2">
        <v>47</v>
      </c>
      <c r="B48" s="2" t="s">
        <v>111</v>
      </c>
      <c r="C48" s="3">
        <v>186.5</v>
      </c>
      <c r="D48" s="4">
        <v>32.4</v>
      </c>
      <c r="E48" s="1">
        <v>20170510</v>
      </c>
      <c r="F48" s="5" t="s">
        <v>23</v>
      </c>
      <c r="G48" s="6">
        <f t="shared" si="0"/>
        <v>259.2</v>
      </c>
      <c r="H48" s="6">
        <f t="shared" si="1"/>
        <v>2.3802469135802471</v>
      </c>
      <c r="I48" s="6" t="str">
        <f t="shared" si="2"/>
        <v>NO DILUTION</v>
      </c>
      <c r="J48" s="6">
        <f t="shared" si="3"/>
        <v>5.6197530864197525</v>
      </c>
      <c r="L48" s="6">
        <f t="shared" si="4"/>
        <v>2.8562962962962968</v>
      </c>
      <c r="M48" s="6">
        <f t="shared" si="11"/>
        <v>6.7437037037037051</v>
      </c>
      <c r="N48" s="6">
        <f t="shared" si="6"/>
        <v>5.2365432098765439</v>
      </c>
      <c r="O48" s="6">
        <f t="shared" si="12"/>
        <v>17.600000000000001</v>
      </c>
      <c r="P48" s="1" t="s">
        <v>32</v>
      </c>
      <c r="Q48" s="1">
        <v>2</v>
      </c>
      <c r="R48" s="7">
        <v>0.48086887665147099</v>
      </c>
      <c r="S48" s="7">
        <v>0.40333087595949602</v>
      </c>
      <c r="T48" s="7">
        <f t="shared" si="10"/>
        <v>0.44209987630548353</v>
      </c>
      <c r="U48" s="6">
        <f t="shared" si="13"/>
        <v>3.3761209722215755</v>
      </c>
      <c r="V48" s="6">
        <f t="shared" si="9"/>
        <v>4.3777502233163581</v>
      </c>
    </row>
    <row r="49" spans="1:22" x14ac:dyDescent="0.25">
      <c r="A49" s="2">
        <v>48</v>
      </c>
      <c r="B49" s="2" t="s">
        <v>112</v>
      </c>
      <c r="C49" s="3">
        <v>202</v>
      </c>
      <c r="D49" s="4">
        <v>45.4</v>
      </c>
      <c r="E49" s="1">
        <v>20170510</v>
      </c>
      <c r="F49" s="5" t="s">
        <v>23</v>
      </c>
      <c r="G49" s="6">
        <f t="shared" si="0"/>
        <v>363.2</v>
      </c>
      <c r="H49" s="6">
        <f t="shared" si="1"/>
        <v>1.6986784140969164</v>
      </c>
      <c r="I49" s="6" t="str">
        <f t="shared" si="2"/>
        <v>NO DILUTION</v>
      </c>
      <c r="J49" s="6">
        <f t="shared" si="3"/>
        <v>6.301321585903084</v>
      </c>
      <c r="L49" s="6">
        <f t="shared" si="4"/>
        <v>2.0384140969162998</v>
      </c>
      <c r="M49" s="6">
        <f t="shared" si="11"/>
        <v>7.5615859030837012</v>
      </c>
      <c r="N49" s="6">
        <f t="shared" si="6"/>
        <v>3.7370925110132163</v>
      </c>
      <c r="O49" s="6">
        <f t="shared" si="12"/>
        <v>17.600000000000001</v>
      </c>
      <c r="P49" s="1" t="s">
        <v>34</v>
      </c>
      <c r="Q49" s="1">
        <v>2</v>
      </c>
      <c r="R49" s="7">
        <v>0.182599349034442</v>
      </c>
      <c r="S49" s="7">
        <v>0.220594468217615</v>
      </c>
      <c r="T49" s="7">
        <f t="shared" si="10"/>
        <v>0.2015969086260285</v>
      </c>
      <c r="U49" s="6">
        <f t="shared" si="13"/>
        <v>1.2172074382946902</v>
      </c>
      <c r="V49" s="6">
        <f t="shared" si="9"/>
        <v>1.5783291471663514</v>
      </c>
    </row>
    <row r="50" spans="1:22" x14ac:dyDescent="0.25">
      <c r="A50" s="2">
        <v>49</v>
      </c>
      <c r="B50" s="2" t="s">
        <v>113</v>
      </c>
      <c r="C50" s="3">
        <v>115</v>
      </c>
      <c r="D50" s="4">
        <v>35.200000000000003</v>
      </c>
      <c r="E50" s="1">
        <v>20170510</v>
      </c>
      <c r="F50" s="5" t="s">
        <v>23</v>
      </c>
      <c r="G50" s="6">
        <f t="shared" si="0"/>
        <v>281.60000000000002</v>
      </c>
      <c r="H50" s="6">
        <f t="shared" si="1"/>
        <v>2.1909090909090909</v>
      </c>
      <c r="I50" s="6" t="str">
        <f t="shared" si="2"/>
        <v>NO DILUTION</v>
      </c>
      <c r="J50" s="6">
        <f t="shared" si="3"/>
        <v>5.8090909090909086</v>
      </c>
      <c r="L50" s="6">
        <f t="shared" si="4"/>
        <v>2.6290909090909094</v>
      </c>
      <c r="M50" s="6">
        <f t="shared" si="11"/>
        <v>6.9709090909090925</v>
      </c>
      <c r="N50" s="6">
        <f t="shared" si="6"/>
        <v>4.82</v>
      </c>
      <c r="O50" s="6">
        <f t="shared" si="12"/>
        <v>17.600000000000001</v>
      </c>
      <c r="P50" s="1" t="s">
        <v>36</v>
      </c>
      <c r="Q50" s="1">
        <v>2</v>
      </c>
      <c r="R50" s="7">
        <v>0.169186364485477</v>
      </c>
      <c r="S50" s="7">
        <v>0.14147970240299501</v>
      </c>
      <c r="T50" s="7">
        <f t="shared" si="10"/>
        <v>0.15533303344423599</v>
      </c>
      <c r="U50" s="6">
        <f t="shared" si="13"/>
        <v>0.80191232894287245</v>
      </c>
      <c r="V50" s="6">
        <f t="shared" si="9"/>
        <v>1.0398240779860897</v>
      </c>
    </row>
    <row r="51" spans="1:22" x14ac:dyDescent="0.25">
      <c r="A51" s="2">
        <v>50</v>
      </c>
      <c r="B51" s="2" t="s">
        <v>114</v>
      </c>
      <c r="C51" s="3">
        <v>178</v>
      </c>
      <c r="D51" s="4">
        <v>47.6</v>
      </c>
      <c r="E51" s="1">
        <v>20170510</v>
      </c>
      <c r="F51" s="5" t="s">
        <v>23</v>
      </c>
      <c r="G51" s="6">
        <f t="shared" si="0"/>
        <v>380.8</v>
      </c>
      <c r="H51" s="6">
        <f t="shared" si="1"/>
        <v>1.6201680672268908</v>
      </c>
      <c r="I51" s="6" t="str">
        <f t="shared" si="2"/>
        <v>NO DILUTION</v>
      </c>
      <c r="J51" s="6">
        <f t="shared" si="3"/>
        <v>6.3798319327731097</v>
      </c>
      <c r="L51" s="6">
        <f t="shared" si="4"/>
        <v>1.9442016806722693</v>
      </c>
      <c r="M51" s="6">
        <f t="shared" si="11"/>
        <v>7.6557983193277312</v>
      </c>
      <c r="N51" s="6">
        <f t="shared" si="6"/>
        <v>3.5643697478991601</v>
      </c>
      <c r="O51" s="6">
        <f t="shared" si="12"/>
        <v>17.600000000000001</v>
      </c>
      <c r="P51" s="1" t="s">
        <v>38</v>
      </c>
      <c r="Q51" s="1">
        <v>2</v>
      </c>
      <c r="R51" s="7">
        <v>0.14522432330205001</v>
      </c>
      <c r="S51" s="7">
        <v>0.11889032975557599</v>
      </c>
      <c r="T51" s="7">
        <f t="shared" si="10"/>
        <v>0.132057326528813</v>
      </c>
      <c r="U51" s="6">
        <f t="shared" si="13"/>
        <v>0.59297420582417404</v>
      </c>
      <c r="V51" s="6">
        <f t="shared" si="9"/>
        <v>0.76889808846495589</v>
      </c>
    </row>
    <row r="52" spans="1:22" x14ac:dyDescent="0.25">
      <c r="A52" s="2">
        <v>51</v>
      </c>
      <c r="B52" s="2" t="s">
        <v>115</v>
      </c>
      <c r="C52" s="3">
        <v>358</v>
      </c>
      <c r="D52" s="4">
        <v>59.4</v>
      </c>
      <c r="E52" s="1">
        <v>20170510</v>
      </c>
      <c r="F52" s="5" t="s">
        <v>23</v>
      </c>
      <c r="G52" s="6">
        <f t="shared" si="0"/>
        <v>475.2</v>
      </c>
      <c r="H52" s="6">
        <f t="shared" si="1"/>
        <v>1.2983164983164985</v>
      </c>
      <c r="I52" s="6" t="str">
        <f t="shared" si="2"/>
        <v>NO DILUTION</v>
      </c>
      <c r="J52" s="6">
        <f t="shared" si="3"/>
        <v>6.701683501683501</v>
      </c>
      <c r="L52" s="6">
        <f t="shared" si="4"/>
        <v>1.5579797979797982</v>
      </c>
      <c r="M52" s="6">
        <f t="shared" si="11"/>
        <v>8.0420202020202041</v>
      </c>
      <c r="N52" s="6">
        <f t="shared" si="6"/>
        <v>2.8562962962962968</v>
      </c>
      <c r="O52" s="6">
        <f t="shared" si="12"/>
        <v>17.600000000000001</v>
      </c>
      <c r="P52" s="1" t="s">
        <v>40</v>
      </c>
      <c r="Q52" s="1">
        <v>2</v>
      </c>
      <c r="R52" s="7">
        <v>0.14747957868304201</v>
      </c>
      <c r="S52" s="7">
        <v>0.122685071522405</v>
      </c>
      <c r="T52" s="7">
        <f t="shared" si="10"/>
        <v>0.1350823251027235</v>
      </c>
      <c r="U52" s="6">
        <f t="shared" si="13"/>
        <v>0.62012859158638689</v>
      </c>
      <c r="V52" s="6">
        <f t="shared" si="9"/>
        <v>0.80410865091595807</v>
      </c>
    </row>
    <row r="53" spans="1:22" x14ac:dyDescent="0.25">
      <c r="A53" s="2">
        <v>52</v>
      </c>
      <c r="B53" s="2" t="s">
        <v>116</v>
      </c>
      <c r="C53" s="3">
        <v>83</v>
      </c>
      <c r="D53" s="4">
        <v>20.2</v>
      </c>
      <c r="E53" s="1">
        <v>20170510</v>
      </c>
      <c r="F53" s="5" t="s">
        <v>23</v>
      </c>
      <c r="G53" s="6">
        <f t="shared" si="0"/>
        <v>161.6</v>
      </c>
      <c r="H53" s="6">
        <f t="shared" si="1"/>
        <v>3.8178217821782181</v>
      </c>
      <c r="I53" s="6" t="str">
        <f t="shared" si="2"/>
        <v>NO DILUTION</v>
      </c>
      <c r="J53" s="6">
        <f t="shared" si="3"/>
        <v>4.1821782178217823</v>
      </c>
      <c r="L53" s="6">
        <f t="shared" si="4"/>
        <v>4.5813861386138619</v>
      </c>
      <c r="M53" s="6">
        <f t="shared" si="11"/>
        <v>5.0186138613861395</v>
      </c>
      <c r="N53" s="6">
        <f t="shared" si="6"/>
        <v>8.3992079207920796</v>
      </c>
      <c r="O53" s="6">
        <f t="shared" si="12"/>
        <v>17.600000000000001</v>
      </c>
      <c r="P53" s="1" t="s">
        <v>42</v>
      </c>
      <c r="Q53" s="1">
        <v>2</v>
      </c>
      <c r="R53" s="7">
        <v>0.78927658212622698</v>
      </c>
      <c r="S53" s="7">
        <v>0.79768725980869004</v>
      </c>
      <c r="T53" s="7">
        <f t="shared" si="10"/>
        <v>0.79348192096745851</v>
      </c>
      <c r="U53" s="6">
        <f t="shared" si="13"/>
        <v>6.530358356978982</v>
      </c>
      <c r="V53" s="6">
        <f t="shared" si="9"/>
        <v>8.4677883259582227</v>
      </c>
    </row>
    <row r="54" spans="1:22" x14ac:dyDescent="0.25">
      <c r="A54" s="2">
        <v>53</v>
      </c>
      <c r="B54" s="2" t="s">
        <v>117</v>
      </c>
      <c r="C54" s="3">
        <v>114.5</v>
      </c>
      <c r="D54" s="4">
        <v>39</v>
      </c>
      <c r="E54" s="1">
        <v>20170510</v>
      </c>
      <c r="F54" s="5" t="s">
        <v>23</v>
      </c>
      <c r="G54" s="6">
        <f t="shared" si="0"/>
        <v>312</v>
      </c>
      <c r="H54" s="6">
        <f t="shared" si="1"/>
        <v>1.9774358974358976</v>
      </c>
      <c r="I54" s="6" t="str">
        <f t="shared" si="2"/>
        <v>NO DILUTION</v>
      </c>
      <c r="J54" s="6">
        <f t="shared" si="3"/>
        <v>6.0225641025641021</v>
      </c>
      <c r="L54" s="6">
        <f t="shared" si="4"/>
        <v>2.3729230769230769</v>
      </c>
      <c r="M54" s="6">
        <f t="shared" si="11"/>
        <v>7.2270769230769254</v>
      </c>
      <c r="N54" s="6">
        <f t="shared" si="6"/>
        <v>4.3503589743589748</v>
      </c>
      <c r="O54" s="6">
        <f t="shared" si="12"/>
        <v>17.600000000000001</v>
      </c>
      <c r="P54" s="1" t="s">
        <v>44</v>
      </c>
      <c r="Q54" s="1">
        <v>2</v>
      </c>
      <c r="R54" s="7">
        <v>0.150735232101886</v>
      </c>
      <c r="S54" s="7">
        <v>0.226995972573239</v>
      </c>
      <c r="T54" s="7">
        <f t="shared" si="10"/>
        <v>0.1888656023375625</v>
      </c>
      <c r="U54" s="6">
        <f t="shared" si="13"/>
        <v>1.1029228217016382</v>
      </c>
      <c r="V54" s="6">
        <f t="shared" si="9"/>
        <v>1.4301385136172695</v>
      </c>
    </row>
    <row r="55" spans="1:22" x14ac:dyDescent="0.25">
      <c r="A55" s="2">
        <v>54</v>
      </c>
      <c r="B55" s="2" t="s">
        <v>118</v>
      </c>
      <c r="C55" s="3">
        <v>127</v>
      </c>
      <c r="D55" s="4">
        <v>17.8</v>
      </c>
      <c r="E55" s="1">
        <v>20170510</v>
      </c>
      <c r="F55" s="5" t="s">
        <v>23</v>
      </c>
      <c r="G55" s="6">
        <f t="shared" si="0"/>
        <v>142.4</v>
      </c>
      <c r="H55" s="6">
        <f t="shared" si="1"/>
        <v>4.3325842696629211</v>
      </c>
      <c r="I55" s="6" t="str">
        <f t="shared" si="2"/>
        <v>NO DILUTION</v>
      </c>
      <c r="J55" s="6">
        <f t="shared" si="3"/>
        <v>3.6674157303370789</v>
      </c>
      <c r="L55" s="6">
        <f t="shared" si="4"/>
        <v>5.1991011235955069</v>
      </c>
      <c r="M55" s="6">
        <f t="shared" si="11"/>
        <v>4.4008988764044936</v>
      </c>
      <c r="N55" s="6">
        <f t="shared" si="6"/>
        <v>9.531685393258428</v>
      </c>
      <c r="O55" s="6">
        <f t="shared" si="12"/>
        <v>17.600000000000001</v>
      </c>
      <c r="P55" s="1" t="s">
        <v>46</v>
      </c>
      <c r="Q55" s="1">
        <v>2</v>
      </c>
      <c r="R55" s="7">
        <v>0.14101388685955599</v>
      </c>
      <c r="S55" s="7">
        <v>0.175208729439497</v>
      </c>
      <c r="T55" s="7">
        <f t="shared" si="10"/>
        <v>0.15811130814952651</v>
      </c>
      <c r="U55" s="6">
        <f t="shared" si="13"/>
        <v>0.82685195825427749</v>
      </c>
      <c r="V55" s="6">
        <f t="shared" si="9"/>
        <v>1.0721628089396751</v>
      </c>
    </row>
    <row r="56" spans="1:22" x14ac:dyDescent="0.25">
      <c r="A56" s="2">
        <v>55</v>
      </c>
      <c r="B56" s="2" t="s">
        <v>119</v>
      </c>
      <c r="C56" s="3">
        <v>155.5</v>
      </c>
      <c r="D56" s="4">
        <v>15.3</v>
      </c>
      <c r="E56" s="1">
        <v>20170510</v>
      </c>
      <c r="F56" s="5" t="s">
        <v>23</v>
      </c>
      <c r="G56" s="6">
        <f t="shared" si="0"/>
        <v>122.4</v>
      </c>
      <c r="H56" s="6">
        <f t="shared" si="1"/>
        <v>5.0405228758169933</v>
      </c>
      <c r="I56" s="6" t="str">
        <f t="shared" si="2"/>
        <v>NO DILUTION</v>
      </c>
      <c r="J56" s="6">
        <f t="shared" si="3"/>
        <v>2.9594771241830067</v>
      </c>
      <c r="L56" s="6">
        <f t="shared" si="4"/>
        <v>6.0486274509803923</v>
      </c>
      <c r="M56" s="6">
        <f t="shared" si="11"/>
        <v>3.5513725490196091</v>
      </c>
      <c r="N56" s="6">
        <f t="shared" si="6"/>
        <v>11.089150326797386</v>
      </c>
      <c r="O56" s="6">
        <f t="shared" si="12"/>
        <v>17.600000000000001</v>
      </c>
      <c r="P56" s="1" t="s">
        <v>48</v>
      </c>
      <c r="Q56" s="1">
        <v>2</v>
      </c>
      <c r="R56" s="7">
        <v>0.12502698776242399</v>
      </c>
      <c r="S56" s="7">
        <v>0.13906921187211299</v>
      </c>
      <c r="T56" s="7">
        <f t="shared" si="10"/>
        <v>0.1320480998172685</v>
      </c>
      <c r="U56" s="6">
        <f t="shared" si="13"/>
        <v>0.59289138076542647</v>
      </c>
      <c r="V56" s="6">
        <f t="shared" si="9"/>
        <v>0.76879069082653839</v>
      </c>
    </row>
    <row r="57" spans="1:22" x14ac:dyDescent="0.25">
      <c r="A57" s="2">
        <v>56</v>
      </c>
      <c r="B57" s="2" t="s">
        <v>120</v>
      </c>
      <c r="C57" s="3">
        <v>163.5</v>
      </c>
      <c r="D57" s="4">
        <v>19.899999999999999</v>
      </c>
      <c r="E57" s="1">
        <v>20170510</v>
      </c>
      <c r="F57" s="5" t="s">
        <v>23</v>
      </c>
      <c r="G57" s="6">
        <f t="shared" si="0"/>
        <v>159.19999999999999</v>
      </c>
      <c r="H57" s="6">
        <f t="shared" si="1"/>
        <v>3.8753768844221113</v>
      </c>
      <c r="I57" s="6" t="str">
        <f t="shared" si="2"/>
        <v>NO DILUTION</v>
      </c>
      <c r="J57" s="6">
        <f t="shared" si="3"/>
        <v>4.1246231155778883</v>
      </c>
      <c r="L57" s="6">
        <f t="shared" si="4"/>
        <v>4.6504522613065333</v>
      </c>
      <c r="M57" s="6">
        <f t="shared" si="11"/>
        <v>4.9495477386934681</v>
      </c>
      <c r="N57" s="6">
        <f t="shared" si="6"/>
        <v>8.525829145728645</v>
      </c>
      <c r="O57" s="6">
        <f t="shared" si="12"/>
        <v>17.600000000000001</v>
      </c>
      <c r="P57" s="1" t="s">
        <v>50</v>
      </c>
      <c r="Q57" s="1">
        <v>2</v>
      </c>
      <c r="R57" s="7">
        <v>9.8631731879334494E-2</v>
      </c>
      <c r="S57" s="7">
        <v>0.133936529936731</v>
      </c>
      <c r="T57" s="7">
        <f t="shared" si="10"/>
        <v>0.11628413090803275</v>
      </c>
      <c r="U57" s="6">
        <f t="shared" si="13"/>
        <v>0.45138358086205332</v>
      </c>
      <c r="V57" s="6">
        <f t="shared" si="9"/>
        <v>0.58530028638751719</v>
      </c>
    </row>
    <row r="58" spans="1:22" x14ac:dyDescent="0.25">
      <c r="A58" s="2">
        <v>57</v>
      </c>
      <c r="B58" s="2" t="s">
        <v>121</v>
      </c>
      <c r="C58" s="3">
        <v>122.5</v>
      </c>
      <c r="D58" s="4">
        <v>26.8</v>
      </c>
      <c r="E58" s="1">
        <v>20170510</v>
      </c>
      <c r="F58" s="5" t="s">
        <v>23</v>
      </c>
      <c r="G58" s="6">
        <f t="shared" si="0"/>
        <v>214.4</v>
      </c>
      <c r="H58" s="6">
        <f t="shared" si="1"/>
        <v>2.8776119402985074</v>
      </c>
      <c r="I58" s="6" t="str">
        <f t="shared" si="2"/>
        <v>NO DILUTION</v>
      </c>
      <c r="J58" s="6">
        <f t="shared" si="3"/>
        <v>5.1223880597014926</v>
      </c>
      <c r="L58" s="6">
        <f t="shared" si="4"/>
        <v>3.4531343283582094</v>
      </c>
      <c r="M58" s="6">
        <f t="shared" si="11"/>
        <v>6.1468656716417911</v>
      </c>
      <c r="N58" s="6">
        <f t="shared" si="6"/>
        <v>6.3307462686567169</v>
      </c>
      <c r="O58" s="6">
        <f t="shared" si="12"/>
        <v>17.600000000000001</v>
      </c>
      <c r="P58" s="1" t="s">
        <v>52</v>
      </c>
      <c r="Q58" s="1">
        <v>2</v>
      </c>
      <c r="R58" s="7">
        <v>0.113067562876421</v>
      </c>
      <c r="S58" s="7">
        <v>0.102061304059144</v>
      </c>
      <c r="T58" s="7">
        <f t="shared" si="10"/>
        <v>0.10756443346778249</v>
      </c>
      <c r="U58" s="6">
        <f t="shared" si="13"/>
        <v>0.37310981568925039</v>
      </c>
      <c r="V58" s="6">
        <f t="shared" si="9"/>
        <v>0.4838042215887583</v>
      </c>
    </row>
    <row r="59" spans="1:22" x14ac:dyDescent="0.25">
      <c r="A59" s="2">
        <v>58</v>
      </c>
      <c r="B59" s="2" t="s">
        <v>122</v>
      </c>
      <c r="C59" s="3">
        <v>149.5</v>
      </c>
      <c r="D59" s="4">
        <v>20.8</v>
      </c>
      <c r="E59" s="1">
        <v>20170510</v>
      </c>
      <c r="F59" s="5" t="s">
        <v>23</v>
      </c>
      <c r="G59" s="6">
        <f t="shared" si="0"/>
        <v>166.4</v>
      </c>
      <c r="H59" s="6">
        <f t="shared" si="1"/>
        <v>3.7076923076923078</v>
      </c>
      <c r="I59" s="6" t="str">
        <f t="shared" si="2"/>
        <v>NO DILUTION</v>
      </c>
      <c r="J59" s="6">
        <f t="shared" si="3"/>
        <v>4.2923076923076922</v>
      </c>
      <c r="L59" s="6">
        <f t="shared" si="4"/>
        <v>4.4492307692307689</v>
      </c>
      <c r="M59" s="6">
        <f t="shared" si="11"/>
        <v>5.1507692307692317</v>
      </c>
      <c r="N59" s="6">
        <f t="shared" si="6"/>
        <v>8.1569230769230767</v>
      </c>
      <c r="O59" s="6">
        <f t="shared" si="12"/>
        <v>17.600000000000001</v>
      </c>
      <c r="P59" s="1" t="s">
        <v>54</v>
      </c>
      <c r="Q59" s="1">
        <v>2</v>
      </c>
      <c r="R59" s="7">
        <v>0.113962709737593</v>
      </c>
      <c r="S59" s="7">
        <v>0.14710627308267199</v>
      </c>
      <c r="T59" s="7">
        <f t="shared" si="10"/>
        <v>0.13053449141013249</v>
      </c>
      <c r="U59" s="6">
        <f t="shared" si="13"/>
        <v>0.57930423168880152</v>
      </c>
      <c r="V59" s="6">
        <f t="shared" si="9"/>
        <v>0.75117249959647503</v>
      </c>
    </row>
    <row r="60" spans="1:22" x14ac:dyDescent="0.25">
      <c r="A60" s="2">
        <v>59</v>
      </c>
      <c r="B60" s="2" t="s">
        <v>123</v>
      </c>
      <c r="C60" s="3">
        <v>216</v>
      </c>
      <c r="D60" s="4">
        <v>44.8</v>
      </c>
      <c r="E60" s="1">
        <v>20170510</v>
      </c>
      <c r="F60" s="5" t="s">
        <v>23</v>
      </c>
      <c r="G60" s="6">
        <f t="shared" si="0"/>
        <v>358.4</v>
      </c>
      <c r="H60" s="6">
        <f t="shared" si="1"/>
        <v>1.7214285714285715</v>
      </c>
      <c r="I60" s="6" t="str">
        <f t="shared" si="2"/>
        <v>NO DILUTION</v>
      </c>
      <c r="J60" s="6">
        <f t="shared" si="3"/>
        <v>6.2785714285714285</v>
      </c>
      <c r="L60" s="6">
        <f t="shared" si="4"/>
        <v>2.0657142857142863</v>
      </c>
      <c r="M60" s="6">
        <f t="shared" si="11"/>
        <v>7.5342857142857156</v>
      </c>
      <c r="N60" s="6">
        <f t="shared" si="6"/>
        <v>3.7871428571428578</v>
      </c>
      <c r="O60" s="6">
        <f t="shared" si="12"/>
        <v>17.600000000000001</v>
      </c>
      <c r="P60" s="1" t="s">
        <v>56</v>
      </c>
      <c r="Q60" s="1">
        <v>2</v>
      </c>
      <c r="R60" s="7">
        <v>0.12847615838962101</v>
      </c>
      <c r="S60" s="7">
        <v>0.16951766945451699</v>
      </c>
      <c r="T60" s="7">
        <f t="shared" si="10"/>
        <v>0.14899691392206899</v>
      </c>
      <c r="U60" s="6">
        <f t="shared" si="13"/>
        <v>0.74503513395034993</v>
      </c>
      <c r="V60" s="6">
        <f t="shared" si="9"/>
        <v>0.96607252846259062</v>
      </c>
    </row>
    <row r="61" spans="1:22" x14ac:dyDescent="0.25">
      <c r="A61" s="2">
        <v>60</v>
      </c>
      <c r="B61" s="2" t="s">
        <v>124</v>
      </c>
      <c r="C61" s="3">
        <v>169</v>
      </c>
      <c r="D61" s="4">
        <v>33</v>
      </c>
      <c r="E61" s="1">
        <v>20170510</v>
      </c>
      <c r="F61" s="5" t="s">
        <v>23</v>
      </c>
      <c r="G61" s="6">
        <f t="shared" si="0"/>
        <v>264</v>
      </c>
      <c r="H61" s="6">
        <f t="shared" si="1"/>
        <v>2.3369696969696969</v>
      </c>
      <c r="I61" s="6" t="str">
        <f t="shared" si="2"/>
        <v>NO DILUTION</v>
      </c>
      <c r="J61" s="6">
        <f t="shared" si="3"/>
        <v>5.6630303030303031</v>
      </c>
      <c r="L61" s="6">
        <f t="shared" si="4"/>
        <v>2.8043636363636368</v>
      </c>
      <c r="M61" s="6">
        <f t="shared" si="11"/>
        <v>6.7956363636363655</v>
      </c>
      <c r="N61" s="6">
        <f t="shared" si="6"/>
        <v>5.1413333333333338</v>
      </c>
      <c r="O61" s="6">
        <f t="shared" si="12"/>
        <v>17.600000000000001</v>
      </c>
      <c r="P61" s="1" t="s">
        <v>58</v>
      </c>
      <c r="Q61" s="1">
        <v>2</v>
      </c>
      <c r="R61" s="7">
        <v>0.13330164793669599</v>
      </c>
      <c r="S61" s="7">
        <v>0.130163870192333</v>
      </c>
      <c r="T61" s="7">
        <f t="shared" si="10"/>
        <v>0.13173275906451448</v>
      </c>
      <c r="U61" s="6">
        <f t="shared" si="13"/>
        <v>0.59006067382867577</v>
      </c>
      <c r="V61" s="6">
        <f t="shared" si="9"/>
        <v>0.76512016834631191</v>
      </c>
    </row>
    <row r="62" spans="1:22" x14ac:dyDescent="0.25">
      <c r="A62" s="2">
        <v>61</v>
      </c>
      <c r="B62" s="2" t="s">
        <v>125</v>
      </c>
      <c r="C62" s="3">
        <v>65</v>
      </c>
      <c r="D62" s="4">
        <v>20.6</v>
      </c>
      <c r="E62" s="1">
        <v>20170511</v>
      </c>
      <c r="F62" s="5" t="s">
        <v>23</v>
      </c>
      <c r="G62" s="6">
        <f t="shared" si="0"/>
        <v>164.8</v>
      </c>
      <c r="H62" s="6">
        <f t="shared" si="1"/>
        <v>3.7436893203883495</v>
      </c>
      <c r="I62" s="6" t="str">
        <f t="shared" si="2"/>
        <v>NO DILUTION</v>
      </c>
      <c r="J62" s="6">
        <f t="shared" si="3"/>
        <v>4.2563106796116505</v>
      </c>
      <c r="L62" s="6">
        <f t="shared" si="4"/>
        <v>4.4924271844660195</v>
      </c>
      <c r="M62" s="6">
        <f t="shared" si="11"/>
        <v>5.107572815533981</v>
      </c>
      <c r="N62" s="6">
        <f t="shared" si="6"/>
        <v>8.236116504854369</v>
      </c>
      <c r="O62" s="6">
        <f t="shared" si="12"/>
        <v>17.600000000000001</v>
      </c>
      <c r="P62" s="1" t="s">
        <v>60</v>
      </c>
      <c r="Q62" s="1">
        <v>2</v>
      </c>
      <c r="R62" s="7">
        <v>0.34032009699781302</v>
      </c>
      <c r="S62" s="7">
        <v>0.212449780913366</v>
      </c>
      <c r="T62" s="7">
        <f t="shared" si="10"/>
        <v>0.27638493895558952</v>
      </c>
      <c r="U62" s="6">
        <f t="shared" si="13"/>
        <v>1.8885542096552022</v>
      </c>
      <c r="V62" s="6">
        <f t="shared" si="9"/>
        <v>2.4488514129346499</v>
      </c>
    </row>
    <row r="63" spans="1:22" x14ac:dyDescent="0.25">
      <c r="A63" s="2">
        <v>62</v>
      </c>
      <c r="B63" s="2" t="s">
        <v>126</v>
      </c>
      <c r="C63" s="3">
        <v>636</v>
      </c>
      <c r="D63" s="4">
        <v>19.3</v>
      </c>
      <c r="E63" s="1">
        <v>20170510</v>
      </c>
      <c r="F63" s="5" t="s">
        <v>23</v>
      </c>
      <c r="G63" s="6">
        <f t="shared" si="0"/>
        <v>154.4</v>
      </c>
      <c r="H63" s="6">
        <f t="shared" si="1"/>
        <v>3.995854922279793</v>
      </c>
      <c r="I63" s="6" t="str">
        <f t="shared" si="2"/>
        <v>NO DILUTION</v>
      </c>
      <c r="J63" s="6">
        <f t="shared" si="3"/>
        <v>4.0041450777202066</v>
      </c>
      <c r="L63" s="6">
        <f t="shared" si="4"/>
        <v>4.7950259067357504</v>
      </c>
      <c r="M63" s="6">
        <f t="shared" si="11"/>
        <v>4.8049740932642511</v>
      </c>
      <c r="N63" s="6">
        <f t="shared" si="6"/>
        <v>8.7908808290155438</v>
      </c>
      <c r="O63" s="6">
        <f t="shared" si="12"/>
        <v>17.600000000000001</v>
      </c>
      <c r="P63" s="1" t="s">
        <v>62</v>
      </c>
      <c r="Q63" s="1">
        <v>2</v>
      </c>
      <c r="R63" s="7">
        <v>8.8410173194565303E-2</v>
      </c>
      <c r="S63" s="7">
        <v>0.12728781785427501</v>
      </c>
      <c r="T63" s="7">
        <f t="shared" si="10"/>
        <v>0.10784899552442015</v>
      </c>
      <c r="U63" s="6">
        <f t="shared" si="13"/>
        <v>0.37566423271472305</v>
      </c>
      <c r="V63" s="6">
        <f t="shared" si="9"/>
        <v>0.48711648432925703</v>
      </c>
    </row>
    <row r="64" spans="1:22" x14ac:dyDescent="0.25">
      <c r="C64" s="3"/>
      <c r="P64" s="1"/>
    </row>
    <row r="65" spans="3:16" x14ac:dyDescent="0.25">
      <c r="C65" s="3"/>
      <c r="P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"/>
  <sheetViews>
    <sheetView workbookViewId="0">
      <selection activeCell="A5" sqref="A5:A81"/>
    </sheetView>
  </sheetViews>
  <sheetFormatPr defaultRowHeight="15.75" x14ac:dyDescent="0.25"/>
  <cols>
    <col min="2" max="2" width="10.5" customWidth="1"/>
    <col min="4" max="4" width="14.875" customWidth="1"/>
  </cols>
  <sheetData>
    <row r="1" spans="1:11" x14ac:dyDescent="0.25">
      <c r="A1" t="s">
        <v>127</v>
      </c>
      <c r="B1" s="2" t="s">
        <v>1</v>
      </c>
      <c r="C1" t="s">
        <v>128</v>
      </c>
      <c r="D1" t="s">
        <v>20</v>
      </c>
    </row>
    <row r="2" spans="1:11" hidden="1" x14ac:dyDescent="0.25">
      <c r="A2" t="s">
        <v>157</v>
      </c>
      <c r="B2" s="2" t="s">
        <v>139</v>
      </c>
      <c r="C2" s="2" t="s">
        <v>130</v>
      </c>
      <c r="D2" s="2">
        <v>0.8712248852798834</v>
      </c>
    </row>
    <row r="3" spans="1:11" hidden="1" x14ac:dyDescent="0.25">
      <c r="A3" t="s">
        <v>157</v>
      </c>
      <c r="B3" s="2" t="s">
        <v>140</v>
      </c>
      <c r="C3" s="2" t="s">
        <v>130</v>
      </c>
      <c r="D3" s="2">
        <v>0.69171683682703611</v>
      </c>
    </row>
    <row r="4" spans="1:11" hidden="1" x14ac:dyDescent="0.25">
      <c r="A4" t="s">
        <v>157</v>
      </c>
      <c r="B4" s="2" t="s">
        <v>141</v>
      </c>
      <c r="C4" s="2" t="s">
        <v>132</v>
      </c>
      <c r="D4" s="2">
        <v>0.27384788925379067</v>
      </c>
    </row>
    <row r="5" spans="1:11" x14ac:dyDescent="0.25">
      <c r="A5" t="s">
        <v>157</v>
      </c>
      <c r="B5" s="2" t="s">
        <v>142</v>
      </c>
      <c r="C5" s="2" t="s">
        <v>131</v>
      </c>
      <c r="D5" s="2">
        <v>0.96635859421475756</v>
      </c>
    </row>
    <row r="6" spans="1:11" hidden="1" x14ac:dyDescent="0.25">
      <c r="A6" t="s">
        <v>157</v>
      </c>
      <c r="B6" s="2" t="s">
        <v>143</v>
      </c>
      <c r="C6" s="2" t="s">
        <v>132</v>
      </c>
      <c r="D6" s="2">
        <v>0.64947838252604351</v>
      </c>
    </row>
    <row r="7" spans="1:11" x14ac:dyDescent="0.25">
      <c r="A7" t="s">
        <v>157</v>
      </c>
      <c r="B7" s="2" t="s">
        <v>144</v>
      </c>
      <c r="C7" s="2" t="s">
        <v>131</v>
      </c>
      <c r="D7" s="2">
        <v>0.42449133983942927</v>
      </c>
    </row>
    <row r="8" spans="1:11" hidden="1" x14ac:dyDescent="0.25">
      <c r="A8" t="s">
        <v>129</v>
      </c>
      <c r="B8" s="2" t="s">
        <v>22</v>
      </c>
      <c r="C8" t="s">
        <v>130</v>
      </c>
      <c r="D8">
        <v>2.9612403100775193</v>
      </c>
    </row>
    <row r="9" spans="1:11" x14ac:dyDescent="0.25">
      <c r="A9" t="s">
        <v>129</v>
      </c>
      <c r="B9" s="2" t="s">
        <v>25</v>
      </c>
      <c r="C9" t="s">
        <v>131</v>
      </c>
      <c r="D9">
        <v>0.62090804943589839</v>
      </c>
    </row>
    <row r="10" spans="1:11" hidden="1" x14ac:dyDescent="0.25">
      <c r="A10" t="s">
        <v>129</v>
      </c>
      <c r="B10" s="2" t="s">
        <v>27</v>
      </c>
      <c r="C10" t="s">
        <v>132</v>
      </c>
      <c r="D10">
        <v>0.92968286552217039</v>
      </c>
      <c r="I10" s="2"/>
      <c r="K10" s="2"/>
    </row>
    <row r="11" spans="1:11" hidden="1" x14ac:dyDescent="0.25">
      <c r="A11" t="s">
        <v>129</v>
      </c>
      <c r="B11" s="2" t="s">
        <v>29</v>
      </c>
      <c r="C11" t="s">
        <v>130</v>
      </c>
      <c r="D11">
        <v>0.37813807245620151</v>
      </c>
      <c r="I11" s="2">
        <v>0.64947838252604351</v>
      </c>
      <c r="K11" s="2">
        <v>0.64947838252604351</v>
      </c>
    </row>
    <row r="12" spans="1:11" x14ac:dyDescent="0.25">
      <c r="A12" t="s">
        <v>129</v>
      </c>
      <c r="B12" s="2" t="s">
        <v>31</v>
      </c>
      <c r="C12" t="s">
        <v>131</v>
      </c>
      <c r="D12">
        <v>0.41396869608429843</v>
      </c>
    </row>
    <row r="13" spans="1:11" hidden="1" x14ac:dyDescent="0.25">
      <c r="A13" t="s">
        <v>129</v>
      </c>
      <c r="B13" s="2" t="s">
        <v>33</v>
      </c>
      <c r="C13" t="s">
        <v>132</v>
      </c>
      <c r="D13">
        <v>0.65974503062218603</v>
      </c>
    </row>
    <row r="14" spans="1:11" hidden="1" x14ac:dyDescent="0.25">
      <c r="A14" t="s">
        <v>129</v>
      </c>
      <c r="B14" s="2" t="s">
        <v>35</v>
      </c>
      <c r="C14" t="s">
        <v>130</v>
      </c>
      <c r="D14">
        <v>1.7136076739777868</v>
      </c>
    </row>
    <row r="15" spans="1:11" x14ac:dyDescent="0.25">
      <c r="A15" t="s">
        <v>129</v>
      </c>
      <c r="B15" s="2" t="s">
        <v>37</v>
      </c>
      <c r="C15" t="s">
        <v>131</v>
      </c>
      <c r="D15">
        <v>0.52578887590330237</v>
      </c>
    </row>
    <row r="16" spans="1:11" hidden="1" x14ac:dyDescent="0.25">
      <c r="A16" t="s">
        <v>129</v>
      </c>
      <c r="B16" s="2" t="s">
        <v>39</v>
      </c>
      <c r="C16" t="s">
        <v>132</v>
      </c>
      <c r="D16">
        <v>0.59863166861089534</v>
      </c>
    </row>
    <row r="17" spans="1:4" hidden="1" x14ac:dyDescent="0.25">
      <c r="A17" t="s">
        <v>159</v>
      </c>
      <c r="B17" s="2" t="s">
        <v>151</v>
      </c>
      <c r="C17" s="2" t="s">
        <v>130</v>
      </c>
      <c r="D17" s="2">
        <v>-0.12331699024135115</v>
      </c>
    </row>
    <row r="18" spans="1:4" hidden="1" x14ac:dyDescent="0.25">
      <c r="A18" t="s">
        <v>159</v>
      </c>
      <c r="B18" s="2" t="s">
        <v>152</v>
      </c>
      <c r="C18" s="2" t="s">
        <v>130</v>
      </c>
      <c r="D18" s="2">
        <v>0.69976687744135568</v>
      </c>
    </row>
    <row r="19" spans="1:4" hidden="1" x14ac:dyDescent="0.25">
      <c r="A19" t="s">
        <v>159</v>
      </c>
      <c r="B19" s="2" t="s">
        <v>153</v>
      </c>
      <c r="C19" s="2" t="s">
        <v>132</v>
      </c>
      <c r="D19" s="2">
        <v>0.23070004925353943</v>
      </c>
    </row>
    <row r="20" spans="1:4" x14ac:dyDescent="0.25">
      <c r="A20" t="s">
        <v>159</v>
      </c>
      <c r="B20" s="2" t="s">
        <v>154</v>
      </c>
      <c r="C20" s="2" t="s">
        <v>131</v>
      </c>
      <c r="D20" s="2">
        <v>-7.7909330481942096E-2</v>
      </c>
    </row>
    <row r="21" spans="1:4" hidden="1" x14ac:dyDescent="0.25">
      <c r="A21" t="s">
        <v>159</v>
      </c>
      <c r="B21" s="2" t="s">
        <v>155</v>
      </c>
      <c r="C21" s="2" t="s">
        <v>132</v>
      </c>
      <c r="D21" s="2">
        <v>0.45624016618558949</v>
      </c>
    </row>
    <row r="22" spans="1:4" x14ac:dyDescent="0.25">
      <c r="A22" t="s">
        <v>159</v>
      </c>
      <c r="B22" s="2" t="s">
        <v>156</v>
      </c>
      <c r="C22" s="2" t="s">
        <v>131</v>
      </c>
      <c r="D22" s="2">
        <v>0.59496471213057622</v>
      </c>
    </row>
    <row r="23" spans="1:4" hidden="1" x14ac:dyDescent="0.25">
      <c r="A23" t="s">
        <v>158</v>
      </c>
      <c r="B23" s="2" t="s">
        <v>145</v>
      </c>
      <c r="C23" s="2" t="s">
        <v>130</v>
      </c>
      <c r="D23" s="2">
        <v>0.37260329701645956</v>
      </c>
    </row>
    <row r="24" spans="1:4" hidden="1" x14ac:dyDescent="0.25">
      <c r="A24" t="s">
        <v>158</v>
      </c>
      <c r="B24" s="2" t="s">
        <v>146</v>
      </c>
      <c r="C24" s="2" t="s">
        <v>130</v>
      </c>
      <c r="D24" s="2">
        <v>0.42372377855428861</v>
      </c>
    </row>
    <row r="25" spans="1:4" hidden="1" x14ac:dyDescent="0.25">
      <c r="A25" t="s">
        <v>158</v>
      </c>
      <c r="B25" s="2" t="s">
        <v>147</v>
      </c>
      <c r="C25" s="2" t="s">
        <v>132</v>
      </c>
      <c r="D25" s="2">
        <v>0.53505119366698706</v>
      </c>
    </row>
    <row r="26" spans="1:4" x14ac:dyDescent="0.25">
      <c r="A26" t="s">
        <v>158</v>
      </c>
      <c r="B26" s="2" t="s">
        <v>148</v>
      </c>
      <c r="C26" s="2" t="s">
        <v>131</v>
      </c>
      <c r="D26" s="2">
        <v>0.14955276973423332</v>
      </c>
    </row>
    <row r="27" spans="1:4" hidden="1" x14ac:dyDescent="0.25">
      <c r="A27" t="s">
        <v>158</v>
      </c>
      <c r="B27" s="2" t="s">
        <v>149</v>
      </c>
      <c r="C27" s="2" t="s">
        <v>132</v>
      </c>
      <c r="D27" s="2">
        <v>0.22919008041022113</v>
      </c>
    </row>
    <row r="28" spans="1:4" x14ac:dyDescent="0.25">
      <c r="A28" t="s">
        <v>158</v>
      </c>
      <c r="B28" s="2" t="s">
        <v>150</v>
      </c>
      <c r="C28" s="2" t="s">
        <v>131</v>
      </c>
      <c r="D28" s="2">
        <v>0.2213437800755694</v>
      </c>
    </row>
    <row r="29" spans="1:4" hidden="1" x14ac:dyDescent="0.25">
      <c r="A29" t="s">
        <v>133</v>
      </c>
      <c r="B29" s="2" t="s">
        <v>41</v>
      </c>
      <c r="C29" t="s">
        <v>130</v>
      </c>
      <c r="D29">
        <v>1.2059519468056898</v>
      </c>
    </row>
    <row r="30" spans="1:4" x14ac:dyDescent="0.25">
      <c r="A30" t="s">
        <v>133</v>
      </c>
      <c r="B30" s="2" t="s">
        <v>43</v>
      </c>
      <c r="C30" t="s">
        <v>131</v>
      </c>
      <c r="D30">
        <v>0.99188459880833724</v>
      </c>
    </row>
    <row r="31" spans="1:4" hidden="1" x14ac:dyDescent="0.25">
      <c r="A31" t="s">
        <v>133</v>
      </c>
      <c r="B31" s="2" t="s">
        <v>45</v>
      </c>
      <c r="C31" t="s">
        <v>132</v>
      </c>
      <c r="D31">
        <v>0.21912272577829728</v>
      </c>
    </row>
    <row r="32" spans="1:4" hidden="1" x14ac:dyDescent="0.25">
      <c r="A32" t="s">
        <v>133</v>
      </c>
      <c r="B32" s="2" t="s">
        <v>47</v>
      </c>
      <c r="C32" t="s">
        <v>130</v>
      </c>
      <c r="D32">
        <v>0.24321812733925222</v>
      </c>
    </row>
    <row r="33" spans="1:4" x14ac:dyDescent="0.25">
      <c r="A33" t="s">
        <v>133</v>
      </c>
      <c r="B33" s="2" t="s">
        <v>49</v>
      </c>
      <c r="C33" t="s">
        <v>131</v>
      </c>
      <c r="D33">
        <v>0.64320773719108904</v>
      </c>
    </row>
    <row r="34" spans="1:4" hidden="1" x14ac:dyDescent="0.25">
      <c r="A34" t="s">
        <v>133</v>
      </c>
      <c r="B34" s="2" t="s">
        <v>51</v>
      </c>
      <c r="C34" t="s">
        <v>132</v>
      </c>
      <c r="D34">
        <v>0.73776113155232925</v>
      </c>
    </row>
    <row r="35" spans="1:4" hidden="1" x14ac:dyDescent="0.25">
      <c r="A35" t="s">
        <v>133</v>
      </c>
      <c r="B35" s="2" t="s">
        <v>53</v>
      </c>
      <c r="C35" t="s">
        <v>130</v>
      </c>
      <c r="D35">
        <v>0.36395223219976119</v>
      </c>
    </row>
    <row r="36" spans="1:4" x14ac:dyDescent="0.25">
      <c r="A36" t="s">
        <v>133</v>
      </c>
      <c r="B36" s="2" t="s">
        <v>55</v>
      </c>
      <c r="C36" t="s">
        <v>131</v>
      </c>
      <c r="D36">
        <v>0.67162871975998839</v>
      </c>
    </row>
    <row r="37" spans="1:4" hidden="1" x14ac:dyDescent="0.25">
      <c r="A37" t="s">
        <v>133</v>
      </c>
      <c r="B37" s="2" t="s">
        <v>57</v>
      </c>
      <c r="C37" t="s">
        <v>132</v>
      </c>
      <c r="D37">
        <v>0.57823121782593778</v>
      </c>
    </row>
    <row r="38" spans="1:4" hidden="1" x14ac:dyDescent="0.25">
      <c r="A38" t="s">
        <v>134</v>
      </c>
      <c r="B38" s="2" t="s">
        <v>59</v>
      </c>
      <c r="C38" t="s">
        <v>130</v>
      </c>
      <c r="D38">
        <v>0.33543919050051935</v>
      </c>
    </row>
    <row r="39" spans="1:4" x14ac:dyDescent="0.25">
      <c r="A39" t="s">
        <v>134</v>
      </c>
      <c r="B39" s="2" t="s">
        <v>61</v>
      </c>
      <c r="C39" t="s">
        <v>131</v>
      </c>
      <c r="D39">
        <v>0.2342136002186658</v>
      </c>
    </row>
    <row r="40" spans="1:4" hidden="1" x14ac:dyDescent="0.25">
      <c r="A40" t="s">
        <v>134</v>
      </c>
      <c r="B40" s="2" t="s">
        <v>63</v>
      </c>
      <c r="C40" t="s">
        <v>132</v>
      </c>
      <c r="D40">
        <v>0.3632322859519922</v>
      </c>
    </row>
    <row r="41" spans="1:4" hidden="1" x14ac:dyDescent="0.25">
      <c r="A41" t="s">
        <v>134</v>
      </c>
      <c r="B41" s="2" t="s">
        <v>65</v>
      </c>
      <c r="C41" t="s">
        <v>130</v>
      </c>
      <c r="D41">
        <v>1.2759543216969342</v>
      </c>
    </row>
    <row r="42" spans="1:4" x14ac:dyDescent="0.25">
      <c r="A42" t="s">
        <v>134</v>
      </c>
      <c r="B42" s="2" t="s">
        <v>67</v>
      </c>
      <c r="C42" t="s">
        <v>131</v>
      </c>
      <c r="D42">
        <v>0.60567286684427923</v>
      </c>
    </row>
    <row r="43" spans="1:4" hidden="1" x14ac:dyDescent="0.25">
      <c r="A43" t="s">
        <v>134</v>
      </c>
      <c r="B43" s="2" t="s">
        <v>69</v>
      </c>
      <c r="C43" t="s">
        <v>132</v>
      </c>
      <c r="D43">
        <v>0.18554743954359032</v>
      </c>
    </row>
    <row r="44" spans="1:4" hidden="1" x14ac:dyDescent="0.25">
      <c r="A44" t="s">
        <v>134</v>
      </c>
      <c r="B44" s="2" t="s">
        <v>71</v>
      </c>
      <c r="C44" t="s">
        <v>130</v>
      </c>
      <c r="D44">
        <v>0.40258531382693791</v>
      </c>
    </row>
    <row r="45" spans="1:4" x14ac:dyDescent="0.25">
      <c r="A45" t="s">
        <v>134</v>
      </c>
      <c r="B45" s="2" t="s">
        <v>73</v>
      </c>
      <c r="C45" t="s">
        <v>131</v>
      </c>
      <c r="D45">
        <v>0.84275880843949602</v>
      </c>
    </row>
    <row r="46" spans="1:4" hidden="1" x14ac:dyDescent="0.25">
      <c r="A46" t="s">
        <v>134</v>
      </c>
      <c r="B46" s="2" t="s">
        <v>75</v>
      </c>
      <c r="C46" t="s">
        <v>132</v>
      </c>
      <c r="D46">
        <v>0.50587172917554002</v>
      </c>
    </row>
    <row r="47" spans="1:4" hidden="1" x14ac:dyDescent="0.25">
      <c r="A47" t="s">
        <v>135</v>
      </c>
      <c r="B47" s="2" t="s">
        <v>77</v>
      </c>
      <c r="C47" t="s">
        <v>130</v>
      </c>
      <c r="D47">
        <v>0.383125818836624</v>
      </c>
    </row>
    <row r="48" spans="1:4" x14ac:dyDescent="0.25">
      <c r="A48" t="s">
        <v>135</v>
      </c>
      <c r="B48" s="2" t="s">
        <v>79</v>
      </c>
      <c r="C48" t="s">
        <v>131</v>
      </c>
      <c r="D48">
        <v>0.34864605823282169</v>
      </c>
    </row>
    <row r="49" spans="1:4" hidden="1" x14ac:dyDescent="0.25">
      <c r="A49" t="s">
        <v>135</v>
      </c>
      <c r="B49" s="2" t="s">
        <v>81</v>
      </c>
      <c r="C49" t="s">
        <v>132</v>
      </c>
      <c r="D49">
        <v>0.64013471333110838</v>
      </c>
    </row>
    <row r="50" spans="1:4" hidden="1" x14ac:dyDescent="0.25">
      <c r="A50" t="s">
        <v>135</v>
      </c>
      <c r="B50" s="2" t="s">
        <v>83</v>
      </c>
      <c r="C50" t="s">
        <v>130</v>
      </c>
      <c r="D50">
        <v>0.73177312314458898</v>
      </c>
    </row>
    <row r="51" spans="1:4" x14ac:dyDescent="0.25">
      <c r="A51" t="s">
        <v>135</v>
      </c>
      <c r="B51" s="2" t="s">
        <v>85</v>
      </c>
      <c r="C51" t="s">
        <v>131</v>
      </c>
      <c r="D51">
        <v>0.41808688896990681</v>
      </c>
    </row>
    <row r="52" spans="1:4" hidden="1" x14ac:dyDescent="0.25">
      <c r="A52" t="s">
        <v>135</v>
      </c>
      <c r="B52" s="2" t="s">
        <v>87</v>
      </c>
      <c r="C52" t="s">
        <v>132</v>
      </c>
      <c r="D52">
        <v>0.28836515628394921</v>
      </c>
    </row>
    <row r="53" spans="1:4" hidden="1" x14ac:dyDescent="0.25">
      <c r="A53" t="s">
        <v>135</v>
      </c>
      <c r="B53" s="2" t="s">
        <v>89</v>
      </c>
      <c r="C53" t="s">
        <v>130</v>
      </c>
      <c r="D53">
        <v>0.93763871501247287</v>
      </c>
    </row>
    <row r="54" spans="1:4" x14ac:dyDescent="0.25">
      <c r="A54" t="s">
        <v>135</v>
      </c>
      <c r="B54" s="2" t="s">
        <v>91</v>
      </c>
      <c r="C54" t="s">
        <v>131</v>
      </c>
      <c r="D54">
        <v>0.74001058487559301</v>
      </c>
    </row>
    <row r="55" spans="1:4" hidden="1" x14ac:dyDescent="0.25">
      <c r="A55" t="s">
        <v>135</v>
      </c>
      <c r="B55" s="2" t="s">
        <v>93</v>
      </c>
      <c r="C55" t="s">
        <v>132</v>
      </c>
      <c r="D55">
        <v>0.42809700026000003</v>
      </c>
    </row>
    <row r="56" spans="1:4" hidden="1" x14ac:dyDescent="0.25">
      <c r="A56" t="s">
        <v>136</v>
      </c>
      <c r="B56" s="2" t="s">
        <v>95</v>
      </c>
      <c r="C56" t="s">
        <v>130</v>
      </c>
      <c r="D56">
        <v>0.31318981005274033</v>
      </c>
    </row>
    <row r="57" spans="1:4" x14ac:dyDescent="0.25">
      <c r="A57" t="s">
        <v>136</v>
      </c>
      <c r="B57" s="2" t="s">
        <v>97</v>
      </c>
      <c r="C57" t="s">
        <v>131</v>
      </c>
      <c r="D57">
        <v>0.81622956572026362</v>
      </c>
    </row>
    <row r="58" spans="1:4" hidden="1" x14ac:dyDescent="0.25">
      <c r="A58" t="s">
        <v>136</v>
      </c>
      <c r="B58" s="2" t="s">
        <v>99</v>
      </c>
      <c r="C58" t="s">
        <v>132</v>
      </c>
      <c r="D58">
        <v>0.87284202487186047</v>
      </c>
    </row>
    <row r="59" spans="1:4" hidden="1" x14ac:dyDescent="0.25">
      <c r="A59" t="s">
        <v>136</v>
      </c>
      <c r="B59" s="2" t="s">
        <v>101</v>
      </c>
      <c r="C59" t="s">
        <v>130</v>
      </c>
      <c r="D59">
        <v>0.50362314561887589</v>
      </c>
    </row>
    <row r="60" spans="1:4" x14ac:dyDescent="0.25">
      <c r="A60" t="s">
        <v>136</v>
      </c>
      <c r="B60" s="2" t="s">
        <v>103</v>
      </c>
      <c r="C60" t="s">
        <v>131</v>
      </c>
      <c r="D60">
        <v>0.55451843341069773</v>
      </c>
    </row>
    <row r="61" spans="1:4" hidden="1" x14ac:dyDescent="0.25">
      <c r="A61" t="s">
        <v>136</v>
      </c>
      <c r="B61" s="2" t="s">
        <v>105</v>
      </c>
      <c r="C61" t="s">
        <v>132</v>
      </c>
      <c r="D61">
        <v>0.72654645666107365</v>
      </c>
    </row>
    <row r="62" spans="1:4" hidden="1" x14ac:dyDescent="0.25">
      <c r="A62" t="s">
        <v>136</v>
      </c>
      <c r="B62" s="2" t="s">
        <v>107</v>
      </c>
      <c r="C62" t="s">
        <v>130</v>
      </c>
      <c r="D62">
        <v>2.0436614999437746</v>
      </c>
    </row>
    <row r="63" spans="1:4" x14ac:dyDescent="0.25">
      <c r="A63" t="s">
        <v>136</v>
      </c>
      <c r="B63" s="2" t="s">
        <v>108</v>
      </c>
      <c r="C63" t="s">
        <v>131</v>
      </c>
      <c r="D63">
        <v>1.1829446058004622</v>
      </c>
    </row>
    <row r="64" spans="1:4" hidden="1" x14ac:dyDescent="0.25">
      <c r="A64" t="s">
        <v>136</v>
      </c>
      <c r="B64" s="2" t="s">
        <v>109</v>
      </c>
      <c r="C64" t="s">
        <v>132</v>
      </c>
      <c r="D64">
        <v>0.39207651145718569</v>
      </c>
    </row>
    <row r="65" spans="1:4" hidden="1" x14ac:dyDescent="0.25">
      <c r="A65" t="s">
        <v>137</v>
      </c>
      <c r="B65" s="2" t="s">
        <v>110</v>
      </c>
      <c r="C65" t="s">
        <v>130</v>
      </c>
      <c r="D65">
        <v>0.69679126709781414</v>
      </c>
    </row>
    <row r="66" spans="1:4" x14ac:dyDescent="0.25">
      <c r="A66" t="s">
        <v>137</v>
      </c>
      <c r="B66" s="2" t="s">
        <v>111</v>
      </c>
      <c r="C66" t="s">
        <v>131</v>
      </c>
      <c r="D66">
        <v>3.3761209722215755</v>
      </c>
    </row>
    <row r="67" spans="1:4" hidden="1" x14ac:dyDescent="0.25">
      <c r="A67" t="s">
        <v>137</v>
      </c>
      <c r="B67" s="2" t="s">
        <v>112</v>
      </c>
      <c r="C67" t="s">
        <v>132</v>
      </c>
      <c r="D67">
        <v>1.2172074382946902</v>
      </c>
    </row>
    <row r="68" spans="1:4" hidden="1" x14ac:dyDescent="0.25">
      <c r="A68" t="s">
        <v>137</v>
      </c>
      <c r="B68" s="2" t="s">
        <v>113</v>
      </c>
      <c r="C68" t="s">
        <v>130</v>
      </c>
      <c r="D68">
        <v>0.80191232894287245</v>
      </c>
    </row>
    <row r="69" spans="1:4" x14ac:dyDescent="0.25">
      <c r="A69" t="s">
        <v>137</v>
      </c>
      <c r="B69" s="2" t="s">
        <v>114</v>
      </c>
      <c r="C69" t="s">
        <v>131</v>
      </c>
      <c r="D69">
        <v>0.59297420582417404</v>
      </c>
    </row>
    <row r="70" spans="1:4" hidden="1" x14ac:dyDescent="0.25">
      <c r="A70" t="s">
        <v>137</v>
      </c>
      <c r="B70" s="2" t="s">
        <v>115</v>
      </c>
      <c r="C70" t="s">
        <v>132</v>
      </c>
      <c r="D70">
        <v>0.62012859158638689</v>
      </c>
    </row>
    <row r="71" spans="1:4" hidden="1" x14ac:dyDescent="0.25">
      <c r="A71" t="s">
        <v>137</v>
      </c>
      <c r="B71" s="2" t="s">
        <v>116</v>
      </c>
      <c r="C71" t="s">
        <v>130</v>
      </c>
      <c r="D71">
        <v>6.530358356978982</v>
      </c>
    </row>
    <row r="72" spans="1:4" x14ac:dyDescent="0.25">
      <c r="A72" t="s">
        <v>137</v>
      </c>
      <c r="B72" s="2" t="s">
        <v>117</v>
      </c>
      <c r="C72" t="s">
        <v>131</v>
      </c>
      <c r="D72">
        <v>1.1029228217016382</v>
      </c>
    </row>
    <row r="73" spans="1:4" hidden="1" x14ac:dyDescent="0.25">
      <c r="A73" t="s">
        <v>137</v>
      </c>
      <c r="B73" s="2" t="s">
        <v>118</v>
      </c>
      <c r="C73" t="s">
        <v>132</v>
      </c>
      <c r="D73">
        <v>0.82685195825427749</v>
      </c>
    </row>
    <row r="74" spans="1:4" hidden="1" x14ac:dyDescent="0.25">
      <c r="A74" t="s">
        <v>138</v>
      </c>
      <c r="B74" s="2" t="s">
        <v>119</v>
      </c>
      <c r="C74" t="s">
        <v>130</v>
      </c>
      <c r="D74">
        <v>0.59289138076542647</v>
      </c>
    </row>
    <row r="75" spans="1:4" x14ac:dyDescent="0.25">
      <c r="A75" t="s">
        <v>138</v>
      </c>
      <c r="B75" s="2" t="s">
        <v>120</v>
      </c>
      <c r="C75" t="s">
        <v>131</v>
      </c>
      <c r="D75">
        <v>0.45138358086205332</v>
      </c>
    </row>
    <row r="76" spans="1:4" hidden="1" x14ac:dyDescent="0.25">
      <c r="A76" t="s">
        <v>138</v>
      </c>
      <c r="B76" s="2" t="s">
        <v>121</v>
      </c>
      <c r="C76" t="s">
        <v>132</v>
      </c>
      <c r="D76">
        <v>0.37310981568925039</v>
      </c>
    </row>
    <row r="77" spans="1:4" hidden="1" x14ac:dyDescent="0.25">
      <c r="A77" t="s">
        <v>138</v>
      </c>
      <c r="B77" s="2" t="s">
        <v>122</v>
      </c>
      <c r="C77" t="s">
        <v>130</v>
      </c>
      <c r="D77">
        <v>0.57930423168880152</v>
      </c>
    </row>
    <row r="78" spans="1:4" x14ac:dyDescent="0.25">
      <c r="A78" t="s">
        <v>138</v>
      </c>
      <c r="B78" s="2" t="s">
        <v>123</v>
      </c>
      <c r="C78" t="s">
        <v>131</v>
      </c>
      <c r="D78">
        <v>0.74503513395034993</v>
      </c>
    </row>
    <row r="79" spans="1:4" hidden="1" x14ac:dyDescent="0.25">
      <c r="A79" t="s">
        <v>138</v>
      </c>
      <c r="B79" s="2" t="s">
        <v>124</v>
      </c>
      <c r="C79" t="s">
        <v>132</v>
      </c>
      <c r="D79">
        <v>0.59006067382867577</v>
      </c>
    </row>
    <row r="80" spans="1:4" hidden="1" x14ac:dyDescent="0.25">
      <c r="A80" t="s">
        <v>138</v>
      </c>
      <c r="B80" s="2" t="s">
        <v>125</v>
      </c>
      <c r="C80" t="s">
        <v>130</v>
      </c>
      <c r="D80">
        <v>1.8885542096552022</v>
      </c>
    </row>
    <row r="81" spans="1:4" x14ac:dyDescent="0.25">
      <c r="A81" t="s">
        <v>138</v>
      </c>
      <c r="B81" s="2" t="s">
        <v>126</v>
      </c>
      <c r="C81" t="s">
        <v>131</v>
      </c>
      <c r="D81">
        <v>0.37566423271472305</v>
      </c>
    </row>
  </sheetData>
  <autoFilter ref="A1:D81">
    <filterColumn colId="2">
      <filters>
        <filter val="N+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O9" sqref="O9"/>
    </sheetView>
  </sheetViews>
  <sheetFormatPr defaultRowHeight="15.75" x14ac:dyDescent="0.25"/>
  <sheetData>
    <row r="2" spans="1:14" x14ac:dyDescent="0.25">
      <c r="A2" t="s">
        <v>132</v>
      </c>
      <c r="C2" t="s">
        <v>160</v>
      </c>
      <c r="D2" t="s">
        <v>161</v>
      </c>
      <c r="F2" t="s">
        <v>162</v>
      </c>
      <c r="K2" t="s">
        <v>131</v>
      </c>
    </row>
    <row r="3" spans="1:14" x14ac:dyDescent="0.25">
      <c r="A3" t="s">
        <v>157</v>
      </c>
      <c r="B3" s="2">
        <v>0.27384788925379067</v>
      </c>
      <c r="C3">
        <f>AVERAGE(B3:B4)</f>
        <v>0.46166313588991709</v>
      </c>
      <c r="D3">
        <f>_xlfn.STDEV.S(B3:B4)</f>
        <v>0.26561086901325781</v>
      </c>
      <c r="F3" t="s">
        <v>157</v>
      </c>
      <c r="G3" s="2">
        <v>0.8712248852798834</v>
      </c>
      <c r="H3">
        <f>AVERAGE(G3:G4)</f>
        <v>0.78147086105345975</v>
      </c>
      <c r="I3">
        <f>_xlfn.STDEV.S(G3:G4)</f>
        <v>0.12693135833857203</v>
      </c>
      <c r="K3" t="s">
        <v>157</v>
      </c>
      <c r="L3" s="2">
        <v>0.96635859421475756</v>
      </c>
      <c r="M3">
        <f>AVERAGE(L3:L4)</f>
        <v>0.69542496702709344</v>
      </c>
      <c r="N3">
        <f>_xlfn.STDEV.S(L3:L4)</f>
        <v>0.3831580100717305</v>
      </c>
    </row>
    <row r="4" spans="1:14" x14ac:dyDescent="0.25">
      <c r="A4" t="s">
        <v>157</v>
      </c>
      <c r="B4" s="2">
        <v>0.64947838252604351</v>
      </c>
      <c r="F4" t="s">
        <v>157</v>
      </c>
      <c r="G4" s="2">
        <v>0.69171683682703611</v>
      </c>
      <c r="K4" t="s">
        <v>157</v>
      </c>
      <c r="L4" s="2">
        <v>0.42449133983942927</v>
      </c>
    </row>
    <row r="5" spans="1:14" x14ac:dyDescent="0.25">
      <c r="A5" t="s">
        <v>129</v>
      </c>
      <c r="B5">
        <v>0.92968286552217039</v>
      </c>
      <c r="C5">
        <f>AVERAGE(B5:B7)</f>
        <v>0.72935318825175066</v>
      </c>
      <c r="D5">
        <f>_xlfn.STDEV.S(B5:B7)</f>
        <v>0.17616099298804361</v>
      </c>
      <c r="F5" t="s">
        <v>129</v>
      </c>
      <c r="G5">
        <v>2.9612403100775193</v>
      </c>
      <c r="H5">
        <f>AVERAGE(G5:G7)</f>
        <v>1.6843286855038357</v>
      </c>
      <c r="I5">
        <f>_xlfn.STDEV.S(G5:G7)</f>
        <v>1.291799998790683</v>
      </c>
      <c r="K5" t="s">
        <v>129</v>
      </c>
      <c r="L5">
        <v>0.62090804943589839</v>
      </c>
      <c r="M5">
        <f>AVERAGE(L5:L7)</f>
        <v>0.52022187380783302</v>
      </c>
      <c r="N5">
        <f>_xlfn.STDEV.S(L5:L7)</f>
        <v>0.10358193677298606</v>
      </c>
    </row>
    <row r="6" spans="1:14" x14ac:dyDescent="0.25">
      <c r="A6" t="s">
        <v>129</v>
      </c>
      <c r="B6">
        <v>0.65974503062218603</v>
      </c>
      <c r="F6" t="s">
        <v>129</v>
      </c>
      <c r="G6">
        <v>0.37813807245620151</v>
      </c>
      <c r="K6" t="s">
        <v>129</v>
      </c>
      <c r="L6">
        <v>0.41396869608429843</v>
      </c>
    </row>
    <row r="7" spans="1:14" x14ac:dyDescent="0.25">
      <c r="A7" t="s">
        <v>129</v>
      </c>
      <c r="B7">
        <v>0.59863166861089534</v>
      </c>
      <c r="F7" t="s">
        <v>129</v>
      </c>
      <c r="G7">
        <v>1.7136076739777868</v>
      </c>
      <c r="K7" t="s">
        <v>129</v>
      </c>
      <c r="L7">
        <v>0.52578887590330237</v>
      </c>
    </row>
    <row r="8" spans="1:14" x14ac:dyDescent="0.25">
      <c r="A8" t="s">
        <v>159</v>
      </c>
      <c r="B8" s="2">
        <v>0.23070004925353943</v>
      </c>
      <c r="C8">
        <f>AVERAGE(B8:B9)</f>
        <v>0.34347010771956443</v>
      </c>
      <c r="D8">
        <f>_xlfn.STDEV.S(B8:B9)</f>
        <v>0.1594809461122596</v>
      </c>
      <c r="F8" t="s">
        <v>159</v>
      </c>
      <c r="G8" s="2">
        <v>-0.12331699024135115</v>
      </c>
      <c r="H8">
        <f>AVERAGE(G8:G9)</f>
        <v>0.28822494360000228</v>
      </c>
      <c r="I8">
        <f>_xlfn.STDEV.S(G8:G9)</f>
        <v>0.58200818432369295</v>
      </c>
      <c r="K8" t="s">
        <v>159</v>
      </c>
      <c r="L8" s="2">
        <v>-7.7909330481942096E-2</v>
      </c>
      <c r="M8">
        <f>AVERAGE(L8:L9)</f>
        <v>0.25852769082431704</v>
      </c>
      <c r="N8">
        <f>_xlfn.STDEV.S(L8:L9)</f>
        <v>0.47579379841571773</v>
      </c>
    </row>
    <row r="9" spans="1:14" x14ac:dyDescent="0.25">
      <c r="A9" t="s">
        <v>159</v>
      </c>
      <c r="B9" s="2">
        <v>0.45624016618558949</v>
      </c>
      <c r="F9" t="s">
        <v>159</v>
      </c>
      <c r="G9" s="2">
        <v>0.69976687744135568</v>
      </c>
      <c r="K9" t="s">
        <v>159</v>
      </c>
      <c r="L9" s="2">
        <v>0.59496471213057622</v>
      </c>
    </row>
    <row r="10" spans="1:14" x14ac:dyDescent="0.25">
      <c r="A10" t="s">
        <v>158</v>
      </c>
      <c r="B10" s="2">
        <v>0.53505119366698706</v>
      </c>
      <c r="C10">
        <f>AVERAGE(B10:B11)</f>
        <v>0.38212063703860411</v>
      </c>
      <c r="D10">
        <f>_xlfn.STDEV.S(B10:B11)</f>
        <v>0.21627646728512578</v>
      </c>
      <c r="F10" t="s">
        <v>158</v>
      </c>
      <c r="G10" s="2">
        <v>0.37260329701645956</v>
      </c>
      <c r="H10">
        <f>AVERAGE(G10:G11)</f>
        <v>0.39816353778537406</v>
      </c>
      <c r="I10">
        <f>_xlfn.STDEV.S(G10:G11)</f>
        <v>3.614763915292063E-2</v>
      </c>
      <c r="K10" t="s">
        <v>158</v>
      </c>
      <c r="L10" s="2">
        <v>0.14955276973423332</v>
      </c>
      <c r="M10">
        <f>AVERAGE(L10:L11)</f>
        <v>0.18544827490490134</v>
      </c>
      <c r="N10">
        <f>_xlfn.STDEV.S(L10:L11)</f>
        <v>5.0763910240592382E-2</v>
      </c>
    </row>
    <row r="11" spans="1:14" x14ac:dyDescent="0.25">
      <c r="A11" t="s">
        <v>158</v>
      </c>
      <c r="B11" s="2">
        <v>0.22919008041022113</v>
      </c>
      <c r="F11" t="s">
        <v>158</v>
      </c>
      <c r="G11" s="2">
        <v>0.42372377855428861</v>
      </c>
      <c r="K11" t="s">
        <v>158</v>
      </c>
      <c r="L11" s="2">
        <v>0.2213437800755694</v>
      </c>
    </row>
    <row r="12" spans="1:14" x14ac:dyDescent="0.25">
      <c r="A12" t="s">
        <v>133</v>
      </c>
      <c r="B12">
        <v>0.21912272577829728</v>
      </c>
      <c r="C12">
        <f>AVERAGE(B12:B14)</f>
        <v>0.51170502505218807</v>
      </c>
      <c r="D12">
        <f>_xlfn.STDEV.S(B12:B14)</f>
        <v>0.26564214599661129</v>
      </c>
      <c r="F12" t="s">
        <v>133</v>
      </c>
      <c r="G12">
        <v>1.2059519468056898</v>
      </c>
      <c r="H12">
        <f>AVERAGE(G12:G14)</f>
        <v>0.60437410211490106</v>
      </c>
      <c r="I12">
        <f>_xlfn.STDEV.S(G12:G14)</f>
        <v>0.52446745221817925</v>
      </c>
      <c r="K12" t="s">
        <v>133</v>
      </c>
      <c r="L12">
        <v>0.99188459880833724</v>
      </c>
      <c r="M12">
        <f>AVERAGE(L12:L14)</f>
        <v>0.76890701858647148</v>
      </c>
      <c r="N12">
        <f>_xlfn.STDEV.S(L12:L14)</f>
        <v>0.19362641613102405</v>
      </c>
    </row>
    <row r="13" spans="1:14" x14ac:dyDescent="0.25">
      <c r="A13" t="s">
        <v>133</v>
      </c>
      <c r="B13">
        <v>0.73776113155232925</v>
      </c>
      <c r="F13" t="s">
        <v>133</v>
      </c>
      <c r="G13">
        <v>0.24321812733925222</v>
      </c>
      <c r="K13" t="s">
        <v>133</v>
      </c>
      <c r="L13">
        <v>0.64320773719108904</v>
      </c>
    </row>
    <row r="14" spans="1:14" x14ac:dyDescent="0.25">
      <c r="A14" t="s">
        <v>133</v>
      </c>
      <c r="B14">
        <v>0.57823121782593778</v>
      </c>
      <c r="F14" t="s">
        <v>133</v>
      </c>
      <c r="G14">
        <v>0.36395223219976119</v>
      </c>
      <c r="K14" t="s">
        <v>133</v>
      </c>
      <c r="L14">
        <v>0.67162871975998839</v>
      </c>
    </row>
    <row r="15" spans="1:14" x14ac:dyDescent="0.25">
      <c r="A15" t="s">
        <v>134</v>
      </c>
      <c r="B15">
        <v>0.3632322859519922</v>
      </c>
      <c r="C15">
        <f>AVERAGE(B15:B17)</f>
        <v>0.35155048489037416</v>
      </c>
      <c r="D15">
        <f>_xlfn.STDEV.S(B15:B17)</f>
        <v>0.16048134156058674</v>
      </c>
      <c r="F15" t="s">
        <v>134</v>
      </c>
      <c r="G15">
        <v>0.33543919050051935</v>
      </c>
      <c r="H15">
        <f>AVERAGE(G15:G17)</f>
        <v>0.67132627534146383</v>
      </c>
      <c r="I15">
        <f>_xlfn.STDEV.S(G15:G17)</f>
        <v>0.52469844320253745</v>
      </c>
      <c r="K15" t="s">
        <v>134</v>
      </c>
      <c r="L15">
        <v>0.2342136002186658</v>
      </c>
      <c r="M15">
        <f>AVERAGE(L15:L17)</f>
        <v>0.56088175850081368</v>
      </c>
      <c r="N15">
        <f>_xlfn.STDEV.S(L15:L17)</f>
        <v>0.30673522809111853</v>
      </c>
    </row>
    <row r="16" spans="1:14" x14ac:dyDescent="0.25">
      <c r="A16" t="s">
        <v>134</v>
      </c>
      <c r="B16">
        <v>0.18554743954359032</v>
      </c>
      <c r="F16" t="s">
        <v>134</v>
      </c>
      <c r="G16">
        <v>1.2759543216969342</v>
      </c>
      <c r="K16" t="s">
        <v>134</v>
      </c>
      <c r="L16">
        <v>0.60567286684427923</v>
      </c>
    </row>
    <row r="17" spans="1:14" x14ac:dyDescent="0.25">
      <c r="A17" t="s">
        <v>134</v>
      </c>
      <c r="B17">
        <v>0.50587172917554002</v>
      </c>
      <c r="F17" t="s">
        <v>134</v>
      </c>
      <c r="G17">
        <v>0.40258531382693791</v>
      </c>
      <c r="K17" t="s">
        <v>134</v>
      </c>
      <c r="L17">
        <v>0.84275880843949602</v>
      </c>
    </row>
    <row r="18" spans="1:14" x14ac:dyDescent="0.25">
      <c r="A18" t="s">
        <v>135</v>
      </c>
      <c r="B18">
        <v>0.64013471333110838</v>
      </c>
      <c r="C18">
        <f>AVERAGE(B18:B20)</f>
        <v>0.45219895662501924</v>
      </c>
      <c r="D18">
        <f>_xlfn.STDEV.S(B18:B20)</f>
        <v>0.17711898131412829</v>
      </c>
      <c r="F18" t="s">
        <v>135</v>
      </c>
      <c r="G18">
        <v>0.383125818836624</v>
      </c>
      <c r="H18">
        <f>AVERAGE(G18:G20)</f>
        <v>0.68417921899789524</v>
      </c>
      <c r="I18">
        <f>_xlfn.STDEV.S(G18:G20)</f>
        <v>0.28030344769602011</v>
      </c>
      <c r="K18" t="s">
        <v>135</v>
      </c>
      <c r="L18">
        <v>0.34864605823282169</v>
      </c>
      <c r="M18">
        <f>AVERAGE(L18:L20)</f>
        <v>0.50224784402610723</v>
      </c>
      <c r="N18">
        <f>_xlfn.STDEV.S(L18:L20)</f>
        <v>0.20881534413342062</v>
      </c>
    </row>
    <row r="19" spans="1:14" x14ac:dyDescent="0.25">
      <c r="A19" t="s">
        <v>135</v>
      </c>
      <c r="B19">
        <v>0.28836515628394921</v>
      </c>
      <c r="F19" t="s">
        <v>135</v>
      </c>
      <c r="G19">
        <v>0.73177312314458898</v>
      </c>
      <c r="K19" t="s">
        <v>135</v>
      </c>
      <c r="L19">
        <v>0.41808688896990681</v>
      </c>
    </row>
    <row r="20" spans="1:14" x14ac:dyDescent="0.25">
      <c r="A20" t="s">
        <v>135</v>
      </c>
      <c r="B20">
        <v>0.42809700026000003</v>
      </c>
      <c r="F20" t="s">
        <v>135</v>
      </c>
      <c r="G20">
        <v>0.93763871501247287</v>
      </c>
      <c r="K20" t="s">
        <v>135</v>
      </c>
      <c r="L20">
        <v>0.74001058487559301</v>
      </c>
    </row>
    <row r="21" spans="1:14" x14ac:dyDescent="0.25">
      <c r="A21" t="s">
        <v>136</v>
      </c>
      <c r="B21">
        <v>0.87284202487186047</v>
      </c>
      <c r="C21">
        <f>AVERAGE(B21:B23)</f>
        <v>0.66382166433003997</v>
      </c>
      <c r="D21">
        <f>_xlfn.STDEV.S(B21:B23)</f>
        <v>0.24644404923216806</v>
      </c>
      <c r="F21" t="s">
        <v>136</v>
      </c>
      <c r="G21">
        <v>0.31318981005274033</v>
      </c>
      <c r="H21">
        <f>AVERAGE(G21:G23)</f>
        <v>0.95349148520513027</v>
      </c>
      <c r="I21">
        <f>_xlfn.STDEV.S(G21:G23)</f>
        <v>0.94890421518726176</v>
      </c>
      <c r="K21" t="s">
        <v>136</v>
      </c>
      <c r="L21">
        <v>0.81622956572026362</v>
      </c>
      <c r="M21">
        <f>AVERAGE(L21:L23)</f>
        <v>0.85123086831047445</v>
      </c>
      <c r="N21">
        <f>_xlfn.STDEV.S(L21:L23)</f>
        <v>0.31567179462753919</v>
      </c>
    </row>
    <row r="22" spans="1:14" x14ac:dyDescent="0.25">
      <c r="A22" t="s">
        <v>136</v>
      </c>
      <c r="B22">
        <v>0.72654645666107365</v>
      </c>
      <c r="F22" t="s">
        <v>136</v>
      </c>
      <c r="G22">
        <v>0.50362314561887589</v>
      </c>
      <c r="K22" t="s">
        <v>136</v>
      </c>
      <c r="L22">
        <v>0.55451843341069773</v>
      </c>
    </row>
    <row r="23" spans="1:14" x14ac:dyDescent="0.25">
      <c r="A23" t="s">
        <v>136</v>
      </c>
      <c r="B23">
        <v>0.39207651145718569</v>
      </c>
      <c r="F23" t="s">
        <v>136</v>
      </c>
      <c r="G23">
        <v>2.0436614999437746</v>
      </c>
      <c r="K23" t="s">
        <v>136</v>
      </c>
      <c r="L23">
        <v>1.1829446058004622</v>
      </c>
    </row>
    <row r="24" spans="1:14" x14ac:dyDescent="0.25">
      <c r="A24" t="s">
        <v>137</v>
      </c>
      <c r="B24">
        <v>1.2172074382946902</v>
      </c>
      <c r="C24">
        <f>AVERAGE(B24:B26)</f>
        <v>0.88806266271178502</v>
      </c>
      <c r="D24">
        <f>_xlfn.STDEV.S(B24:B26)</f>
        <v>0.30320925126349213</v>
      </c>
      <c r="F24" t="s">
        <v>137</v>
      </c>
      <c r="G24">
        <v>0.69679126709781414</v>
      </c>
      <c r="H24">
        <f>AVERAGE(G24:G26)</f>
        <v>2.6763539843398898</v>
      </c>
      <c r="I24">
        <f>_xlfn.STDEV.S(G24:G26)</f>
        <v>3.3380795208700156</v>
      </c>
      <c r="K24" t="s">
        <v>137</v>
      </c>
      <c r="L24">
        <v>3.3761209722215755</v>
      </c>
      <c r="M24">
        <f>AVERAGE(L24:L26)</f>
        <v>1.6906726665824625</v>
      </c>
      <c r="N24">
        <f>_xlfn.STDEV.S(L24:L26)</f>
        <v>1.4817435307586642</v>
      </c>
    </row>
    <row r="25" spans="1:14" x14ac:dyDescent="0.25">
      <c r="A25" t="s">
        <v>137</v>
      </c>
      <c r="B25">
        <v>0.62012859158638689</v>
      </c>
      <c r="F25" t="s">
        <v>137</v>
      </c>
      <c r="G25">
        <v>0.80191232894287245</v>
      </c>
      <c r="K25" t="s">
        <v>137</v>
      </c>
      <c r="L25">
        <v>0.59297420582417404</v>
      </c>
    </row>
    <row r="26" spans="1:14" x14ac:dyDescent="0.25">
      <c r="A26" t="s">
        <v>137</v>
      </c>
      <c r="B26">
        <v>0.82685195825427749</v>
      </c>
      <c r="F26" t="s">
        <v>137</v>
      </c>
      <c r="G26">
        <v>6.530358356978982</v>
      </c>
      <c r="K26" t="s">
        <v>137</v>
      </c>
      <c r="L26">
        <v>1.1029228217016382</v>
      </c>
    </row>
    <row r="27" spans="1:14" x14ac:dyDescent="0.25">
      <c r="A27" t="s">
        <v>138</v>
      </c>
      <c r="B27">
        <v>0.37310981568925039</v>
      </c>
      <c r="C27">
        <f>AVERAGE(B27:B29)</f>
        <v>0.48158524475896308</v>
      </c>
      <c r="D27">
        <f>_xlfn.STDEV.S(B27:B28)</f>
        <v>0.15340742297462828</v>
      </c>
      <c r="F27" t="s">
        <v>138</v>
      </c>
      <c r="G27">
        <v>0.59289138076542647</v>
      </c>
      <c r="H27">
        <f>AVERAGE(G27:G29)</f>
        <v>1.0202499407031433</v>
      </c>
      <c r="I27">
        <f>_xlfn.STDEV.S(G27:G29)</f>
        <v>0.75200424218569706</v>
      </c>
      <c r="K27" t="s">
        <v>138</v>
      </c>
      <c r="L27">
        <v>0.45138358086205332</v>
      </c>
      <c r="M27">
        <f>AVERAGE(L27:L29)</f>
        <v>0.52402764917570877</v>
      </c>
      <c r="N27">
        <f>_xlfn.STDEV.S(L27:L29)</f>
        <v>0.1951066020558353</v>
      </c>
    </row>
    <row r="28" spans="1:14" x14ac:dyDescent="0.25">
      <c r="A28" t="s">
        <v>138</v>
      </c>
      <c r="B28">
        <v>0.59006067382867577</v>
      </c>
      <c r="F28" t="s">
        <v>138</v>
      </c>
      <c r="G28">
        <v>0.57930423168880152</v>
      </c>
      <c r="K28" t="s">
        <v>138</v>
      </c>
      <c r="L28">
        <v>0.74503513395034993</v>
      </c>
    </row>
    <row r="29" spans="1:14" x14ac:dyDescent="0.25">
      <c r="F29" t="s">
        <v>138</v>
      </c>
      <c r="G29">
        <v>1.8885542096552022</v>
      </c>
      <c r="K29" t="s">
        <v>138</v>
      </c>
      <c r="L29">
        <v>0.37566423271472305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Rodriguez Casariego</cp:lastModifiedBy>
  <cp:revision/>
  <dcterms:created xsi:type="dcterms:W3CDTF">2017-05-17T20:50:49Z</dcterms:created>
  <dcterms:modified xsi:type="dcterms:W3CDTF">2017-06-09T13:16:01Z</dcterms:modified>
  <cp:category/>
  <cp:contentStatus/>
</cp:coreProperties>
</file>