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Data Analysis\Homework\hw_1_excel\Submission\"/>
    </mc:Choice>
  </mc:AlternateContent>
  <xr:revisionPtr revIDLastSave="0" documentId="13_ncr:1_{49EE498D-A3ED-40FD-BA1A-18E804BBEFC7}" xr6:coauthVersionLast="47" xr6:coauthVersionMax="47" xr10:uidLastSave="{00000000-0000-0000-0000-000000000000}"/>
  <bookViews>
    <workbookView xWindow="-90" yWindow="0" windowWidth="11460" windowHeight="14410" xr2:uid="{00000000-000D-0000-FFFF-FFFF00000000}"/>
  </bookViews>
  <sheets>
    <sheet name="Crowdfunding" sheetId="1" r:id="rId1"/>
    <sheet name="Sheet1" sheetId="4" r:id="rId2"/>
    <sheet name="Sheet2" sheetId="5" r:id="rId3"/>
    <sheet name="Sheet3" sheetId="6" r:id="rId4"/>
    <sheet name="Goal Analysis" sheetId="7" r:id="rId5"/>
    <sheet name="Sheet5" sheetId="8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8" l="1"/>
  <c r="J7" i="8"/>
  <c r="J6" i="8"/>
  <c r="I7" i="8"/>
  <c r="J5" i="8"/>
  <c r="J4" i="8"/>
  <c r="J3" i="8"/>
  <c r="I8" i="8"/>
  <c r="I6" i="8"/>
  <c r="I5" i="8"/>
  <c r="I4" i="8"/>
  <c r="I3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E11" i="7" s="1"/>
  <c r="B10" i="7"/>
  <c r="E10" i="7" s="1"/>
  <c r="F10" i="7" s="1"/>
  <c r="B9" i="7"/>
  <c r="E9" i="7" s="1"/>
  <c r="B8" i="7"/>
  <c r="E8" i="7" s="1"/>
  <c r="B7" i="7"/>
  <c r="E7" i="7" s="1"/>
  <c r="B6" i="7"/>
  <c r="B5" i="7"/>
  <c r="B4" i="7"/>
  <c r="B2" i="7"/>
  <c r="B3" i="7"/>
  <c r="E3" i="7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H502" i="1"/>
  <c r="H3" i="1"/>
  <c r="H2" i="1"/>
  <c r="H999" i="1"/>
  <c r="H1000" i="1"/>
  <c r="H1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G7" i="7" l="1"/>
  <c r="G8" i="7"/>
  <c r="F7" i="7"/>
  <c r="H7" i="7"/>
  <c r="E6" i="7"/>
  <c r="G6" i="7" s="1"/>
  <c r="H9" i="7"/>
  <c r="G9" i="7"/>
  <c r="H3" i="7"/>
  <c r="F3" i="7"/>
  <c r="F11" i="7"/>
  <c r="H11" i="7"/>
  <c r="G10" i="7"/>
  <c r="G3" i="7"/>
  <c r="G11" i="7"/>
  <c r="H10" i="7"/>
  <c r="G4" i="7"/>
  <c r="H8" i="7"/>
  <c r="E13" i="7"/>
  <c r="H13" i="7" s="1"/>
  <c r="E5" i="7"/>
  <c r="G5" i="7" s="1"/>
  <c r="F9" i="7"/>
  <c r="E12" i="7"/>
  <c r="F12" i="7" s="1"/>
  <c r="E4" i="7"/>
  <c r="F4" i="7" s="1"/>
  <c r="F8" i="7"/>
  <c r="E2" i="7"/>
  <c r="G2" i="7" s="1"/>
  <c r="F6" i="7" l="1"/>
  <c r="H6" i="7"/>
  <c r="F13" i="7"/>
  <c r="F5" i="7"/>
  <c r="H4" i="7"/>
  <c r="H12" i="7"/>
  <c r="F2" i="7"/>
  <c r="G13" i="7"/>
  <c r="G12" i="7"/>
  <c r="H2" i="7"/>
  <c r="H5" i="7"/>
</calcChain>
</file>

<file path=xl/sharedStrings.xml><?xml version="1.0" encoding="utf-8"?>
<sst xmlns="http://schemas.openxmlformats.org/spreadsheetml/2006/main" count="7064" uniqueCount="2118">
  <si>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</si>
  <si>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</si>
  <si>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</si>
  <si>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</si>
  <si>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</si>
  <si>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</si>
  <si>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</si>
  <si>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</si>
  <si>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</si>
  <si>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</si>
  <si>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</si>
  <si>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</si>
  <si>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</si>
  <si>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</si>
  <si>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</si>
  <si>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</si>
  <si>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</si>
  <si>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</si>
  <si>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</si>
  <si>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</si>
  <si>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</si>
  <si>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</si>
  <si>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</si>
  <si>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</si>
  <si>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</si>
  <si>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</si>
  <si>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</si>
  <si>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</si>
  <si>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</si>
  <si>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</si>
  <si>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</si>
  <si>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</si>
  <si>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</si>
  <si>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</si>
  <si>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</si>
  <si>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</si>
  <si>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</si>
  <si>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</si>
  <si>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</si>
  <si>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</si>
  <si>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</si>
  <si>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</si>
  <si>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</si>
  <si>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</si>
  <si>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</si>
  <si>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</si>
  <si>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</si>
  <si>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</si>
  <si>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</si>
  <si>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</si>
  <si>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</si>
  <si>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</si>
  <si>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</si>
  <si>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</si>
  <si>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</si>
  <si>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</si>
  <si>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</si>
  <si>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</si>
  <si>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</si>
  <si>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</si>
  <si>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</si>
  <si>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</si>
  <si>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</si>
  <si>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</si>
  <si>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</si>
  <si>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</si>
  <si>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</si>
  <si>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</si>
  <si>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</si>
  <si>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</si>
  <si>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</si>
  <si>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</si>
  <si>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</si>
  <si>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</si>
  <si>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</si>
  <si>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</si>
  <si>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</si>
  <si>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</si>
  <si>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</si>
  <si>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</si>
  <si>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</si>
  <si>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</si>
  <si>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</si>
  <si>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</si>
  <si>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</si>
  <si>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</si>
  <si>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</si>
  <si>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</si>
  <si>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</si>
  <si>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</si>
  <si>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</si>
  <si>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</si>
  <si>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</si>
  <si>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</si>
  <si>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</si>
  <si>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</si>
  <si>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</si>
  <si>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</si>
  <si>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</si>
  <si>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</si>
  <si>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</si>
  <si>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</si>
  <si>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</si>
  <si>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</si>
  <si>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</si>
  <si>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</si>
  <si>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</si>
  <si>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</si>
  <si>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</si>
  <si>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</si>
  <si>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</si>
  <si>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</si>
  <si>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</si>
  <si>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</si>
  <si>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</si>
  <si>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</si>
  <si>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</si>
  <si>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</si>
  <si>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</si>
  <si>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</si>
  <si>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</si>
  <si>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</si>
  <si>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</si>
  <si>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</si>
  <si>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</si>
  <si>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</si>
  <si>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</si>
  <si>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</si>
  <si>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</si>
  <si>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</si>
  <si>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</si>
  <si>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</si>
  <si>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</si>
  <si>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</si>
  <si>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</si>
  <si>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</si>
  <si>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</si>
  <si>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</si>
  <si>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</si>
  <si>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</si>
  <si>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</si>
  <si>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</si>
  <si>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</si>
  <si>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</si>
  <si>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</si>
  <si>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</si>
  <si>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</si>
  <si>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</si>
  <si>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</si>
  <si>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</si>
  <si>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</si>
  <si>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</si>
  <si>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</si>
  <si>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</si>
  <si>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</si>
  <si>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</si>
  <si>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</si>
  <si>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</si>
  <si>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</si>
  <si>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</si>
  <si>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</si>
  <si>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</si>
  <si>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</si>
  <si>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</si>
  <si>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</si>
  <si>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</si>
  <si>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</si>
  <si>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</si>
  <si>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</si>
  <si>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</si>
  <si>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</si>
  <si>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</si>
  <si>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</si>
  <si>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</si>
  <si>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</si>
  <si>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</si>
  <si>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</si>
  <si>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</si>
  <si>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</si>
  <si>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</si>
  <si>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</si>
  <si>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</si>
  <si>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</si>
  <si>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</si>
  <si>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</si>
  <si>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</si>
  <si>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</si>
  <si>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</si>
  <si>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</si>
  <si>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</si>
  <si>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</si>
  <si>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</si>
  <si>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</si>
  <si>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</si>
  <si>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</si>
  <si>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</si>
  <si>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</si>
  <si>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</si>
  <si>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</si>
  <si>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</si>
  <si>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</si>
  <si>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</si>
  <si>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</si>
  <si>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</si>
  <si>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</si>
  <si>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</si>
  <si>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</si>
  <si>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</si>
  <si>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</si>
  <si>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</si>
  <si>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</si>
  <si>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</si>
  <si>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</si>
  <si>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</si>
  <si>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</si>
  <si>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</si>
  <si>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</si>
  <si>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</si>
  <si>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</si>
  <si>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</si>
  <si>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</si>
  <si>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</si>
  <si>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</si>
  <si>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</si>
  <si>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</si>
  <si>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</si>
  <si>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</si>
  <si>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</si>
  <si>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</si>
  <si>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</si>
  <si>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</si>
  <si>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</si>
  <si>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</si>
  <si>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</si>
  <si>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</si>
  <si>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</si>
  <si>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</si>
  <si>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</si>
  <si>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</si>
  <si>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</si>
  <si>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</si>
  <si>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</si>
  <si>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</si>
  <si>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</si>
  <si>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</si>
  <si>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</si>
  <si>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</si>
  <si>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</si>
  <si>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</si>
  <si>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</si>
  <si>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</si>
  <si>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</si>
  <si>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</si>
  <si>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</si>
  <si>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</si>
  <si>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</si>
  <si>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</si>
  <si>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</si>
  <si>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</si>
  <si>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</si>
  <si>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</si>
  <si>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</si>
  <si>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</si>
  <si>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</si>
  <si>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</si>
  <si>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</si>
  <si>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</si>
  <si>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</si>
  <si>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</si>
  <si>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</si>
  <si>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</si>
  <si>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</si>
  <si>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</si>
  <si>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</si>
  <si>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</si>
  <si>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</si>
  <si>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</si>
  <si>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</si>
  <si>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</si>
  <si>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</si>
  <si>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</si>
  <si>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</si>
  <si>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</si>
  <si>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</si>
  <si>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</si>
  <si>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</si>
  <si>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</si>
  <si>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</si>
  <si>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</si>
  <si>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</si>
  <si>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</si>
  <si>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</si>
  <si>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</si>
  <si>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</si>
  <si>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</si>
  <si>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</si>
  <si>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</si>
  <si>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</si>
  <si>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</si>
  <si>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</si>
  <si>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</si>
  <si>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</si>
  <si>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</si>
  <si>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</si>
  <si>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</si>
  <si>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</si>
  <si>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</si>
  <si>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</si>
  <si>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</si>
  <si>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</si>
  <si>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</si>
  <si>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</si>
  <si>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</si>
  <si>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</si>
  <si>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</si>
  <si>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</si>
  <si>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</si>
  <si>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</si>
  <si>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</si>
  <si>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</si>
  <si>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</si>
  <si>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</si>
  <si>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</si>
  <si>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</si>
  <si>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</si>
  <si>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</si>
  <si>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</si>
  <si>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</si>
  <si>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</si>
  <si>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</si>
  <si>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</si>
  <si>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</si>
  <si>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</si>
  <si>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</si>
  <si>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</si>
  <si>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</si>
  <si>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</si>
  <si>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</si>
  <si>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</si>
  <si>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</si>
  <si>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</si>
  <si>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</si>
  <si>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</si>
  <si>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</si>
  <si>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</si>
  <si>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</si>
  <si>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</si>
  <si>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</si>
  <si>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</si>
  <si>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</si>
  <si>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</si>
  <si>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</si>
  <si>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</si>
  <si>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</si>
  <si>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</si>
  <si>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</si>
  <si>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</si>
  <si>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</si>
  <si>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</si>
  <si>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</si>
  <si>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</si>
  <si>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</si>
  <si>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</si>
  <si>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</si>
  <si>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</si>
  <si>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</si>
  <si>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</si>
  <si>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</si>
  <si>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</si>
  <si>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</si>
  <si>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</si>
  <si>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</si>
  <si>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</si>
  <si>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</si>
  <si>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</si>
  <si>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</si>
  <si>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</si>
  <si>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</si>
  <si>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</si>
  <si>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</si>
  <si>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</si>
  <si>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</si>
  <si>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</si>
  <si>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</si>
  <si>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</si>
  <si>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</si>
  <si>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</si>
  <si>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</si>
  <si>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</si>
  <si>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</si>
  <si>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</si>
  <si>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</si>
  <si>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</si>
  <si>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</si>
  <si>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</si>
  <si>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</si>
  <si>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</si>
  <si>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</si>
  <si>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</si>
  <si>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</si>
  <si>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</si>
  <si>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</si>
  <si>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</si>
  <si>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</si>
  <si>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</si>
  <si>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</si>
  <si>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</si>
  <si>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</si>
  <si>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</si>
  <si>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</si>
  <si>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</si>
  <si>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</si>
  <si>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</si>
  <si>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</si>
  <si>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</si>
  <si>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</si>
  <si>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</si>
  <si>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</si>
  <si>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</si>
  <si>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</si>
  <si>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</si>
  <si>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</si>
  <si>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</si>
  <si>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</si>
  <si>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</si>
  <si>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</si>
  <si>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</si>
  <si>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</si>
  <si>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</si>
  <si>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</si>
  <si>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</si>
  <si>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</si>
  <si>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</si>
  <si>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</si>
  <si>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</si>
  <si>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</si>
  <si>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</si>
  <si>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</si>
  <si>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</si>
  <si>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</si>
  <si>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</si>
  <si>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</si>
  <si>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</si>
  <si>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</si>
  <si>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</si>
  <si>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</si>
  <si>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</si>
  <si>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</si>
  <si>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</si>
  <si>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</si>
  <si>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</si>
  <si>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</si>
  <si>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</si>
  <si>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</si>
  <si>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</si>
  <si>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</si>
  <si>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</si>
  <si>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</si>
  <si>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</si>
  <si>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</si>
  <si>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</si>
  <si>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</si>
  <si>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</si>
  <si>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</si>
  <si>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</si>
  <si>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</si>
  <si>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</si>
  <si>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</si>
  <si>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</si>
  <si>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</si>
  <si>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</si>
  <si>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</si>
  <si>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</si>
  <si>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</si>
  <si>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</si>
  <si>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</si>
  <si>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</si>
  <si>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</si>
  <si>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</si>
  <si>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</si>
  <si>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</si>
  <si>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</si>
  <si>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</si>
  <si>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</si>
  <si>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</si>
  <si>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</si>
  <si>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</si>
  <si>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</si>
  <si>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</si>
  <si>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</si>
  <si>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</si>
  <si>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</si>
  <si>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</si>
  <si>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</si>
  <si>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</si>
  <si>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</si>
  <si>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</si>
  <si>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</si>
  <si>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</si>
  <si>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</si>
  <si>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</si>
  <si>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</si>
  <si>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</si>
  <si>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</si>
  <si>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</si>
  <si>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</si>
  <si>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</si>
  <si>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</si>
  <si>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</si>
  <si>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</si>
  <si>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</si>
  <si>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</si>
  <si>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</si>
  <si>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</si>
  <si>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</si>
  <si>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</si>
  <si>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</si>
  <si>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</si>
  <si>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</si>
  <si>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</si>
  <si>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</si>
  <si>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</si>
  <si>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</si>
  <si>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</si>
  <si>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</si>
  <si>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</si>
  <si>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</si>
  <si>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</si>
  <si>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</si>
  <si>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</si>
  <si>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</si>
  <si>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</si>
  <si>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</si>
  <si>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</si>
  <si>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</si>
  <si>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</si>
  <si>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</si>
  <si>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</si>
  <si>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</si>
  <si>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</si>
  <si>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</si>
  <si>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</si>
  <si>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</si>
  <si>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</si>
  <si>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</si>
  <si>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</si>
  <si>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</si>
  <si>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</si>
  <si>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</si>
  <si>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</si>
  <si>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</si>
  <si>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</si>
  <si>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</si>
  <si>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</si>
  <si>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</si>
  <si>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</si>
  <si>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</si>
  <si>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</si>
  <si>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</si>
  <si>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</si>
  <si>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</si>
  <si>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</si>
  <si>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</si>
  <si>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</si>
  <si>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</si>
  <si>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</si>
  <si>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</si>
  <si>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</si>
  <si>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</si>
  <si>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</si>
  <si>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</si>
  <si>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</si>
  <si>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</si>
  <si>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</si>
  <si>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</si>
  <si>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</si>
  <si>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</si>
  <si>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</si>
  <si>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</si>
  <si>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</si>
  <si>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</si>
  <si>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</si>
  <si>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</si>
  <si>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</si>
  <si>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</si>
  <si>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</si>
  <si>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</si>
  <si>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</si>
  <si>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</si>
  <si>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</si>
  <si>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</si>
  <si>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</si>
  <si>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</si>
  <si>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</si>
  <si>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</si>
  <si>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</si>
  <si>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</si>
  <si>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</si>
  <si>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</si>
  <si>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</si>
  <si>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</si>
  <si>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</si>
  <si>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</si>
  <si>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</si>
  <si>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</si>
  <si>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</si>
  <si>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</si>
  <si>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</si>
  <si>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</si>
  <si>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</si>
  <si>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</si>
  <si>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</si>
  <si>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</si>
  <si>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</si>
  <si>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</si>
  <si>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</si>
  <si>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</si>
  <si>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</si>
  <si>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</si>
  <si>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</si>
  <si>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</si>
  <si>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</si>
  <si>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</si>
  <si>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</si>
  <si>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</si>
  <si>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</si>
  <si>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</si>
  <si>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</si>
  <si>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</si>
  <si>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</si>
  <si>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</si>
  <si>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</si>
  <si>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</si>
  <si>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</si>
  <si>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</si>
  <si>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</si>
  <si>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</si>
  <si>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</si>
  <si>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</si>
  <si>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</si>
  <si>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</si>
  <si>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</si>
  <si>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</si>
  <si>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</si>
  <si>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</si>
  <si>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</si>
  <si>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</si>
  <si>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</si>
  <si>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</si>
  <si>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</si>
  <si>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</si>
  <si>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</si>
  <si>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</si>
  <si>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</si>
  <si>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</si>
  <si>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</si>
  <si>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</si>
  <si>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</si>
  <si>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</si>
  <si>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</si>
  <si>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</si>
  <si>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</si>
  <si>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</si>
  <si>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</si>
  <si>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</si>
  <si>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</si>
  <si>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</si>
  <si>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</si>
  <si>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</si>
  <si>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</si>
  <si>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</si>
  <si>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</si>
  <si>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</si>
  <si>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</si>
  <si>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</si>
  <si>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</si>
  <si>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</si>
  <si>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</si>
  <si>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</si>
  <si>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</si>
  <si>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</si>
  <si>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</si>
  <si>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</si>
  <si>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</si>
  <si>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</si>
  <si>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</si>
  <si>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</si>
  <si>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</si>
  <si>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</si>
  <si>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</si>
  <si>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</si>
  <si>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</si>
  <si>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</si>
  <si>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</si>
  <si>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</si>
  <si>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</si>
  <si>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</si>
  <si>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</si>
  <si>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</si>
  <si>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</si>
  <si>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</si>
  <si>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</si>
  <si>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</si>
  <si>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</si>
  <si>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</si>
  <si>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</si>
  <si>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</si>
  <si>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</si>
  <si>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</si>
  <si>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</si>
  <si>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</si>
  <si>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</si>
  <si>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</si>
  <si>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</si>
  <si>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</si>
  <si>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</si>
  <si>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</si>
  <si>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</si>
  <si>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</si>
  <si>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</si>
  <si>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</si>
  <si>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</si>
  <si>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</si>
  <si>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</si>
  <si>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</si>
  <si>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</si>
  <si>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</si>
  <si>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</si>
  <si>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</si>
  <si>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</si>
  <si>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</si>
  <si>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</si>
  <si>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</si>
  <si>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</si>
  <si>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</si>
  <si>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</si>
  <si>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</si>
  <si>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</si>
  <si>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</si>
  <si>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</si>
  <si>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</si>
  <si>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</si>
  <si>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</si>
  <si>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</si>
  <si>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</si>
  <si>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</si>
  <si>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</si>
  <si>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</si>
  <si>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</si>
  <si>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</si>
  <si>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</si>
  <si>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</si>
  <si>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</si>
  <si>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</si>
  <si>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</si>
  <si>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</si>
  <si>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</si>
  <si>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</si>
  <si>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</si>
  <si>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</si>
  <si>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</si>
  <si>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</si>
  <si>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</si>
  <si>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</si>
  <si>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</si>
  <si>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</si>
  <si>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</si>
  <si>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</si>
  <si>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</si>
  <si>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</si>
  <si>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</si>
  <si>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</si>
  <si>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</si>
  <si>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</si>
  <si>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</si>
  <si>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</si>
  <si>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</si>
  <si>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</si>
  <si>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</si>
  <si>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</si>
  <si>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</si>
  <si>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</si>
  <si>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</si>
  <si>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</si>
  <si>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</si>
  <si>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</si>
  <si>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</si>
  <si>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</si>
  <si>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</si>
  <si>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</si>
  <si>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</si>
  <si>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</si>
  <si>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</si>
  <si>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</si>
  <si>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</si>
  <si>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</si>
  <si>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</si>
  <si>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</si>
  <si>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</si>
  <si>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</si>
  <si>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</si>
  <si>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</si>
  <si>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</si>
  <si>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</si>
  <si>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</si>
  <si>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</si>
  <si>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</si>
  <si>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</si>
  <si>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</si>
  <si>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</si>
  <si>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</si>
  <si>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</si>
  <si>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</si>
  <si>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</si>
  <si>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</si>
  <si>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</si>
  <si>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</si>
  <si>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</si>
  <si>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</si>
  <si>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</si>
  <si>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</si>
  <si>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</si>
  <si>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</si>
  <si>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</si>
  <si>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</si>
  <si>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</si>
  <si>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</si>
  <si>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</si>
  <si>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</si>
  <si>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</si>
  <si>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</si>
  <si>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</si>
  <si>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</si>
  <si>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</si>
  <si>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</si>
  <si>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</si>
  <si>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</si>
  <si>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</si>
  <si>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</si>
  <si>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</si>
  <si>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</si>
  <si>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</si>
  <si>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</si>
  <si>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</si>
  <si>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</si>
  <si>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</si>
  <si>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</si>
  <si>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</si>
  <si>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</si>
  <si>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</si>
  <si>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</si>
  <si>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</si>
  <si>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</si>
  <si>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</si>
  <si>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</si>
  <si>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</si>
  <si>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</si>
  <si>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</si>
  <si>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</si>
  <si>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</si>
  <si>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</si>
  <si>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</si>
  <si>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</si>
  <si>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</si>
  <si>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</si>
  <si>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</si>
  <si>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</si>
  <si>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</si>
  <si>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</si>
  <si>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</si>
  <si>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</si>
  <si>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</si>
  <si>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</si>
  <si>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</si>
  <si>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</si>
  <si>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</si>
  <si>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</si>
  <si>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</si>
  <si>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</si>
  <si>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</si>
  <si>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</si>
  <si>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</si>
  <si>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</si>
  <si>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</si>
  <si>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</si>
  <si>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</si>
  <si>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</si>
  <si>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</si>
  <si>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</si>
  <si>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</si>
  <si>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</si>
  <si>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</si>
  <si>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</si>
  <si>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</si>
  <si>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</si>
  <si>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</si>
  <si>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</si>
  <si>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</si>
  <si>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</si>
  <si>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</si>
  <si>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</si>
  <si>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</si>
  <si>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</si>
  <si>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</si>
  <si>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</si>
  <si>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</si>
  <si>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</si>
  <si>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</si>
  <si>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</si>
  <si>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</si>
  <si>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</si>
  <si>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</si>
  <si>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</si>
  <si>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</si>
  <si>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</si>
  <si>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</si>
  <si>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</si>
  <si>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</si>
  <si>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</si>
  <si>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</si>
  <si>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</si>
  <si>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</si>
  <si>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</si>
  <si>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</si>
  <si>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</si>
  <si>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</si>
  <si>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</si>
  <si>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</si>
  <si>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</si>
  <si>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</si>
  <si>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</si>
  <si>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</si>
  <si>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</si>
  <si>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</si>
  <si>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</si>
  <si>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</si>
  <si>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</si>
  <si>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</si>
  <si>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</si>
  <si>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</si>
  <si>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</si>
  <si>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</si>
  <si>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</si>
  <si>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</si>
  <si>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</si>
  <si>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</si>
  <si>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</si>
  <si>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</si>
  <si>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</si>
  <si>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</si>
  <si>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</si>
  <si>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</si>
  <si>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</si>
  <si>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</si>
  <si>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</si>
  <si>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</si>
  <si>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</si>
  <si>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</si>
  <si>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</si>
  <si>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</si>
  <si>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</si>
  <si>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</si>
  <si>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</si>
  <si>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</si>
  <si>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</si>
  <si>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</si>
  <si>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</si>
  <si>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</si>
  <si>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</si>
  <si>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</si>
  <si>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</si>
  <si>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</si>
  <si>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</si>
  <si>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</si>
  <si>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</si>
  <si>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</si>
  <si>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</si>
  <si>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</si>
  <si>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</si>
  <si>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</si>
  <si>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</si>
  <si>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</si>
  <si>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</si>
  <si>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</si>
  <si>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</si>
  <si>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</si>
  <si>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</si>
  <si>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</si>
  <si>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</si>
  <si>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</si>
  <si>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</si>
  <si>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</si>
  <si>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</si>
  <si>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</si>
  <si>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</si>
  <si>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</si>
  <si>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</si>
  <si>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</si>
  <si>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</si>
  <si>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</si>
  <si>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</si>
  <si>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</si>
  <si>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</si>
  <si>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</si>
  <si>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</si>
  <si>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</si>
  <si>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</si>
  <si>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</si>
  <si>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</si>
  <si>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</si>
  <si>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</si>
  <si>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</si>
  <si>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</si>
  <si>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</si>
  <si>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</si>
  <si>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</si>
  <si>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</si>
  <si>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</si>
  <si>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</si>
  <si>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</si>
  <si>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</si>
  <si>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</si>
  <si>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</si>
  <si>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</si>
  <si>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</si>
  <si>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</si>
  <si>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</si>
  <si>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</si>
  <si>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</si>
  <si>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</si>
  <si>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</si>
  <si>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</si>
  <si>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</si>
  <si>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</si>
  <si>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</si>
  <si>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</si>
  <si>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</si>
  <si>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</si>
  <si>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</si>
  <si>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</si>
  <si>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</si>
  <si>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</si>
  <si>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</si>
  <si>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</si>
  <si>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</si>
  <si>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</si>
  <si>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</si>
  <si>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</si>
  <si>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</si>
  <si>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</si>
  <si>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</si>
  <si>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</si>
  <si>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</si>
  <si>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</si>
  <si>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</si>
  <si>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</si>
  <si>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</si>
  <si>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</si>
  <si>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</si>
  <si>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</si>
  <si>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</si>
  <si>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</si>
  <si>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</si>
  <si>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</si>
  <si>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</si>
  <si>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</si>
  <si>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</si>
  <si>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</si>
  <si>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</si>
  <si>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</si>
  <si>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</si>
  <si>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</si>
  <si>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</si>
  <si>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</si>
  <si>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</si>
  <si>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</si>
  <si>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</si>
  <si>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</si>
  <si>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</si>
  <si>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</si>
  <si>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</si>
  <si>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</si>
  <si>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</si>
  <si>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</si>
  <si>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</si>
  <si>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</si>
  <si>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</si>
  <si>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</si>
  <si>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</si>
  <si>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</si>
  <si>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</si>
  <si>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</si>
  <si>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</si>
  <si>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</si>
  <si>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</si>
  <si>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</si>
  <si>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</si>
  <si>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</si>
  <si>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</si>
  <si>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</si>
  <si>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</si>
  <si>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</si>
  <si>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</si>
  <si>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</si>
  <si>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</si>
  <si>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</si>
  <si>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</si>
  <si>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</si>
  <si>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</si>
  <si>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</si>
  <si>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</si>
  <si>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</si>
  <si>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</si>
  <si>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</si>
  <si>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</si>
  <si>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</si>
  <si>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</si>
  <si>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</si>
  <si>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</si>
  <si>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</si>
  <si>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</si>
  <si>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</si>
  <si>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</si>
  <si>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</si>
  <si>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</si>
  <si>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</si>
  <si>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</si>
  <si>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</si>
  <si>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</si>
  <si>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</si>
  <si>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</si>
  <si>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</si>
  <si>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</si>
  <si>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</si>
  <si>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</si>
  <si>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</si>
  <si>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</si>
  <si>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</si>
  <si>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</si>
  <si>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</si>
  <si>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</si>
  <si>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</si>
  <si>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</si>
  <si>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</si>
  <si>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</si>
  <si>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</si>
  <si>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</si>
  <si>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</si>
  <si>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</si>
  <si>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</si>
  <si>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</si>
  <si>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</si>
  <si>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</si>
  <si>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</si>
  <si>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</si>
  <si>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</si>
  <si>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</si>
  <si>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</si>
  <si>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</si>
  <si>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</si>
  <si>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</si>
  <si>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</si>
  <si>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</si>
  <si>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</si>
  <si>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</si>
  <si>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</si>
  <si>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</si>
  <si>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</si>
  <si>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</si>
  <si>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</si>
  <si>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</si>
  <si>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</si>
  <si>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</si>
  <si>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</si>
  <si>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</si>
  <si>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</si>
  <si>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</si>
  <si>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</si>
  <si>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</si>
  <si>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</si>
  <si>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</si>
  <si>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</si>
  <si>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</si>
  <si>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</si>
  <si>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</si>
  <si>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</si>
  <si>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</si>
  <si>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</si>
  <si>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</si>
  <si>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</si>
  <si>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</si>
  <si>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</si>
  <si>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</si>
  <si>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</si>
  <si>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</si>
  <si>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</si>
  <si>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</si>
  <si>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</si>
  <si>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</si>
  <si>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</si>
  <si>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</si>
  <si>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</si>
  <si>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</si>
  <si>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</si>
  <si>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</si>
  <si>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</si>
  <si>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</si>
  <si>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</si>
  <si>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</si>
  <si>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</si>
  <si>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</si>
  <si>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</si>
  <si>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</si>
  <si>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</si>
  <si>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</si>
  <si>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</si>
  <si>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</si>
  <si>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</si>
  <si>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</si>
  <si>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</si>
  <si>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</si>
  <si>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</si>
  <si>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</si>
  <si>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</si>
  <si>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</si>
  <si>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</si>
  <si>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</si>
  <si>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</si>
  <si>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</si>
  <si>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</si>
  <si>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</si>
  <si>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</si>
  <si>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</si>
  <si>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</si>
  <si>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</si>
  <si>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</si>
  <si>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</si>
  <si>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</si>
  <si>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</si>
  <si>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</si>
  <si>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</si>
  <si>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</si>
  <si>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</si>
  <si>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</si>
  <si>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</si>
  <si>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</si>
  <si>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</si>
  <si>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</si>
  <si>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</si>
  <si>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</si>
  <si>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</si>
  <si>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</si>
  <si>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</si>
  <si>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</si>
  <si>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</si>
  <si>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</si>
  <si>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</si>
  <si>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</si>
  <si>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</si>
  <si>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</si>
  <si>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</si>
  <si>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</si>
  <si>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</si>
  <si>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</si>
  <si>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</si>
  <si>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</si>
  <si>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</si>
  <si>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</si>
  <si>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</si>
  <si>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</si>
  <si>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</si>
  <si>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</si>
  <si>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</si>
  <si>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</si>
  <si>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</si>
  <si>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</si>
  <si>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</si>
  <si>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</si>
  <si>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</si>
  <si>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</si>
  <si>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</si>
  <si>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</si>
  <si>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</si>
  <si>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</si>
  <si>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</si>
  <si>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</si>
  <si>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</si>
  <si>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</si>
  <si>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</si>
  <si>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</si>
  <si>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</si>
  <si>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</si>
  <si>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</si>
  <si>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</si>
  <si>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</si>
  <si>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</si>
  <si>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</si>
  <si>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</si>
  <si>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</si>
  <si>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</si>
  <si>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</si>
  <si>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</si>
  <si>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</si>
  <si>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</si>
  <si>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</si>
  <si>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</si>
  <si>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</si>
  <si>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</si>
  <si>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</si>
  <si>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</si>
  <si>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</si>
  <si>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</si>
  <si>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</si>
  <si>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</si>
  <si>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</si>
  <si>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</si>
  <si>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</si>
  <si>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</si>
  <si>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</si>
  <si>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</si>
  <si>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</si>
  <si>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</si>
  <si>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</si>
  <si>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</si>
  <si>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</si>
  <si>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</si>
  <si>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</si>
  <si>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</si>
  <si>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</si>
  <si>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</si>
  <si>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</si>
  <si>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</si>
  <si>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</si>
  <si>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</si>
  <si>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</si>
  <si>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</si>
  <si>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</si>
  <si>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</si>
  <si>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</si>
  <si>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</si>
  <si>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</si>
  <si>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</si>
  <si>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</si>
  <si>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</si>
  <si>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</si>
  <si>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</si>
  <si>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</si>
  <si>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</si>
  <si>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</si>
  <si>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</si>
  <si>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</si>
  <si>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</si>
  <si>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</si>
  <si>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</si>
  <si>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</si>
  <si>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</si>
  <si>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</si>
  <si>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</si>
  <si>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</si>
  <si>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</si>
  <si>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</si>
  <si>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</si>
  <si>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</si>
  <si>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</si>
  <si>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</si>
  <si>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</si>
  <si>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</si>
  <si>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</si>
  <si>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</si>
  <si>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</si>
  <si>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</si>
  <si>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</si>
  <si>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</si>
  <si>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</si>
  <si>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</si>
  <si>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</si>
  <si>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</si>
  <si>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</si>
  <si>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</si>
  <si>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</si>
  <si>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</si>
  <si>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</si>
  <si>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</si>
  <si>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</si>
  <si>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</si>
  <si>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</si>
  <si>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</si>
  <si>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</si>
  <si>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</si>
  <si>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</si>
  <si>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</si>
  <si>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</si>
  <si>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</si>
  <si>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</si>
  <si>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</si>
  <si>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</si>
  <si>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</si>
  <si>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</si>
  <si>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</si>
  <si>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</si>
  <si>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</si>
  <si>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</si>
  <si>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</si>
  <si>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</si>
  <si>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</si>
  <si>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</si>
  <si>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</si>
  <si>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</si>
  <si>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</si>
  <si>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</si>
  <si>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</si>
  <si>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</si>
  <si>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</si>
  <si>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</si>
  <si>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</si>
  <si>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</si>
  <si>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</si>
  <si>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</si>
  <si>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</si>
  <si>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</si>
  <si>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</si>
  <si>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</si>
  <si>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</si>
  <si>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</si>
  <si>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</si>
  <si>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</si>
  <si>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</si>
  <si>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</si>
  <si>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</si>
  <si>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</si>
  <si>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</si>
  <si>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</si>
  <si>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</si>
  <si>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</si>
  <si>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</si>
  <si>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</si>
  <si>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</si>
  <si>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</si>
  <si>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</si>
  <si>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</si>
  <si>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</si>
  <si>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</si>
  <si>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</si>
  <si>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</si>
  <si>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</si>
  <si>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</si>
  <si>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</si>
  <si>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</si>
  <si>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</si>
  <si>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</si>
  <si>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</si>
  <si>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</si>
  <si>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</si>
  <si>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</si>
  <si>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</si>
  <si>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</si>
  <si>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</si>
  <si>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</si>
  <si>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</si>
  <si>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</si>
  <si>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</si>
  <si>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</si>
  <si>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</si>
  <si>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</si>
  <si>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</si>
  <si>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</si>
  <si>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</si>
  <si>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</si>
  <si>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</si>
  <si>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</si>
  <si>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</si>
  <si>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</si>
  <si>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</si>
  <si>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</si>
  <si>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</si>
  <si>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</si>
  <si>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</si>
  <si>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</si>
  <si>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</si>
  <si>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</si>
  <si>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</si>
  <si>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</si>
  <si>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</si>
  <si>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</si>
  <si>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</si>
  <si>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</si>
  <si>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</si>
  <si>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</si>
  <si>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</si>
  <si>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</si>
  <si>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</si>
  <si>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</si>
  <si>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</si>
  <si>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</si>
  <si>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</si>
  <si>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</si>
  <si>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</si>
  <si>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</si>
  <si>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</si>
  <si>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</si>
  <si>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</si>
  <si>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</si>
  <si>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</si>
  <si>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</si>
  <si>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</si>
  <si>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</si>
  <si>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</si>
  <si>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</si>
  <si>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</si>
  <si>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</si>
  <si>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</si>
  <si>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</si>
  <si>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</si>
  <si>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</si>
  <si>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</si>
  <si>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</si>
  <si>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</si>
  <si>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</si>
  <si>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</si>
  <si>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</si>
  <si>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</si>
  <si>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</si>
  <si>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</si>
  <si>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</si>
  <si>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</si>
  <si>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</si>
  <si>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</si>
  <si>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</si>
  <si>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</si>
  <si>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</si>
  <si>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</si>
  <si>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</si>
  <si>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</si>
  <si>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</si>
  <si>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</si>
  <si>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</si>
  <si>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</si>
  <si>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</si>
  <si>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</si>
  <si>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</si>
  <si>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</si>
  <si>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</si>
  <si>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</si>
  <si>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</si>
  <si>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</si>
  <si>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</si>
  <si>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</si>
  <si>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</si>
  <si>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</si>
  <si>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</si>
  <si>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</si>
  <si>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</si>
  <si>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</si>
  <si>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</si>
  <si>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</si>
  <si>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</si>
  <si>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</si>
  <si>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</si>
  <si>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</si>
  <si>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</si>
  <si>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</si>
  <si>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</si>
  <si>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</si>
  <si>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</si>
  <si>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</si>
  <si>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</si>
  <si>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</si>
  <si>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</si>
  <si>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</si>
  <si>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</si>
  <si>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</si>
  <si>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</si>
  <si>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</si>
  <si>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</si>
  <si>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</si>
  <si>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</si>
  <si>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</si>
  <si>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</si>
  <si>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</si>
  <si>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</si>
  <si>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</si>
  <si>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</si>
  <si>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</si>
  <si>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</si>
  <si>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</si>
  <si>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</si>
  <si>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</si>
  <si>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</si>
  <si>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</si>
  <si>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</si>
  <si>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</si>
  <si>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</si>
  <si>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</si>
  <si>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</si>
  <si>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</si>
  <si>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</si>
  <si>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</si>
  <si>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</si>
  <si>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</si>
  <si>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</si>
  <si>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</si>
  <si>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</si>
  <si>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</si>
  <si>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</si>
  <si>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</si>
  <si>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</si>
  <si>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</si>
  <si>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</si>
  <si>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</si>
  <si>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</si>
  <si>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</si>
  <si>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</si>
  <si>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</si>
  <si>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</si>
  <si>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</si>
  <si>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</si>
  <si>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</si>
  <si>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</si>
  <si>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</si>
  <si>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</si>
  <si>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</si>
  <si>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</si>
  <si>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</si>
  <si>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</si>
  <si>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</si>
  <si>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</si>
  <si>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</si>
  <si>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</si>
  <si>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</si>
  <si>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</si>
  <si>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</si>
  <si>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</si>
  <si>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</si>
  <si>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</si>
  <si>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</si>
  <si>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</si>
  <si>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</si>
  <si>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</si>
  <si>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</si>
  <si>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</si>
  <si>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</si>
  <si>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</si>
  <si>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</si>
  <si>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</si>
  <si>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</si>
  <si>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</si>
  <si>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</si>
  <si>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</si>
  <si>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</si>
  <si>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</si>
  <si>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</si>
  <si>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</si>
  <si>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</si>
  <si>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</si>
  <si>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</si>
  <si>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</si>
  <si>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</si>
  <si>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</si>
  <si>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</si>
  <si>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</si>
  <si>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</si>
  <si>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</si>
  <si>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</si>
  <si>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</si>
  <si>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</si>
  <si>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</si>
  <si>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</si>
  <si>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</si>
  <si>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</si>
  <si>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</si>
  <si>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</si>
  <si>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</si>
  <si>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</si>
  <si>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</si>
  <si>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</si>
  <si>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</si>
  <si>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</si>
  <si>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</si>
  <si>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</si>
  <si>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</si>
  <si>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</si>
  <si>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</si>
  <si>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</si>
  <si>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</si>
  <si>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</si>
  <si>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</si>
  <si>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</si>
  <si>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</si>
  <si>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</si>
  <si>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</si>
  <si>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</si>
  <si>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</si>
  <si>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</si>
  <si>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</si>
  <si>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</si>
  <si>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</si>
  <si>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</si>
  <si>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</si>
  <si>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</si>
  <si>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</si>
  <si>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</si>
  <si>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</si>
  <si>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</si>
  <si>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</si>
  <si>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</si>
  <si>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</si>
  <si>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</si>
  <si>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</si>
  <si>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</si>
  <si>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</si>
  <si>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</si>
  <si>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</si>
  <si>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</si>
  <si>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</si>
  <si>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</si>
  <si>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</si>
  <si>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</si>
  <si>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</si>
  <si>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</si>
  <si>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</si>
  <si>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</si>
  <si>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</si>
  <si>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</si>
  <si>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</si>
  <si>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</si>
  <si>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</si>
  <si>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</si>
  <si>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</si>
  <si>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</si>
  <si>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</si>
  <si>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</si>
  <si>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</si>
  <si>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</si>
  <si>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</si>
  <si>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</si>
  <si>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</si>
  <si>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</si>
  <si>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</si>
  <si>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</si>
  <si>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</si>
  <si>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</si>
  <si>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</si>
  <si>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</si>
  <si>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</si>
  <si>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</si>
  <si>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</si>
  <si>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</si>
  <si>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</si>
  <si>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</si>
  <si>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</si>
  <si>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</si>
  <si>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</si>
  <si>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</si>
  <si>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</si>
  <si>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</si>
  <si>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</si>
  <si>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</si>
  <si>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</si>
  <si>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</si>
  <si>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</si>
  <si>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</si>
  <si>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</si>
  <si>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</si>
  <si>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</si>
  <si>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</si>
  <si>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</si>
  <si>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</si>
  <si>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</si>
  <si>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</si>
  <si>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</si>
  <si>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</si>
  <si>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</si>
  <si>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</si>
  <si>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</si>
  <si>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</si>
  <si>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</si>
  <si>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</si>
  <si>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</si>
  <si>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</si>
  <si>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</si>
  <si>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</si>
  <si>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</si>
  <si>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</si>
  <si>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</si>
  <si>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</si>
  <si>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</si>
  <si>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</si>
  <si>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</si>
  <si>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</si>
  <si>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</si>
  <si>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</si>
  <si>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</si>
  <si>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</si>
  <si>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</si>
  <si>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</si>
  <si>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</si>
  <si>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</si>
  <si>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</si>
  <si>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</si>
  <si>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</si>
  <si>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</si>
  <si>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</si>
  <si>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</si>
  <si>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</si>
  <si>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</si>
  <si>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</si>
  <si>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</si>
  <si>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</si>
  <si>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</si>
  <si>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</si>
  <si>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</si>
  <si>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</si>
  <si>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</si>
  <si>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</si>
  <si>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</si>
  <si>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</si>
  <si>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</si>
  <si>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</si>
  <si>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</si>
  <si>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</si>
  <si>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</si>
  <si>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</si>
  <si>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</si>
  <si>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</si>
  <si>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</si>
  <si>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</si>
  <si>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</si>
  <si>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</si>
  <si>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</si>
  <si>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</si>
  <si>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</si>
  <si>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</si>
  <si>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</si>
  <si>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</si>
  <si>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</si>
  <si>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</si>
  <si>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</si>
  <si>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</si>
  <si>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</si>
  <si>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</si>
  <si>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</si>
  <si>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</si>
  <si>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</si>
  <si>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</si>
  <si>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</si>
  <si>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</si>
  <si>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</si>
  <si>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</si>
  <si>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</si>
  <si>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</si>
  <si>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</si>
  <si>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</si>
  <si>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</si>
  <si>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</si>
  <si>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</si>
  <si>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</si>
  <si>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</si>
  <si>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</si>
  <si>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</si>
  <si>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</si>
  <si>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</si>
  <si>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</si>
  <si>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</si>
  <si>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</si>
  <si>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</si>
  <si>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</si>
  <si>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</si>
  <si>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</si>
  <si>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</si>
  <si>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</si>
  <si>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</si>
  <si>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</si>
  <si>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</si>
  <si>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</si>
  <si>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</si>
  <si>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</si>
  <si>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</si>
  <si>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</si>
  <si>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</si>
  <si>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</si>
  <si>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</si>
  <si>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</si>
  <si>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</si>
  <si>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</si>
  <si>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</si>
  <si>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</si>
  <si>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</si>
  <si>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</si>
  <si>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</si>
  <si>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</si>
  <si>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</si>
  <si>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</si>
  <si>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</si>
  <si>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</si>
  <si>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</si>
  <si>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</si>
  <si>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</si>
  <si>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</si>
  <si>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</si>
  <si>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</si>
  <si>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</si>
  <si>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</si>
  <si>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</si>
  <si>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</si>
  <si>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</si>
  <si>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</si>
  <si>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</si>
  <si>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</si>
  <si>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</si>
  <si>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</si>
  <si>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</si>
  <si>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</si>
  <si>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</si>
  <si>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</si>
  <si>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</si>
  <si>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</si>
  <si>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</si>
  <si>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</si>
  <si>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</si>
  <si>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</si>
  <si>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</si>
  <si>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</si>
  <si>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</si>
  <si>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</si>
  <si>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</si>
  <si>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</si>
  <si>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</si>
  <si>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</si>
  <si>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</si>
  <si>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</si>
  <si>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</si>
  <si>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</si>
  <si>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</si>
  <si>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</si>
  <si>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</si>
  <si>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</si>
  <si>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</si>
  <si>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</si>
  <si>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</si>
  <si>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</si>
  <si>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</si>
  <si>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</si>
  <si>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</si>
  <si>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</si>
  <si>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</si>
  <si>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</si>
  <si>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</si>
  <si>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</si>
  <si>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</si>
  <si>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</si>
  <si>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</si>
  <si>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</si>
  <si>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</si>
  <si>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</si>
  <si>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</si>
  <si>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</si>
  <si>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</si>
  <si>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</si>
  <si>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</si>
  <si>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</si>
  <si>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</si>
  <si>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</si>
  <si>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</si>
  <si>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</si>
  <si>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</si>
  <si>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</si>
  <si>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</si>
  <si>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</si>
  <si>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</si>
  <si>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</si>
  <si>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</si>
  <si>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</si>
  <si>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</si>
  <si>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</si>
  <si>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</si>
  <si>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</si>
  <si>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</si>
  <si>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</si>
  <si>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</si>
  <si>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</si>
  <si>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</si>
  <si>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</si>
  <si>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</si>
  <si>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</si>
  <si>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</si>
  <si>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</si>
  <si>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</si>
  <si>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</si>
  <si>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</si>
  <si>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</si>
  <si>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</si>
  <si>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</si>
  <si>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</si>
  <si>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</si>
  <si>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</si>
  <si>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</si>
  <si>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</si>
  <si>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</si>
  <si>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</si>
  <si>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</si>
  <si>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</si>
  <si>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</si>
  <si>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</si>
  <si>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</si>
  <si>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</si>
  <si>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</si>
  <si>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</si>
  <si>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</si>
  <si>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</si>
  <si>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</si>
  <si>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</si>
  <si>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</si>
  <si>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</si>
  <si>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</si>
  <si>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</si>
  <si>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</si>
  <si>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</si>
  <si>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</si>
  <si>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</si>
  <si>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</si>
  <si>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</si>
  <si>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</si>
  <si>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</si>
  <si>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</si>
  <si>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</si>
  <si>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</si>
  <si>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</si>
  <si>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</si>
  <si>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</si>
  <si>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</si>
  <si>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</si>
  <si>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</si>
  <si>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</si>
  <si>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Grand Total</t>
  </si>
  <si>
    <t>Column Labels</t>
  </si>
  <si>
    <t>Row Labels</t>
  </si>
  <si>
    <t>Count of id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</si>
  <si>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</si>
  <si>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</si>
  <si>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</si>
  <si>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</si>
  <si>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</si>
  <si>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</si>
  <si>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</si>
  <si>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</si>
  <si>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</si>
  <si>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</si>
  <si>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</si>
  <si>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</si>
  <si>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</si>
  <si>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</si>
  <si>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</si>
  <si>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</si>
  <si>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</si>
  <si>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</si>
  <si>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</si>
  <si>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</si>
  <si>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</si>
  <si>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</si>
  <si>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</si>
  <si>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</si>
  <si>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</si>
  <si>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</si>
  <si>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</si>
  <si>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</si>
  <si>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</si>
  <si>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</si>
  <si>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</si>
  <si>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</si>
  <si>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</si>
  <si>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</si>
  <si>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</si>
  <si>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</si>
  <si>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Conversiom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</si>
  <si>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</si>
  <si>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</si>
  <si>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</si>
  <si>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</si>
  <si>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</si>
  <si>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</si>
  <si>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</si>
  <si>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</si>
  <si>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</si>
  <si>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</si>
  <si>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</si>
  <si>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</si>
  <si>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</si>
  <si>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</si>
  <si>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</si>
  <si>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</si>
  <si>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</si>
  <si>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</si>
  <si>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</si>
  <si>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</si>
  <si>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</si>
  <si>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</si>
  <si>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</si>
  <si>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</si>
  <si>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</si>
  <si>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</si>
  <si>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</si>
  <si>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</si>
  <si>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</si>
  <si>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</si>
  <si>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</si>
  <si>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</si>
  <si>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</si>
  <si>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Outcome</t>
  </si>
  <si>
    <t>Backers_count</t>
  </si>
  <si>
    <t>STATS ANALYSIS</t>
  </si>
  <si>
    <t>Successful</t>
  </si>
  <si>
    <t>Failed</t>
  </si>
  <si>
    <t>Mean</t>
  </si>
  <si>
    <t>Median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</si>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</sst>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5757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5757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5757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A-4ADD-93AE-1FA5357726E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A-4ADD-93AE-1FA5357726E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A-4ADD-93AE-1FA5357726E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A-4ADD-93AE-1FA53577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8933471"/>
        <c:axId val="478934431"/>
      </c:barChart>
      <c:catAx>
        <c:axId val="47893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4431"/>
        <c:crosses val="autoZero"/>
        <c:auto val="1"/>
        <c:lblAlgn val="ctr"/>
        <c:lblOffset val="100"/>
        <c:noMultiLvlLbl val="0"/>
      </c:catAx>
      <c:valAx>
        <c:axId val="4789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B-4751-9FD9-44F189CA136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AB-4751-9FD9-44F189CA136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AB-4751-9FD9-44F189CA136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AB-4751-9FD9-44F189CA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0903727"/>
        <c:axId val="600897967"/>
      </c:barChart>
      <c:catAx>
        <c:axId val="6009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7967"/>
        <c:crosses val="autoZero"/>
        <c:auto val="1"/>
        <c:lblAlgn val="ctr"/>
        <c:lblOffset val="100"/>
        <c:noMultiLvlLbl val="0"/>
      </c:catAx>
      <c:valAx>
        <c:axId val="6008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3FD-457A-9529-B8337DC71E8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3FD-457A-9529-B8337DC71E8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3FD-457A-9529-B8337DC71E8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3FD-457A-9529-B8337DC7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89359"/>
        <c:axId val="841199919"/>
      </c:lineChart>
      <c:catAx>
        <c:axId val="84118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99919"/>
        <c:crosses val="autoZero"/>
        <c:auto val="1"/>
        <c:lblAlgn val="ctr"/>
        <c:lblOffset val="100"/>
        <c:noMultiLvlLbl val="0"/>
      </c:catAx>
      <c:valAx>
        <c:axId val="8411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Project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E-45F5-B7D4-41DEED2215DD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E-45F5-B7D4-41DEED2215DD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7E-45F5-B7D4-41DEED22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12703"/>
        <c:axId val="628613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7E-45F5-B7D4-41DEED2215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7E-45F5-B7D4-41DEED2215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7E-45F5-B7D4-41DEED2215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7E-45F5-B7D4-41DEED2215DD}"/>
                  </c:ext>
                </c:extLst>
              </c15:ser>
            </c15:filteredLineSeries>
          </c:ext>
        </c:extLst>
      </c:lineChart>
      <c:catAx>
        <c:axId val="6286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13183"/>
        <c:crosses val="autoZero"/>
        <c:auto val="1"/>
        <c:lblAlgn val="ctr"/>
        <c:lblOffset val="100"/>
        <c:noMultiLvlLbl val="0"/>
      </c:catAx>
      <c:valAx>
        <c:axId val="6286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9</xdr:row>
      <xdr:rowOff>6350</xdr:rowOff>
    </xdr:from>
    <xdr:to>
      <xdr:col>8</xdr:col>
      <xdr:colOff>330200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1C597-1527-6C8D-A75F-02D1827E6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9</xdr:row>
      <xdr:rowOff>139700</xdr:rowOff>
    </xdr:from>
    <xdr:to>
      <xdr:col>13</xdr:col>
      <xdr:colOff>158750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49A8C-AA44-3197-1057-719F49E7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18</xdr:row>
      <xdr:rowOff>38100</xdr:rowOff>
    </xdr:from>
    <xdr:to>
      <xdr:col>10</xdr:col>
      <xdr:colOff>482600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425A1-83C6-8FF3-F11C-66A40553F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14</xdr:row>
      <xdr:rowOff>107950</xdr:rowOff>
    </xdr:from>
    <xdr:to>
      <xdr:col>5</xdr:col>
      <xdr:colOff>698500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B2BD3-B77E-1886-3947-B49503844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406.578408796297" createdVersion="8" refreshedVersion="8" minRefreshableVersion="3" recordCount="1000" xr:uid="{AB8624BA-6DA4-403A-875E-04D6935B121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406.602593981479" createdVersion="8" refreshedVersion="8" minRefreshableVersion="3" recordCount="1000" xr:uid="{AB2ECB72-DA2A-4DD7-89E9-8E38E15DC41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m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92.151898734177209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00.01614035087719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103.20833333333333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99.339622641509436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75.833333333333329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60.555555555555557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64.93832599118943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72.909090909090907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62.9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112.22222222222223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102.34545454545454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105.05102040816327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94.144999999999996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84.986725663716811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10.4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07.96236989591674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45.103703703703701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45.001483679525222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05.97134670487107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69.055555555555557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5.044943820224717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05.22535211267606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39.003741114852225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73.030674846625772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35.009459459459457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06.6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61.997747747747745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94.000622665006233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12.05426356589147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48.008849557522126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38.004334633723452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35.00018453589223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85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95.993893129770996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68.8125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5.97196261682242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75.261194029850742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57.125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75.141414141414145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07.42342342342343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35.995495495495497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26.998873148744366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107.56122448979592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94.375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46.163043478260867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47.845637583892618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53.007815713698065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45.05940594059406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2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99.006816632583508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32.786666666666669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59.119617224880386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44.93333333333333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89.664122137404576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70.079268292682926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31.059701492537314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9.061611374407583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30.0859375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84.998125000000002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82.001775410563695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58.040160642570278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111.4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71.94736842105263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61.038135593220339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08.91666666666667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29.00172201722017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58.975609756097562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11.82352941176471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63.995555555555555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85.315789473684205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74.48148148148148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105.14772727272727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56.188235294117646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85.917647058823533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57.00296912114014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79.642857142857139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41.018181818181816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48.004773269689736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55.212598425196852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92.109489051094897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83.183333333333337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39.996000000000002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111.1336898395722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90.563380281690144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61.108374384236456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83.022941970310384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0.76106194690266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89.458333333333329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57.849056603773583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109.99705449189985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103.96586345381526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107.99508196721311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48.927777777777777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37.666666666666664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64.999141999141997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06.61061946902655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27.009016393442622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91.16463414634147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56.054878048780488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1.017857142857142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66.513513513513516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89.005216484089729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103.46315789473684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95.278911564625844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75.895348837209298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107.57831325301204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51.31666666666667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71.983108108108112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108.95414201183432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5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94.938931297709928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09.65079365079364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44.001815980629537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86.794520547945211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30.992727272727272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94.791044776119406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69.79220779220779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63.003367003367003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110.0343300110742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25.997933274284026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49.987915407854985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101.72340425531915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47.083333333333336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89.944444444444443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78.96875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80.067669172932327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86.472727272727269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28.001876172607879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67.996725337699544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43.07865168539326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87.95597484276729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.987234042553197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46.905982905982903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46.913793103448278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94.24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80.139130434782615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59.036809815950917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65.989247311827953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60.992530345471522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98.307692307692307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104.6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86.066666666666663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.989583333333329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29.764705882352942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46.91959798994975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5.18691588785046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69.90769230769230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60.011588275391958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52.006220379146917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31.000176025347649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95.042492917847028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75.968174204355108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71.01319261213720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73.733333333333334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113.17073170731707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05.0093355299286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79.176829268292678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57.333333333333336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58.178343949044589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36.03252032520325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07.99068767908309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44.005985634477256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55.077868852459019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74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41.996858638743454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77.988161010260455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82.507462686567166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104.2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5.5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00.98334401024984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111.83333333333333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41.999115044247787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110.05115089514067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58.997079225994888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32.985714285714288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45.005654509471306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81.98196487897485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39.080882352941174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58.99638336347197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40.988372093023258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1.029411764705884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37.789473684210527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32.006772009029348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95.966712898751737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75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102.0498866213152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105.75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37.069767441860463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35.049382716049379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46.338461538461537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69.174603174603178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109.07824427480917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51.78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82.01005530417295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35.958333333333336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74.461538461538467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2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91.11464968152866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79.792682926829272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2.999777678968428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63.225000000000001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70.174999999999997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61.333333333333336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99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96.984900146127615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8.044247787610619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60.984615384615381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73.214285714285708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39.997435299603637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86.812121212121212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42.125874125874127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03.9785123966942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62.003211991434689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1.005037783375315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89.991552956465242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39.235294117647058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54.993116108306566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47.992753623188406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87.966702470461868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51.999165275459099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29.999659863945578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98.205357142857139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108.96182396606575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66.998379254457049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64.99333594668758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99.84158415841584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82.432835820895519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63.293478260869563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96.774193548387103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54.906040268456373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39.010869565217391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75.84210526315789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45.051671732522799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104.51546391752578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76.268292682926827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69.015695067264573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01.97684085510689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42.915999999999997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43.025210084033617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75.245283018867923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69.023364485981304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65.986486486486484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98.013800424628457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60.105504587155963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26.000773395204948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3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38.019801980198018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106.15254237288136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81.019475655430711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96.647727272727266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57.003535651149086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63.93333333333333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0.456521739130437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72.172043010752688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77.934782608695656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38.065134099616856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57.936123348017624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49.794392523364486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54.050251256281406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30.002721335268504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70.127906976744185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26.996228786926462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51.990606936416185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56.416666666666664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101.63218390804597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25.005291005291006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82.021647307286173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37.957446808510639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51.533333333333331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81.198275862068968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40.030075187969928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9.939759036144579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6.692307692307693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25.01098901098901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6.98727735368957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73.012609117361791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68.240601503759393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52.310344827586206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61.765151515151516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.02755905511811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06.28804347826087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75.07386363636364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39.970802919708028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9.982195845697326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101.01541850220265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76.813084112149539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71.7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3.28125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43.923497267759565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36.004712041884815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88.21052631578948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65.240384615384613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69.958333333333329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39.877551020408163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5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41.023728813559323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98.914285714285711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87.78125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80.767605633802816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94.28235294117647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3.428571428571431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.968133535660087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109.04109589041096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41.16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99.125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05.88429752066116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48.996525921966864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39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31.022556390977442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103.87096774193549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59.268518518518519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42.3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53.117647058823529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50.796875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101.15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65.000810372771468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37.998645510835914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82.615384615384613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7.941368078175898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80.780821917808225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25.984375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0.363636363636363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54.004916018025398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45.003610108303249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77.068421052631578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88.076595744680844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47.03557312252964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0.99550763701707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87.00306614104248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63.994402985074629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5.9945205479452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73.98934911242604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84.02004626060139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88.966921119592882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76.990453460620529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97.146341463414629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33.013605442176868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99.950602409638549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69.966767371601208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110.32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66.005235602094245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41.005742176284812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103.96316359696641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5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47.009935419771487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29.606060606060606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81.010569583088667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94.35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26.05813953488372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85.775000000000006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103.73170731707317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49.826086956521742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63.893048128342244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47.002434782608695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108.47727272727273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72.015706806282722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59.928057553956833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78.209677419354833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04.7767857142857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5.52475247524752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24.933333333333334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69.873786407766985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95.733766233766232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29.997485752598056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59.011948529411768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84.757396449704146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78.010921177587846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50.05215419501134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59.16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93.702290076335885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40.14173228346457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70.090140845070422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66.181818181818187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47.714285714285715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62.896774193548389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86.611940298507463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75.126984126984127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1.004167534903104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50.007915567282325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96.960674157303373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100.93160377358491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89.227586206896547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87.97916666666667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89.54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29.09271523178808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42.006218905472636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47.004903563255965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110.44117647058823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41.990909090909092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48.012468827930178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31.019823788546255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99.203252032520325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66.022316684378325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2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46.06020066889632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73.650000000000006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55.99336650082919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68.985695127402778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60.981609195402299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110.9813953488372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25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78.759740259740255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87.960784313725483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99.524390243902445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04.82089552238806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.01469237832875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28.998544660724033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30.028708133971293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41.005559416261292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62.866666666666667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47.005002501250623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26.997693638285604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68.329787234042556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50.974576271186443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54.024390243902438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97.055555555555557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24.867469879518072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84.423913043478265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47.091324200913242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77.996041171813147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62.967871485943775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81.00608044901777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65.321428571428569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104.43617021276596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69.989010989010993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83.023989898989896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90.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03.98131932282546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54.931726907630519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51.921875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60.02834008097166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44.003488879197555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53.003513254551258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54.5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75.04195804195804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35.911111111111111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36.952702702702702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63.170588235294119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29.99462365591398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86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75.014876033057845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101.19767441860465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4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29.001272669424118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98.225806451612897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87.001693480101608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45.205128205128204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.001341561577675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94.976947040498445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28.956521739130434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55.993396226415094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54.038095238095238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82.38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66.997115384615384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107.91401869158878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69.009501187648453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39.006568144499177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110.3625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94.85714285714286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57.935251798561154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01.25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64.95597484276729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27.00524934383202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50.9742268041237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104.94260869565217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84.028301886792448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02.85915492957747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39.96208530805687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51.001785714285717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40.823008849557525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58.999637155297535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71.15606936416185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99.494252873563212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03.98634590377114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76.555555555555557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87.068592057761734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48.99554707379135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42.969135802469133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33.428571428571431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83.982949701619773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01.41739130434783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109.87058823529412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31.916666666666668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70.993450675399103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77.026890756302521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101.78125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51.059701492537314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68.02051282051282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30.87037037037037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27.908333333333335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79.994818652849744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38.003378378378379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59.990534521158132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37.037634408602152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99.963043478260872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111.6774193548387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6.014409221902014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66.010284810126578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44.05263157894737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52.999726551818434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95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70.908396946564892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98.060773480662988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53.046025104602514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93.142857142857139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8.945075757575758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36.067669172932334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63.030732860520096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84.717948717948715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62.2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01.97518330513255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106.4375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29.975609756097562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85.806282722513089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70.82022471910112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40.998484082870135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28.063492063492063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88.054421768707485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31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90.337500000000006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63.777777777777779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53.995515695067262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63.857142857142854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82.996393146979258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55.08230452674897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62.044554455445542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04.97857142857143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94.044676806083643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44.007716049382715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92.467532467532465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57.072874493927124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109.07848101265823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39.387755102040813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77.022222222222226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92.16666666666667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61.007063197026021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78.068181818181813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80.75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59.991289782244557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110.0301837270341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4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37.99856063332134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6.369565217391298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72.978599221789878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26.007220216606498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04.36296296296297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02.18852459016394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54.117647058823529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63.22222222222222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4.03228962818004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49.994334277620396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56.015151515151516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48.807692307692307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60.082352941176474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78.990502793296088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53.99499443826474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111.45945945945945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60.92213114754098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26.0015444015444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80.993208828522924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34.995963302752294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94.142857142857139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52.085106382978722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24.986666666666668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69.21527777777777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93.944444444444443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98.40625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41.783783783783782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65.991836734693877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72.05747126436782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48.003209242618745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54.098591549295776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107.88095238095238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67.034103410341032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64.01425914445133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96.066176470588232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51.184615384615384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43.92307692307692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91.021198830409361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50.127450980392155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67.720930232558146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61.0392156862745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80.011857707509876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7.001497753369947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71.127388535031841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89.99079189686924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43.032786885245905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67.99771480804388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73.004566210045667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62.341463414634148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5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67.10309278350516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79.978947368421046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62.176470588235297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53.005950297514879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57.738317757009348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40.03125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81.016591928251117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5.047468354430379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02.92307692307692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27.998126756166094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75.733333333333334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45.026041666666664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73.615384615384613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56.991701244813278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85.223529411764702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50.962184873949582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63.563636363636363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80.999165275459092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86.044753086419746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90.0390625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74.006063432835816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92.4375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55.999257333828446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32.983796296296298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93.596774193548384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69.867724867724874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72.129870129870127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30.041666666666668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3.968000000000004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68.65517241379311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59.992164544564154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111.15827338129496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53.038095238095238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55.985524728588658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69.986760812003524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48.998079877112133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103.84615384615384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9.127659574468083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107.37777777777778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76.922178988326849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58.128865979381445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03.73643410852713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87.962666666666664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8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37.999361294443261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.999313893653515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03.5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85.994467496542185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98.011627906976742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2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44.994570837642193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31.012224938875306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59.970085470085472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58.997347480106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50.045454545454547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98.966269841269835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58.857142857142854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81.010256410256417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6.013333333333335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96.597402597402592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6.957446808510639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67.984732824427482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8.781609195402297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24.99623706491063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44.922794117647058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79.400000000000006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29.009546539379475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3.59210526315789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07.9703886489821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68.987284287011803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11.02236719478098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24.997515808491418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42.155172413793103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47.003284072249592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6.0392749244713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01.03760683760684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39.927927927927925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83.158139534883716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9.97520661157025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47.993908629441627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95.978877489438744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78.728155339805824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56.081632653061227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69.090909090909093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102.05291576673866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07.32089552238806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51.970260223048328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71.137142857142862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106.4927536231884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42.93684210526316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30.037974683544302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0.623376623376629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66.016018306636155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96.911392405063296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62.867346938775512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108.98537682789652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26.999314599040439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65.004147943311438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111.51785714285714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3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110.99268292682927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56.746987951807228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97.020608439646708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92.08620689655173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82.986666666666665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03.03791821561339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68.92261904761905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87.737226277372258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75.02150537634408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50.863999999999997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9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72.896039603960389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8.48543689320388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01.98095238095237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44.009146341463413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65.942675159235662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24.987387387387386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8.003367003367003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85.829268292682926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84.921052631578945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90.483333333333334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25.00197628458498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92.013888888888886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93.066115702479337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61.008145363408524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92.036259541984734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81.132596685082873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73.5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85.221311475409834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10.96825396825396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32.968036529680369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96.005352363960753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84.96632653061225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25.007462686567163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65.99899547965846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87.34482758620689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27.933333333333334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03.8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31.937172774869111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99.5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08.84615384615384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10.7622950819672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29.647058823529413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01.7142857142857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61.5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5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40.049999999999997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110.97231270358306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.959016393442624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30.974074074074075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47.035087719298247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88.065693430656935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7.005616224648989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6.027777777777779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67.817567567567565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49.964912280701753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10.01646903820817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89.964678178963894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79.009523809523813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86.867469879518069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62.04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6.970212765957445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54.12162162162162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41.035353535353536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55.052419354838712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107.93762183235867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73.92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1.995894428152493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53.898148148148145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106.5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32.999805409612762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43.00254993625159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86.858974358974365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96.8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32.995456610631528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8.028106508875737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58.867816091954026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105.04572803850782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33.054878048780488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78.821428571428569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68.204968944099377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75.731884057971016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0.996070133010882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01.88188976377953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52.879227053140099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71.005820721769496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102.38709677419355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74.466666666666669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51.009883198562441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9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97.142857142857139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72.071823204419886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75.236363636363635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2.967741935483872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54.807692307692307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45.037837837837834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52.958677685950413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60.017959183673469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44.028301886792455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86.02816901408451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8.012875536480685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32.050458715596328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73.611940298507463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108.71052631578948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2.9767441860465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83.315789473684205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42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55.92760180995475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105.03681885125184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48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112.66176470588235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81.944444444444443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64.049180327868854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06.39097744360902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76.011249497790274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111.07246376811594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95.936170212765958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43.043010752688176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67.966666666666669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89.99142857142857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58.095238095238095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83.996875000000003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88.853503184713375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65.963917525773198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74.804878048780495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69.98571428571428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32.006493506493506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64.727272727272734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24.998110087408456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04.97764070932922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64.987878787878785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94.352941176470594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44.001706484641637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64.744680851063833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84.0066777963272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34.061302681992338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93.273885350318466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2.998301726577978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83.81290322580645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63.992424242424242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81.909090909090907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3.053191489361708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01.9844903988183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105.9375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01.58181818181818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62.970930232558139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29.04560260586319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77.924999999999997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80.806451612903231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76.006816632583508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72.993613824192337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53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54.164556962025316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32.946666666666665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79.371428571428567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41.174603174603178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77.430769230769229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57.159509202453989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77.17647058823529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4.953917050691246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97.18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46.00091687041565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8.02338530066815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25.99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02.69047619047619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72.958174904942965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57.190082644628099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84.013793103448279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98.66666666666667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42.007419183889773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32.002753556677376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81.567164179104481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37.035087719298247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03.033360455655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84.333333333333329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102.60377358490567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79.99212924606462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70.055309734513273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37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41.911917098445599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57.992576882290564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40.942307692307693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69.9972602739726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73.838709677419359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41.979310344827589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77.93442622950819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06.01972789115646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47.018181818181816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76.016483516483518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54.120603015075375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7.285714285714285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3.81308411214954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05.02602739726028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90.259259259259252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76.978705978705975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02.60162601626017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2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55.006289308176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32.127272727272725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49.6875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54.894067796610166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46.931937172774866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4.951219512195124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0.9989832231825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107.7625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102.07770270270271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24.976190476190474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79.944134078212286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67.946462715105156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26.070921985815602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05.0032154340836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25.826923076923077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77.666666666666671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57.82692307692308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92.955555555555549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37.945098039215686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1.842105263157894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40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101.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84.006989951944078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103.4153846153846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05.13333333333334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89.21621621621621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51.995234312946785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64.956521739130437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46.235294117647058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51.151785714285715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33.90972222222222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92.016298633017882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7.42857142857143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75.848484848484844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80.476190476190482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86.978483606557376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105.13541666666667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57.298507462686565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93.348484848484844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1.987179487179489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92.611940298507463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04.99122807017544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30.958174904942965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33.001182732111175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84.187845303867405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73.92307692307692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36.987499999999997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46.896551724137929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5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02.02437459910199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45.007502206531335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94.285714285714292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01.02325581395348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97.037499999999994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43.00963855421687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94.91603053435115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72.151785714285708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51.007692307692309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85.054545454545448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43.87096774193548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40.06390977443609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43.833333333333336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84.9290322580645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41.067632850241544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54.971428571428568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77.010807374443743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71.201754385964918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1.935483870967744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97.069023569023571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58.916666666666664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58.015466983938133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103.87301587301587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93.46875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61.970370370370368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92.042857142857144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77.268656716417908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3.923913043478265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84.969458128078813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105.97035040431267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6.969040247678016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81.533333333333331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80.999140154772135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26.010498687664043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25.998410896708286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34.173913043478258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28.002083333333335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76.546875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53.05309734513274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106.859375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46.020746887966808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00.17424242424242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101.44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7.972684085510693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74.995594713656388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42.982142857142854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33.115107913669064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101.13101604278074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55.98841354723708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54161-D0DB-40E6-8DEF-2E7D69E8C4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52B32-A6A8-44DF-A41F-B82E3A272B5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FAE1F-385C-454C-84F9-D67F6D8835A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B1" workbookViewId="0">
      <selection activeCell="D10" sqref="D1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7.6640625" customWidth="1"/>
    <col min="8" max="8" width="16.1640625" hidden="1" customWidth="1"/>
    <col min="9" max="9" width="13.08203125" bestFit="1" customWidth="1"/>
    <col min="12" max="13" width="11.1640625" bestFit="1" customWidth="1"/>
    <col min="16" max="16" width="28" bestFit="1" customWidth="1"/>
    <col min="19" max="19" width="22.9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9" t="s">
        <v>2031</v>
      </c>
      <c r="R1" s="9" t="s">
        <v>2032</v>
      </c>
      <c r="S1" s="1" t="s">
        <v>2072</v>
      </c>
      <c r="T1" s="9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 s="6">
        <f>IF(I2=0,0, E2/I2)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MID(P2,FIND("/",P2)+1, LEN(P2))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</f>
        <v>10.4</v>
      </c>
      <c r="G3" t="s">
        <v>20</v>
      </c>
      <c r="H3" s="6">
        <f t="shared" ref="H3:H66" si="0"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LEFT(P3,FIND("/",P3)-1)</f>
        <v>music</v>
      </c>
      <c r="R3" t="str">
        <f t="shared" ref="R3:R66" si="2">MID(P3,FIND("/",P3)+1, LEN(P3))</f>
        <v>rock</v>
      </c>
      <c r="S3" s="8">
        <f t="shared" ref="S3:S66" si="3">(((L3/60)/60)/24)+DATE(1970,1,1)</f>
        <v>41870.208333333336</v>
      </c>
      <c r="T3" s="8">
        <f t="shared" ref="T3:T66" si="4">(((M3/60)/60)/24)+DATE(1970,1,1)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</f>
        <v>1.3147878228782288</v>
      </c>
      <c r="G4" t="s">
        <v>20</v>
      </c>
      <c r="H4" s="6">
        <f t="shared" si="0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ref="F5:F68" si="5">(E5/D5)</f>
        <v>0.58976190476190471</v>
      </c>
      <c r="G5" t="s">
        <v>14</v>
      </c>
      <c r="H5" s="6">
        <f t="shared" si="0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5"/>
        <v>0.69276315789473686</v>
      </c>
      <c r="G6" t="s">
        <v>14</v>
      </c>
      <c r="H6" s="6">
        <f t="shared" si="0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5"/>
        <v>1.7361842105263159</v>
      </c>
      <c r="G7" t="s">
        <v>20</v>
      </c>
      <c r="H7" s="6">
        <f t="shared" si="0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5"/>
        <v>0.20961538461538462</v>
      </c>
      <c r="G8" t="s">
        <v>14</v>
      </c>
      <c r="H8" s="6">
        <f t="shared" si="0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5"/>
        <v>3.2757777777777779</v>
      </c>
      <c r="G9" t="s">
        <v>20</v>
      </c>
      <c r="H9" s="6">
        <f t="shared" si="0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5"/>
        <v>0.19932788374205268</v>
      </c>
      <c r="G10" t="s">
        <v>47</v>
      </c>
      <c r="H10" s="6">
        <f t="shared" si="0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5"/>
        <v>0.51741935483870971</v>
      </c>
      <c r="G11" t="s">
        <v>14</v>
      </c>
      <c r="H11" s="6">
        <f t="shared" si="0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5"/>
        <v>2.6611538461538462</v>
      </c>
      <c r="G12" t="s">
        <v>20</v>
      </c>
      <c r="H12" s="6">
        <f t="shared" si="0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5"/>
        <v>0.48095238095238096</v>
      </c>
      <c r="G13" t="s">
        <v>14</v>
      </c>
      <c r="H13" s="6">
        <f t="shared" si="0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5"/>
        <v>0.89349206349206345</v>
      </c>
      <c r="G14" t="s">
        <v>14</v>
      </c>
      <c r="H14" s="6">
        <f t="shared" si="0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5"/>
        <v>2.4511904761904764</v>
      </c>
      <c r="G15" t="s">
        <v>20</v>
      </c>
      <c r="H15" s="6">
        <f t="shared" si="0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5"/>
        <v>0.66769503546099296</v>
      </c>
      <c r="G16" t="s">
        <v>14</v>
      </c>
      <c r="H16" s="6">
        <f t="shared" si="0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5"/>
        <v>0.47307881773399013</v>
      </c>
      <c r="G17" t="s">
        <v>14</v>
      </c>
      <c r="H17" s="6">
        <f t="shared" si="0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5"/>
        <v>6.4947058823529416</v>
      </c>
      <c r="G18" t="s">
        <v>20</v>
      </c>
      <c r="H18" s="6">
        <f t="shared" si="0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5"/>
        <v>1.5939125295508274</v>
      </c>
      <c r="G19" t="s">
        <v>20</v>
      </c>
      <c r="H19" s="6">
        <f t="shared" si="0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5"/>
        <v>0.66912087912087914</v>
      </c>
      <c r="G20" t="s">
        <v>74</v>
      </c>
      <c r="H20" s="6">
        <f t="shared" si="0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5"/>
        <v>0.48529600000000001</v>
      </c>
      <c r="G21" t="s">
        <v>14</v>
      </c>
      <c r="H21" s="6">
        <f t="shared" si="0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5"/>
        <v>1.1224279210925645</v>
      </c>
      <c r="G22" t="s">
        <v>20</v>
      </c>
      <c r="H22" s="6">
        <f t="shared" si="0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5"/>
        <v>0.40992553191489361</v>
      </c>
      <c r="G23" t="s">
        <v>14</v>
      </c>
      <c r="H23" s="6">
        <f t="shared" si="0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5"/>
        <v>1.2807106598984772</v>
      </c>
      <c r="G24" t="s">
        <v>20</v>
      </c>
      <c r="H24" s="6">
        <f t="shared" si="0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5"/>
        <v>3.3204444444444445</v>
      </c>
      <c r="G25" t="s">
        <v>20</v>
      </c>
      <c r="H25" s="6">
        <f t="shared" si="0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5"/>
        <v>1.1283225108225108</v>
      </c>
      <c r="G26" t="s">
        <v>20</v>
      </c>
      <c r="H26" s="6">
        <f t="shared" si="0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5"/>
        <v>2.1643636363636363</v>
      </c>
      <c r="G27" t="s">
        <v>20</v>
      </c>
      <c r="H27" s="6">
        <f t="shared" si="0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5"/>
        <v>0.4819906976744186</v>
      </c>
      <c r="G28" t="s">
        <v>74</v>
      </c>
      <c r="H28" s="6">
        <f t="shared" si="0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5"/>
        <v>0.79949999999999999</v>
      </c>
      <c r="G29" t="s">
        <v>14</v>
      </c>
      <c r="H29" s="6">
        <f t="shared" si="0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5"/>
        <v>1.0522553516819573</v>
      </c>
      <c r="G30" t="s">
        <v>20</v>
      </c>
      <c r="H30" s="6">
        <f t="shared" si="0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5"/>
        <v>3.2889978213507627</v>
      </c>
      <c r="G31" t="s">
        <v>20</v>
      </c>
      <c r="H31" s="6">
        <f t="shared" si="0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5"/>
        <v>1.606111111111111</v>
      </c>
      <c r="G32" t="s">
        <v>20</v>
      </c>
      <c r="H32" s="6">
        <f t="shared" si="0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5"/>
        <v>3.1</v>
      </c>
      <c r="G33" t="s">
        <v>20</v>
      </c>
      <c r="H33" s="6">
        <f t="shared" si="0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5"/>
        <v>0.86807920792079207</v>
      </c>
      <c r="G34" t="s">
        <v>14</v>
      </c>
      <c r="H34" s="6">
        <f t="shared" si="0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5"/>
        <v>3.7782071713147412</v>
      </c>
      <c r="G35" t="s">
        <v>20</v>
      </c>
      <c r="H35" s="6">
        <f t="shared" si="0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5"/>
        <v>1.5080645161290323</v>
      </c>
      <c r="G36" t="s">
        <v>20</v>
      </c>
      <c r="H36" s="6">
        <f t="shared" si="0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5"/>
        <v>1.5030119521912351</v>
      </c>
      <c r="G37" t="s">
        <v>20</v>
      </c>
      <c r="H37" s="6">
        <f t="shared" si="0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5"/>
        <v>1.572857142857143</v>
      </c>
      <c r="G38" t="s">
        <v>20</v>
      </c>
      <c r="H38" s="6">
        <f t="shared" si="0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5"/>
        <v>1.3998765432098765</v>
      </c>
      <c r="G39" t="s">
        <v>20</v>
      </c>
      <c r="H39" s="6">
        <f t="shared" si="0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5"/>
        <v>3.2532258064516131</v>
      </c>
      <c r="G40" t="s">
        <v>20</v>
      </c>
      <c r="H40" s="6">
        <f t="shared" si="0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5"/>
        <v>0.50777777777777777</v>
      </c>
      <c r="G41" t="s">
        <v>14</v>
      </c>
      <c r="H41" s="6">
        <f t="shared" si="0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5"/>
        <v>1.6906818181818182</v>
      </c>
      <c r="G42" t="s">
        <v>20</v>
      </c>
      <c r="H42" s="6">
        <f t="shared" si="0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5"/>
        <v>2.1292857142857144</v>
      </c>
      <c r="G43" t="s">
        <v>20</v>
      </c>
      <c r="H43" s="6">
        <f t="shared" si="0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5"/>
        <v>4.4394444444444447</v>
      </c>
      <c r="G44" t="s">
        <v>20</v>
      </c>
      <c r="H44" s="6">
        <f t="shared" si="0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5"/>
        <v>1.859390243902439</v>
      </c>
      <c r="G45" t="s">
        <v>20</v>
      </c>
      <c r="H45" s="6">
        <f t="shared" si="0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5"/>
        <v>6.5881249999999998</v>
      </c>
      <c r="G46" t="s">
        <v>20</v>
      </c>
      <c r="H46" s="6">
        <f t="shared" si="0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5"/>
        <v>0.4768421052631579</v>
      </c>
      <c r="G47" t="s">
        <v>14</v>
      </c>
      <c r="H47" s="6">
        <f t="shared" si="0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5"/>
        <v>1.1478378378378378</v>
      </c>
      <c r="G48" t="s">
        <v>20</v>
      </c>
      <c r="H48" s="6">
        <f t="shared" si="0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5"/>
        <v>4.7526666666666664</v>
      </c>
      <c r="G49" t="s">
        <v>20</v>
      </c>
      <c r="H49" s="6">
        <f t="shared" si="0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5"/>
        <v>3.86972972972973</v>
      </c>
      <c r="G50" t="s">
        <v>20</v>
      </c>
      <c r="H50" s="6">
        <f t="shared" si="0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5"/>
        <v>1.89625</v>
      </c>
      <c r="G51" t="s">
        <v>20</v>
      </c>
      <c r="H51" s="6">
        <f t="shared" si="0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5"/>
        <v>0.02</v>
      </c>
      <c r="G52" t="s">
        <v>14</v>
      </c>
      <c r="H52" s="6">
        <f t="shared" si="0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5"/>
        <v>0.91867805186590767</v>
      </c>
      <c r="G53" t="s">
        <v>14</v>
      </c>
      <c r="H53" s="6">
        <f t="shared" si="0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5"/>
        <v>0.34152777777777776</v>
      </c>
      <c r="G54" t="s">
        <v>14</v>
      </c>
      <c r="H54" s="6">
        <f t="shared" si="0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5"/>
        <v>1.4040909090909091</v>
      </c>
      <c r="G55" t="s">
        <v>20</v>
      </c>
      <c r="H55" s="6">
        <f t="shared" si="0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5"/>
        <v>0.89866666666666661</v>
      </c>
      <c r="G56" t="s">
        <v>14</v>
      </c>
      <c r="H56" s="6">
        <f t="shared" si="0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5"/>
        <v>1.7796969696969698</v>
      </c>
      <c r="G57" t="s">
        <v>20</v>
      </c>
      <c r="H57" s="6">
        <f t="shared" si="0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5"/>
        <v>1.436625</v>
      </c>
      <c r="G58" t="s">
        <v>20</v>
      </c>
      <c r="H58" s="6">
        <f t="shared" si="0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5"/>
        <v>2.1527586206896552</v>
      </c>
      <c r="G59" t="s">
        <v>20</v>
      </c>
      <c r="H59" s="6">
        <f t="shared" si="0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5"/>
        <v>2.2711111111111113</v>
      </c>
      <c r="G60" t="s">
        <v>20</v>
      </c>
      <c r="H60" s="6">
        <f t="shared" si="0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5"/>
        <v>2.7507142857142859</v>
      </c>
      <c r="G61" t="s">
        <v>20</v>
      </c>
      <c r="H61" s="6">
        <f t="shared" si="0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5"/>
        <v>1.4437048832271762</v>
      </c>
      <c r="G62" t="s">
        <v>20</v>
      </c>
      <c r="H62" s="6">
        <f t="shared" si="0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5"/>
        <v>0.92745983935742971</v>
      </c>
      <c r="G63" t="s">
        <v>14</v>
      </c>
      <c r="H63" s="6">
        <f t="shared" si="0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5"/>
        <v>7.226</v>
      </c>
      <c r="G64" t="s">
        <v>20</v>
      </c>
      <c r="H64" s="6">
        <f t="shared" si="0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5"/>
        <v>0.11851063829787234</v>
      </c>
      <c r="G65" t="s">
        <v>14</v>
      </c>
      <c r="H65" s="6">
        <f t="shared" si="0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5"/>
        <v>0.97642857142857142</v>
      </c>
      <c r="G66" t="s">
        <v>14</v>
      </c>
      <c r="H66" s="6">
        <f t="shared" si="0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5"/>
        <v>2.3614754098360655</v>
      </c>
      <c r="G67" t="s">
        <v>20</v>
      </c>
      <c r="H67" s="6">
        <f t="shared" ref="H67:H130" si="6"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LEFT(P67,FIND("/",P67)-1)</f>
        <v>theater</v>
      </c>
      <c r="R67" t="str">
        <f t="shared" ref="R67:R130" si="8">MID(P67,FIND("/",P67)+1, LEN(P67))</f>
        <v>plays</v>
      </c>
      <c r="S67" s="8">
        <f t="shared" ref="S67:S130" si="9">(((L67/60)/60)/24)+DATE(1970,1,1)</f>
        <v>40570.25</v>
      </c>
      <c r="T67" s="8">
        <f t="shared" ref="T67:T130" si="10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 s="6">
        <f t="shared" si="6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ref="F69:F132" si="11">(E69/D69)</f>
        <v>1.6238567493112948</v>
      </c>
      <c r="G69" t="s">
        <v>20</v>
      </c>
      <c r="H69" s="6">
        <f t="shared" si="6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1"/>
        <v>2.5452631578947367</v>
      </c>
      <c r="G70" t="s">
        <v>20</v>
      </c>
      <c r="H70" s="6">
        <f t="shared" si="6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1"/>
        <v>0.24063291139240506</v>
      </c>
      <c r="G71" t="s">
        <v>74</v>
      </c>
      <c r="H71" s="6">
        <f t="shared" si="6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1"/>
        <v>1.2374140625000001</v>
      </c>
      <c r="G72" t="s">
        <v>20</v>
      </c>
      <c r="H72" s="6">
        <f t="shared" si="6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1"/>
        <v>1.0806666666666667</v>
      </c>
      <c r="G73" t="s">
        <v>20</v>
      </c>
      <c r="H73" s="6">
        <f t="shared" si="6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1"/>
        <v>6.7033333333333331</v>
      </c>
      <c r="G74" t="s">
        <v>20</v>
      </c>
      <c r="H74" s="6">
        <f t="shared" si="6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1"/>
        <v>6.609285714285714</v>
      </c>
      <c r="G75" t="s">
        <v>20</v>
      </c>
      <c r="H75" s="6">
        <f t="shared" si="6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1"/>
        <v>1.2246153846153847</v>
      </c>
      <c r="G76" t="s">
        <v>20</v>
      </c>
      <c r="H76" s="6">
        <f t="shared" si="6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1"/>
        <v>1.5057731958762886</v>
      </c>
      <c r="G77" t="s">
        <v>20</v>
      </c>
      <c r="H77" s="6">
        <f t="shared" si="6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1"/>
        <v>0.78106590724165992</v>
      </c>
      <c r="G78" t="s">
        <v>14</v>
      </c>
      <c r="H78" s="6">
        <f t="shared" si="6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1"/>
        <v>0.46947368421052632</v>
      </c>
      <c r="G79" t="s">
        <v>14</v>
      </c>
      <c r="H79" s="6">
        <f t="shared" si="6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1"/>
        <v>3.008</v>
      </c>
      <c r="G80" t="s">
        <v>20</v>
      </c>
      <c r="H80" s="6">
        <f t="shared" si="6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1"/>
        <v>0.6959861591695502</v>
      </c>
      <c r="G81" t="s">
        <v>14</v>
      </c>
      <c r="H81" s="6">
        <f t="shared" si="6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1"/>
        <v>6.374545454545455</v>
      </c>
      <c r="G82" t="s">
        <v>20</v>
      </c>
      <c r="H82" s="6">
        <f t="shared" si="6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1"/>
        <v>2.253392857142857</v>
      </c>
      <c r="G83" t="s">
        <v>20</v>
      </c>
      <c r="H83" s="6">
        <f t="shared" si="6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1"/>
        <v>14.973000000000001</v>
      </c>
      <c r="G84" t="s">
        <v>20</v>
      </c>
      <c r="H84" s="6">
        <f t="shared" si="6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1"/>
        <v>0.37590225563909774</v>
      </c>
      <c r="G85" t="s">
        <v>14</v>
      </c>
      <c r="H85" s="6">
        <f t="shared" si="6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1"/>
        <v>1.3236942675159236</v>
      </c>
      <c r="G86" t="s">
        <v>20</v>
      </c>
      <c r="H86" s="6">
        <f t="shared" si="6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1"/>
        <v>1.3122448979591836</v>
      </c>
      <c r="G87" t="s">
        <v>20</v>
      </c>
      <c r="H87" s="6">
        <f t="shared" si="6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1"/>
        <v>1.6763513513513513</v>
      </c>
      <c r="G88" t="s">
        <v>20</v>
      </c>
      <c r="H88" s="6">
        <f t="shared" si="6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1"/>
        <v>0.6198488664987406</v>
      </c>
      <c r="G89" t="s">
        <v>14</v>
      </c>
      <c r="H89" s="6">
        <f t="shared" si="6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1"/>
        <v>2.6074999999999999</v>
      </c>
      <c r="G90" t="s">
        <v>20</v>
      </c>
      <c r="H90" s="6">
        <f t="shared" si="6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1"/>
        <v>2.5258823529411765</v>
      </c>
      <c r="G91" t="s">
        <v>20</v>
      </c>
      <c r="H91" s="6">
        <f t="shared" si="6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1"/>
        <v>0.7861538461538462</v>
      </c>
      <c r="G92" t="s">
        <v>14</v>
      </c>
      <c r="H92" s="6">
        <f t="shared" si="6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1"/>
        <v>0.48404406999351912</v>
      </c>
      <c r="G93" t="s">
        <v>14</v>
      </c>
      <c r="H93" s="6">
        <f t="shared" si="6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1"/>
        <v>2.5887500000000001</v>
      </c>
      <c r="G94" t="s">
        <v>20</v>
      </c>
      <c r="H94" s="6">
        <f t="shared" si="6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1"/>
        <v>0.60548713235294116</v>
      </c>
      <c r="G95" t="s">
        <v>74</v>
      </c>
      <c r="H95" s="6">
        <f t="shared" si="6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1"/>
        <v>3.036896551724138</v>
      </c>
      <c r="G96" t="s">
        <v>20</v>
      </c>
      <c r="H96" s="6">
        <f t="shared" si="6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1"/>
        <v>1.1299999999999999</v>
      </c>
      <c r="G97" t="s">
        <v>20</v>
      </c>
      <c r="H97" s="6">
        <f t="shared" si="6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1"/>
        <v>2.1737876614060259</v>
      </c>
      <c r="G98" t="s">
        <v>20</v>
      </c>
      <c r="H98" s="6">
        <f t="shared" si="6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1"/>
        <v>9.2669230769230762</v>
      </c>
      <c r="G99" t="s">
        <v>20</v>
      </c>
      <c r="H99" s="6">
        <f t="shared" si="6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1"/>
        <v>0.33692229038854804</v>
      </c>
      <c r="G100" t="s">
        <v>14</v>
      </c>
      <c r="H100" s="6">
        <f t="shared" si="6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1"/>
        <v>1.9672368421052631</v>
      </c>
      <c r="G101" t="s">
        <v>20</v>
      </c>
      <c r="H101" s="6">
        <f t="shared" si="6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1"/>
        <v>0.01</v>
      </c>
      <c r="G102" t="s">
        <v>14</v>
      </c>
      <c r="H102" s="6">
        <f t="shared" si="6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1"/>
        <v>10.214444444444444</v>
      </c>
      <c r="G103" t="s">
        <v>20</v>
      </c>
      <c r="H103" s="6">
        <f t="shared" si="6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1"/>
        <v>2.8167567567567566</v>
      </c>
      <c r="G104" t="s">
        <v>20</v>
      </c>
      <c r="H104" s="6">
        <f t="shared" si="6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1"/>
        <v>0.24610000000000001</v>
      </c>
      <c r="G105" t="s">
        <v>14</v>
      </c>
      <c r="H105" s="6">
        <f t="shared" si="6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1"/>
        <v>1.4314010067114094</v>
      </c>
      <c r="G106" t="s">
        <v>20</v>
      </c>
      <c r="H106" s="6">
        <f t="shared" si="6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1"/>
        <v>1.4454411764705883</v>
      </c>
      <c r="G107" t="s">
        <v>20</v>
      </c>
      <c r="H107" s="6">
        <f t="shared" si="6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1"/>
        <v>3.5912820512820511</v>
      </c>
      <c r="G108" t="s">
        <v>20</v>
      </c>
      <c r="H108" s="6">
        <f t="shared" si="6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1"/>
        <v>1.8648571428571428</v>
      </c>
      <c r="G109" t="s">
        <v>20</v>
      </c>
      <c r="H109" s="6">
        <f t="shared" si="6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1"/>
        <v>5.9526666666666666</v>
      </c>
      <c r="G110" t="s">
        <v>20</v>
      </c>
      <c r="H110" s="6">
        <f t="shared" si="6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1"/>
        <v>0.5921153846153846</v>
      </c>
      <c r="G111" t="s">
        <v>14</v>
      </c>
      <c r="H111" s="6">
        <f t="shared" si="6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1"/>
        <v>0.14962780898876404</v>
      </c>
      <c r="G112" t="s">
        <v>14</v>
      </c>
      <c r="H112" s="6">
        <f t="shared" si="6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1"/>
        <v>1.1995602605863191</v>
      </c>
      <c r="G113" t="s">
        <v>20</v>
      </c>
      <c r="H113" s="6">
        <f t="shared" si="6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1"/>
        <v>2.6882978723404256</v>
      </c>
      <c r="G114" t="s">
        <v>20</v>
      </c>
      <c r="H114" s="6">
        <f t="shared" si="6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1"/>
        <v>3.7687878787878786</v>
      </c>
      <c r="G115" t="s">
        <v>20</v>
      </c>
      <c r="H115" s="6">
        <f t="shared" si="6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1"/>
        <v>7.2715789473684209</v>
      </c>
      <c r="G116" t="s">
        <v>20</v>
      </c>
      <c r="H116" s="6">
        <f t="shared" si="6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1"/>
        <v>0.87211757648470301</v>
      </c>
      <c r="G117" t="s">
        <v>14</v>
      </c>
      <c r="H117" s="6">
        <f t="shared" si="6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1"/>
        <v>0.88</v>
      </c>
      <c r="G118" t="s">
        <v>14</v>
      </c>
      <c r="H118" s="6">
        <f t="shared" si="6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1"/>
        <v>1.7393877551020409</v>
      </c>
      <c r="G119" t="s">
        <v>20</v>
      </c>
      <c r="H119" s="6">
        <f t="shared" si="6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1"/>
        <v>1.1761111111111111</v>
      </c>
      <c r="G120" t="s">
        <v>20</v>
      </c>
      <c r="H120" s="6">
        <f t="shared" si="6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1"/>
        <v>2.1496</v>
      </c>
      <c r="G121" t="s">
        <v>20</v>
      </c>
      <c r="H121" s="6">
        <f t="shared" si="6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1"/>
        <v>1.4949667110519307</v>
      </c>
      <c r="G122" t="s">
        <v>20</v>
      </c>
      <c r="H122" s="6">
        <f t="shared" si="6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1"/>
        <v>2.1933995584988963</v>
      </c>
      <c r="G123" t="s">
        <v>20</v>
      </c>
      <c r="H123" s="6">
        <f t="shared" si="6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1"/>
        <v>0.64367690058479532</v>
      </c>
      <c r="G124" t="s">
        <v>14</v>
      </c>
      <c r="H124" s="6">
        <f t="shared" si="6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1"/>
        <v>0.18622397298818233</v>
      </c>
      <c r="G125" t="s">
        <v>14</v>
      </c>
      <c r="H125" s="6">
        <f t="shared" si="6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1"/>
        <v>3.6776923076923076</v>
      </c>
      <c r="G126" t="s">
        <v>20</v>
      </c>
      <c r="H126" s="6">
        <f t="shared" si="6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1"/>
        <v>1.5990566037735849</v>
      </c>
      <c r="G127" t="s">
        <v>20</v>
      </c>
      <c r="H127" s="6">
        <f t="shared" si="6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1"/>
        <v>0.38633185349611543</v>
      </c>
      <c r="G128" t="s">
        <v>14</v>
      </c>
      <c r="H128" s="6">
        <f t="shared" si="6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1"/>
        <v>0.51421511627906979</v>
      </c>
      <c r="G129" t="s">
        <v>14</v>
      </c>
      <c r="H129" s="6">
        <f t="shared" si="6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1"/>
        <v>0.60334277620396604</v>
      </c>
      <c r="G130" t="s">
        <v>74</v>
      </c>
      <c r="H130" s="6">
        <f t="shared" si="6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1"/>
        <v>3.2026936026936029E-2</v>
      </c>
      <c r="G131" t="s">
        <v>74</v>
      </c>
      <c r="H131" s="6">
        <f t="shared" ref="H131:H194" si="12">E131/I131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LEFT(P131,FIND("/",P131)-1)</f>
        <v>food</v>
      </c>
      <c r="R131" t="str">
        <f t="shared" ref="R131:R194" si="14">MID(P131,FIND("/",P131)+1, LEN(P131))</f>
        <v>food trucks</v>
      </c>
      <c r="S131" s="8">
        <f t="shared" ref="S131:S194" si="15">(((L131/60)/60)/24)+DATE(1970,1,1)</f>
        <v>42038.25</v>
      </c>
      <c r="T131" s="8">
        <f t="shared" ref="T131:T194" si="16">(((M131/60)/60)/24)+DATE(1970,1,1)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1"/>
        <v>1.5546875</v>
      </c>
      <c r="G132" t="s">
        <v>20</v>
      </c>
      <c r="H132" s="6">
        <f t="shared" si="12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ref="F133:F196" si="17">(E133/D133)</f>
        <v>1.0085974499089254</v>
      </c>
      <c r="G133" t="s">
        <v>20</v>
      </c>
      <c r="H133" s="6">
        <f t="shared" si="12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7"/>
        <v>1.1618181818181819</v>
      </c>
      <c r="G134" t="s">
        <v>20</v>
      </c>
      <c r="H134" s="6">
        <f t="shared" si="12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7"/>
        <v>3.1077777777777778</v>
      </c>
      <c r="G135" t="s">
        <v>20</v>
      </c>
      <c r="H135" s="6">
        <f t="shared" si="12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7"/>
        <v>0.89736683417085428</v>
      </c>
      <c r="G136" t="s">
        <v>14</v>
      </c>
      <c r="H136" s="6">
        <f t="shared" si="12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7"/>
        <v>0.71272727272727276</v>
      </c>
      <c r="G137" t="s">
        <v>14</v>
      </c>
      <c r="H137" s="6">
        <f t="shared" si="12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7"/>
        <v>3.2862318840579711E-2</v>
      </c>
      <c r="G138" t="s">
        <v>74</v>
      </c>
      <c r="H138" s="6">
        <f t="shared" si="12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7"/>
        <v>2.617777777777778</v>
      </c>
      <c r="G139" t="s">
        <v>20</v>
      </c>
      <c r="H139" s="6">
        <f t="shared" si="12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7"/>
        <v>0.96</v>
      </c>
      <c r="G140" t="s">
        <v>14</v>
      </c>
      <c r="H140" s="6">
        <f t="shared" si="12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7"/>
        <v>0.20896851248642778</v>
      </c>
      <c r="G141" t="s">
        <v>14</v>
      </c>
      <c r="H141" s="6">
        <f t="shared" si="12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7"/>
        <v>2.2316363636363636</v>
      </c>
      <c r="G142" t="s">
        <v>20</v>
      </c>
      <c r="H142" s="6">
        <f t="shared" si="12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7"/>
        <v>1.0159097978227061</v>
      </c>
      <c r="G143" t="s">
        <v>20</v>
      </c>
      <c r="H143" s="6">
        <f t="shared" si="12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7"/>
        <v>2.3003999999999998</v>
      </c>
      <c r="G144" t="s">
        <v>20</v>
      </c>
      <c r="H144" s="6">
        <f t="shared" si="12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7"/>
        <v>1.355925925925926</v>
      </c>
      <c r="G145" t="s">
        <v>20</v>
      </c>
      <c r="H145" s="6">
        <f t="shared" si="12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7"/>
        <v>1.2909999999999999</v>
      </c>
      <c r="G146" t="s">
        <v>20</v>
      </c>
      <c r="H146" s="6">
        <f t="shared" si="12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7"/>
        <v>2.3651200000000001</v>
      </c>
      <c r="G147" t="s">
        <v>20</v>
      </c>
      <c r="H147" s="6">
        <f t="shared" si="12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7"/>
        <v>0.17249999999999999</v>
      </c>
      <c r="G148" t="s">
        <v>74</v>
      </c>
      <c r="H148" s="6">
        <f t="shared" si="12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7"/>
        <v>1.1249397590361445</v>
      </c>
      <c r="G149" t="s">
        <v>20</v>
      </c>
      <c r="H149" s="6">
        <f t="shared" si="12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7"/>
        <v>1.2102150537634409</v>
      </c>
      <c r="G150" t="s">
        <v>20</v>
      </c>
      <c r="H150" s="6">
        <f t="shared" si="12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7"/>
        <v>2.1987096774193549</v>
      </c>
      <c r="G151" t="s">
        <v>20</v>
      </c>
      <c r="H151" s="6">
        <f t="shared" si="12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7"/>
        <v>0.01</v>
      </c>
      <c r="G152" t="s">
        <v>14</v>
      </c>
      <c r="H152" s="6">
        <f t="shared" si="12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7"/>
        <v>0.64166909620991253</v>
      </c>
      <c r="G153" t="s">
        <v>14</v>
      </c>
      <c r="H153" s="6">
        <f t="shared" si="12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7"/>
        <v>4.2306746987951804</v>
      </c>
      <c r="G154" t="s">
        <v>20</v>
      </c>
      <c r="H154" s="6">
        <f t="shared" si="12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7"/>
        <v>0.92984160506863778</v>
      </c>
      <c r="G155" t="s">
        <v>14</v>
      </c>
      <c r="H155" s="6">
        <f t="shared" si="12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7"/>
        <v>0.58756567425569173</v>
      </c>
      <c r="G156" t="s">
        <v>14</v>
      </c>
      <c r="H156" s="6">
        <f t="shared" si="12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7"/>
        <v>0.65022222222222226</v>
      </c>
      <c r="G157" t="s">
        <v>14</v>
      </c>
      <c r="H157" s="6">
        <f t="shared" si="12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7"/>
        <v>0.73939560439560437</v>
      </c>
      <c r="G158" t="s">
        <v>74</v>
      </c>
      <c r="H158" s="6">
        <f t="shared" si="12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7"/>
        <v>0.52666666666666662</v>
      </c>
      <c r="G159" t="s">
        <v>14</v>
      </c>
      <c r="H159" s="6">
        <f t="shared" si="12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7"/>
        <v>2.2095238095238097</v>
      </c>
      <c r="G160" t="s">
        <v>20</v>
      </c>
      <c r="H160" s="6">
        <f t="shared" si="12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7"/>
        <v>1.0001150627615063</v>
      </c>
      <c r="G161" t="s">
        <v>20</v>
      </c>
      <c r="H161" s="6">
        <f t="shared" si="12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7"/>
        <v>1.6231249999999999</v>
      </c>
      <c r="G162" t="s">
        <v>20</v>
      </c>
      <c r="H162" s="6">
        <f t="shared" si="12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7"/>
        <v>0.78181818181818186</v>
      </c>
      <c r="G163" t="s">
        <v>14</v>
      </c>
      <c r="H163" s="6">
        <f t="shared" si="12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7"/>
        <v>1.4973770491803278</v>
      </c>
      <c r="G164" t="s">
        <v>20</v>
      </c>
      <c r="H164" s="6">
        <f t="shared" si="12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7"/>
        <v>2.5325714285714285</v>
      </c>
      <c r="G165" t="s">
        <v>20</v>
      </c>
      <c r="H165" s="6">
        <f t="shared" si="12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7"/>
        <v>1.0016943521594683</v>
      </c>
      <c r="G166" t="s">
        <v>20</v>
      </c>
      <c r="H166" s="6">
        <f t="shared" si="12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7"/>
        <v>1.2199004424778761</v>
      </c>
      <c r="G167" t="s">
        <v>20</v>
      </c>
      <c r="H167" s="6">
        <f t="shared" si="12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7"/>
        <v>1.3713265306122449</v>
      </c>
      <c r="G168" t="s">
        <v>20</v>
      </c>
      <c r="H168" s="6">
        <f t="shared" si="12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7"/>
        <v>4.155384615384615</v>
      </c>
      <c r="G169" t="s">
        <v>20</v>
      </c>
      <c r="H169" s="6">
        <f t="shared" si="12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7"/>
        <v>0.3130913348946136</v>
      </c>
      <c r="G170" t="s">
        <v>14</v>
      </c>
      <c r="H170" s="6">
        <f t="shared" si="12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7"/>
        <v>4.240815450643777</v>
      </c>
      <c r="G171" t="s">
        <v>20</v>
      </c>
      <c r="H171" s="6">
        <f t="shared" si="12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7"/>
        <v>2.9388623072833599E-2</v>
      </c>
      <c r="G172" t="s">
        <v>14</v>
      </c>
      <c r="H172" s="6">
        <f t="shared" si="12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7"/>
        <v>0.1063265306122449</v>
      </c>
      <c r="G173" t="s">
        <v>14</v>
      </c>
      <c r="H173" s="6">
        <f t="shared" si="12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7"/>
        <v>0.82874999999999999</v>
      </c>
      <c r="G174" t="s">
        <v>14</v>
      </c>
      <c r="H174" s="6">
        <f t="shared" si="12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7"/>
        <v>1.6301447776628748</v>
      </c>
      <c r="G175" t="s">
        <v>20</v>
      </c>
      <c r="H175" s="6">
        <f t="shared" si="12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7"/>
        <v>8.9466666666666672</v>
      </c>
      <c r="G176" t="s">
        <v>20</v>
      </c>
      <c r="H176" s="6">
        <f t="shared" si="12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7"/>
        <v>0.26191501103752757</v>
      </c>
      <c r="G177" t="s">
        <v>14</v>
      </c>
      <c r="H177" s="6">
        <f t="shared" si="12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7"/>
        <v>0.74834782608695649</v>
      </c>
      <c r="G178" t="s">
        <v>14</v>
      </c>
      <c r="H178" s="6">
        <f t="shared" si="12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7"/>
        <v>4.1647680412371137</v>
      </c>
      <c r="G179" t="s">
        <v>20</v>
      </c>
      <c r="H179" s="6">
        <f t="shared" si="12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7"/>
        <v>0.96208333333333329</v>
      </c>
      <c r="G180" t="s">
        <v>14</v>
      </c>
      <c r="H180" s="6">
        <f t="shared" si="12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7"/>
        <v>3.5771910112359548</v>
      </c>
      <c r="G181" t="s">
        <v>20</v>
      </c>
      <c r="H181" s="6">
        <f t="shared" si="12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7"/>
        <v>3.0845714285714285</v>
      </c>
      <c r="G182" t="s">
        <v>20</v>
      </c>
      <c r="H182" s="6">
        <f t="shared" si="12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7"/>
        <v>0.61802325581395345</v>
      </c>
      <c r="G183" t="s">
        <v>14</v>
      </c>
      <c r="H183" s="6">
        <f t="shared" si="12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7"/>
        <v>7.2232472324723247</v>
      </c>
      <c r="G184" t="s">
        <v>20</v>
      </c>
      <c r="H184" s="6">
        <f t="shared" si="12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7"/>
        <v>0.69117647058823528</v>
      </c>
      <c r="G185" t="s">
        <v>14</v>
      </c>
      <c r="H185" s="6">
        <f t="shared" si="12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7"/>
        <v>2.9305555555555554</v>
      </c>
      <c r="G186" t="s">
        <v>20</v>
      </c>
      <c r="H186" s="6">
        <f t="shared" si="12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7"/>
        <v>0.71799999999999997</v>
      </c>
      <c r="G187" t="s">
        <v>14</v>
      </c>
      <c r="H187" s="6">
        <f t="shared" si="12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7"/>
        <v>0.31934684684684683</v>
      </c>
      <c r="G188" t="s">
        <v>14</v>
      </c>
      <c r="H188" s="6">
        <f t="shared" si="12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7"/>
        <v>2.2987375415282392</v>
      </c>
      <c r="G189" t="s">
        <v>20</v>
      </c>
      <c r="H189" s="6">
        <f t="shared" si="12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7"/>
        <v>0.3201219512195122</v>
      </c>
      <c r="G190" t="s">
        <v>14</v>
      </c>
      <c r="H190" s="6">
        <f t="shared" si="12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7"/>
        <v>0.23525352848928385</v>
      </c>
      <c r="G191" t="s">
        <v>74</v>
      </c>
      <c r="H191" s="6">
        <f t="shared" si="12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7"/>
        <v>0.68594594594594593</v>
      </c>
      <c r="G192" t="s">
        <v>14</v>
      </c>
      <c r="H192" s="6">
        <f t="shared" si="12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7"/>
        <v>0.37952380952380954</v>
      </c>
      <c r="G193" t="s">
        <v>14</v>
      </c>
      <c r="H193" s="6">
        <f t="shared" si="12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7"/>
        <v>0.19992957746478873</v>
      </c>
      <c r="G194" t="s">
        <v>14</v>
      </c>
      <c r="H194" s="6">
        <f t="shared" si="12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7"/>
        <v>0.45636363636363636</v>
      </c>
      <c r="G195" t="s">
        <v>14</v>
      </c>
      <c r="H195" s="6">
        <f t="shared" ref="H195:H258" si="18">E195/I195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LEFT(P195,FIND("/",P195)-1)</f>
        <v>music</v>
      </c>
      <c r="R195" t="str">
        <f t="shared" ref="R195:R258" si="20">MID(P195,FIND("/",P195)+1, LEN(P195))</f>
        <v>indie rock</v>
      </c>
      <c r="S195" s="8">
        <f t="shared" ref="S195:S258" si="21">(((L195/60)/60)/24)+DATE(1970,1,1)</f>
        <v>43198.208333333328</v>
      </c>
      <c r="T195" s="8">
        <f t="shared" ref="T195:T258" si="22">(((M195/60)/60)/24)+DATE(1970,1,1)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7"/>
        <v>1.227605633802817</v>
      </c>
      <c r="G196" t="s">
        <v>20</v>
      </c>
      <c r="H196" s="6">
        <f t="shared" si="18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ref="F197:F260" si="23">(E197/D197)</f>
        <v>3.61753164556962</v>
      </c>
      <c r="G197" t="s">
        <v>20</v>
      </c>
      <c r="H197" s="6">
        <f t="shared" si="18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3"/>
        <v>0.63146341463414635</v>
      </c>
      <c r="G198" t="s">
        <v>14</v>
      </c>
      <c r="H198" s="6">
        <f t="shared" si="18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3"/>
        <v>2.9820475319926874</v>
      </c>
      <c r="G199" t="s">
        <v>20</v>
      </c>
      <c r="H199" s="6">
        <f t="shared" si="18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3"/>
        <v>9.5585443037974685E-2</v>
      </c>
      <c r="G200" t="s">
        <v>14</v>
      </c>
      <c r="H200" s="6">
        <f t="shared" si="18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3"/>
        <v>0.5377777777777778</v>
      </c>
      <c r="G201" t="s">
        <v>14</v>
      </c>
      <c r="H201" s="6">
        <f t="shared" si="18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3"/>
        <v>0.02</v>
      </c>
      <c r="G202" t="s">
        <v>14</v>
      </c>
      <c r="H202" s="6">
        <f t="shared" si="18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3"/>
        <v>6.8119047619047617</v>
      </c>
      <c r="G203" t="s">
        <v>20</v>
      </c>
      <c r="H203" s="6">
        <f t="shared" si="18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3"/>
        <v>0.78831325301204824</v>
      </c>
      <c r="G204" t="s">
        <v>74</v>
      </c>
      <c r="H204" s="6">
        <f t="shared" si="18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3"/>
        <v>1.3440792216817234</v>
      </c>
      <c r="G205" t="s">
        <v>20</v>
      </c>
      <c r="H205" s="6">
        <f t="shared" si="18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3"/>
        <v>3.372E-2</v>
      </c>
      <c r="G206" t="s">
        <v>14</v>
      </c>
      <c r="H206" s="6">
        <f t="shared" si="18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3"/>
        <v>4.3184615384615386</v>
      </c>
      <c r="G207" t="s">
        <v>20</v>
      </c>
      <c r="H207" s="6">
        <f t="shared" si="18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3"/>
        <v>0.38844444444444443</v>
      </c>
      <c r="G208" t="s">
        <v>74</v>
      </c>
      <c r="H208" s="6">
        <f t="shared" si="18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3"/>
        <v>4.2569999999999997</v>
      </c>
      <c r="G209" t="s">
        <v>20</v>
      </c>
      <c r="H209" s="6">
        <f t="shared" si="18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3"/>
        <v>1.0112239715591671</v>
      </c>
      <c r="G210" t="s">
        <v>20</v>
      </c>
      <c r="H210" s="6">
        <f t="shared" si="18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3"/>
        <v>0.21188688946015424</v>
      </c>
      <c r="G211" t="s">
        <v>47</v>
      </c>
      <c r="H211" s="6">
        <f t="shared" si="18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3"/>
        <v>0.67425531914893622</v>
      </c>
      <c r="G212" t="s">
        <v>14</v>
      </c>
      <c r="H212" s="6">
        <f t="shared" si="18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3"/>
        <v>0.9492337164750958</v>
      </c>
      <c r="G213" t="s">
        <v>14</v>
      </c>
      <c r="H213" s="6">
        <f t="shared" si="18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3"/>
        <v>1.5185185185185186</v>
      </c>
      <c r="G214" t="s">
        <v>20</v>
      </c>
      <c r="H214" s="6">
        <f t="shared" si="18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3"/>
        <v>1.9516382252559727</v>
      </c>
      <c r="G215" t="s">
        <v>20</v>
      </c>
      <c r="H215" s="6">
        <f t="shared" si="18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3"/>
        <v>10.231428571428571</v>
      </c>
      <c r="G216" t="s">
        <v>20</v>
      </c>
      <c r="H216" s="6">
        <f t="shared" si="18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3"/>
        <v>3.8418367346938778E-2</v>
      </c>
      <c r="G217" t="s">
        <v>14</v>
      </c>
      <c r="H217" s="6">
        <f t="shared" si="18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3"/>
        <v>1.5507066557107643</v>
      </c>
      <c r="G218" t="s">
        <v>20</v>
      </c>
      <c r="H218" s="6">
        <f t="shared" si="18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3"/>
        <v>0.44753477588871715</v>
      </c>
      <c r="G219" t="s">
        <v>14</v>
      </c>
      <c r="H219" s="6">
        <f t="shared" si="18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3"/>
        <v>2.1594736842105262</v>
      </c>
      <c r="G220" t="s">
        <v>20</v>
      </c>
      <c r="H220" s="6">
        <f t="shared" si="18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3"/>
        <v>3.3212709832134291</v>
      </c>
      <c r="G221" t="s">
        <v>20</v>
      </c>
      <c r="H221" s="6">
        <f t="shared" si="18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3"/>
        <v>8.4430379746835441E-2</v>
      </c>
      <c r="G222" t="s">
        <v>14</v>
      </c>
      <c r="H222" s="6">
        <f t="shared" si="18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3"/>
        <v>0.9862551440329218</v>
      </c>
      <c r="G223" t="s">
        <v>14</v>
      </c>
      <c r="H223" s="6">
        <f t="shared" si="18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3"/>
        <v>1.3797916666666667</v>
      </c>
      <c r="G224" t="s">
        <v>20</v>
      </c>
      <c r="H224" s="6">
        <f t="shared" si="18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3"/>
        <v>0.93810996563573879</v>
      </c>
      <c r="G225" t="s">
        <v>14</v>
      </c>
      <c r="H225" s="6">
        <f t="shared" si="18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3"/>
        <v>4.0363930885529156</v>
      </c>
      <c r="G226" t="s">
        <v>20</v>
      </c>
      <c r="H226" s="6">
        <f t="shared" si="18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3"/>
        <v>2.6017404129793511</v>
      </c>
      <c r="G227" t="s">
        <v>20</v>
      </c>
      <c r="H227" s="6">
        <f t="shared" si="18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3"/>
        <v>3.6663333333333332</v>
      </c>
      <c r="G228" t="s">
        <v>20</v>
      </c>
      <c r="H228" s="6">
        <f t="shared" si="18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3"/>
        <v>1.687208538587849</v>
      </c>
      <c r="G229" t="s">
        <v>20</v>
      </c>
      <c r="H229" s="6">
        <f t="shared" si="18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3"/>
        <v>1.1990717911530093</v>
      </c>
      <c r="G230" t="s">
        <v>20</v>
      </c>
      <c r="H230" s="6">
        <f t="shared" si="18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3"/>
        <v>1.936892523364486</v>
      </c>
      <c r="G231" t="s">
        <v>20</v>
      </c>
      <c r="H231" s="6">
        <f t="shared" si="18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3"/>
        <v>4.2016666666666671</v>
      </c>
      <c r="G232" t="s">
        <v>20</v>
      </c>
      <c r="H232" s="6">
        <f t="shared" si="18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3"/>
        <v>0.76708333333333334</v>
      </c>
      <c r="G233" t="s">
        <v>74</v>
      </c>
      <c r="H233" s="6">
        <f t="shared" si="18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3"/>
        <v>1.7126470588235294</v>
      </c>
      <c r="G234" t="s">
        <v>20</v>
      </c>
      <c r="H234" s="6">
        <f t="shared" si="18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3"/>
        <v>1.5789473684210527</v>
      </c>
      <c r="G235" t="s">
        <v>20</v>
      </c>
      <c r="H235" s="6">
        <f t="shared" si="18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3"/>
        <v>1.0908</v>
      </c>
      <c r="G236" t="s">
        <v>20</v>
      </c>
      <c r="H236" s="6">
        <f t="shared" si="18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3"/>
        <v>0.41732558139534881</v>
      </c>
      <c r="G237" t="s">
        <v>14</v>
      </c>
      <c r="H237" s="6">
        <f t="shared" si="18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3"/>
        <v>0.10944303797468355</v>
      </c>
      <c r="G238" t="s">
        <v>14</v>
      </c>
      <c r="H238" s="6">
        <f t="shared" si="18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3"/>
        <v>1.593763440860215</v>
      </c>
      <c r="G239" t="s">
        <v>20</v>
      </c>
      <c r="H239" s="6">
        <f t="shared" si="18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3"/>
        <v>4.2241666666666671</v>
      </c>
      <c r="G240" t="s">
        <v>20</v>
      </c>
      <c r="H240" s="6">
        <f t="shared" si="18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3"/>
        <v>0.97718749999999999</v>
      </c>
      <c r="G241" t="s">
        <v>14</v>
      </c>
      <c r="H241" s="6">
        <f t="shared" si="18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3"/>
        <v>4.1878911564625847</v>
      </c>
      <c r="G242" t="s">
        <v>20</v>
      </c>
      <c r="H242" s="6">
        <f t="shared" si="18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3"/>
        <v>1.0191632047477746</v>
      </c>
      <c r="G243" t="s">
        <v>20</v>
      </c>
      <c r="H243" s="6">
        <f t="shared" si="18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3"/>
        <v>1.2772619047619047</v>
      </c>
      <c r="G244" t="s">
        <v>20</v>
      </c>
      <c r="H244" s="6">
        <f t="shared" si="18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3"/>
        <v>4.4521739130434783</v>
      </c>
      <c r="G245" t="s">
        <v>20</v>
      </c>
      <c r="H245" s="6">
        <f t="shared" si="18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3"/>
        <v>5.6971428571428575</v>
      </c>
      <c r="G246" t="s">
        <v>20</v>
      </c>
      <c r="H246" s="6">
        <f t="shared" si="18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3"/>
        <v>5.0934482758620687</v>
      </c>
      <c r="G247" t="s">
        <v>20</v>
      </c>
      <c r="H247" s="6">
        <f t="shared" si="18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3"/>
        <v>3.2553333333333332</v>
      </c>
      <c r="G248" t="s">
        <v>20</v>
      </c>
      <c r="H248" s="6">
        <f t="shared" si="18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3"/>
        <v>9.3261616161616168</v>
      </c>
      <c r="G249" t="s">
        <v>20</v>
      </c>
      <c r="H249" s="6">
        <f t="shared" si="18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3"/>
        <v>2.1133870967741935</v>
      </c>
      <c r="G250" t="s">
        <v>20</v>
      </c>
      <c r="H250" s="6">
        <f t="shared" si="18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3"/>
        <v>2.7332520325203253</v>
      </c>
      <c r="G251" t="s">
        <v>20</v>
      </c>
      <c r="H251" s="6">
        <f t="shared" si="18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3"/>
        <v>0.03</v>
      </c>
      <c r="G252" t="s">
        <v>14</v>
      </c>
      <c r="H252" s="6">
        <f t="shared" si="18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3"/>
        <v>0.54084507042253516</v>
      </c>
      <c r="G253" t="s">
        <v>14</v>
      </c>
      <c r="H253" s="6">
        <f t="shared" si="18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3"/>
        <v>6.2629999999999999</v>
      </c>
      <c r="G254" t="s">
        <v>20</v>
      </c>
      <c r="H254" s="6">
        <f t="shared" si="18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3"/>
        <v>0.8902139917695473</v>
      </c>
      <c r="G255" t="s">
        <v>14</v>
      </c>
      <c r="H255" s="6">
        <f t="shared" si="18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3"/>
        <v>1.8489130434782608</v>
      </c>
      <c r="G256" t="s">
        <v>20</v>
      </c>
      <c r="H256" s="6">
        <f t="shared" si="18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3"/>
        <v>1.2016770186335404</v>
      </c>
      <c r="G257" t="s">
        <v>20</v>
      </c>
      <c r="H257" s="6">
        <f t="shared" si="18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3"/>
        <v>0.23390243902439026</v>
      </c>
      <c r="G258" t="s">
        <v>14</v>
      </c>
      <c r="H258" s="6">
        <f t="shared" si="18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3"/>
        <v>1.46</v>
      </c>
      <c r="G259" t="s">
        <v>20</v>
      </c>
      <c r="H259" s="6">
        <f t="shared" ref="H259:H322" si="24">E259/I259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LEFT(P259,FIND("/",P259)-1)</f>
        <v>theater</v>
      </c>
      <c r="R259" t="str">
        <f t="shared" ref="R259:R322" si="26">MID(P259,FIND("/",P259)+1, LEN(P259))</f>
        <v>plays</v>
      </c>
      <c r="S259" s="8">
        <f t="shared" ref="S259:S322" si="27">(((L259/60)/60)/24)+DATE(1970,1,1)</f>
        <v>41338.25</v>
      </c>
      <c r="T259" s="8">
        <f t="shared" ref="T259:T322" si="28">(((M259/60)/60)/24)+DATE(1970,1,1)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3"/>
        <v>2.6848000000000001</v>
      </c>
      <c r="G260" t="s">
        <v>20</v>
      </c>
      <c r="H260" s="6">
        <f t="shared" si="24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ref="F261:F324" si="29">(E261/D261)</f>
        <v>5.9749999999999996</v>
      </c>
      <c r="G261" t="s">
        <v>20</v>
      </c>
      <c r="H261" s="6">
        <f t="shared" si="24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9"/>
        <v>1.5769841269841269</v>
      </c>
      <c r="G262" t="s">
        <v>20</v>
      </c>
      <c r="H262" s="6">
        <f t="shared" si="24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9"/>
        <v>0.31201660735468567</v>
      </c>
      <c r="G263" t="s">
        <v>14</v>
      </c>
      <c r="H263" s="6">
        <f t="shared" si="24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9"/>
        <v>3.1341176470588237</v>
      </c>
      <c r="G264" t="s">
        <v>20</v>
      </c>
      <c r="H264" s="6">
        <f t="shared" si="24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9"/>
        <v>3.7089655172413791</v>
      </c>
      <c r="G265" t="s">
        <v>20</v>
      </c>
      <c r="H265" s="6">
        <f t="shared" si="24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9"/>
        <v>3.6266447368421053</v>
      </c>
      <c r="G266" t="s">
        <v>20</v>
      </c>
      <c r="H266" s="6">
        <f t="shared" si="24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9"/>
        <v>1.2308163265306122</v>
      </c>
      <c r="G267" t="s">
        <v>20</v>
      </c>
      <c r="H267" s="6">
        <f t="shared" si="24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9"/>
        <v>0.76766756032171579</v>
      </c>
      <c r="G268" t="s">
        <v>14</v>
      </c>
      <c r="H268" s="6">
        <f t="shared" si="24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9"/>
        <v>2.3362012987012988</v>
      </c>
      <c r="G269" t="s">
        <v>20</v>
      </c>
      <c r="H269" s="6">
        <f t="shared" si="24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9"/>
        <v>1.8053333333333332</v>
      </c>
      <c r="G270" t="s">
        <v>20</v>
      </c>
      <c r="H270" s="6">
        <f t="shared" si="24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9"/>
        <v>2.5262857142857142</v>
      </c>
      <c r="G271" t="s">
        <v>20</v>
      </c>
      <c r="H271" s="6">
        <f t="shared" si="24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9"/>
        <v>0.27176538240368026</v>
      </c>
      <c r="G272" t="s">
        <v>74</v>
      </c>
      <c r="H272" s="6">
        <f t="shared" si="24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9"/>
        <v>1.2706571242680547E-2</v>
      </c>
      <c r="G273" t="s">
        <v>47</v>
      </c>
      <c r="H273" s="6">
        <f t="shared" si="24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9"/>
        <v>3.0400978473581213</v>
      </c>
      <c r="G274" t="s">
        <v>20</v>
      </c>
      <c r="H274" s="6">
        <f t="shared" si="24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9"/>
        <v>1.3723076923076922</v>
      </c>
      <c r="G275" t="s">
        <v>20</v>
      </c>
      <c r="H275" s="6">
        <f t="shared" si="24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9"/>
        <v>0.32208333333333333</v>
      </c>
      <c r="G276" t="s">
        <v>14</v>
      </c>
      <c r="H276" s="6">
        <f t="shared" si="24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9"/>
        <v>2.4151282051282053</v>
      </c>
      <c r="G277" t="s">
        <v>20</v>
      </c>
      <c r="H277" s="6">
        <f t="shared" si="24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9"/>
        <v>0.96799999999999997</v>
      </c>
      <c r="G278" t="s">
        <v>14</v>
      </c>
      <c r="H278" s="6">
        <f t="shared" si="24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9"/>
        <v>10.664285714285715</v>
      </c>
      <c r="G279" t="s">
        <v>20</v>
      </c>
      <c r="H279" s="6">
        <f t="shared" si="24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9"/>
        <v>3.2588888888888889</v>
      </c>
      <c r="G280" t="s">
        <v>20</v>
      </c>
      <c r="H280" s="6">
        <f t="shared" si="24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9"/>
        <v>1.7070000000000001</v>
      </c>
      <c r="G281" t="s">
        <v>20</v>
      </c>
      <c r="H281" s="6">
        <f t="shared" si="24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9"/>
        <v>5.8144</v>
      </c>
      <c r="G282" t="s">
        <v>20</v>
      </c>
      <c r="H282" s="6">
        <f t="shared" si="24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9"/>
        <v>0.91520972644376897</v>
      </c>
      <c r="G283" t="s">
        <v>14</v>
      </c>
      <c r="H283" s="6">
        <f t="shared" si="24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9"/>
        <v>1.0804761904761904</v>
      </c>
      <c r="G284" t="s">
        <v>20</v>
      </c>
      <c r="H284" s="6">
        <f t="shared" si="24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9"/>
        <v>0.18728395061728395</v>
      </c>
      <c r="G285" t="s">
        <v>14</v>
      </c>
      <c r="H285" s="6">
        <f t="shared" si="24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9"/>
        <v>0.83193877551020412</v>
      </c>
      <c r="G286" t="s">
        <v>14</v>
      </c>
      <c r="H286" s="6">
        <f t="shared" si="24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9"/>
        <v>7.0633333333333335</v>
      </c>
      <c r="G287" t="s">
        <v>20</v>
      </c>
      <c r="H287" s="6">
        <f t="shared" si="24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9"/>
        <v>0.17446030330062445</v>
      </c>
      <c r="G288" t="s">
        <v>74</v>
      </c>
      <c r="H288" s="6">
        <f t="shared" si="24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9"/>
        <v>2.0973015873015872</v>
      </c>
      <c r="G289" t="s">
        <v>20</v>
      </c>
      <c r="H289" s="6">
        <f t="shared" si="24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9"/>
        <v>0.97785714285714287</v>
      </c>
      <c r="G290" t="s">
        <v>14</v>
      </c>
      <c r="H290" s="6">
        <f t="shared" si="24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9"/>
        <v>16.842500000000001</v>
      </c>
      <c r="G291" t="s">
        <v>20</v>
      </c>
      <c r="H291" s="6">
        <f t="shared" si="24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9"/>
        <v>0.54402135231316728</v>
      </c>
      <c r="G292" t="s">
        <v>14</v>
      </c>
      <c r="H292" s="6">
        <f t="shared" si="24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9"/>
        <v>4.5661111111111108</v>
      </c>
      <c r="G293" t="s">
        <v>20</v>
      </c>
      <c r="H293" s="6">
        <f t="shared" si="24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9"/>
        <v>9.8219178082191785E-2</v>
      </c>
      <c r="G294" t="s">
        <v>14</v>
      </c>
      <c r="H294" s="6">
        <f t="shared" si="24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9"/>
        <v>0.16384615384615384</v>
      </c>
      <c r="G295" t="s">
        <v>74</v>
      </c>
      <c r="H295" s="6">
        <f t="shared" si="24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9"/>
        <v>13.396666666666667</v>
      </c>
      <c r="G296" t="s">
        <v>20</v>
      </c>
      <c r="H296" s="6">
        <f t="shared" si="24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9"/>
        <v>0.35650077760497667</v>
      </c>
      <c r="G297" t="s">
        <v>14</v>
      </c>
      <c r="H297" s="6">
        <f t="shared" si="24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9"/>
        <v>0.54950819672131146</v>
      </c>
      <c r="G298" t="s">
        <v>14</v>
      </c>
      <c r="H298" s="6">
        <f t="shared" si="24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9"/>
        <v>0.94236111111111109</v>
      </c>
      <c r="G299" t="s">
        <v>14</v>
      </c>
      <c r="H299" s="6">
        <f t="shared" si="24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9"/>
        <v>1.4391428571428571</v>
      </c>
      <c r="G300" t="s">
        <v>20</v>
      </c>
      <c r="H300" s="6">
        <f t="shared" si="24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9"/>
        <v>0.51421052631578945</v>
      </c>
      <c r="G301" t="s">
        <v>14</v>
      </c>
      <c r="H301" s="6">
        <f t="shared" si="24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9"/>
        <v>0.05</v>
      </c>
      <c r="G302" t="s">
        <v>14</v>
      </c>
      <c r="H302" s="6">
        <f t="shared" si="24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9"/>
        <v>13.446666666666667</v>
      </c>
      <c r="G303" t="s">
        <v>20</v>
      </c>
      <c r="H303" s="6">
        <f t="shared" si="24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9"/>
        <v>0.31844940867279897</v>
      </c>
      <c r="G304" t="s">
        <v>14</v>
      </c>
      <c r="H304" s="6">
        <f t="shared" si="24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9"/>
        <v>0.82617647058823529</v>
      </c>
      <c r="G305" t="s">
        <v>14</v>
      </c>
      <c r="H305" s="6">
        <f t="shared" si="24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9"/>
        <v>5.4614285714285717</v>
      </c>
      <c r="G306" t="s">
        <v>20</v>
      </c>
      <c r="H306" s="6">
        <f t="shared" si="24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9"/>
        <v>2.8621428571428571</v>
      </c>
      <c r="G307" t="s">
        <v>20</v>
      </c>
      <c r="H307" s="6">
        <f t="shared" si="24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9"/>
        <v>7.9076923076923072E-2</v>
      </c>
      <c r="G308" t="s">
        <v>14</v>
      </c>
      <c r="H308" s="6">
        <f t="shared" si="24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9"/>
        <v>1.3213677811550153</v>
      </c>
      <c r="G309" t="s">
        <v>20</v>
      </c>
      <c r="H309" s="6">
        <f t="shared" si="24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9"/>
        <v>0.74077834179357027</v>
      </c>
      <c r="G310" t="s">
        <v>14</v>
      </c>
      <c r="H310" s="6">
        <f t="shared" si="24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9"/>
        <v>0.75292682926829269</v>
      </c>
      <c r="G311" t="s">
        <v>74</v>
      </c>
      <c r="H311" s="6">
        <f t="shared" si="24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9"/>
        <v>0.20333333333333334</v>
      </c>
      <c r="G312" t="s">
        <v>14</v>
      </c>
      <c r="H312" s="6">
        <f t="shared" si="24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9"/>
        <v>2.0336507936507937</v>
      </c>
      <c r="G313" t="s">
        <v>20</v>
      </c>
      <c r="H313" s="6">
        <f t="shared" si="24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9"/>
        <v>3.1022842639593908</v>
      </c>
      <c r="G314" t="s">
        <v>20</v>
      </c>
      <c r="H314" s="6">
        <f t="shared" si="24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9"/>
        <v>3.9531818181818181</v>
      </c>
      <c r="G315" t="s">
        <v>20</v>
      </c>
      <c r="H315" s="6">
        <f t="shared" si="24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9"/>
        <v>2.9471428571428571</v>
      </c>
      <c r="G316" t="s">
        <v>20</v>
      </c>
      <c r="H316" s="6">
        <f t="shared" si="24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9"/>
        <v>0.33894736842105261</v>
      </c>
      <c r="G317" t="s">
        <v>14</v>
      </c>
      <c r="H317" s="6">
        <f t="shared" si="24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9"/>
        <v>0.66677083333333331</v>
      </c>
      <c r="G318" t="s">
        <v>14</v>
      </c>
      <c r="H318" s="6">
        <f t="shared" si="24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9"/>
        <v>0.19227272727272726</v>
      </c>
      <c r="G319" t="s">
        <v>14</v>
      </c>
      <c r="H319" s="6">
        <f t="shared" si="24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9"/>
        <v>0.15842105263157893</v>
      </c>
      <c r="G320" t="s">
        <v>14</v>
      </c>
      <c r="H320" s="6">
        <f t="shared" si="24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9"/>
        <v>0.38702380952380955</v>
      </c>
      <c r="G321" t="s">
        <v>74</v>
      </c>
      <c r="H321" s="6">
        <f t="shared" si="24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9"/>
        <v>9.5876777251184833E-2</v>
      </c>
      <c r="G322" t="s">
        <v>14</v>
      </c>
      <c r="H322" s="6">
        <f t="shared" si="24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9"/>
        <v>0.94144366197183094</v>
      </c>
      <c r="G323" t="s">
        <v>14</v>
      </c>
      <c r="H323" s="6">
        <f t="shared" ref="H323:H386" si="30">E323/I323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LEFT(P323,FIND("/",P323)-1)</f>
        <v>film &amp; video</v>
      </c>
      <c r="R323" t="str">
        <f t="shared" ref="R323:R386" si="32">MID(P323,FIND("/",P323)+1, LEN(P323))</f>
        <v>shorts</v>
      </c>
      <c r="S323" s="8">
        <f t="shared" ref="S323:S386" si="33">(((L323/60)/60)/24)+DATE(1970,1,1)</f>
        <v>40634.208333333336</v>
      </c>
      <c r="T323" s="8">
        <f t="shared" ref="T323:T386" si="34">(((M323/60)/60)/24)+DATE(1970,1,1)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9"/>
        <v>1.6656234096692113</v>
      </c>
      <c r="G324" t="s">
        <v>20</v>
      </c>
      <c r="H324" s="6">
        <f t="shared" si="30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ref="F325:F388" si="35">(E325/D325)</f>
        <v>0.24134831460674158</v>
      </c>
      <c r="G325" t="s">
        <v>14</v>
      </c>
      <c r="H325" s="6">
        <f t="shared" si="30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5"/>
        <v>1.6405633802816901</v>
      </c>
      <c r="G326" t="s">
        <v>20</v>
      </c>
      <c r="H326" s="6">
        <f t="shared" si="30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5"/>
        <v>0.90723076923076929</v>
      </c>
      <c r="G327" t="s">
        <v>14</v>
      </c>
      <c r="H327" s="6">
        <f t="shared" si="30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5"/>
        <v>0.46194444444444444</v>
      </c>
      <c r="G328" t="s">
        <v>14</v>
      </c>
      <c r="H328" s="6">
        <f t="shared" si="30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5"/>
        <v>0.38538461538461538</v>
      </c>
      <c r="G329" t="s">
        <v>14</v>
      </c>
      <c r="H329" s="6">
        <f t="shared" si="30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5"/>
        <v>1.3356231003039514</v>
      </c>
      <c r="G330" t="s">
        <v>20</v>
      </c>
      <c r="H330" s="6">
        <f t="shared" si="30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5"/>
        <v>0.22896588486140726</v>
      </c>
      <c r="G331" t="s">
        <v>47</v>
      </c>
      <c r="H331" s="6">
        <f t="shared" si="30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5"/>
        <v>1.8495548961424333</v>
      </c>
      <c r="G332" t="s">
        <v>20</v>
      </c>
      <c r="H332" s="6">
        <f t="shared" si="30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5"/>
        <v>4.4372727272727275</v>
      </c>
      <c r="G333" t="s">
        <v>20</v>
      </c>
      <c r="H333" s="6">
        <f t="shared" si="30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5"/>
        <v>1.999806763285024</v>
      </c>
      <c r="G334" t="s">
        <v>20</v>
      </c>
      <c r="H334" s="6">
        <f t="shared" si="30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5"/>
        <v>1.2395833333333333</v>
      </c>
      <c r="G335" t="s">
        <v>20</v>
      </c>
      <c r="H335" s="6">
        <f t="shared" si="30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5"/>
        <v>1.8661329305135952</v>
      </c>
      <c r="G336" t="s">
        <v>20</v>
      </c>
      <c r="H336" s="6">
        <f t="shared" si="30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5"/>
        <v>1.1428538550057536</v>
      </c>
      <c r="G337" t="s">
        <v>20</v>
      </c>
      <c r="H337" s="6">
        <f t="shared" si="30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5"/>
        <v>0.97032531824611035</v>
      </c>
      <c r="G338" t="s">
        <v>14</v>
      </c>
      <c r="H338" s="6">
        <f t="shared" si="30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5"/>
        <v>1.2281904761904763</v>
      </c>
      <c r="G339" t="s">
        <v>20</v>
      </c>
      <c r="H339" s="6">
        <f t="shared" si="30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5"/>
        <v>1.7914326647564469</v>
      </c>
      <c r="G340" t="s">
        <v>20</v>
      </c>
      <c r="H340" s="6">
        <f t="shared" si="30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5"/>
        <v>0.79951577402787966</v>
      </c>
      <c r="G341" t="s">
        <v>74</v>
      </c>
      <c r="H341" s="6">
        <f t="shared" si="30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5"/>
        <v>0.94242587601078165</v>
      </c>
      <c r="G342" t="s">
        <v>14</v>
      </c>
      <c r="H342" s="6">
        <f t="shared" si="30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5"/>
        <v>0.84669291338582675</v>
      </c>
      <c r="G343" t="s">
        <v>14</v>
      </c>
      <c r="H343" s="6">
        <f t="shared" si="30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5"/>
        <v>0.66521920668058454</v>
      </c>
      <c r="G344" t="s">
        <v>14</v>
      </c>
      <c r="H344" s="6">
        <f t="shared" si="30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5"/>
        <v>0.53922222222222227</v>
      </c>
      <c r="G345" t="s">
        <v>14</v>
      </c>
      <c r="H345" s="6">
        <f t="shared" si="30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5"/>
        <v>0.41983299595141699</v>
      </c>
      <c r="G346" t="s">
        <v>14</v>
      </c>
      <c r="H346" s="6">
        <f t="shared" si="30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5"/>
        <v>0.14694796954314721</v>
      </c>
      <c r="G347" t="s">
        <v>14</v>
      </c>
      <c r="H347" s="6">
        <f t="shared" si="30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5"/>
        <v>0.34475</v>
      </c>
      <c r="G348" t="s">
        <v>14</v>
      </c>
      <c r="H348" s="6">
        <f t="shared" si="30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5"/>
        <v>14.007777777777777</v>
      </c>
      <c r="G349" t="s">
        <v>20</v>
      </c>
      <c r="H349" s="6">
        <f t="shared" si="30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5"/>
        <v>0.71770351758793971</v>
      </c>
      <c r="G350" t="s">
        <v>14</v>
      </c>
      <c r="H350" s="6">
        <f t="shared" si="30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5"/>
        <v>0.53074115044247783</v>
      </c>
      <c r="G351" t="s">
        <v>14</v>
      </c>
      <c r="H351" s="6">
        <f t="shared" si="30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5"/>
        <v>0.05</v>
      </c>
      <c r="G352" t="s">
        <v>14</v>
      </c>
      <c r="H352" s="6">
        <f t="shared" si="30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5"/>
        <v>1.2770715249662619</v>
      </c>
      <c r="G353" t="s">
        <v>20</v>
      </c>
      <c r="H353" s="6">
        <f t="shared" si="30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5"/>
        <v>0.34892857142857142</v>
      </c>
      <c r="G354" t="s">
        <v>14</v>
      </c>
      <c r="H354" s="6">
        <f t="shared" si="30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5"/>
        <v>4.105982142857143</v>
      </c>
      <c r="G355" t="s">
        <v>20</v>
      </c>
      <c r="H355" s="6">
        <f t="shared" si="30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5"/>
        <v>1.2373770491803278</v>
      </c>
      <c r="G356" t="s">
        <v>20</v>
      </c>
      <c r="H356" s="6">
        <f t="shared" si="30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5"/>
        <v>0.58973684210526311</v>
      </c>
      <c r="G357" t="s">
        <v>47</v>
      </c>
      <c r="H357" s="6">
        <f t="shared" si="30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5"/>
        <v>0.36892473118279567</v>
      </c>
      <c r="G358" t="s">
        <v>14</v>
      </c>
      <c r="H358" s="6">
        <f t="shared" si="30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5"/>
        <v>1.8491304347826087</v>
      </c>
      <c r="G359" t="s">
        <v>20</v>
      </c>
      <c r="H359" s="6">
        <f t="shared" si="30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5"/>
        <v>0.11814432989690722</v>
      </c>
      <c r="G360" t="s">
        <v>14</v>
      </c>
      <c r="H360" s="6">
        <f t="shared" si="30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5"/>
        <v>2.9870000000000001</v>
      </c>
      <c r="G361" t="s">
        <v>20</v>
      </c>
      <c r="H361" s="6">
        <f t="shared" si="30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5"/>
        <v>2.2635175879396985</v>
      </c>
      <c r="G362" t="s">
        <v>20</v>
      </c>
      <c r="H362" s="6">
        <f t="shared" si="30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5"/>
        <v>1.7356363636363636</v>
      </c>
      <c r="G363" t="s">
        <v>20</v>
      </c>
      <c r="H363" s="6">
        <f t="shared" si="30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5"/>
        <v>3.7175675675675675</v>
      </c>
      <c r="G364" t="s">
        <v>20</v>
      </c>
      <c r="H364" s="6">
        <f t="shared" si="30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5"/>
        <v>1.601923076923077</v>
      </c>
      <c r="G365" t="s">
        <v>20</v>
      </c>
      <c r="H365" s="6">
        <f t="shared" si="30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5"/>
        <v>16.163333333333334</v>
      </c>
      <c r="G366" t="s">
        <v>20</v>
      </c>
      <c r="H366" s="6">
        <f t="shared" si="30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5"/>
        <v>7.3343749999999996</v>
      </c>
      <c r="G367" t="s">
        <v>20</v>
      </c>
      <c r="H367" s="6">
        <f t="shared" si="30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5"/>
        <v>5.9211111111111112</v>
      </c>
      <c r="G368" t="s">
        <v>20</v>
      </c>
      <c r="H368" s="6">
        <f t="shared" si="30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5"/>
        <v>0.18888888888888888</v>
      </c>
      <c r="G369" t="s">
        <v>14</v>
      </c>
      <c r="H369" s="6">
        <f t="shared" si="30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5"/>
        <v>2.7680769230769231</v>
      </c>
      <c r="G370" t="s">
        <v>20</v>
      </c>
      <c r="H370" s="6">
        <f t="shared" si="30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5"/>
        <v>2.730185185185185</v>
      </c>
      <c r="G371" t="s">
        <v>20</v>
      </c>
      <c r="H371" s="6">
        <f t="shared" si="30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5"/>
        <v>1.593633125556545</v>
      </c>
      <c r="G372" t="s">
        <v>20</v>
      </c>
      <c r="H372" s="6">
        <f t="shared" si="30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5"/>
        <v>0.67869978858350954</v>
      </c>
      <c r="G373" t="s">
        <v>14</v>
      </c>
      <c r="H373" s="6">
        <f t="shared" si="30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5"/>
        <v>15.915555555555555</v>
      </c>
      <c r="G374" t="s">
        <v>20</v>
      </c>
      <c r="H374" s="6">
        <f t="shared" si="30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5"/>
        <v>7.3018222222222224</v>
      </c>
      <c r="G375" t="s">
        <v>20</v>
      </c>
      <c r="H375" s="6">
        <f t="shared" si="30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5"/>
        <v>0.13185782556750297</v>
      </c>
      <c r="G376" t="s">
        <v>14</v>
      </c>
      <c r="H376" s="6">
        <f t="shared" si="30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5"/>
        <v>0.54777777777777781</v>
      </c>
      <c r="G377" t="s">
        <v>14</v>
      </c>
      <c r="H377" s="6">
        <f t="shared" si="30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5"/>
        <v>3.6102941176470589</v>
      </c>
      <c r="G378" t="s">
        <v>20</v>
      </c>
      <c r="H378" s="6">
        <f t="shared" si="30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5"/>
        <v>0.10257545271629778</v>
      </c>
      <c r="G379" t="s">
        <v>14</v>
      </c>
      <c r="H379" s="6">
        <f t="shared" si="30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5"/>
        <v>0.13962962962962963</v>
      </c>
      <c r="G380" t="s">
        <v>14</v>
      </c>
      <c r="H380" s="6">
        <f t="shared" si="30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5"/>
        <v>0.40444444444444444</v>
      </c>
      <c r="G381" t="s">
        <v>14</v>
      </c>
      <c r="H381" s="6">
        <f t="shared" si="30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5"/>
        <v>1.6032</v>
      </c>
      <c r="G382" t="s">
        <v>20</v>
      </c>
      <c r="H382" s="6">
        <f t="shared" si="30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5"/>
        <v>1.8394339622641509</v>
      </c>
      <c r="G383" t="s">
        <v>20</v>
      </c>
      <c r="H383" s="6">
        <f t="shared" si="30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5"/>
        <v>0.63769230769230767</v>
      </c>
      <c r="G384" t="s">
        <v>14</v>
      </c>
      <c r="H384" s="6">
        <f t="shared" si="30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5"/>
        <v>2.2538095238095237</v>
      </c>
      <c r="G385" t="s">
        <v>20</v>
      </c>
      <c r="H385" s="6">
        <f t="shared" si="30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5"/>
        <v>1.7200961538461539</v>
      </c>
      <c r="G386" t="s">
        <v>20</v>
      </c>
      <c r="H386" s="6">
        <f t="shared" si="30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5"/>
        <v>1.4616709511568124</v>
      </c>
      <c r="G387" t="s">
        <v>20</v>
      </c>
      <c r="H387" s="6">
        <f t="shared" ref="H387:H450" si="36">E387/I387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LEFT(P387,FIND("/",P387)-1)</f>
        <v>publishing</v>
      </c>
      <c r="R387" t="str">
        <f t="shared" ref="R387:R450" si="38">MID(P387,FIND("/",P387)+1, LEN(P387))</f>
        <v>nonfiction</v>
      </c>
      <c r="S387" s="8">
        <f t="shared" ref="S387:S450" si="39">(((L387/60)/60)/24)+DATE(1970,1,1)</f>
        <v>43553.208333333328</v>
      </c>
      <c r="T387" s="8">
        <f t="shared" ref="T387:T450" si="40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5"/>
        <v>0.76423616236162362</v>
      </c>
      <c r="G388" t="s">
        <v>14</v>
      </c>
      <c r="H388" s="6">
        <f t="shared" si="36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ref="F389:F452" si="41">(E389/D389)</f>
        <v>0.39261467889908258</v>
      </c>
      <c r="G389" t="s">
        <v>14</v>
      </c>
      <c r="H389" s="6">
        <f t="shared" si="36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1"/>
        <v>0.11270034843205574</v>
      </c>
      <c r="G390" t="s">
        <v>74</v>
      </c>
      <c r="H390" s="6">
        <f t="shared" si="36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1"/>
        <v>1.2211084337349398</v>
      </c>
      <c r="G391" t="s">
        <v>20</v>
      </c>
      <c r="H391" s="6">
        <f t="shared" si="36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1"/>
        <v>1.8654166666666667</v>
      </c>
      <c r="G392" t="s">
        <v>20</v>
      </c>
      <c r="H392" s="6">
        <f t="shared" si="36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1"/>
        <v>7.27317880794702E-2</v>
      </c>
      <c r="G393" t="s">
        <v>14</v>
      </c>
      <c r="H393" s="6">
        <f t="shared" si="36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1"/>
        <v>0.65642371234207963</v>
      </c>
      <c r="G394" t="s">
        <v>14</v>
      </c>
      <c r="H394" s="6">
        <f t="shared" si="36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1"/>
        <v>2.2896178343949045</v>
      </c>
      <c r="G395" t="s">
        <v>20</v>
      </c>
      <c r="H395" s="6">
        <f t="shared" si="36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1"/>
        <v>4.6937499999999996</v>
      </c>
      <c r="G396" t="s">
        <v>20</v>
      </c>
      <c r="H396" s="6">
        <f t="shared" si="36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1"/>
        <v>1.3011267605633803</v>
      </c>
      <c r="G397" t="s">
        <v>20</v>
      </c>
      <c r="H397" s="6">
        <f t="shared" si="36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1"/>
        <v>1.6705422993492407</v>
      </c>
      <c r="G398" t="s">
        <v>20</v>
      </c>
      <c r="H398" s="6">
        <f t="shared" si="36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1"/>
        <v>1.738641975308642</v>
      </c>
      <c r="G399" t="s">
        <v>20</v>
      </c>
      <c r="H399" s="6">
        <f t="shared" si="36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1"/>
        <v>7.1776470588235295</v>
      </c>
      <c r="G400" t="s">
        <v>20</v>
      </c>
      <c r="H400" s="6">
        <f t="shared" si="36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1"/>
        <v>0.63850976361767731</v>
      </c>
      <c r="G401" t="s">
        <v>14</v>
      </c>
      <c r="H401" s="6">
        <f t="shared" si="36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1"/>
        <v>0.02</v>
      </c>
      <c r="G402" t="s">
        <v>14</v>
      </c>
      <c r="H402" s="6">
        <f t="shared" si="36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1"/>
        <v>15.302222222222222</v>
      </c>
      <c r="G403" t="s">
        <v>20</v>
      </c>
      <c r="H403" s="6">
        <f t="shared" si="36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1"/>
        <v>0.40356164383561643</v>
      </c>
      <c r="G404" t="s">
        <v>14</v>
      </c>
      <c r="H404" s="6">
        <f t="shared" si="36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1"/>
        <v>0.86220633299284988</v>
      </c>
      <c r="G405" t="s">
        <v>14</v>
      </c>
      <c r="H405" s="6">
        <f t="shared" si="36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1"/>
        <v>3.1558486707566464</v>
      </c>
      <c r="G406" t="s">
        <v>20</v>
      </c>
      <c r="H406" s="6">
        <f t="shared" si="36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1"/>
        <v>0.89618243243243245</v>
      </c>
      <c r="G407" t="s">
        <v>14</v>
      </c>
      <c r="H407" s="6">
        <f t="shared" si="36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1"/>
        <v>1.8214503816793892</v>
      </c>
      <c r="G408" t="s">
        <v>20</v>
      </c>
      <c r="H408" s="6">
        <f t="shared" si="36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1"/>
        <v>3.5588235294117645</v>
      </c>
      <c r="G409" t="s">
        <v>20</v>
      </c>
      <c r="H409" s="6">
        <f t="shared" si="36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1"/>
        <v>1.3183695652173912</v>
      </c>
      <c r="G410" t="s">
        <v>20</v>
      </c>
      <c r="H410" s="6">
        <f t="shared" si="36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1"/>
        <v>0.46315634218289087</v>
      </c>
      <c r="G411" t="s">
        <v>14</v>
      </c>
      <c r="H411" s="6">
        <f t="shared" si="36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1"/>
        <v>0.36132726089785294</v>
      </c>
      <c r="G412" t="s">
        <v>47</v>
      </c>
      <c r="H412" s="6">
        <f t="shared" si="36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1"/>
        <v>1.0462820512820512</v>
      </c>
      <c r="G413" t="s">
        <v>20</v>
      </c>
      <c r="H413" s="6">
        <f t="shared" si="36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1"/>
        <v>6.6885714285714286</v>
      </c>
      <c r="G414" t="s">
        <v>20</v>
      </c>
      <c r="H414" s="6">
        <f t="shared" si="36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1"/>
        <v>0.62072823218997364</v>
      </c>
      <c r="G415" t="s">
        <v>47</v>
      </c>
      <c r="H415" s="6">
        <f t="shared" si="36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1"/>
        <v>0.84699787460148779</v>
      </c>
      <c r="G416" t="s">
        <v>14</v>
      </c>
      <c r="H416" s="6">
        <f t="shared" si="36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1"/>
        <v>0.11059030837004405</v>
      </c>
      <c r="G417" t="s">
        <v>14</v>
      </c>
      <c r="H417" s="6">
        <f t="shared" si="36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1"/>
        <v>0.43838781575037145</v>
      </c>
      <c r="G418" t="s">
        <v>14</v>
      </c>
      <c r="H418" s="6">
        <f t="shared" si="36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1"/>
        <v>0.55470588235294116</v>
      </c>
      <c r="G419" t="s">
        <v>14</v>
      </c>
      <c r="H419" s="6">
        <f t="shared" si="36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1"/>
        <v>0.57399511301160655</v>
      </c>
      <c r="G420" t="s">
        <v>14</v>
      </c>
      <c r="H420" s="6">
        <f t="shared" si="36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1"/>
        <v>1.2343497363796134</v>
      </c>
      <c r="G421" t="s">
        <v>20</v>
      </c>
      <c r="H421" s="6">
        <f t="shared" si="36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1"/>
        <v>1.2846</v>
      </c>
      <c r="G422" t="s">
        <v>20</v>
      </c>
      <c r="H422" s="6">
        <f t="shared" si="36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1"/>
        <v>0.63989361702127656</v>
      </c>
      <c r="G423" t="s">
        <v>14</v>
      </c>
      <c r="H423" s="6">
        <f t="shared" si="36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1"/>
        <v>1.2729885057471264</v>
      </c>
      <c r="G424" t="s">
        <v>20</v>
      </c>
      <c r="H424" s="6">
        <f t="shared" si="36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1"/>
        <v>0.10638024357239513</v>
      </c>
      <c r="G425" t="s">
        <v>14</v>
      </c>
      <c r="H425" s="6">
        <f t="shared" si="36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1"/>
        <v>0.40470588235294119</v>
      </c>
      <c r="G426" t="s">
        <v>14</v>
      </c>
      <c r="H426" s="6">
        <f t="shared" si="36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1"/>
        <v>2.8766666666666665</v>
      </c>
      <c r="G427" t="s">
        <v>20</v>
      </c>
      <c r="H427" s="6">
        <f t="shared" si="36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1"/>
        <v>5.7294444444444448</v>
      </c>
      <c r="G428" t="s">
        <v>20</v>
      </c>
      <c r="H428" s="6">
        <f t="shared" si="36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1"/>
        <v>1.1290429799426933</v>
      </c>
      <c r="G429" t="s">
        <v>20</v>
      </c>
      <c r="H429" s="6">
        <f t="shared" si="36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1"/>
        <v>0.46387573964497042</v>
      </c>
      <c r="G430" t="s">
        <v>14</v>
      </c>
      <c r="H430" s="6">
        <f t="shared" si="36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1"/>
        <v>0.90675916230366493</v>
      </c>
      <c r="G431" t="s">
        <v>74</v>
      </c>
      <c r="H431" s="6">
        <f t="shared" si="36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1"/>
        <v>0.67740740740740746</v>
      </c>
      <c r="G432" t="s">
        <v>14</v>
      </c>
      <c r="H432" s="6">
        <f t="shared" si="36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1"/>
        <v>1.9249019607843136</v>
      </c>
      <c r="G433" t="s">
        <v>20</v>
      </c>
      <c r="H433" s="6">
        <f t="shared" si="36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1"/>
        <v>0.82714285714285718</v>
      </c>
      <c r="G434" t="s">
        <v>14</v>
      </c>
      <c r="H434" s="6">
        <f t="shared" si="36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1"/>
        <v>0.54163920922570019</v>
      </c>
      <c r="G435" t="s">
        <v>14</v>
      </c>
      <c r="H435" s="6">
        <f t="shared" si="36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1"/>
        <v>0.16722222222222222</v>
      </c>
      <c r="G436" t="s">
        <v>74</v>
      </c>
      <c r="H436" s="6">
        <f t="shared" si="36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1"/>
        <v>1.168766404199475</v>
      </c>
      <c r="G437" t="s">
        <v>20</v>
      </c>
      <c r="H437" s="6">
        <f t="shared" si="36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1"/>
        <v>10.521538461538462</v>
      </c>
      <c r="G438" t="s">
        <v>20</v>
      </c>
      <c r="H438" s="6">
        <f t="shared" si="36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1"/>
        <v>1.2307407407407407</v>
      </c>
      <c r="G439" t="s">
        <v>20</v>
      </c>
      <c r="H439" s="6">
        <f t="shared" si="36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1"/>
        <v>1.7863855421686747</v>
      </c>
      <c r="G440" t="s">
        <v>20</v>
      </c>
      <c r="H440" s="6">
        <f t="shared" si="36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1"/>
        <v>3.5528169014084505</v>
      </c>
      <c r="G441" t="s">
        <v>20</v>
      </c>
      <c r="H441" s="6">
        <f t="shared" si="36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1"/>
        <v>1.6190634146341463</v>
      </c>
      <c r="G442" t="s">
        <v>20</v>
      </c>
      <c r="H442" s="6">
        <f t="shared" si="36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1"/>
        <v>0.24914285714285714</v>
      </c>
      <c r="G443" t="s">
        <v>14</v>
      </c>
      <c r="H443" s="6">
        <f t="shared" si="36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1"/>
        <v>1.9872222222222222</v>
      </c>
      <c r="G444" t="s">
        <v>20</v>
      </c>
      <c r="H444" s="6">
        <f t="shared" si="36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1"/>
        <v>0.34752688172043011</v>
      </c>
      <c r="G445" t="s">
        <v>74</v>
      </c>
      <c r="H445" s="6">
        <f t="shared" si="36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1"/>
        <v>1.7641935483870967</v>
      </c>
      <c r="G446" t="s">
        <v>20</v>
      </c>
      <c r="H446" s="6">
        <f t="shared" si="36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1"/>
        <v>5.1138095238095236</v>
      </c>
      <c r="G447" t="s">
        <v>20</v>
      </c>
      <c r="H447" s="6">
        <f t="shared" si="36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1"/>
        <v>0.82044117647058823</v>
      </c>
      <c r="G448" t="s">
        <v>14</v>
      </c>
      <c r="H448" s="6">
        <f t="shared" si="36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1"/>
        <v>0.24326030927835052</v>
      </c>
      <c r="G449" t="s">
        <v>74</v>
      </c>
      <c r="H449" s="6">
        <f t="shared" si="36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1"/>
        <v>0.50482758620689661</v>
      </c>
      <c r="G450" t="s">
        <v>14</v>
      </c>
      <c r="H450" s="6">
        <f t="shared" si="36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1"/>
        <v>9.67</v>
      </c>
      <c r="G451" t="s">
        <v>20</v>
      </c>
      <c r="H451" s="6">
        <f t="shared" ref="H451:H514" si="42">E451/I451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LEFT(P451,FIND("/",P451)-1)</f>
        <v>games</v>
      </c>
      <c r="R451" t="str">
        <f t="shared" ref="R451:R514" si="44">MID(P451,FIND("/",P451)+1, LEN(P451))</f>
        <v>video games</v>
      </c>
      <c r="S451" s="8">
        <f t="shared" ref="S451:S514" si="45">(((L451/60)/60)/24)+DATE(1970,1,1)</f>
        <v>43530.25</v>
      </c>
      <c r="T451" s="8">
        <f t="shared" ref="T451:T514" si="46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1"/>
        <v>0.04</v>
      </c>
      <c r="G452" t="s">
        <v>14</v>
      </c>
      <c r="H452" s="6">
        <f t="shared" si="42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ref="F453:F516" si="47">(E453/D453)</f>
        <v>1.2284501347708894</v>
      </c>
      <c r="G453" t="s">
        <v>20</v>
      </c>
      <c r="H453" s="6">
        <f t="shared" si="42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7"/>
        <v>0.63437500000000002</v>
      </c>
      <c r="G454" t="s">
        <v>14</v>
      </c>
      <c r="H454" s="6">
        <f t="shared" si="42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7"/>
        <v>0.56331688596491225</v>
      </c>
      <c r="G455" t="s">
        <v>14</v>
      </c>
      <c r="H455" s="6">
        <f t="shared" si="42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7"/>
        <v>0.44074999999999998</v>
      </c>
      <c r="G456" t="s">
        <v>14</v>
      </c>
      <c r="H456" s="6">
        <f t="shared" si="42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7"/>
        <v>1.1837253218884121</v>
      </c>
      <c r="G457" t="s">
        <v>20</v>
      </c>
      <c r="H457" s="6">
        <f t="shared" si="42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7"/>
        <v>1.041243169398907</v>
      </c>
      <c r="G458" t="s">
        <v>20</v>
      </c>
      <c r="H458" s="6">
        <f t="shared" si="42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7"/>
        <v>0.26640000000000003</v>
      </c>
      <c r="G459" t="s">
        <v>14</v>
      </c>
      <c r="H459" s="6">
        <f t="shared" si="42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7"/>
        <v>3.5120118343195266</v>
      </c>
      <c r="G460" t="s">
        <v>20</v>
      </c>
      <c r="H460" s="6">
        <f t="shared" si="42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7"/>
        <v>0.90063492063492068</v>
      </c>
      <c r="G461" t="s">
        <v>14</v>
      </c>
      <c r="H461" s="6">
        <f t="shared" si="42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7"/>
        <v>1.7162500000000001</v>
      </c>
      <c r="G462" t="s">
        <v>20</v>
      </c>
      <c r="H462" s="6">
        <f t="shared" si="42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7"/>
        <v>1.4104655870445344</v>
      </c>
      <c r="G463" t="s">
        <v>20</v>
      </c>
      <c r="H463" s="6">
        <f t="shared" si="42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7"/>
        <v>0.30579449152542371</v>
      </c>
      <c r="G464" t="s">
        <v>14</v>
      </c>
      <c r="H464" s="6">
        <f t="shared" si="42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7"/>
        <v>1.0816455696202532</v>
      </c>
      <c r="G465" t="s">
        <v>20</v>
      </c>
      <c r="H465" s="6">
        <f t="shared" si="42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7"/>
        <v>1.3345505617977529</v>
      </c>
      <c r="G466" t="s">
        <v>20</v>
      </c>
      <c r="H466" s="6">
        <f t="shared" si="42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7"/>
        <v>1.8785106382978722</v>
      </c>
      <c r="G467" t="s">
        <v>20</v>
      </c>
      <c r="H467" s="6">
        <f t="shared" si="42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7"/>
        <v>3.32</v>
      </c>
      <c r="G468" t="s">
        <v>20</v>
      </c>
      <c r="H468" s="6">
        <f t="shared" si="42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7"/>
        <v>5.7521428571428572</v>
      </c>
      <c r="G469" t="s">
        <v>20</v>
      </c>
      <c r="H469" s="6">
        <f t="shared" si="42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7"/>
        <v>0.40500000000000003</v>
      </c>
      <c r="G470" t="s">
        <v>14</v>
      </c>
      <c r="H470" s="6">
        <f t="shared" si="42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7"/>
        <v>1.8442857142857143</v>
      </c>
      <c r="G471" t="s">
        <v>20</v>
      </c>
      <c r="H471" s="6">
        <f t="shared" si="42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7"/>
        <v>2.8580555555555556</v>
      </c>
      <c r="G472" t="s">
        <v>20</v>
      </c>
      <c r="H472" s="6">
        <f t="shared" si="42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7"/>
        <v>3.19</v>
      </c>
      <c r="G473" t="s">
        <v>20</v>
      </c>
      <c r="H473" s="6">
        <f t="shared" si="42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7"/>
        <v>0.39234070221066319</v>
      </c>
      <c r="G474" t="s">
        <v>14</v>
      </c>
      <c r="H474" s="6">
        <f t="shared" si="42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7"/>
        <v>1.7814000000000001</v>
      </c>
      <c r="G475" t="s">
        <v>20</v>
      </c>
      <c r="H475" s="6">
        <f t="shared" si="42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7"/>
        <v>3.6515</v>
      </c>
      <c r="G476" t="s">
        <v>20</v>
      </c>
      <c r="H476" s="6">
        <f t="shared" si="42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7"/>
        <v>1.1394594594594594</v>
      </c>
      <c r="G477" t="s">
        <v>20</v>
      </c>
      <c r="H477" s="6">
        <f t="shared" si="42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7"/>
        <v>0.29828720626631855</v>
      </c>
      <c r="G478" t="s">
        <v>14</v>
      </c>
      <c r="H478" s="6">
        <f t="shared" si="42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7"/>
        <v>0.54270588235294115</v>
      </c>
      <c r="G479" t="s">
        <v>14</v>
      </c>
      <c r="H479" s="6">
        <f t="shared" si="42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7"/>
        <v>2.3634156976744185</v>
      </c>
      <c r="G480" t="s">
        <v>20</v>
      </c>
      <c r="H480" s="6">
        <f t="shared" si="42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7"/>
        <v>5.1291666666666664</v>
      </c>
      <c r="G481" t="s">
        <v>20</v>
      </c>
      <c r="H481" s="6">
        <f t="shared" si="42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7"/>
        <v>1.0065116279069768</v>
      </c>
      <c r="G482" t="s">
        <v>20</v>
      </c>
      <c r="H482" s="6">
        <f t="shared" si="42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7"/>
        <v>0.81348423194303154</v>
      </c>
      <c r="G483" t="s">
        <v>14</v>
      </c>
      <c r="H483" s="6">
        <f t="shared" si="42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7"/>
        <v>0.16404761904761905</v>
      </c>
      <c r="G484" t="s">
        <v>14</v>
      </c>
      <c r="H484" s="6">
        <f t="shared" si="42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7"/>
        <v>0.52774617067833696</v>
      </c>
      <c r="G485" t="s">
        <v>14</v>
      </c>
      <c r="H485" s="6">
        <f t="shared" si="42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7"/>
        <v>2.6020608108108108</v>
      </c>
      <c r="G486" t="s">
        <v>20</v>
      </c>
      <c r="H486" s="6">
        <f t="shared" si="42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7"/>
        <v>0.30732891832229581</v>
      </c>
      <c r="G487" t="s">
        <v>14</v>
      </c>
      <c r="H487" s="6">
        <f t="shared" si="42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7"/>
        <v>0.13500000000000001</v>
      </c>
      <c r="G488" t="s">
        <v>14</v>
      </c>
      <c r="H488" s="6">
        <f t="shared" si="42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7"/>
        <v>1.7862556663644606</v>
      </c>
      <c r="G489" t="s">
        <v>20</v>
      </c>
      <c r="H489" s="6">
        <f t="shared" si="42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7"/>
        <v>2.2005660377358489</v>
      </c>
      <c r="G490" t="s">
        <v>20</v>
      </c>
      <c r="H490" s="6">
        <f t="shared" si="42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7"/>
        <v>1.015108695652174</v>
      </c>
      <c r="G491" t="s">
        <v>20</v>
      </c>
      <c r="H491" s="6">
        <f t="shared" si="42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7"/>
        <v>1.915</v>
      </c>
      <c r="G492" t="s">
        <v>20</v>
      </c>
      <c r="H492" s="6">
        <f t="shared" si="42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7"/>
        <v>3.0534683098591549</v>
      </c>
      <c r="G493" t="s">
        <v>20</v>
      </c>
      <c r="H493" s="6">
        <f t="shared" si="42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7"/>
        <v>0.23995287958115183</v>
      </c>
      <c r="G494" t="s">
        <v>74</v>
      </c>
      <c r="H494" s="6">
        <f t="shared" si="42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7"/>
        <v>7.2377777777777776</v>
      </c>
      <c r="G495" t="s">
        <v>20</v>
      </c>
      <c r="H495" s="6">
        <f t="shared" si="42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7"/>
        <v>5.4736000000000002</v>
      </c>
      <c r="G496" t="s">
        <v>20</v>
      </c>
      <c r="H496" s="6">
        <f t="shared" si="42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7"/>
        <v>4.1449999999999996</v>
      </c>
      <c r="G497" t="s">
        <v>20</v>
      </c>
      <c r="H497" s="6">
        <f t="shared" si="42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7"/>
        <v>9.0696409140369975E-3</v>
      </c>
      <c r="G498" t="s">
        <v>14</v>
      </c>
      <c r="H498" s="6">
        <f t="shared" si="42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7"/>
        <v>0.34173469387755101</v>
      </c>
      <c r="G499" t="s">
        <v>14</v>
      </c>
      <c r="H499" s="6">
        <f t="shared" si="42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7"/>
        <v>0.239488107549121</v>
      </c>
      <c r="G500" t="s">
        <v>14</v>
      </c>
      <c r="H500" s="6">
        <f t="shared" si="42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7"/>
        <v>0.48072649572649573</v>
      </c>
      <c r="G501" t="s">
        <v>14</v>
      </c>
      <c r="H501" s="6">
        <f t="shared" si="42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7"/>
        <v>0</v>
      </c>
      <c r="G502" t="s">
        <v>14</v>
      </c>
      <c r="H502" s="6">
        <f>IF(I502=0,0, E502/I502)</f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7"/>
        <v>0.70145182291666663</v>
      </c>
      <c r="G503" t="s">
        <v>14</v>
      </c>
      <c r="H503" s="6">
        <f t="shared" ref="H503:H566" si="48">E503/I503</f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7"/>
        <v>5.2992307692307694</v>
      </c>
      <c r="G504" t="s">
        <v>20</v>
      </c>
      <c r="H504" s="6">
        <f t="shared" si="48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7"/>
        <v>1.8032549019607844</v>
      </c>
      <c r="G505" t="s">
        <v>20</v>
      </c>
      <c r="H505" s="6">
        <f t="shared" si="48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7"/>
        <v>0.92320000000000002</v>
      </c>
      <c r="G506" t="s">
        <v>14</v>
      </c>
      <c r="H506" s="6">
        <f t="shared" si="48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7"/>
        <v>0.13901001112347053</v>
      </c>
      <c r="G507" t="s">
        <v>14</v>
      </c>
      <c r="H507" s="6">
        <f t="shared" si="48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7"/>
        <v>9.2707777777777771</v>
      </c>
      <c r="G508" t="s">
        <v>20</v>
      </c>
      <c r="H508" s="6">
        <f t="shared" si="48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7"/>
        <v>0.39857142857142858</v>
      </c>
      <c r="G509" t="s">
        <v>14</v>
      </c>
      <c r="H509" s="6">
        <f t="shared" si="48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7"/>
        <v>1.1222929936305732</v>
      </c>
      <c r="G510" t="s">
        <v>20</v>
      </c>
      <c r="H510" s="6">
        <f t="shared" si="48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7"/>
        <v>0.70925816023738875</v>
      </c>
      <c r="G511" t="s">
        <v>14</v>
      </c>
      <c r="H511" s="6">
        <f t="shared" si="48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7"/>
        <v>1.1908974358974358</v>
      </c>
      <c r="G512" t="s">
        <v>20</v>
      </c>
      <c r="H512" s="6">
        <f t="shared" si="48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7"/>
        <v>0.24017591339648173</v>
      </c>
      <c r="G513" t="s">
        <v>14</v>
      </c>
      <c r="H513" s="6">
        <f t="shared" si="48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7"/>
        <v>1.3931868131868133</v>
      </c>
      <c r="G514" t="s">
        <v>20</v>
      </c>
      <c r="H514" s="6">
        <f t="shared" si="48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7"/>
        <v>0.39277108433734942</v>
      </c>
      <c r="G515" t="s">
        <v>74</v>
      </c>
      <c r="H515" s="6">
        <f t="shared" si="48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LEFT(P515,FIND("/",P515)-1)</f>
        <v>film &amp; video</v>
      </c>
      <c r="R515" t="str">
        <f t="shared" ref="R515:R578" si="50">MID(P515,FIND("/",P515)+1, LEN(P515))</f>
        <v>television</v>
      </c>
      <c r="S515" s="8">
        <f t="shared" ref="S515:S578" si="51">(((L515/60)/60)/24)+DATE(1970,1,1)</f>
        <v>40430.208333333336</v>
      </c>
      <c r="T515" s="8">
        <f t="shared" ref="T515:T578" si="52">(((M515/60)/60)/24)+DATE(1970,1,1)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7"/>
        <v>0.22439077144917088</v>
      </c>
      <c r="G516" t="s">
        <v>74</v>
      </c>
      <c r="H516" s="6">
        <f t="shared" si="48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ref="F517:F580" si="53">(E517/D517)</f>
        <v>0.55779069767441858</v>
      </c>
      <c r="G517" t="s">
        <v>14</v>
      </c>
      <c r="H517" s="6">
        <f t="shared" si="48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3"/>
        <v>0.42523125996810207</v>
      </c>
      <c r="G518" t="s">
        <v>14</v>
      </c>
      <c r="H518" s="6">
        <f t="shared" si="48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3"/>
        <v>1.1200000000000001</v>
      </c>
      <c r="G519" t="s">
        <v>20</v>
      </c>
      <c r="H519" s="6">
        <f t="shared" si="48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3"/>
        <v>7.0681818181818179E-2</v>
      </c>
      <c r="G520" t="s">
        <v>14</v>
      </c>
      <c r="H520" s="6">
        <f t="shared" si="48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3"/>
        <v>1.0174563871693867</v>
      </c>
      <c r="G521" t="s">
        <v>20</v>
      </c>
      <c r="H521" s="6">
        <f t="shared" si="48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3"/>
        <v>4.2575000000000003</v>
      </c>
      <c r="G522" t="s">
        <v>20</v>
      </c>
      <c r="H522" s="6">
        <f t="shared" si="48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3"/>
        <v>1.4553947368421052</v>
      </c>
      <c r="G523" t="s">
        <v>20</v>
      </c>
      <c r="H523" s="6">
        <f t="shared" si="48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3"/>
        <v>0.32453465346534655</v>
      </c>
      <c r="G524" t="s">
        <v>14</v>
      </c>
      <c r="H524" s="6">
        <f t="shared" si="48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3"/>
        <v>7.003333333333333</v>
      </c>
      <c r="G525" t="s">
        <v>20</v>
      </c>
      <c r="H525" s="6">
        <f t="shared" si="48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3"/>
        <v>0.83904860392967939</v>
      </c>
      <c r="G526" t="s">
        <v>14</v>
      </c>
      <c r="H526" s="6">
        <f t="shared" si="48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3"/>
        <v>0.84190476190476193</v>
      </c>
      <c r="G527" t="s">
        <v>14</v>
      </c>
      <c r="H527" s="6">
        <f t="shared" si="48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3"/>
        <v>1.5595180722891566</v>
      </c>
      <c r="G528" t="s">
        <v>20</v>
      </c>
      <c r="H528" s="6">
        <f t="shared" si="48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3"/>
        <v>0.99619450317124736</v>
      </c>
      <c r="G529" t="s">
        <v>14</v>
      </c>
      <c r="H529" s="6">
        <f t="shared" si="48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3"/>
        <v>0.80300000000000005</v>
      </c>
      <c r="G530" t="s">
        <v>14</v>
      </c>
      <c r="H530" s="6">
        <f t="shared" si="48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3"/>
        <v>0.11254901960784314</v>
      </c>
      <c r="G531" t="s">
        <v>14</v>
      </c>
      <c r="H531" s="6">
        <f t="shared" si="48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3"/>
        <v>0.91740952380952379</v>
      </c>
      <c r="G532" t="s">
        <v>14</v>
      </c>
      <c r="H532" s="6">
        <f t="shared" si="48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3"/>
        <v>0.95521156936261387</v>
      </c>
      <c r="G533" t="s">
        <v>47</v>
      </c>
      <c r="H533" s="6">
        <f t="shared" si="48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3"/>
        <v>5.0287499999999996</v>
      </c>
      <c r="G534" t="s">
        <v>20</v>
      </c>
      <c r="H534" s="6">
        <f t="shared" si="48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3"/>
        <v>1.5924394463667819</v>
      </c>
      <c r="G535" t="s">
        <v>20</v>
      </c>
      <c r="H535" s="6">
        <f t="shared" si="48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3"/>
        <v>0.15022446689113356</v>
      </c>
      <c r="G536" t="s">
        <v>14</v>
      </c>
      <c r="H536" s="6">
        <f t="shared" si="48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3"/>
        <v>4.820384615384615</v>
      </c>
      <c r="G537" t="s">
        <v>20</v>
      </c>
      <c r="H537" s="6">
        <f t="shared" si="48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3"/>
        <v>1.4996938775510205</v>
      </c>
      <c r="G538" t="s">
        <v>20</v>
      </c>
      <c r="H538" s="6">
        <f t="shared" si="48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3"/>
        <v>1.1722156398104266</v>
      </c>
      <c r="G539" t="s">
        <v>20</v>
      </c>
      <c r="H539" s="6">
        <f t="shared" si="48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3"/>
        <v>0.37695968274950431</v>
      </c>
      <c r="G540" t="s">
        <v>14</v>
      </c>
      <c r="H540" s="6">
        <f t="shared" si="48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3"/>
        <v>0.72653061224489801</v>
      </c>
      <c r="G541" t="s">
        <v>14</v>
      </c>
      <c r="H541" s="6">
        <f t="shared" si="48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3"/>
        <v>2.6598113207547169</v>
      </c>
      <c r="G542" t="s">
        <v>20</v>
      </c>
      <c r="H542" s="6">
        <f t="shared" si="48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3"/>
        <v>0.24205617977528091</v>
      </c>
      <c r="G543" t="s">
        <v>14</v>
      </c>
      <c r="H543" s="6">
        <f t="shared" si="48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3"/>
        <v>2.5064935064935064E-2</v>
      </c>
      <c r="G544" t="s">
        <v>14</v>
      </c>
      <c r="H544" s="6">
        <f t="shared" si="48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3"/>
        <v>0.1632979976442874</v>
      </c>
      <c r="G545" t="s">
        <v>14</v>
      </c>
      <c r="H545" s="6">
        <f t="shared" si="48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3"/>
        <v>2.7650000000000001</v>
      </c>
      <c r="G546" t="s">
        <v>20</v>
      </c>
      <c r="H546" s="6">
        <f t="shared" si="48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3"/>
        <v>0.88803571428571426</v>
      </c>
      <c r="G547" t="s">
        <v>14</v>
      </c>
      <c r="H547" s="6">
        <f t="shared" si="48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3"/>
        <v>1.6357142857142857</v>
      </c>
      <c r="G548" t="s">
        <v>20</v>
      </c>
      <c r="H548" s="6">
        <f t="shared" si="48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3"/>
        <v>9.69</v>
      </c>
      <c r="G549" t="s">
        <v>20</v>
      </c>
      <c r="H549" s="6">
        <f t="shared" si="48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3"/>
        <v>2.7091376701966716</v>
      </c>
      <c r="G550" t="s">
        <v>20</v>
      </c>
      <c r="H550" s="6">
        <f t="shared" si="48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3"/>
        <v>2.8421355932203389</v>
      </c>
      <c r="G551" t="s">
        <v>20</v>
      </c>
      <c r="H551" s="6">
        <f t="shared" si="48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3"/>
        <v>0.04</v>
      </c>
      <c r="G552" t="s">
        <v>74</v>
      </c>
      <c r="H552" s="6">
        <f t="shared" si="48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3"/>
        <v>0.58632981676846196</v>
      </c>
      <c r="G553" t="s">
        <v>14</v>
      </c>
      <c r="H553" s="6">
        <f t="shared" si="48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3"/>
        <v>0.98511111111111116</v>
      </c>
      <c r="G554" t="s">
        <v>14</v>
      </c>
      <c r="H554" s="6">
        <f t="shared" si="48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3"/>
        <v>0.43975381008206332</v>
      </c>
      <c r="G555" t="s">
        <v>14</v>
      </c>
      <c r="H555" s="6">
        <f t="shared" si="48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3"/>
        <v>1.5166315789473683</v>
      </c>
      <c r="G556" t="s">
        <v>20</v>
      </c>
      <c r="H556" s="6">
        <f t="shared" si="48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3"/>
        <v>2.2363492063492063</v>
      </c>
      <c r="G557" t="s">
        <v>20</v>
      </c>
      <c r="H557" s="6">
        <f t="shared" si="48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3"/>
        <v>2.3975</v>
      </c>
      <c r="G558" t="s">
        <v>20</v>
      </c>
      <c r="H558" s="6">
        <f t="shared" si="48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3"/>
        <v>1.9933333333333334</v>
      </c>
      <c r="G559" t="s">
        <v>20</v>
      </c>
      <c r="H559" s="6">
        <f t="shared" si="48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3"/>
        <v>1.373448275862069</v>
      </c>
      <c r="G560" t="s">
        <v>20</v>
      </c>
      <c r="H560" s="6">
        <f t="shared" si="48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3"/>
        <v>1.009696106362773</v>
      </c>
      <c r="G561" t="s">
        <v>20</v>
      </c>
      <c r="H561" s="6">
        <f t="shared" si="48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3"/>
        <v>7.9416000000000002</v>
      </c>
      <c r="G562" t="s">
        <v>20</v>
      </c>
      <c r="H562" s="6">
        <f t="shared" si="48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3"/>
        <v>3.6970000000000001</v>
      </c>
      <c r="G563" t="s">
        <v>20</v>
      </c>
      <c r="H563" s="6">
        <f t="shared" si="48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3"/>
        <v>0.12818181818181817</v>
      </c>
      <c r="G564" t="s">
        <v>14</v>
      </c>
      <c r="H564" s="6">
        <f t="shared" si="48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3"/>
        <v>1.3802702702702703</v>
      </c>
      <c r="G565" t="s">
        <v>20</v>
      </c>
      <c r="H565" s="6">
        <f t="shared" si="48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3"/>
        <v>0.83813278008298753</v>
      </c>
      <c r="G566" t="s">
        <v>14</v>
      </c>
      <c r="H566" s="6">
        <f t="shared" si="48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3"/>
        <v>2.0460063224446787</v>
      </c>
      <c r="G567" t="s">
        <v>20</v>
      </c>
      <c r="H567" s="6">
        <f t="shared" ref="H567:H630" si="54">E567/I567</f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3"/>
        <v>0.44344086021505374</v>
      </c>
      <c r="G568" t="s">
        <v>14</v>
      </c>
      <c r="H568" s="6">
        <f t="shared" si="54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3"/>
        <v>2.1860294117647059</v>
      </c>
      <c r="G569" t="s">
        <v>20</v>
      </c>
      <c r="H569" s="6">
        <f t="shared" si="54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3"/>
        <v>1.8603314917127072</v>
      </c>
      <c r="G570" t="s">
        <v>20</v>
      </c>
      <c r="H570" s="6">
        <f t="shared" si="54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3"/>
        <v>2.3733830845771142</v>
      </c>
      <c r="G571" t="s">
        <v>20</v>
      </c>
      <c r="H571" s="6">
        <f t="shared" si="54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3"/>
        <v>3.0565384615384614</v>
      </c>
      <c r="G572" t="s">
        <v>20</v>
      </c>
      <c r="H572" s="6">
        <f t="shared" si="54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3"/>
        <v>0.94142857142857139</v>
      </c>
      <c r="G573" t="s">
        <v>14</v>
      </c>
      <c r="H573" s="6">
        <f t="shared" si="54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3"/>
        <v>0.54400000000000004</v>
      </c>
      <c r="G574" t="s">
        <v>74</v>
      </c>
      <c r="H574" s="6">
        <f t="shared" si="54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3"/>
        <v>1.1188059701492536</v>
      </c>
      <c r="G575" t="s">
        <v>20</v>
      </c>
      <c r="H575" s="6">
        <f t="shared" si="54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3"/>
        <v>3.6914814814814814</v>
      </c>
      <c r="G576" t="s">
        <v>20</v>
      </c>
      <c r="H576" s="6">
        <f t="shared" si="54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3"/>
        <v>0.62930372148859548</v>
      </c>
      <c r="G577" t="s">
        <v>14</v>
      </c>
      <c r="H577" s="6">
        <f t="shared" si="54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3"/>
        <v>0.6492783505154639</v>
      </c>
      <c r="G578" t="s">
        <v>14</v>
      </c>
      <c r="H578" s="6">
        <f t="shared" si="54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3"/>
        <v>0.18853658536585366</v>
      </c>
      <c r="G579" t="s">
        <v>74</v>
      </c>
      <c r="H579" s="6">
        <f t="shared" si="54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LEFT(P579,FIND("/",P579)-1)</f>
        <v>music</v>
      </c>
      <c r="R579" t="str">
        <f t="shared" ref="R579:R642" si="56">MID(P579,FIND("/",P579)+1, LEN(P579))</f>
        <v>jazz</v>
      </c>
      <c r="S579" s="8">
        <f t="shared" ref="S579:S642" si="57">(((L579/60)/60)/24)+DATE(1970,1,1)</f>
        <v>40613.25</v>
      </c>
      <c r="T579" s="8">
        <f t="shared" ref="T579:T642" si="58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3"/>
        <v>0.1675440414507772</v>
      </c>
      <c r="G580" t="s">
        <v>14</v>
      </c>
      <c r="H580" s="6">
        <f t="shared" si="54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ref="F581:F644" si="59">(E581/D581)</f>
        <v>1.0111290322580646</v>
      </c>
      <c r="G581" t="s">
        <v>20</v>
      </c>
      <c r="H581" s="6">
        <f t="shared" si="54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9"/>
        <v>3.4150228310502282</v>
      </c>
      <c r="G582" t="s">
        <v>20</v>
      </c>
      <c r="H582" s="6">
        <f t="shared" si="54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9"/>
        <v>0.64016666666666666</v>
      </c>
      <c r="G583" t="s">
        <v>14</v>
      </c>
      <c r="H583" s="6">
        <f t="shared" si="54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9"/>
        <v>0.5208045977011494</v>
      </c>
      <c r="G584" t="s">
        <v>14</v>
      </c>
      <c r="H584" s="6">
        <f t="shared" si="54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9"/>
        <v>3.2240211640211642</v>
      </c>
      <c r="G585" t="s">
        <v>20</v>
      </c>
      <c r="H585" s="6">
        <f t="shared" si="54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9"/>
        <v>1.1950810185185186</v>
      </c>
      <c r="G586" t="s">
        <v>20</v>
      </c>
      <c r="H586" s="6">
        <f t="shared" si="54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9"/>
        <v>1.4679775280898877</v>
      </c>
      <c r="G587" t="s">
        <v>20</v>
      </c>
      <c r="H587" s="6">
        <f t="shared" si="54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9"/>
        <v>9.5057142857142853</v>
      </c>
      <c r="G588" t="s">
        <v>20</v>
      </c>
      <c r="H588" s="6">
        <f t="shared" si="54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9"/>
        <v>0.72893617021276591</v>
      </c>
      <c r="G589" t="s">
        <v>14</v>
      </c>
      <c r="H589" s="6">
        <f t="shared" si="54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9"/>
        <v>0.7900824873096447</v>
      </c>
      <c r="G590" t="s">
        <v>14</v>
      </c>
      <c r="H590" s="6">
        <f t="shared" si="54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9"/>
        <v>0.64721518987341775</v>
      </c>
      <c r="G591" t="s">
        <v>14</v>
      </c>
      <c r="H591" s="6">
        <f t="shared" si="54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9"/>
        <v>0.82028169014084507</v>
      </c>
      <c r="G592" t="s">
        <v>14</v>
      </c>
      <c r="H592" s="6">
        <f t="shared" si="54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9"/>
        <v>10.376666666666667</v>
      </c>
      <c r="G593" t="s">
        <v>20</v>
      </c>
      <c r="H593" s="6">
        <f t="shared" si="54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9"/>
        <v>0.12910076530612244</v>
      </c>
      <c r="G594" t="s">
        <v>14</v>
      </c>
      <c r="H594" s="6">
        <f t="shared" si="54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9"/>
        <v>1.5484210526315789</v>
      </c>
      <c r="G595" t="s">
        <v>20</v>
      </c>
      <c r="H595" s="6">
        <f t="shared" si="54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9"/>
        <v>7.0991735537190084E-2</v>
      </c>
      <c r="G596" t="s">
        <v>14</v>
      </c>
      <c r="H596" s="6">
        <f t="shared" si="54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9"/>
        <v>2.0852773826458035</v>
      </c>
      <c r="G597" t="s">
        <v>20</v>
      </c>
      <c r="H597" s="6">
        <f t="shared" si="54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9"/>
        <v>0.99683544303797467</v>
      </c>
      <c r="G598" t="s">
        <v>14</v>
      </c>
      <c r="H598" s="6">
        <f t="shared" si="54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9"/>
        <v>2.0159756097560977</v>
      </c>
      <c r="G599" t="s">
        <v>20</v>
      </c>
      <c r="H599" s="6">
        <f t="shared" si="54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9"/>
        <v>1.6209032258064515</v>
      </c>
      <c r="G600" t="s">
        <v>20</v>
      </c>
      <c r="H600" s="6">
        <f t="shared" si="54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9"/>
        <v>3.6436208125445471E-2</v>
      </c>
      <c r="G601" t="s">
        <v>14</v>
      </c>
      <c r="H601" s="6">
        <f t="shared" si="54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9"/>
        <v>0.05</v>
      </c>
      <c r="G602" t="s">
        <v>14</v>
      </c>
      <c r="H602" s="6">
        <f t="shared" si="54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9"/>
        <v>2.0663492063492064</v>
      </c>
      <c r="G603" t="s">
        <v>20</v>
      </c>
      <c r="H603" s="6">
        <f t="shared" si="54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9"/>
        <v>1.2823628691983122</v>
      </c>
      <c r="G604" t="s">
        <v>20</v>
      </c>
      <c r="H604" s="6">
        <f t="shared" si="54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9"/>
        <v>1.1966037735849056</v>
      </c>
      <c r="G605" t="s">
        <v>20</v>
      </c>
      <c r="H605" s="6">
        <f t="shared" si="54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9"/>
        <v>1.7073055242390078</v>
      </c>
      <c r="G606" t="s">
        <v>20</v>
      </c>
      <c r="H606" s="6">
        <f t="shared" si="54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9"/>
        <v>1.8721212121212121</v>
      </c>
      <c r="G607" t="s">
        <v>20</v>
      </c>
      <c r="H607" s="6">
        <f t="shared" si="54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9"/>
        <v>1.8838235294117647</v>
      </c>
      <c r="G608" t="s">
        <v>20</v>
      </c>
      <c r="H608" s="6">
        <f t="shared" si="54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9"/>
        <v>1.3129869186046512</v>
      </c>
      <c r="G609" t="s">
        <v>20</v>
      </c>
      <c r="H609" s="6">
        <f t="shared" si="54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9"/>
        <v>2.8397435897435899</v>
      </c>
      <c r="G610" t="s">
        <v>20</v>
      </c>
      <c r="H610" s="6">
        <f t="shared" si="54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9"/>
        <v>1.2041999999999999</v>
      </c>
      <c r="G611" t="s">
        <v>20</v>
      </c>
      <c r="H611" s="6">
        <f t="shared" si="54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9"/>
        <v>4.1905607476635511</v>
      </c>
      <c r="G612" t="s">
        <v>20</v>
      </c>
      <c r="H612" s="6">
        <f t="shared" si="54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9"/>
        <v>0.13853658536585367</v>
      </c>
      <c r="G613" t="s">
        <v>74</v>
      </c>
      <c r="H613" s="6">
        <f t="shared" si="54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9"/>
        <v>1.3943548387096774</v>
      </c>
      <c r="G614" t="s">
        <v>20</v>
      </c>
      <c r="H614" s="6">
        <f t="shared" si="54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9"/>
        <v>1.74</v>
      </c>
      <c r="G615" t="s">
        <v>20</v>
      </c>
      <c r="H615" s="6">
        <f t="shared" si="54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9"/>
        <v>1.5549056603773586</v>
      </c>
      <c r="G616" t="s">
        <v>20</v>
      </c>
      <c r="H616" s="6">
        <f t="shared" si="54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9"/>
        <v>1.7044705882352942</v>
      </c>
      <c r="G617" t="s">
        <v>20</v>
      </c>
      <c r="H617" s="6">
        <f t="shared" si="54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9"/>
        <v>1.8951562500000001</v>
      </c>
      <c r="G618" t="s">
        <v>20</v>
      </c>
      <c r="H618" s="6">
        <f t="shared" si="54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9"/>
        <v>2.4971428571428573</v>
      </c>
      <c r="G619" t="s">
        <v>20</v>
      </c>
      <c r="H619" s="6">
        <f t="shared" si="54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9"/>
        <v>0.48860523665659616</v>
      </c>
      <c r="G620" t="s">
        <v>14</v>
      </c>
      <c r="H620" s="6">
        <f t="shared" si="54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9"/>
        <v>0.28461970393057684</v>
      </c>
      <c r="G621" t="s">
        <v>14</v>
      </c>
      <c r="H621" s="6">
        <f t="shared" si="54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9"/>
        <v>2.6802325581395348</v>
      </c>
      <c r="G622" t="s">
        <v>20</v>
      </c>
      <c r="H622" s="6">
        <f t="shared" si="54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9"/>
        <v>6.1980078125000002</v>
      </c>
      <c r="G623" t="s">
        <v>20</v>
      </c>
      <c r="H623" s="6">
        <f t="shared" si="54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9"/>
        <v>3.1301587301587303E-2</v>
      </c>
      <c r="G624" t="s">
        <v>14</v>
      </c>
      <c r="H624" s="6">
        <f t="shared" si="54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9"/>
        <v>1.5992152704135738</v>
      </c>
      <c r="G625" t="s">
        <v>20</v>
      </c>
      <c r="H625" s="6">
        <f t="shared" si="54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9"/>
        <v>2.793921568627451</v>
      </c>
      <c r="G626" t="s">
        <v>20</v>
      </c>
      <c r="H626" s="6">
        <f t="shared" si="54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9"/>
        <v>0.77373333333333338</v>
      </c>
      <c r="G627" t="s">
        <v>14</v>
      </c>
      <c r="H627" s="6">
        <f t="shared" si="54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9"/>
        <v>2.0632812500000002</v>
      </c>
      <c r="G628" t="s">
        <v>20</v>
      </c>
      <c r="H628" s="6">
        <f t="shared" si="54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9"/>
        <v>6.9424999999999999</v>
      </c>
      <c r="G629" t="s">
        <v>20</v>
      </c>
      <c r="H629" s="6">
        <f t="shared" si="54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9"/>
        <v>1.5178947368421052</v>
      </c>
      <c r="G630" t="s">
        <v>20</v>
      </c>
      <c r="H630" s="6">
        <f t="shared" si="54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9"/>
        <v>0.64582072176949945</v>
      </c>
      <c r="G631" t="s">
        <v>14</v>
      </c>
      <c r="H631" s="6">
        <f t="shared" ref="H631:H694" si="60">E631/I631</f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9"/>
        <v>0.62873684210526315</v>
      </c>
      <c r="G632" t="s">
        <v>74</v>
      </c>
      <c r="H632" s="6">
        <f t="shared" si="60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9"/>
        <v>3.1039864864864866</v>
      </c>
      <c r="G633" t="s">
        <v>20</v>
      </c>
      <c r="H633" s="6">
        <f t="shared" si="60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9"/>
        <v>0.42859916782246882</v>
      </c>
      <c r="G634" t="s">
        <v>47</v>
      </c>
      <c r="H634" s="6">
        <f t="shared" si="60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9"/>
        <v>0.83119402985074631</v>
      </c>
      <c r="G635" t="s">
        <v>14</v>
      </c>
      <c r="H635" s="6">
        <f t="shared" si="60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9"/>
        <v>0.78531302876480547</v>
      </c>
      <c r="G636" t="s">
        <v>74</v>
      </c>
      <c r="H636" s="6">
        <f t="shared" si="60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9"/>
        <v>1.1409352517985611</v>
      </c>
      <c r="G637" t="s">
        <v>20</v>
      </c>
      <c r="H637" s="6">
        <f t="shared" si="60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9"/>
        <v>0.64537683358624176</v>
      </c>
      <c r="G638" t="s">
        <v>14</v>
      </c>
      <c r="H638" s="6">
        <f t="shared" si="60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9"/>
        <v>0.79411764705882348</v>
      </c>
      <c r="G639" t="s">
        <v>14</v>
      </c>
      <c r="H639" s="6">
        <f t="shared" si="60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9"/>
        <v>0.11419117647058824</v>
      </c>
      <c r="G640" t="s">
        <v>14</v>
      </c>
      <c r="H640" s="6">
        <f t="shared" si="60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9"/>
        <v>0.56186046511627907</v>
      </c>
      <c r="G641" t="s">
        <v>47</v>
      </c>
      <c r="H641" s="6">
        <f t="shared" si="60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9"/>
        <v>0.16501669449081802</v>
      </c>
      <c r="G642" t="s">
        <v>14</v>
      </c>
      <c r="H642" s="6">
        <f t="shared" si="60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9"/>
        <v>1.1996808510638297</v>
      </c>
      <c r="G643" t="s">
        <v>20</v>
      </c>
      <c r="H643" s="6">
        <f t="shared" si="60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LEFT(P643,FIND("/",P643)-1)</f>
        <v>theater</v>
      </c>
      <c r="R643" t="str">
        <f t="shared" ref="R643:R706" si="62">MID(P643,FIND("/",P643)+1, LEN(P643))</f>
        <v>plays</v>
      </c>
      <c r="S643" s="8">
        <f t="shared" ref="S643:S706" si="63">(((L643/60)/60)/24)+DATE(1970,1,1)</f>
        <v>42786.25</v>
      </c>
      <c r="T643" s="8">
        <f t="shared" ref="T643:T706" si="64">(((M643/60)/60)/24)+DATE(1970,1,1)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9"/>
        <v>1.4545652173913044</v>
      </c>
      <c r="G644" t="s">
        <v>20</v>
      </c>
      <c r="H644" s="6">
        <f t="shared" si="60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ref="F645:F708" si="65">(E645/D645)</f>
        <v>2.2138255033557046</v>
      </c>
      <c r="G645" t="s">
        <v>20</v>
      </c>
      <c r="H645" s="6">
        <f t="shared" si="60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5"/>
        <v>0.48396694214876035</v>
      </c>
      <c r="G646" t="s">
        <v>14</v>
      </c>
      <c r="H646" s="6">
        <f t="shared" si="60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5"/>
        <v>0.92911504424778757</v>
      </c>
      <c r="G647" t="s">
        <v>14</v>
      </c>
      <c r="H647" s="6">
        <f t="shared" si="60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5"/>
        <v>0.88599797365754818</v>
      </c>
      <c r="G648" t="s">
        <v>14</v>
      </c>
      <c r="H648" s="6">
        <f t="shared" si="60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5"/>
        <v>0.41399999999999998</v>
      </c>
      <c r="G649" t="s">
        <v>14</v>
      </c>
      <c r="H649" s="6">
        <f t="shared" si="60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5"/>
        <v>0.63056795131845844</v>
      </c>
      <c r="G650" t="s">
        <v>74</v>
      </c>
      <c r="H650" s="6">
        <f t="shared" si="60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5"/>
        <v>0.48482333607230893</v>
      </c>
      <c r="G651" t="s">
        <v>14</v>
      </c>
      <c r="H651" s="6">
        <f t="shared" si="60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5"/>
        <v>0.02</v>
      </c>
      <c r="G652" t="s">
        <v>14</v>
      </c>
      <c r="H652" s="6">
        <f t="shared" si="60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5"/>
        <v>0.88479410269445857</v>
      </c>
      <c r="G653" t="s">
        <v>14</v>
      </c>
      <c r="H653" s="6">
        <f t="shared" si="60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5"/>
        <v>1.2684</v>
      </c>
      <c r="G654" t="s">
        <v>20</v>
      </c>
      <c r="H654" s="6">
        <f t="shared" si="60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5"/>
        <v>23.388333333333332</v>
      </c>
      <c r="G655" t="s">
        <v>20</v>
      </c>
      <c r="H655" s="6">
        <f t="shared" si="60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5"/>
        <v>5.0838857142857146</v>
      </c>
      <c r="G656" t="s">
        <v>20</v>
      </c>
      <c r="H656" s="6">
        <f t="shared" si="60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5"/>
        <v>1.9147826086956521</v>
      </c>
      <c r="G657" t="s">
        <v>20</v>
      </c>
      <c r="H657" s="6">
        <f t="shared" si="60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5"/>
        <v>0.42127533783783783</v>
      </c>
      <c r="G658" t="s">
        <v>14</v>
      </c>
      <c r="H658" s="6">
        <f t="shared" si="60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5"/>
        <v>8.2400000000000001E-2</v>
      </c>
      <c r="G659" t="s">
        <v>14</v>
      </c>
      <c r="H659" s="6">
        <f t="shared" si="60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5"/>
        <v>0.60064638783269964</v>
      </c>
      <c r="G660" t="s">
        <v>74</v>
      </c>
      <c r="H660" s="6">
        <f t="shared" si="60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5"/>
        <v>0.47232808616404309</v>
      </c>
      <c r="G661" t="s">
        <v>14</v>
      </c>
      <c r="H661" s="6">
        <f t="shared" si="60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5"/>
        <v>0.81736263736263737</v>
      </c>
      <c r="G662" t="s">
        <v>14</v>
      </c>
      <c r="H662" s="6">
        <f t="shared" si="60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5"/>
        <v>0.54187265917603</v>
      </c>
      <c r="G663" t="s">
        <v>14</v>
      </c>
      <c r="H663" s="6">
        <f t="shared" si="60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5"/>
        <v>0.97868131868131869</v>
      </c>
      <c r="G664" t="s">
        <v>14</v>
      </c>
      <c r="H664" s="6">
        <f t="shared" si="60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5"/>
        <v>0.77239999999999998</v>
      </c>
      <c r="G665" t="s">
        <v>14</v>
      </c>
      <c r="H665" s="6">
        <f t="shared" si="60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5"/>
        <v>0.33464735516372796</v>
      </c>
      <c r="G666" t="s">
        <v>14</v>
      </c>
      <c r="H666" s="6">
        <f t="shared" si="60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5"/>
        <v>2.3958823529411766</v>
      </c>
      <c r="G667" t="s">
        <v>20</v>
      </c>
      <c r="H667" s="6">
        <f t="shared" si="60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5"/>
        <v>0.64032258064516134</v>
      </c>
      <c r="G668" t="s">
        <v>74</v>
      </c>
      <c r="H668" s="6">
        <f t="shared" si="60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5"/>
        <v>1.7615942028985507</v>
      </c>
      <c r="G669" t="s">
        <v>20</v>
      </c>
      <c r="H669" s="6">
        <f t="shared" si="60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5"/>
        <v>0.20338181818181819</v>
      </c>
      <c r="G670" t="s">
        <v>14</v>
      </c>
      <c r="H670" s="6">
        <f t="shared" si="60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5"/>
        <v>3.5864754098360656</v>
      </c>
      <c r="G671" t="s">
        <v>20</v>
      </c>
      <c r="H671" s="6">
        <f t="shared" si="60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5"/>
        <v>4.6885802469135802</v>
      </c>
      <c r="G672" t="s">
        <v>20</v>
      </c>
      <c r="H672" s="6">
        <f t="shared" si="60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5"/>
        <v>1.220563524590164</v>
      </c>
      <c r="G673" t="s">
        <v>20</v>
      </c>
      <c r="H673" s="6">
        <f t="shared" si="60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5"/>
        <v>0.55931783729156137</v>
      </c>
      <c r="G674" t="s">
        <v>14</v>
      </c>
      <c r="H674" s="6">
        <f t="shared" si="60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5"/>
        <v>0.43660714285714286</v>
      </c>
      <c r="G675" t="s">
        <v>14</v>
      </c>
      <c r="H675" s="6">
        <f t="shared" si="60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5"/>
        <v>0.33538371411833628</v>
      </c>
      <c r="G676" t="s">
        <v>74</v>
      </c>
      <c r="H676" s="6">
        <f t="shared" si="60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5"/>
        <v>1.2297938144329896</v>
      </c>
      <c r="G677" t="s">
        <v>20</v>
      </c>
      <c r="H677" s="6">
        <f t="shared" si="60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5"/>
        <v>1.8974959871589085</v>
      </c>
      <c r="G678" t="s">
        <v>20</v>
      </c>
      <c r="H678" s="6">
        <f t="shared" si="60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5"/>
        <v>0.83622641509433959</v>
      </c>
      <c r="G679" t="s">
        <v>14</v>
      </c>
      <c r="H679" s="6">
        <f t="shared" si="60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5"/>
        <v>0.17968844221105529</v>
      </c>
      <c r="G680" t="s">
        <v>74</v>
      </c>
      <c r="H680" s="6">
        <f t="shared" si="60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5"/>
        <v>10.365</v>
      </c>
      <c r="G681" t="s">
        <v>20</v>
      </c>
      <c r="H681" s="6">
        <f t="shared" si="60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5"/>
        <v>0.97405219780219776</v>
      </c>
      <c r="G682" t="s">
        <v>14</v>
      </c>
      <c r="H682" s="6">
        <f t="shared" si="60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5"/>
        <v>0.86386203150461705</v>
      </c>
      <c r="G683" t="s">
        <v>14</v>
      </c>
      <c r="H683" s="6">
        <f t="shared" si="60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5"/>
        <v>1.5016666666666667</v>
      </c>
      <c r="G684" t="s">
        <v>20</v>
      </c>
      <c r="H684" s="6">
        <f t="shared" si="60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5"/>
        <v>3.5843478260869563</v>
      </c>
      <c r="G685" t="s">
        <v>20</v>
      </c>
      <c r="H685" s="6">
        <f t="shared" si="60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5"/>
        <v>5.4285714285714288</v>
      </c>
      <c r="G686" t="s">
        <v>20</v>
      </c>
      <c r="H686" s="6">
        <f t="shared" si="60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5"/>
        <v>0.67500714285714281</v>
      </c>
      <c r="G687" t="s">
        <v>14</v>
      </c>
      <c r="H687" s="6">
        <f t="shared" si="60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5"/>
        <v>1.9174666666666667</v>
      </c>
      <c r="G688" t="s">
        <v>20</v>
      </c>
      <c r="H688" s="6">
        <f t="shared" si="60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5"/>
        <v>9.32</v>
      </c>
      <c r="G689" t="s">
        <v>20</v>
      </c>
      <c r="H689" s="6">
        <f t="shared" si="60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5"/>
        <v>4.2927586206896553</v>
      </c>
      <c r="G690" t="s">
        <v>20</v>
      </c>
      <c r="H690" s="6">
        <f t="shared" si="60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5"/>
        <v>1.0065753424657535</v>
      </c>
      <c r="G691" t="s">
        <v>20</v>
      </c>
      <c r="H691" s="6">
        <f t="shared" si="60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5"/>
        <v>2.266111111111111</v>
      </c>
      <c r="G692" t="s">
        <v>20</v>
      </c>
      <c r="H692" s="6">
        <f t="shared" si="60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5"/>
        <v>1.4238</v>
      </c>
      <c r="G693" t="s">
        <v>20</v>
      </c>
      <c r="H693" s="6">
        <f t="shared" si="60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5"/>
        <v>0.90633333333333332</v>
      </c>
      <c r="G694" t="s">
        <v>14</v>
      </c>
      <c r="H694" s="6">
        <f t="shared" si="60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5"/>
        <v>0.63966740576496672</v>
      </c>
      <c r="G695" t="s">
        <v>14</v>
      </c>
      <c r="H695" s="6">
        <f t="shared" ref="H695:H758" si="66">E695/I695</f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5"/>
        <v>0.84131868131868137</v>
      </c>
      <c r="G696" t="s">
        <v>14</v>
      </c>
      <c r="H696" s="6">
        <f t="shared" si="66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5"/>
        <v>1.3393478260869565</v>
      </c>
      <c r="G697" t="s">
        <v>20</v>
      </c>
      <c r="H697" s="6">
        <f t="shared" si="66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5"/>
        <v>0.59042047531992692</v>
      </c>
      <c r="G698" t="s">
        <v>14</v>
      </c>
      <c r="H698" s="6">
        <f t="shared" si="66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5"/>
        <v>1.5280062063615205</v>
      </c>
      <c r="G699" t="s">
        <v>20</v>
      </c>
      <c r="H699" s="6">
        <f t="shared" si="66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5"/>
        <v>4.466912114014252</v>
      </c>
      <c r="G700" t="s">
        <v>20</v>
      </c>
      <c r="H700" s="6">
        <f t="shared" si="66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5"/>
        <v>0.8439189189189189</v>
      </c>
      <c r="G701" t="s">
        <v>14</v>
      </c>
      <c r="H701" s="6">
        <f t="shared" si="66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5"/>
        <v>0.03</v>
      </c>
      <c r="G702" t="s">
        <v>14</v>
      </c>
      <c r="H702" s="6">
        <f t="shared" si="66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5"/>
        <v>1.7502692307692307</v>
      </c>
      <c r="G703" t="s">
        <v>20</v>
      </c>
      <c r="H703" s="6">
        <f t="shared" si="66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5"/>
        <v>0.54137931034482756</v>
      </c>
      <c r="G704" t="s">
        <v>14</v>
      </c>
      <c r="H704" s="6">
        <f t="shared" si="66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5"/>
        <v>3.1187381703470032</v>
      </c>
      <c r="G705" t="s">
        <v>20</v>
      </c>
      <c r="H705" s="6">
        <f t="shared" si="66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5"/>
        <v>1.2278160919540231</v>
      </c>
      <c r="G706" t="s">
        <v>20</v>
      </c>
      <c r="H706" s="6">
        <f t="shared" si="66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5"/>
        <v>0.99026517383618151</v>
      </c>
      <c r="G707" t="s">
        <v>14</v>
      </c>
      <c r="H707" s="6">
        <f t="shared" si="66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LEFT(P707,FIND("/",P707)-1)</f>
        <v>publishing</v>
      </c>
      <c r="R707" t="str">
        <f t="shared" ref="R707:R770" si="68">MID(P707,FIND("/",P707)+1, LEN(P707))</f>
        <v>nonfiction</v>
      </c>
      <c r="S707" s="8">
        <f t="shared" ref="S707:S770" si="69">(((L707/60)/60)/24)+DATE(1970,1,1)</f>
        <v>41619.25</v>
      </c>
      <c r="T707" s="8">
        <f t="shared" ref="T707:T770" si="70">(((M707/60)/60)/24)+DATE(1970,1,1)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5"/>
        <v>1.278468634686347</v>
      </c>
      <c r="G708" t="s">
        <v>20</v>
      </c>
      <c r="H708" s="6">
        <f t="shared" si="66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ref="F709:F772" si="71">(E709/D709)</f>
        <v>1.5861643835616439</v>
      </c>
      <c r="G709" t="s">
        <v>20</v>
      </c>
      <c r="H709" s="6">
        <f t="shared" si="66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1"/>
        <v>7.0705882352941174</v>
      </c>
      <c r="G710" t="s">
        <v>20</v>
      </c>
      <c r="H710" s="6">
        <f t="shared" si="66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1"/>
        <v>1.4238775510204082</v>
      </c>
      <c r="G711" t="s">
        <v>20</v>
      </c>
      <c r="H711" s="6">
        <f t="shared" si="66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1"/>
        <v>1.4786046511627906</v>
      </c>
      <c r="G712" t="s">
        <v>20</v>
      </c>
      <c r="H712" s="6">
        <f t="shared" si="66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1"/>
        <v>0.20322580645161289</v>
      </c>
      <c r="G713" t="s">
        <v>14</v>
      </c>
      <c r="H713" s="6">
        <f t="shared" si="66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1"/>
        <v>18.40625</v>
      </c>
      <c r="G714" t="s">
        <v>20</v>
      </c>
      <c r="H714" s="6">
        <f t="shared" si="66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1"/>
        <v>1.6194202898550725</v>
      </c>
      <c r="G715" t="s">
        <v>20</v>
      </c>
      <c r="H715" s="6">
        <f t="shared" si="66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1"/>
        <v>4.7282077922077921</v>
      </c>
      <c r="G716" t="s">
        <v>20</v>
      </c>
      <c r="H716" s="6">
        <f t="shared" si="66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1"/>
        <v>0.24466101694915254</v>
      </c>
      <c r="G717" t="s">
        <v>14</v>
      </c>
      <c r="H717" s="6">
        <f t="shared" si="66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1"/>
        <v>5.1764999999999999</v>
      </c>
      <c r="G718" t="s">
        <v>20</v>
      </c>
      <c r="H718" s="6">
        <f t="shared" si="66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1"/>
        <v>2.4764285714285714</v>
      </c>
      <c r="G719" t="s">
        <v>20</v>
      </c>
      <c r="H719" s="6">
        <f t="shared" si="66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1"/>
        <v>1.0020481927710843</v>
      </c>
      <c r="G720" t="s">
        <v>20</v>
      </c>
      <c r="H720" s="6">
        <f t="shared" si="66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1"/>
        <v>1.53</v>
      </c>
      <c r="G721" t="s">
        <v>20</v>
      </c>
      <c r="H721" s="6">
        <f t="shared" si="66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1"/>
        <v>0.37091954022988505</v>
      </c>
      <c r="G722" t="s">
        <v>74</v>
      </c>
      <c r="H722" s="6">
        <f t="shared" si="66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1"/>
        <v>4.3923948220064728E-2</v>
      </c>
      <c r="G723" t="s">
        <v>74</v>
      </c>
      <c r="H723" s="6">
        <f t="shared" si="66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1"/>
        <v>1.5650721649484536</v>
      </c>
      <c r="G724" t="s">
        <v>20</v>
      </c>
      <c r="H724" s="6">
        <f t="shared" si="66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1"/>
        <v>2.704081632653061</v>
      </c>
      <c r="G725" t="s">
        <v>20</v>
      </c>
      <c r="H725" s="6">
        <f t="shared" si="66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1"/>
        <v>1.3405952380952382</v>
      </c>
      <c r="G726" t="s">
        <v>20</v>
      </c>
      <c r="H726" s="6">
        <f t="shared" si="66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1"/>
        <v>0.50398033126293995</v>
      </c>
      <c r="G727" t="s">
        <v>14</v>
      </c>
      <c r="H727" s="6">
        <f t="shared" si="66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1"/>
        <v>0.88815837937384901</v>
      </c>
      <c r="G728" t="s">
        <v>74</v>
      </c>
      <c r="H728" s="6">
        <f t="shared" si="66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1"/>
        <v>1.65</v>
      </c>
      <c r="G729" t="s">
        <v>20</v>
      </c>
      <c r="H729" s="6">
        <f t="shared" si="66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1"/>
        <v>0.17499999999999999</v>
      </c>
      <c r="G730" t="s">
        <v>14</v>
      </c>
      <c r="H730" s="6">
        <f t="shared" si="66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1"/>
        <v>1.8566071428571429</v>
      </c>
      <c r="G731" t="s">
        <v>20</v>
      </c>
      <c r="H731" s="6">
        <f t="shared" si="66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1"/>
        <v>4.1266319444444441</v>
      </c>
      <c r="G732" t="s">
        <v>20</v>
      </c>
      <c r="H732" s="6">
        <f t="shared" si="66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1"/>
        <v>0.90249999999999997</v>
      </c>
      <c r="G733" t="s">
        <v>74</v>
      </c>
      <c r="H733" s="6">
        <f t="shared" si="66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1"/>
        <v>0.91984615384615387</v>
      </c>
      <c r="G734" t="s">
        <v>14</v>
      </c>
      <c r="H734" s="6">
        <f t="shared" si="66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1"/>
        <v>5.2700632911392402</v>
      </c>
      <c r="G735" t="s">
        <v>20</v>
      </c>
      <c r="H735" s="6">
        <f t="shared" si="66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1"/>
        <v>3.1914285714285713</v>
      </c>
      <c r="G736" t="s">
        <v>20</v>
      </c>
      <c r="H736" s="6">
        <f t="shared" si="66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1"/>
        <v>3.5418867924528303</v>
      </c>
      <c r="G737" t="s">
        <v>20</v>
      </c>
      <c r="H737" s="6">
        <f t="shared" si="66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1"/>
        <v>0.32896103896103895</v>
      </c>
      <c r="G738" t="s">
        <v>74</v>
      </c>
      <c r="H738" s="6">
        <f t="shared" si="66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1"/>
        <v>1.358918918918919</v>
      </c>
      <c r="G739" t="s">
        <v>20</v>
      </c>
      <c r="H739" s="6">
        <f t="shared" si="66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1"/>
        <v>2.0843373493975904E-2</v>
      </c>
      <c r="G740" t="s">
        <v>14</v>
      </c>
      <c r="H740" s="6">
        <f t="shared" si="66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1"/>
        <v>0.61</v>
      </c>
      <c r="G741" t="s">
        <v>14</v>
      </c>
      <c r="H741" s="6">
        <f t="shared" si="66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1"/>
        <v>0.30037735849056602</v>
      </c>
      <c r="G742" t="s">
        <v>14</v>
      </c>
      <c r="H742" s="6">
        <f t="shared" si="66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1"/>
        <v>11.791666666666666</v>
      </c>
      <c r="G743" t="s">
        <v>20</v>
      </c>
      <c r="H743" s="6">
        <f t="shared" si="66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1"/>
        <v>11.260833333333334</v>
      </c>
      <c r="G744" t="s">
        <v>20</v>
      </c>
      <c r="H744" s="6">
        <f t="shared" si="66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1"/>
        <v>0.12923076923076923</v>
      </c>
      <c r="G745" t="s">
        <v>14</v>
      </c>
      <c r="H745" s="6">
        <f t="shared" si="66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1"/>
        <v>7.12</v>
      </c>
      <c r="G746" t="s">
        <v>20</v>
      </c>
      <c r="H746" s="6">
        <f t="shared" si="66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1"/>
        <v>0.30304347826086958</v>
      </c>
      <c r="G747" t="s">
        <v>14</v>
      </c>
      <c r="H747" s="6">
        <f t="shared" si="66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1"/>
        <v>2.1250896057347672</v>
      </c>
      <c r="G748" t="s">
        <v>20</v>
      </c>
      <c r="H748" s="6">
        <f t="shared" si="66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1"/>
        <v>2.2885714285714287</v>
      </c>
      <c r="G749" t="s">
        <v>20</v>
      </c>
      <c r="H749" s="6">
        <f t="shared" si="66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1"/>
        <v>0.34959979476654696</v>
      </c>
      <c r="G750" t="s">
        <v>74</v>
      </c>
      <c r="H750" s="6">
        <f t="shared" si="66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1"/>
        <v>1.5729069767441861</v>
      </c>
      <c r="G751" t="s">
        <v>20</v>
      </c>
      <c r="H751" s="6">
        <f t="shared" si="66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1"/>
        <v>0.01</v>
      </c>
      <c r="G752" t="s">
        <v>14</v>
      </c>
      <c r="H752" s="6">
        <f t="shared" si="66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1"/>
        <v>2.3230555555555554</v>
      </c>
      <c r="G753" t="s">
        <v>20</v>
      </c>
      <c r="H753" s="6">
        <f t="shared" si="66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1"/>
        <v>0.92448275862068963</v>
      </c>
      <c r="G754" t="s">
        <v>74</v>
      </c>
      <c r="H754" s="6">
        <f t="shared" si="66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1"/>
        <v>2.5670212765957445</v>
      </c>
      <c r="G755" t="s">
        <v>20</v>
      </c>
      <c r="H755" s="6">
        <f t="shared" si="66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1"/>
        <v>1.6847017045454546</v>
      </c>
      <c r="G756" t="s">
        <v>20</v>
      </c>
      <c r="H756" s="6">
        <f t="shared" si="66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1"/>
        <v>1.6657777777777778</v>
      </c>
      <c r="G757" t="s">
        <v>20</v>
      </c>
      <c r="H757" s="6">
        <f t="shared" si="66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1"/>
        <v>7.7207692307692311</v>
      </c>
      <c r="G758" t="s">
        <v>20</v>
      </c>
      <c r="H758" s="6">
        <f t="shared" si="66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1"/>
        <v>4.0685714285714285</v>
      </c>
      <c r="G759" t="s">
        <v>20</v>
      </c>
      <c r="H759" s="6">
        <f t="shared" ref="H759:H822" si="72">E759/I759</f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1"/>
        <v>5.6420608108108112</v>
      </c>
      <c r="G760" t="s">
        <v>20</v>
      </c>
      <c r="H760" s="6">
        <f t="shared" si="72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1"/>
        <v>0.6842686567164179</v>
      </c>
      <c r="G761" t="s">
        <v>14</v>
      </c>
      <c r="H761" s="6">
        <f t="shared" si="72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1"/>
        <v>0.34351966873706002</v>
      </c>
      <c r="G762" t="s">
        <v>14</v>
      </c>
      <c r="H762" s="6">
        <f t="shared" si="72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1"/>
        <v>6.5545454545454547</v>
      </c>
      <c r="G763" t="s">
        <v>20</v>
      </c>
      <c r="H763" s="6">
        <f t="shared" si="72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1"/>
        <v>1.7725714285714285</v>
      </c>
      <c r="G764" t="s">
        <v>20</v>
      </c>
      <c r="H764" s="6">
        <f t="shared" si="72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1"/>
        <v>1.1317857142857144</v>
      </c>
      <c r="G765" t="s">
        <v>20</v>
      </c>
      <c r="H765" s="6">
        <f t="shared" si="72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1"/>
        <v>7.2818181818181822</v>
      </c>
      <c r="G766" t="s">
        <v>20</v>
      </c>
      <c r="H766" s="6">
        <f t="shared" si="72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1"/>
        <v>2.0833333333333335</v>
      </c>
      <c r="G767" t="s">
        <v>20</v>
      </c>
      <c r="H767" s="6">
        <f t="shared" si="72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1"/>
        <v>0.31171232876712329</v>
      </c>
      <c r="G768" t="s">
        <v>14</v>
      </c>
      <c r="H768" s="6">
        <f t="shared" si="72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1"/>
        <v>0.56967078189300413</v>
      </c>
      <c r="G769" t="s">
        <v>14</v>
      </c>
      <c r="H769" s="6">
        <f t="shared" si="72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1"/>
        <v>2.31</v>
      </c>
      <c r="G770" t="s">
        <v>20</v>
      </c>
      <c r="H770" s="6">
        <f t="shared" si="72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1"/>
        <v>0.86867834394904464</v>
      </c>
      <c r="G771" t="s">
        <v>14</v>
      </c>
      <c r="H771" s="6">
        <f t="shared" si="72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LEFT(P771,FIND("/",P771)-1)</f>
        <v>games</v>
      </c>
      <c r="R771" t="str">
        <f t="shared" ref="R771:R834" si="74">MID(P771,FIND("/",P771)+1, LEN(P771))</f>
        <v>video games</v>
      </c>
      <c r="S771" s="8">
        <f t="shared" ref="S771:S834" si="75">(((L771/60)/60)/24)+DATE(1970,1,1)</f>
        <v>41501.208333333336</v>
      </c>
      <c r="T771" s="8">
        <f t="shared" ref="T771:T834" si="76">(((M771/60)/60)/24)+DATE(1970,1,1)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1"/>
        <v>2.7074418604651163</v>
      </c>
      <c r="G772" t="s">
        <v>20</v>
      </c>
      <c r="H772" s="6">
        <f t="shared" si="72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ref="F773:F836" si="77">(E773/D773)</f>
        <v>0.49446428571428569</v>
      </c>
      <c r="G773" t="s">
        <v>74</v>
      </c>
      <c r="H773" s="6">
        <f t="shared" si="72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7"/>
        <v>1.1335962566844919</v>
      </c>
      <c r="G774" t="s">
        <v>20</v>
      </c>
      <c r="H774" s="6">
        <f t="shared" si="72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7"/>
        <v>1.9055555555555554</v>
      </c>
      <c r="G775" t="s">
        <v>20</v>
      </c>
      <c r="H775" s="6">
        <f t="shared" si="72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7"/>
        <v>1.355</v>
      </c>
      <c r="G776" t="s">
        <v>20</v>
      </c>
      <c r="H776" s="6">
        <f t="shared" si="72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7"/>
        <v>0.10297872340425532</v>
      </c>
      <c r="G777" t="s">
        <v>14</v>
      </c>
      <c r="H777" s="6">
        <f t="shared" si="72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7"/>
        <v>0.65544223826714798</v>
      </c>
      <c r="G778" t="s">
        <v>14</v>
      </c>
      <c r="H778" s="6">
        <f t="shared" si="72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7"/>
        <v>0.49026652452025588</v>
      </c>
      <c r="G779" t="s">
        <v>14</v>
      </c>
      <c r="H779" s="6">
        <f t="shared" si="72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7"/>
        <v>7.8792307692307695</v>
      </c>
      <c r="G780" t="s">
        <v>20</v>
      </c>
      <c r="H780" s="6">
        <f t="shared" si="72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7"/>
        <v>0.80306347746090156</v>
      </c>
      <c r="G781" t="s">
        <v>14</v>
      </c>
      <c r="H781" s="6">
        <f t="shared" si="72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7"/>
        <v>1.0629411764705883</v>
      </c>
      <c r="G782" t="s">
        <v>20</v>
      </c>
      <c r="H782" s="6">
        <f t="shared" si="72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7"/>
        <v>0.50735632183908042</v>
      </c>
      <c r="G783" t="s">
        <v>74</v>
      </c>
      <c r="H783" s="6">
        <f t="shared" si="72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7"/>
        <v>2.153137254901961</v>
      </c>
      <c r="G784" t="s">
        <v>20</v>
      </c>
      <c r="H784" s="6">
        <f t="shared" si="72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7"/>
        <v>1.4122972972972974</v>
      </c>
      <c r="G785" t="s">
        <v>20</v>
      </c>
      <c r="H785" s="6">
        <f t="shared" si="72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7"/>
        <v>1.1533745781777278</v>
      </c>
      <c r="G786" t="s">
        <v>20</v>
      </c>
      <c r="H786" s="6">
        <f t="shared" si="72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7"/>
        <v>1.9311940298507462</v>
      </c>
      <c r="G787" t="s">
        <v>20</v>
      </c>
      <c r="H787" s="6">
        <f t="shared" si="72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7"/>
        <v>7.2973333333333334</v>
      </c>
      <c r="G788" t="s">
        <v>20</v>
      </c>
      <c r="H788" s="6">
        <f t="shared" si="72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7"/>
        <v>0.99663398692810456</v>
      </c>
      <c r="G789" t="s">
        <v>14</v>
      </c>
      <c r="H789" s="6">
        <f t="shared" si="72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7"/>
        <v>0.88166666666666671</v>
      </c>
      <c r="G790" t="s">
        <v>47</v>
      </c>
      <c r="H790" s="6">
        <f t="shared" si="72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7"/>
        <v>0.37233333333333335</v>
      </c>
      <c r="G791" t="s">
        <v>14</v>
      </c>
      <c r="H791" s="6">
        <f t="shared" si="72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7"/>
        <v>0.30540075309306081</v>
      </c>
      <c r="G792" t="s">
        <v>74</v>
      </c>
      <c r="H792" s="6">
        <f t="shared" si="72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7"/>
        <v>0.25714285714285712</v>
      </c>
      <c r="G793" t="s">
        <v>14</v>
      </c>
      <c r="H793" s="6">
        <f t="shared" si="72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7"/>
        <v>0.34</v>
      </c>
      <c r="G794" t="s">
        <v>14</v>
      </c>
      <c r="H794" s="6">
        <f t="shared" si="72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7"/>
        <v>11.859090909090909</v>
      </c>
      <c r="G795" t="s">
        <v>20</v>
      </c>
      <c r="H795" s="6">
        <f t="shared" si="72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7"/>
        <v>1.2539393939393939</v>
      </c>
      <c r="G796" t="s">
        <v>20</v>
      </c>
      <c r="H796" s="6">
        <f t="shared" si="72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7"/>
        <v>0.14394366197183098</v>
      </c>
      <c r="G797" t="s">
        <v>14</v>
      </c>
      <c r="H797" s="6">
        <f t="shared" si="72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7"/>
        <v>0.54807692307692313</v>
      </c>
      <c r="G798" t="s">
        <v>14</v>
      </c>
      <c r="H798" s="6">
        <f t="shared" si="72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7"/>
        <v>1.0963157894736841</v>
      </c>
      <c r="G799" t="s">
        <v>20</v>
      </c>
      <c r="H799" s="6">
        <f t="shared" si="72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7"/>
        <v>1.8847058823529412</v>
      </c>
      <c r="G800" t="s">
        <v>20</v>
      </c>
      <c r="H800" s="6">
        <f t="shared" si="72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7"/>
        <v>0.87008284023668636</v>
      </c>
      <c r="G801" t="s">
        <v>14</v>
      </c>
      <c r="H801" s="6">
        <f t="shared" si="72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7"/>
        <v>0.01</v>
      </c>
      <c r="G802" t="s">
        <v>14</v>
      </c>
      <c r="H802" s="6">
        <f t="shared" si="72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7"/>
        <v>2.0291304347826089</v>
      </c>
      <c r="G803" t="s">
        <v>20</v>
      </c>
      <c r="H803" s="6">
        <f t="shared" si="72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7"/>
        <v>1.9703225806451612</v>
      </c>
      <c r="G804" t="s">
        <v>20</v>
      </c>
      <c r="H804" s="6">
        <f t="shared" si="72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7"/>
        <v>1.07</v>
      </c>
      <c r="G805" t="s">
        <v>20</v>
      </c>
      <c r="H805" s="6">
        <f t="shared" si="72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7"/>
        <v>2.6873076923076922</v>
      </c>
      <c r="G806" t="s">
        <v>20</v>
      </c>
      <c r="H806" s="6">
        <f t="shared" si="72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7"/>
        <v>0.50845360824742269</v>
      </c>
      <c r="G807" t="s">
        <v>14</v>
      </c>
      <c r="H807" s="6">
        <f t="shared" si="72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7"/>
        <v>11.802857142857142</v>
      </c>
      <c r="G808" t="s">
        <v>20</v>
      </c>
      <c r="H808" s="6">
        <f t="shared" si="72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7"/>
        <v>2.64</v>
      </c>
      <c r="G809" t="s">
        <v>20</v>
      </c>
      <c r="H809" s="6">
        <f t="shared" si="72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7"/>
        <v>0.30442307692307691</v>
      </c>
      <c r="G810" t="s">
        <v>14</v>
      </c>
      <c r="H810" s="6">
        <f t="shared" si="72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7"/>
        <v>0.62880681818181816</v>
      </c>
      <c r="G811" t="s">
        <v>14</v>
      </c>
      <c r="H811" s="6">
        <f t="shared" si="72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7"/>
        <v>1.9312499999999999</v>
      </c>
      <c r="G812" t="s">
        <v>20</v>
      </c>
      <c r="H812" s="6">
        <f t="shared" si="72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7"/>
        <v>0.77102702702702708</v>
      </c>
      <c r="G813" t="s">
        <v>14</v>
      </c>
      <c r="H813" s="6">
        <f t="shared" si="72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7"/>
        <v>2.2552763819095478</v>
      </c>
      <c r="G814" t="s">
        <v>20</v>
      </c>
      <c r="H814" s="6">
        <f t="shared" si="72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7"/>
        <v>2.3940625</v>
      </c>
      <c r="G815" t="s">
        <v>20</v>
      </c>
      <c r="H815" s="6">
        <f t="shared" si="72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7"/>
        <v>0.921875</v>
      </c>
      <c r="G816" t="s">
        <v>14</v>
      </c>
      <c r="H816" s="6">
        <f t="shared" si="72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7"/>
        <v>1.3023333333333333</v>
      </c>
      <c r="G817" t="s">
        <v>20</v>
      </c>
      <c r="H817" s="6">
        <f t="shared" si="72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7"/>
        <v>6.1521739130434785</v>
      </c>
      <c r="G818" t="s">
        <v>20</v>
      </c>
      <c r="H818" s="6">
        <f t="shared" si="72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7"/>
        <v>3.687953216374269</v>
      </c>
      <c r="G819" t="s">
        <v>20</v>
      </c>
      <c r="H819" s="6">
        <f t="shared" si="72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7"/>
        <v>10.948571428571428</v>
      </c>
      <c r="G820" t="s">
        <v>20</v>
      </c>
      <c r="H820" s="6">
        <f t="shared" si="72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7"/>
        <v>0.50662921348314605</v>
      </c>
      <c r="G821" t="s">
        <v>14</v>
      </c>
      <c r="H821" s="6">
        <f t="shared" si="72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7"/>
        <v>8.0060000000000002</v>
      </c>
      <c r="G822" t="s">
        <v>20</v>
      </c>
      <c r="H822" s="6">
        <f t="shared" si="72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7"/>
        <v>2.9128571428571428</v>
      </c>
      <c r="G823" t="s">
        <v>20</v>
      </c>
      <c r="H823" s="6">
        <f t="shared" ref="H823:H886" si="78">E823/I823</f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7"/>
        <v>3.4996666666666667</v>
      </c>
      <c r="G824" t="s">
        <v>20</v>
      </c>
      <c r="H824" s="6">
        <f t="shared" si="78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7"/>
        <v>3.5707317073170732</v>
      </c>
      <c r="G825" t="s">
        <v>20</v>
      </c>
      <c r="H825" s="6">
        <f t="shared" si="78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7"/>
        <v>1.2648941176470587</v>
      </c>
      <c r="G826" t="s">
        <v>20</v>
      </c>
      <c r="H826" s="6">
        <f t="shared" si="78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7"/>
        <v>3.875</v>
      </c>
      <c r="G827" t="s">
        <v>20</v>
      </c>
      <c r="H827" s="6">
        <f t="shared" si="78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7"/>
        <v>4.5703571428571426</v>
      </c>
      <c r="G828" t="s">
        <v>20</v>
      </c>
      <c r="H828" s="6">
        <f t="shared" si="78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7"/>
        <v>2.6669565217391304</v>
      </c>
      <c r="G829" t="s">
        <v>20</v>
      </c>
      <c r="H829" s="6">
        <f t="shared" si="78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7"/>
        <v>0.69</v>
      </c>
      <c r="G830" t="s">
        <v>14</v>
      </c>
      <c r="H830" s="6">
        <f t="shared" si="78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7"/>
        <v>0.51343749999999999</v>
      </c>
      <c r="G831" t="s">
        <v>14</v>
      </c>
      <c r="H831" s="6">
        <f t="shared" si="78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7"/>
        <v>1.1710526315789473E-2</v>
      </c>
      <c r="G832" t="s">
        <v>14</v>
      </c>
      <c r="H832" s="6">
        <f t="shared" si="78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7"/>
        <v>1.089773429454171</v>
      </c>
      <c r="G833" t="s">
        <v>20</v>
      </c>
      <c r="H833" s="6">
        <f t="shared" si="78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7"/>
        <v>3.1517592592592591</v>
      </c>
      <c r="G834" t="s">
        <v>20</v>
      </c>
      <c r="H834" s="6">
        <f t="shared" si="78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7"/>
        <v>1.5769117647058823</v>
      </c>
      <c r="G835" t="s">
        <v>20</v>
      </c>
      <c r="H835" s="6">
        <f t="shared" si="78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LEFT(P835,FIND("/",P835)-1)</f>
        <v>publishing</v>
      </c>
      <c r="R835" t="str">
        <f t="shared" ref="R835:R898" si="80">MID(P835,FIND("/",P835)+1, LEN(P835))</f>
        <v>translations</v>
      </c>
      <c r="S835" s="8">
        <f t="shared" ref="S835:S898" si="81">(((L835/60)/60)/24)+DATE(1970,1,1)</f>
        <v>40588.25</v>
      </c>
      <c r="T835" s="8">
        <f t="shared" ref="T835:T898" si="82">(((M835/60)/60)/24)+DATE(1970,1,1)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7"/>
        <v>1.5380821917808218</v>
      </c>
      <c r="G836" t="s">
        <v>20</v>
      </c>
      <c r="H836" s="6">
        <f t="shared" si="78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ref="F837:F900" si="83">(E837/D837)</f>
        <v>0.89738979118329465</v>
      </c>
      <c r="G837" t="s">
        <v>14</v>
      </c>
      <c r="H837" s="6">
        <f t="shared" si="78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3"/>
        <v>0.75135802469135804</v>
      </c>
      <c r="G838" t="s">
        <v>14</v>
      </c>
      <c r="H838" s="6">
        <f t="shared" si="78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3"/>
        <v>8.5288135593220336</v>
      </c>
      <c r="G839" t="s">
        <v>20</v>
      </c>
      <c r="H839" s="6">
        <f t="shared" si="78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3"/>
        <v>1.3890625000000001</v>
      </c>
      <c r="G840" t="s">
        <v>20</v>
      </c>
      <c r="H840" s="6">
        <f t="shared" si="78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3"/>
        <v>1.9018181818181819</v>
      </c>
      <c r="G841" t="s">
        <v>20</v>
      </c>
      <c r="H841" s="6">
        <f t="shared" si="78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3"/>
        <v>1.0024333619948409</v>
      </c>
      <c r="G842" t="s">
        <v>20</v>
      </c>
      <c r="H842" s="6">
        <f t="shared" si="78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3"/>
        <v>1.4275824175824177</v>
      </c>
      <c r="G843" t="s">
        <v>20</v>
      </c>
      <c r="H843" s="6">
        <f t="shared" si="78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3"/>
        <v>5.6313333333333331</v>
      </c>
      <c r="G844" t="s">
        <v>20</v>
      </c>
      <c r="H844" s="6">
        <f t="shared" si="78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3"/>
        <v>0.30715909090909088</v>
      </c>
      <c r="G845" t="s">
        <v>14</v>
      </c>
      <c r="H845" s="6">
        <f t="shared" si="78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3"/>
        <v>0.99397727272727276</v>
      </c>
      <c r="G846" t="s">
        <v>74</v>
      </c>
      <c r="H846" s="6">
        <f t="shared" si="78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3"/>
        <v>1.9754935622317598</v>
      </c>
      <c r="G847" t="s">
        <v>20</v>
      </c>
      <c r="H847" s="6">
        <f t="shared" si="78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3"/>
        <v>5.085</v>
      </c>
      <c r="G848" t="s">
        <v>20</v>
      </c>
      <c r="H848" s="6">
        <f t="shared" si="78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3"/>
        <v>2.3774468085106384</v>
      </c>
      <c r="G849" t="s">
        <v>20</v>
      </c>
      <c r="H849" s="6">
        <f t="shared" si="78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3"/>
        <v>3.3846875000000001</v>
      </c>
      <c r="G850" t="s">
        <v>20</v>
      </c>
      <c r="H850" s="6">
        <f t="shared" si="78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3"/>
        <v>1.3308955223880596</v>
      </c>
      <c r="G851" t="s">
        <v>20</v>
      </c>
      <c r="H851" s="6">
        <f t="shared" si="78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3"/>
        <v>0.01</v>
      </c>
      <c r="G852" t="s">
        <v>14</v>
      </c>
      <c r="H852" s="6">
        <f t="shared" si="78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3"/>
        <v>2.0779999999999998</v>
      </c>
      <c r="G853" t="s">
        <v>20</v>
      </c>
      <c r="H853" s="6">
        <f t="shared" si="78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3"/>
        <v>0.51122448979591839</v>
      </c>
      <c r="G854" t="s">
        <v>14</v>
      </c>
      <c r="H854" s="6">
        <f t="shared" si="78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3"/>
        <v>6.5205847953216374</v>
      </c>
      <c r="G855" t="s">
        <v>20</v>
      </c>
      <c r="H855" s="6">
        <f t="shared" si="78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3"/>
        <v>1.1363099415204678</v>
      </c>
      <c r="G856" t="s">
        <v>20</v>
      </c>
      <c r="H856" s="6">
        <f t="shared" si="78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3"/>
        <v>1.0237606837606839</v>
      </c>
      <c r="G857" t="s">
        <v>20</v>
      </c>
      <c r="H857" s="6">
        <f t="shared" si="78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3"/>
        <v>3.5658333333333334</v>
      </c>
      <c r="G858" t="s">
        <v>20</v>
      </c>
      <c r="H858" s="6">
        <f t="shared" si="78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3"/>
        <v>1.3986792452830188</v>
      </c>
      <c r="G859" t="s">
        <v>20</v>
      </c>
      <c r="H859" s="6">
        <f t="shared" si="78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3"/>
        <v>0.69450000000000001</v>
      </c>
      <c r="G860" t="s">
        <v>14</v>
      </c>
      <c r="H860" s="6">
        <f t="shared" si="78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3"/>
        <v>0.35534246575342465</v>
      </c>
      <c r="G861" t="s">
        <v>14</v>
      </c>
      <c r="H861" s="6">
        <f t="shared" si="78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3"/>
        <v>2.5165000000000002</v>
      </c>
      <c r="G862" t="s">
        <v>20</v>
      </c>
      <c r="H862" s="6">
        <f t="shared" si="78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3"/>
        <v>1.0587500000000001</v>
      </c>
      <c r="G863" t="s">
        <v>20</v>
      </c>
      <c r="H863" s="6">
        <f t="shared" si="78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3"/>
        <v>1.8742857142857143</v>
      </c>
      <c r="G864" t="s">
        <v>20</v>
      </c>
      <c r="H864" s="6">
        <f t="shared" si="78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3"/>
        <v>3.8678571428571429</v>
      </c>
      <c r="G865" t="s">
        <v>20</v>
      </c>
      <c r="H865" s="6">
        <f t="shared" si="78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3"/>
        <v>3.4707142857142856</v>
      </c>
      <c r="G866" t="s">
        <v>20</v>
      </c>
      <c r="H866" s="6">
        <f t="shared" si="78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3"/>
        <v>1.8582098765432098</v>
      </c>
      <c r="G867" t="s">
        <v>20</v>
      </c>
      <c r="H867" s="6">
        <f t="shared" si="78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3"/>
        <v>0.43241247264770238</v>
      </c>
      <c r="G868" t="s">
        <v>74</v>
      </c>
      <c r="H868" s="6">
        <f t="shared" si="78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3"/>
        <v>1.6243749999999999</v>
      </c>
      <c r="G869" t="s">
        <v>20</v>
      </c>
      <c r="H869" s="6">
        <f t="shared" si="78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3"/>
        <v>1.8484285714285715</v>
      </c>
      <c r="G870" t="s">
        <v>20</v>
      </c>
      <c r="H870" s="6">
        <f t="shared" si="78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3"/>
        <v>0.23703520691785052</v>
      </c>
      <c r="G871" t="s">
        <v>14</v>
      </c>
      <c r="H871" s="6">
        <f t="shared" si="78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3"/>
        <v>0.89870129870129867</v>
      </c>
      <c r="G872" t="s">
        <v>14</v>
      </c>
      <c r="H872" s="6">
        <f t="shared" si="78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3"/>
        <v>2.7260419580419581</v>
      </c>
      <c r="G873" t="s">
        <v>20</v>
      </c>
      <c r="H873" s="6">
        <f t="shared" si="78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3"/>
        <v>1.7004255319148935</v>
      </c>
      <c r="G874" t="s">
        <v>20</v>
      </c>
      <c r="H874" s="6">
        <f t="shared" si="78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3"/>
        <v>1.8828503562945369</v>
      </c>
      <c r="G875" t="s">
        <v>20</v>
      </c>
      <c r="H875" s="6">
        <f t="shared" si="78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3"/>
        <v>3.4693532338308457</v>
      </c>
      <c r="G876" t="s">
        <v>20</v>
      </c>
      <c r="H876" s="6">
        <f t="shared" si="78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3"/>
        <v>0.6917721518987342</v>
      </c>
      <c r="G877" t="s">
        <v>14</v>
      </c>
      <c r="H877" s="6">
        <f t="shared" si="78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3"/>
        <v>0.25433734939759034</v>
      </c>
      <c r="G878" t="s">
        <v>14</v>
      </c>
      <c r="H878" s="6">
        <f t="shared" si="78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3"/>
        <v>0.77400977995110021</v>
      </c>
      <c r="G879" t="s">
        <v>14</v>
      </c>
      <c r="H879" s="6">
        <f t="shared" si="78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3"/>
        <v>0.37481481481481482</v>
      </c>
      <c r="G880" t="s">
        <v>14</v>
      </c>
      <c r="H880" s="6">
        <f t="shared" si="78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3"/>
        <v>5.4379999999999997</v>
      </c>
      <c r="G881" t="s">
        <v>20</v>
      </c>
      <c r="H881" s="6">
        <f t="shared" si="78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3"/>
        <v>2.2852189349112426</v>
      </c>
      <c r="G882" t="s">
        <v>20</v>
      </c>
      <c r="H882" s="6">
        <f t="shared" si="78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3"/>
        <v>0.38948339483394834</v>
      </c>
      <c r="G883" t="s">
        <v>14</v>
      </c>
      <c r="H883" s="6">
        <f t="shared" si="78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3"/>
        <v>3.7</v>
      </c>
      <c r="G884" t="s">
        <v>20</v>
      </c>
      <c r="H884" s="6">
        <f t="shared" si="78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3"/>
        <v>2.3791176470588233</v>
      </c>
      <c r="G885" t="s">
        <v>20</v>
      </c>
      <c r="H885" s="6">
        <f t="shared" si="78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3"/>
        <v>0.64036299765807958</v>
      </c>
      <c r="G886" t="s">
        <v>14</v>
      </c>
      <c r="H886" s="6">
        <f t="shared" si="78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3"/>
        <v>1.1827777777777777</v>
      </c>
      <c r="G887" t="s">
        <v>20</v>
      </c>
      <c r="H887" s="6">
        <f t="shared" ref="H887:H950" si="84">E887/I887</f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3"/>
        <v>0.84824037184594958</v>
      </c>
      <c r="G888" t="s">
        <v>14</v>
      </c>
      <c r="H888" s="6">
        <f t="shared" si="84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3"/>
        <v>0.29346153846153844</v>
      </c>
      <c r="G889" t="s">
        <v>14</v>
      </c>
      <c r="H889" s="6">
        <f t="shared" si="84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3"/>
        <v>2.0989655172413793</v>
      </c>
      <c r="G890" t="s">
        <v>20</v>
      </c>
      <c r="H890" s="6">
        <f t="shared" si="84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3"/>
        <v>1.697857142857143</v>
      </c>
      <c r="G891" t="s">
        <v>20</v>
      </c>
      <c r="H891" s="6">
        <f t="shared" si="84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3"/>
        <v>1.1595907738095239</v>
      </c>
      <c r="G892" t="s">
        <v>20</v>
      </c>
      <c r="H892" s="6">
        <f t="shared" si="84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3"/>
        <v>2.5859999999999999</v>
      </c>
      <c r="G893" t="s">
        <v>20</v>
      </c>
      <c r="H893" s="6">
        <f t="shared" si="84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3"/>
        <v>2.3058333333333332</v>
      </c>
      <c r="G894" t="s">
        <v>20</v>
      </c>
      <c r="H894" s="6">
        <f t="shared" si="84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3"/>
        <v>1.2821428571428573</v>
      </c>
      <c r="G895" t="s">
        <v>20</v>
      </c>
      <c r="H895" s="6">
        <f t="shared" si="84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3"/>
        <v>1.8870588235294117</v>
      </c>
      <c r="G896" t="s">
        <v>20</v>
      </c>
      <c r="H896" s="6">
        <f t="shared" si="84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3"/>
        <v>6.9511889862327911E-2</v>
      </c>
      <c r="G897" t="s">
        <v>14</v>
      </c>
      <c r="H897" s="6">
        <f t="shared" si="84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3"/>
        <v>7.7443434343434348</v>
      </c>
      <c r="G898" t="s">
        <v>20</v>
      </c>
      <c r="H898" s="6">
        <f t="shared" si="84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3"/>
        <v>0.27693181818181817</v>
      </c>
      <c r="G899" t="s">
        <v>14</v>
      </c>
      <c r="H899" s="6">
        <f t="shared" si="84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LEFT(P899,FIND("/",P899)-1)</f>
        <v>theater</v>
      </c>
      <c r="R899" t="str">
        <f t="shared" ref="R899:R962" si="86">MID(P899,FIND("/",P899)+1, LEN(P899))</f>
        <v>plays</v>
      </c>
      <c r="S899" s="8">
        <f t="shared" ref="S899:S962" si="87">(((L899/60)/60)/24)+DATE(1970,1,1)</f>
        <v>43583.208333333328</v>
      </c>
      <c r="T899" s="8">
        <f t="shared" ref="T899:T962" si="88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3"/>
        <v>0.52479620323841425</v>
      </c>
      <c r="G900" t="s">
        <v>14</v>
      </c>
      <c r="H900" s="6">
        <f t="shared" si="84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ref="F901:F964" si="89">(E901/D901)</f>
        <v>4.0709677419354842</v>
      </c>
      <c r="G901" t="s">
        <v>20</v>
      </c>
      <c r="H901" s="6">
        <f t="shared" si="84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9"/>
        <v>0.02</v>
      </c>
      <c r="G902" t="s">
        <v>14</v>
      </c>
      <c r="H902" s="6">
        <f t="shared" si="84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9"/>
        <v>1.5617857142857143</v>
      </c>
      <c r="G903" t="s">
        <v>20</v>
      </c>
      <c r="H903" s="6">
        <f t="shared" si="84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9"/>
        <v>2.5242857142857145</v>
      </c>
      <c r="G904" t="s">
        <v>20</v>
      </c>
      <c r="H904" s="6">
        <f t="shared" si="84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9"/>
        <v>1.729268292682927E-2</v>
      </c>
      <c r="G905" t="s">
        <v>47</v>
      </c>
      <c r="H905" s="6">
        <f t="shared" si="84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9"/>
        <v>0.12230769230769231</v>
      </c>
      <c r="G906" t="s">
        <v>14</v>
      </c>
      <c r="H906" s="6">
        <f t="shared" si="84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9"/>
        <v>1.6398734177215191</v>
      </c>
      <c r="G907" t="s">
        <v>20</v>
      </c>
      <c r="H907" s="6">
        <f t="shared" si="84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9"/>
        <v>1.6298181818181818</v>
      </c>
      <c r="G908" t="s">
        <v>20</v>
      </c>
      <c r="H908" s="6">
        <f t="shared" si="84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9"/>
        <v>0.20252747252747252</v>
      </c>
      <c r="G909" t="s">
        <v>14</v>
      </c>
      <c r="H909" s="6">
        <f t="shared" si="84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9"/>
        <v>3.1924083769633507</v>
      </c>
      <c r="G910" t="s">
        <v>20</v>
      </c>
      <c r="H910" s="6">
        <f t="shared" si="84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9"/>
        <v>4.7894444444444444</v>
      </c>
      <c r="G911" t="s">
        <v>20</v>
      </c>
      <c r="H911" s="6">
        <f t="shared" si="84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9"/>
        <v>0.19556634304207121</v>
      </c>
      <c r="G912" t="s">
        <v>74</v>
      </c>
      <c r="H912" s="6">
        <f t="shared" si="84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9"/>
        <v>1.9894827586206896</v>
      </c>
      <c r="G913" t="s">
        <v>20</v>
      </c>
      <c r="H913" s="6">
        <f t="shared" si="84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9"/>
        <v>7.95</v>
      </c>
      <c r="G914" t="s">
        <v>20</v>
      </c>
      <c r="H914" s="6">
        <f t="shared" si="84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9"/>
        <v>0.50621082621082625</v>
      </c>
      <c r="G915" t="s">
        <v>14</v>
      </c>
      <c r="H915" s="6">
        <f t="shared" si="84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9"/>
        <v>0.57437499999999997</v>
      </c>
      <c r="G916" t="s">
        <v>14</v>
      </c>
      <c r="H916" s="6">
        <f t="shared" si="84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9"/>
        <v>1.5562827640984909</v>
      </c>
      <c r="G917" t="s">
        <v>20</v>
      </c>
      <c r="H917" s="6">
        <f t="shared" si="84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9"/>
        <v>0.36297297297297298</v>
      </c>
      <c r="G918" t="s">
        <v>14</v>
      </c>
      <c r="H918" s="6">
        <f t="shared" si="84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9"/>
        <v>0.58250000000000002</v>
      </c>
      <c r="G919" t="s">
        <v>47</v>
      </c>
      <c r="H919" s="6">
        <f t="shared" si="84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9"/>
        <v>2.3739473684210526</v>
      </c>
      <c r="G920" t="s">
        <v>20</v>
      </c>
      <c r="H920" s="6">
        <f t="shared" si="84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9"/>
        <v>0.58750000000000002</v>
      </c>
      <c r="G921" t="s">
        <v>14</v>
      </c>
      <c r="H921" s="6">
        <f t="shared" si="84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9"/>
        <v>1.8256603773584905</v>
      </c>
      <c r="G922" t="s">
        <v>20</v>
      </c>
      <c r="H922" s="6">
        <f t="shared" si="84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9"/>
        <v>7.5436408977556111E-3</v>
      </c>
      <c r="G923" t="s">
        <v>14</v>
      </c>
      <c r="H923" s="6">
        <f t="shared" si="84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9"/>
        <v>1.7595330739299611</v>
      </c>
      <c r="G924" t="s">
        <v>20</v>
      </c>
      <c r="H924" s="6">
        <f t="shared" si="84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9"/>
        <v>2.3788235294117648</v>
      </c>
      <c r="G925" t="s">
        <v>20</v>
      </c>
      <c r="H925" s="6">
        <f t="shared" si="84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9"/>
        <v>4.8805076142131982</v>
      </c>
      <c r="G926" t="s">
        <v>20</v>
      </c>
      <c r="H926" s="6">
        <f t="shared" si="84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9"/>
        <v>2.2406666666666668</v>
      </c>
      <c r="G927" t="s">
        <v>20</v>
      </c>
      <c r="H927" s="6">
        <f t="shared" si="84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9"/>
        <v>0.18126436781609195</v>
      </c>
      <c r="G928" t="s">
        <v>14</v>
      </c>
      <c r="H928" s="6">
        <f t="shared" si="84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9"/>
        <v>0.45847222222222223</v>
      </c>
      <c r="G929" t="s">
        <v>14</v>
      </c>
      <c r="H929" s="6">
        <f t="shared" si="84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9"/>
        <v>1.1731541218637993</v>
      </c>
      <c r="G930" t="s">
        <v>20</v>
      </c>
      <c r="H930" s="6">
        <f t="shared" si="84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9"/>
        <v>2.173090909090909</v>
      </c>
      <c r="G931" t="s">
        <v>20</v>
      </c>
      <c r="H931" s="6">
        <f t="shared" si="84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9"/>
        <v>1.1228571428571428</v>
      </c>
      <c r="G932" t="s">
        <v>20</v>
      </c>
      <c r="H932" s="6">
        <f t="shared" si="84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9"/>
        <v>0.72518987341772156</v>
      </c>
      <c r="G933" t="s">
        <v>14</v>
      </c>
      <c r="H933" s="6">
        <f t="shared" si="84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9"/>
        <v>2.1230434782608696</v>
      </c>
      <c r="G934" t="s">
        <v>20</v>
      </c>
      <c r="H934" s="6">
        <f t="shared" si="84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9"/>
        <v>2.3974657534246577</v>
      </c>
      <c r="G935" t="s">
        <v>20</v>
      </c>
      <c r="H935" s="6">
        <f t="shared" si="84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9"/>
        <v>1.8193548387096774</v>
      </c>
      <c r="G936" t="s">
        <v>20</v>
      </c>
      <c r="H936" s="6">
        <f t="shared" si="84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9"/>
        <v>1.6413114754098361</v>
      </c>
      <c r="G937" t="s">
        <v>20</v>
      </c>
      <c r="H937" s="6">
        <f t="shared" si="84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9"/>
        <v>1.6375968992248063E-2</v>
      </c>
      <c r="G938" t="s">
        <v>14</v>
      </c>
      <c r="H938" s="6">
        <f t="shared" si="84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9"/>
        <v>0.49643859649122807</v>
      </c>
      <c r="G939" t="s">
        <v>74</v>
      </c>
      <c r="H939" s="6">
        <f t="shared" si="84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9"/>
        <v>1.0970652173913042</v>
      </c>
      <c r="G940" t="s">
        <v>20</v>
      </c>
      <c r="H940" s="6">
        <f t="shared" si="84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9"/>
        <v>0.49217948717948717</v>
      </c>
      <c r="G941" t="s">
        <v>14</v>
      </c>
      <c r="H941" s="6">
        <f t="shared" si="84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9"/>
        <v>0.62232323232323228</v>
      </c>
      <c r="G942" t="s">
        <v>47</v>
      </c>
      <c r="H942" s="6">
        <f t="shared" si="84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9"/>
        <v>0.1305813953488372</v>
      </c>
      <c r="G943" t="s">
        <v>14</v>
      </c>
      <c r="H943" s="6">
        <f t="shared" si="84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9"/>
        <v>0.64635416666666667</v>
      </c>
      <c r="G944" t="s">
        <v>14</v>
      </c>
      <c r="H944" s="6">
        <f t="shared" si="84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9"/>
        <v>1.5958666666666668</v>
      </c>
      <c r="G945" t="s">
        <v>20</v>
      </c>
      <c r="H945" s="6">
        <f t="shared" si="84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9"/>
        <v>0.81420000000000003</v>
      </c>
      <c r="G946" t="s">
        <v>14</v>
      </c>
      <c r="H946" s="6">
        <f t="shared" si="84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9"/>
        <v>0.32444767441860467</v>
      </c>
      <c r="G947" t="s">
        <v>14</v>
      </c>
      <c r="H947" s="6">
        <f t="shared" si="84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9"/>
        <v>9.9141184124918666E-2</v>
      </c>
      <c r="G948" t="s">
        <v>14</v>
      </c>
      <c r="H948" s="6">
        <f t="shared" si="84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9"/>
        <v>0.26694444444444443</v>
      </c>
      <c r="G949" t="s">
        <v>14</v>
      </c>
      <c r="H949" s="6">
        <f t="shared" si="84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9"/>
        <v>0.62957446808510642</v>
      </c>
      <c r="G950" t="s">
        <v>74</v>
      </c>
      <c r="H950" s="6">
        <f t="shared" si="84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9"/>
        <v>1.6135593220338984</v>
      </c>
      <c r="G951" t="s">
        <v>20</v>
      </c>
      <c r="H951" s="6">
        <f t="shared" ref="H951:H1014" si="90">E951/I951</f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9"/>
        <v>0.05</v>
      </c>
      <c r="G952" t="s">
        <v>14</v>
      </c>
      <c r="H952" s="6">
        <f t="shared" si="90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9"/>
        <v>10.969379310344827</v>
      </c>
      <c r="G953" t="s">
        <v>20</v>
      </c>
      <c r="H953" s="6">
        <f t="shared" si="90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9"/>
        <v>0.70094158075601376</v>
      </c>
      <c r="G954" t="s">
        <v>74</v>
      </c>
      <c r="H954" s="6">
        <f t="shared" si="90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9"/>
        <v>0.6</v>
      </c>
      <c r="G955" t="s">
        <v>14</v>
      </c>
      <c r="H955" s="6">
        <f t="shared" si="90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9"/>
        <v>3.6709859154929578</v>
      </c>
      <c r="G956" t="s">
        <v>20</v>
      </c>
      <c r="H956" s="6">
        <f t="shared" si="90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9"/>
        <v>11.09</v>
      </c>
      <c r="G957" t="s">
        <v>20</v>
      </c>
      <c r="H957" s="6">
        <f t="shared" si="90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9"/>
        <v>0.19028784648187633</v>
      </c>
      <c r="G958" t="s">
        <v>14</v>
      </c>
      <c r="H958" s="6">
        <f t="shared" si="90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9"/>
        <v>1.2687755102040816</v>
      </c>
      <c r="G959" t="s">
        <v>20</v>
      </c>
      <c r="H959" s="6">
        <f t="shared" si="90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9"/>
        <v>7.3463636363636367</v>
      </c>
      <c r="G960" t="s">
        <v>20</v>
      </c>
      <c r="H960" s="6">
        <f t="shared" si="90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9"/>
        <v>4.5731034482758622E-2</v>
      </c>
      <c r="G961" t="s">
        <v>14</v>
      </c>
      <c r="H961" s="6">
        <f t="shared" si="90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9"/>
        <v>0.85054545454545449</v>
      </c>
      <c r="G962" t="s">
        <v>14</v>
      </c>
      <c r="H962" s="6">
        <f t="shared" si="90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89"/>
        <v>1.1929824561403508</v>
      </c>
      <c r="G963" t="s">
        <v>20</v>
      </c>
      <c r="H963" s="6">
        <f t="shared" si="90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LEFT(P963,FIND("/",P963)-1)</f>
        <v>publishing</v>
      </c>
      <c r="R963" t="str">
        <f t="shared" ref="R963:R1001" si="92">MID(P963,FIND("/",P963)+1, LEN(P963))</f>
        <v>translations</v>
      </c>
      <c r="S963" s="8">
        <f t="shared" ref="S963:S1001" si="93">(((L963/60)/60)/24)+DATE(1970,1,1)</f>
        <v>40591.25</v>
      </c>
      <c r="T963" s="8">
        <f t="shared" ref="T963:T1001" si="94">(((M963/60)/60)/24)+DATE(1970,1,1)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89"/>
        <v>2.9602777777777778</v>
      </c>
      <c r="G964" t="s">
        <v>20</v>
      </c>
      <c r="H964" s="6">
        <f t="shared" si="90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ref="F965:F1001" si="95">(E965/D965)</f>
        <v>0.84694915254237291</v>
      </c>
      <c r="G965" t="s">
        <v>14</v>
      </c>
      <c r="H965" s="6">
        <f t="shared" si="90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5"/>
        <v>3.5578378378378379</v>
      </c>
      <c r="G966" t="s">
        <v>20</v>
      </c>
      <c r="H966" s="6">
        <f t="shared" si="90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5"/>
        <v>3.8640909090909092</v>
      </c>
      <c r="G967" t="s">
        <v>20</v>
      </c>
      <c r="H967" s="6">
        <f t="shared" si="90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5"/>
        <v>7.9223529411764702</v>
      </c>
      <c r="G968" t="s">
        <v>20</v>
      </c>
      <c r="H968" s="6">
        <f t="shared" si="90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5"/>
        <v>1.3703393665158372</v>
      </c>
      <c r="G969" t="s">
        <v>20</v>
      </c>
      <c r="H969" s="6">
        <f t="shared" si="90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5"/>
        <v>3.3820833333333336</v>
      </c>
      <c r="G970" t="s">
        <v>20</v>
      </c>
      <c r="H970" s="6">
        <f t="shared" si="90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5"/>
        <v>1.0822784810126582</v>
      </c>
      <c r="G971" t="s">
        <v>20</v>
      </c>
      <c r="H971" s="6">
        <f t="shared" si="90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5"/>
        <v>0.60757639620653314</v>
      </c>
      <c r="G972" t="s">
        <v>14</v>
      </c>
      <c r="H972" s="6">
        <f t="shared" si="90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5"/>
        <v>0.27725490196078434</v>
      </c>
      <c r="G973" t="s">
        <v>14</v>
      </c>
      <c r="H973" s="6">
        <f t="shared" si="90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5"/>
        <v>2.283934426229508</v>
      </c>
      <c r="G974" t="s">
        <v>20</v>
      </c>
      <c r="H974" s="6">
        <f t="shared" si="90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5"/>
        <v>0.21615194054500414</v>
      </c>
      <c r="G975" t="s">
        <v>14</v>
      </c>
      <c r="H975" s="6">
        <f t="shared" si="90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5"/>
        <v>3.73875</v>
      </c>
      <c r="G976" t="s">
        <v>20</v>
      </c>
      <c r="H976" s="6">
        <f t="shared" si="90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5"/>
        <v>1.5492592592592593</v>
      </c>
      <c r="G977" t="s">
        <v>20</v>
      </c>
      <c r="H977" s="6">
        <f t="shared" si="90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5"/>
        <v>3.2214999999999998</v>
      </c>
      <c r="G978" t="s">
        <v>20</v>
      </c>
      <c r="H978" s="6">
        <f t="shared" si="90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5"/>
        <v>0.73957142857142855</v>
      </c>
      <c r="G979" t="s">
        <v>14</v>
      </c>
      <c r="H979" s="6">
        <f t="shared" si="90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5"/>
        <v>8.641</v>
      </c>
      <c r="G980" t="s">
        <v>20</v>
      </c>
      <c r="H980" s="6">
        <f t="shared" si="90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5"/>
        <v>1.432624584717608</v>
      </c>
      <c r="G981" t="s">
        <v>20</v>
      </c>
      <c r="H981" s="6">
        <f t="shared" si="90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5"/>
        <v>0.40281762295081969</v>
      </c>
      <c r="G982" t="s">
        <v>14</v>
      </c>
      <c r="H982" s="6">
        <f t="shared" si="90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5"/>
        <v>1.7822388059701493</v>
      </c>
      <c r="G983" t="s">
        <v>20</v>
      </c>
      <c r="H983" s="6">
        <f t="shared" si="90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5"/>
        <v>0.84930555555555554</v>
      </c>
      <c r="G984" t="s">
        <v>14</v>
      </c>
      <c r="H984" s="6">
        <f t="shared" si="90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5"/>
        <v>1.4593648334624323</v>
      </c>
      <c r="G985" t="s">
        <v>20</v>
      </c>
      <c r="H985" s="6">
        <f t="shared" si="90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5"/>
        <v>1.5246153846153847</v>
      </c>
      <c r="G986" t="s">
        <v>20</v>
      </c>
      <c r="H986" s="6">
        <f t="shared" si="90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5"/>
        <v>0.67129542790152408</v>
      </c>
      <c r="G987" t="s">
        <v>14</v>
      </c>
      <c r="H987" s="6">
        <f t="shared" si="90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5"/>
        <v>0.40307692307692305</v>
      </c>
      <c r="G988" t="s">
        <v>14</v>
      </c>
      <c r="H988" s="6">
        <f t="shared" si="90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5"/>
        <v>2.1679032258064517</v>
      </c>
      <c r="G989" t="s">
        <v>20</v>
      </c>
      <c r="H989" s="6">
        <f t="shared" si="90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5"/>
        <v>0.52117021276595743</v>
      </c>
      <c r="G990" t="s">
        <v>14</v>
      </c>
      <c r="H990" s="6">
        <f t="shared" si="90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5"/>
        <v>4.9958333333333336</v>
      </c>
      <c r="G991" t="s">
        <v>20</v>
      </c>
      <c r="H991" s="6">
        <f t="shared" si="90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5"/>
        <v>0.87679487179487181</v>
      </c>
      <c r="G992" t="s">
        <v>14</v>
      </c>
      <c r="H992" s="6">
        <f t="shared" si="90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5"/>
        <v>1.131734693877551</v>
      </c>
      <c r="G993" t="s">
        <v>20</v>
      </c>
      <c r="H993" s="6">
        <f t="shared" si="90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5"/>
        <v>4.2654838709677421</v>
      </c>
      <c r="G994" t="s">
        <v>20</v>
      </c>
      <c r="H994" s="6">
        <f t="shared" si="90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5"/>
        <v>0.77632653061224488</v>
      </c>
      <c r="G995" t="s">
        <v>74</v>
      </c>
      <c r="H995" s="6">
        <f t="shared" si="90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5"/>
        <v>0.52496810772501767</v>
      </c>
      <c r="G996" t="s">
        <v>14</v>
      </c>
      <c r="H996" s="6">
        <f t="shared" si="90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5"/>
        <v>1.5746762589928058</v>
      </c>
      <c r="G997" t="s">
        <v>20</v>
      </c>
      <c r="H997" s="6">
        <f t="shared" si="90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5"/>
        <v>0.72939393939393937</v>
      </c>
      <c r="G998" t="s">
        <v>14</v>
      </c>
      <c r="H998" s="6">
        <f t="shared" si="90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5"/>
        <v>0.60565789473684206</v>
      </c>
      <c r="G999" t="s">
        <v>74</v>
      </c>
      <c r="H999" s="6">
        <f t="shared" si="90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5"/>
        <v>0.5679129129129129</v>
      </c>
      <c r="G1000" t="s">
        <v>14</v>
      </c>
      <c r="H1000" s="6">
        <f t="shared" si="90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5"/>
        <v>0.56542754275427543</v>
      </c>
      <c r="G1001" t="s">
        <v>74</v>
      </c>
      <c r="H1001" s="6">
        <f t="shared" si="90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autoFilter ref="A1:T1001" xr:uid="{00000000-0001-0000-0000-000000000000}"/>
  <conditionalFormatting sqref="F1:F1048576">
    <cfRule type="colorScale" priority="1">
      <colorScale>
        <cfvo type="min"/>
        <cfvo type="percentile" val="50"/>
        <cfvo type="max"/>
        <color rgb="FFF8696B"/>
        <color rgb="FF92D050"/>
        <color rgb="FF00B0F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percent" val="0"/>
        <cfvo type="percent" val="100"/>
        <cfvo type="percent" val="100"/>
        <color rgb="FFF8696B"/>
        <color rgb="FF92D050"/>
        <color rgb="FF00B0F0"/>
      </colorScale>
    </cfRule>
    <cfRule type="colorScale" priority="5">
      <colorScale>
        <cfvo type="min"/>
        <cfvo type="percent" val="100"/>
        <cfvo type="max"/>
        <color rgb="FFF8696B"/>
        <color rgb="FF92D050"/>
        <color rgb="FF00B0F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ntainsText" dxfId="11" priority="9" operator="containsText" text="canceled">
      <formula>NOT(ISERROR(SEARCH("canceled",G1)))</formula>
    </cfRule>
    <cfRule type="containsText" dxfId="10" priority="10" operator="containsText" text="live">
      <formula>NOT(ISERROR(SEARCH("live",G1)))</formula>
    </cfRule>
    <cfRule type="containsText" dxfId="9" priority="11" operator="containsText" text="Failed">
      <formula>NOT(ISERROR(SEARCH("Failed",G1)))</formula>
    </cfRule>
    <cfRule type="containsText" dxfId="8" priority="12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9DED-B452-405C-A4BF-6A7BF4EAEC28}">
  <sheetPr codeName="Sheet2"/>
  <dimension ref="A1:F14"/>
  <sheetViews>
    <sheetView workbookViewId="0">
      <selection activeCell="F3" sqref="F3"/>
    </sheetView>
  </sheetViews>
  <sheetFormatPr defaultRowHeight="15.5" x14ac:dyDescent="0.35"/>
  <cols>
    <col min="1" max="1" width="12.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2046</v>
      </c>
    </row>
    <row r="3" spans="1:6" x14ac:dyDescent="0.35">
      <c r="A3" s="5" t="s">
        <v>2036</v>
      </c>
      <c r="B3" s="5" t="s">
        <v>2034</v>
      </c>
    </row>
    <row r="4" spans="1:6" x14ac:dyDescent="0.35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3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2040</v>
      </c>
      <c r="E8">
        <v>4</v>
      </c>
      <c r="F8">
        <v>4</v>
      </c>
    </row>
    <row r="9" spans="1:6" x14ac:dyDescent="0.3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2DA0-F48D-44EF-A854-7471785E5824}">
  <sheetPr codeName="Sheet3"/>
  <dimension ref="A1:F30"/>
  <sheetViews>
    <sheetView workbookViewId="0">
      <selection activeCell="K8" sqref="K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2046</v>
      </c>
    </row>
    <row r="2" spans="1:6" x14ac:dyDescent="0.35">
      <c r="A2" s="5" t="s">
        <v>2031</v>
      </c>
      <c r="B2" t="s">
        <v>2046</v>
      </c>
    </row>
    <row r="4" spans="1:6" x14ac:dyDescent="0.35">
      <c r="A4" s="5" t="s">
        <v>2047</v>
      </c>
      <c r="B4" s="5" t="s">
        <v>2034</v>
      </c>
    </row>
    <row r="5" spans="1:6" x14ac:dyDescent="0.3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2049</v>
      </c>
      <c r="E7">
        <v>4</v>
      </c>
      <c r="F7">
        <v>4</v>
      </c>
    </row>
    <row r="8" spans="1:6" x14ac:dyDescent="0.35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2052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2062</v>
      </c>
      <c r="C20">
        <v>4</v>
      </c>
      <c r="E20">
        <v>4</v>
      </c>
      <c r="F20">
        <v>8</v>
      </c>
    </row>
    <row r="21" spans="1:6" x14ac:dyDescent="0.35">
      <c r="A21" s="7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2064</v>
      </c>
      <c r="C22">
        <v>9</v>
      </c>
      <c r="E22">
        <v>5</v>
      </c>
      <c r="F22">
        <v>14</v>
      </c>
    </row>
    <row r="23" spans="1:6" x14ac:dyDescent="0.35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2067</v>
      </c>
      <c r="C25">
        <v>7</v>
      </c>
      <c r="E25">
        <v>14</v>
      </c>
      <c r="F25">
        <v>21</v>
      </c>
    </row>
    <row r="26" spans="1:6" x14ac:dyDescent="0.35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2071</v>
      </c>
      <c r="E29">
        <v>3</v>
      </c>
      <c r="F29">
        <v>3</v>
      </c>
    </row>
    <row r="30" spans="1:6" x14ac:dyDescent="0.35">
      <c r="A30" s="7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464A-4B7A-467E-8A63-98C0C663C003}">
  <sheetPr codeName="Sheet4"/>
  <dimension ref="A1:F18"/>
  <sheetViews>
    <sheetView workbookViewId="0">
      <selection activeCell="H16" sqref="H16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2031</v>
      </c>
      <c r="B1" t="s">
        <v>2046</v>
      </c>
    </row>
    <row r="2" spans="1:6" x14ac:dyDescent="0.35">
      <c r="A2" s="5" t="s">
        <v>2074</v>
      </c>
      <c r="B2" t="s">
        <v>2046</v>
      </c>
    </row>
    <row r="4" spans="1:6" x14ac:dyDescent="0.35">
      <c r="A4" s="5" t="s">
        <v>2047</v>
      </c>
      <c r="B4" s="5" t="s">
        <v>2034</v>
      </c>
    </row>
    <row r="5" spans="1:6" x14ac:dyDescent="0.3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35">
      <c r="A6" s="7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2033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7C22-84E6-4F3C-93B1-EB2EC3CA13D3}">
  <sheetPr codeName="Sheet5"/>
  <dimension ref="A1:H13"/>
  <sheetViews>
    <sheetView topLeftCell="D1" workbookViewId="0">
      <selection activeCell="A21" sqref="A21"/>
    </sheetView>
  </sheetViews>
  <sheetFormatPr defaultRowHeight="15.5" x14ac:dyDescent="0.35"/>
  <cols>
    <col min="1" max="1" width="14.75" customWidth="1"/>
    <col min="2" max="2" width="17" customWidth="1"/>
    <col min="3" max="3" width="14.5" customWidth="1"/>
    <col min="4" max="4" width="15.6640625" customWidth="1"/>
    <col min="5" max="5" width="14.08203125" customWidth="1"/>
    <col min="6" max="6" width="19.08203125" customWidth="1"/>
    <col min="7" max="7" width="15.58203125" customWidth="1"/>
    <col min="8" max="8" width="17.75" customWidth="1"/>
  </cols>
  <sheetData>
    <row r="1" spans="1:8" x14ac:dyDescent="0.35">
      <c r="A1" s="11" t="s">
        <v>2087</v>
      </c>
      <c r="B1" s="11" t="s">
        <v>2100</v>
      </c>
      <c r="C1" s="11" t="s">
        <v>2101</v>
      </c>
      <c r="D1" s="11" t="s">
        <v>2102</v>
      </c>
      <c r="E1" s="11" t="s">
        <v>2103</v>
      </c>
      <c r="F1" s="11" t="s">
        <v>2104</v>
      </c>
      <c r="G1" s="11" t="s">
        <v>2105</v>
      </c>
      <c r="H1" s="11" t="s">
        <v>2106</v>
      </c>
    </row>
    <row r="2" spans="1:8" ht="17.5" x14ac:dyDescent="0.45">
      <c r="A2" t="s">
        <v>2088</v>
      </c>
      <c r="B2" s="10">
        <f>COUNTIFS(Crowdfunding!$G:$G,"=successful",Crowdfunding!$D:$D,"&lt;1000")</f>
        <v>30</v>
      </c>
      <c r="C2" s="10">
        <f>COUNTIFS(Crowdfunding!$G:$G,"=failed",Crowdfunding!$D:$D,"&lt;1000")</f>
        <v>20</v>
      </c>
      <c r="D2" s="10">
        <f>COUNTIFS(Crowdfunding!$G:$G,"=canceled",Crowdfunding!$D:$D,"&lt;1000")</f>
        <v>1</v>
      </c>
      <c r="E2">
        <f>SUM(B2,C2,D2)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35">
      <c r="A3" t="s">
        <v>2089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SUM(B3,C3,D3)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35">
      <c r="A4" t="s">
        <v>2090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2091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2092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2093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2094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2095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2096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2097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2098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2099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E3DA-8263-4976-9E17-98476BC9A006}">
  <dimension ref="A1:J566"/>
  <sheetViews>
    <sheetView workbookViewId="0">
      <selection activeCell="I3" sqref="I3"/>
    </sheetView>
  </sheetViews>
  <sheetFormatPr defaultRowHeight="15.5" x14ac:dyDescent="0.35"/>
  <cols>
    <col min="8" max="8" width="12.4140625" customWidth="1"/>
    <col min="9" max="9" width="15.1640625" customWidth="1"/>
    <col min="10" max="10" width="17.58203125" customWidth="1"/>
    <col min="11" max="11" width="17.6640625" customWidth="1"/>
  </cols>
  <sheetData>
    <row r="1" spans="1:10" x14ac:dyDescent="0.35">
      <c r="A1" t="s">
        <v>2107</v>
      </c>
      <c r="B1" t="s">
        <v>2108</v>
      </c>
      <c r="D1" t="s">
        <v>2107</v>
      </c>
      <c r="E1" t="s">
        <v>2108</v>
      </c>
      <c r="I1" s="12" t="s">
        <v>2109</v>
      </c>
      <c r="J1" s="12"/>
    </row>
    <row r="2" spans="1:10" x14ac:dyDescent="0.35">
      <c r="A2" t="s">
        <v>20</v>
      </c>
      <c r="B2">
        <v>158</v>
      </c>
      <c r="D2" t="s">
        <v>14</v>
      </c>
      <c r="E2">
        <v>0</v>
      </c>
      <c r="I2" s="12" t="s">
        <v>2110</v>
      </c>
      <c r="J2" s="12" t="s">
        <v>2111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H3" s="12" t="s">
        <v>2112</v>
      </c>
      <c r="I3">
        <f>AVERAGE(B:B)</f>
        <v>851.14690265486729</v>
      </c>
      <c r="J3">
        <f>AVERAGE(E:E)</f>
        <v>585.61538461538464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s="12" t="s">
        <v>2113</v>
      </c>
      <c r="I4">
        <f>MEDIAN(B:B)</f>
        <v>201</v>
      </c>
      <c r="J4">
        <f>MEDIAN(E:E)</f>
        <v>114.5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s="12" t="s">
        <v>2114</v>
      </c>
      <c r="I5">
        <f>MIN(B:B)</f>
        <v>16</v>
      </c>
      <c r="J5">
        <f>MIN(E:E)</f>
        <v>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s="12" t="s">
        <v>2115</v>
      </c>
      <c r="I6">
        <f>MAX(B:B)</f>
        <v>7295</v>
      </c>
      <c r="J6">
        <f>MAX(E:E)</f>
        <v>6080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H7" s="12" t="s">
        <v>2116</v>
      </c>
      <c r="I7">
        <f>_xlfn.VAR.P(B:B)</f>
        <v>1603373.7324019109</v>
      </c>
      <c r="J7">
        <f>_xlfn.VAR.P(E:E)</f>
        <v>921574.68174133555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  <c r="H8" s="12" t="s">
        <v>2117</v>
      </c>
      <c r="I8">
        <f>_xlfn.STDEV.P(B:B)</f>
        <v>1266.2439466397898</v>
      </c>
      <c r="J8">
        <f>_xlfn.STDEV.P(E:E)</f>
        <v>959.98681331637863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Goal Analysis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Eugenio Elizondo</cp:lastModifiedBy>
  <dcterms:created xsi:type="dcterms:W3CDTF">2021-09-29T18:52:28Z</dcterms:created>
  <dcterms:modified xsi:type="dcterms:W3CDTF">2024-04-27T06:00:50Z</dcterms:modified>
</cp:coreProperties>
</file>